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4C5A381B-99AA-4FD1-A080-AD9FA0491FFC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25" l="1"/>
  <c r="L15" i="25"/>
  <c r="O19" i="25"/>
  <c r="O18" i="25"/>
  <c r="O11" i="25"/>
  <c r="N25" i="25" a="1"/>
  <c r="N25" i="25" s="1"/>
  <c r="O25" i="25" s="1"/>
  <c r="N24" i="25" a="1"/>
  <c r="N24" i="25" s="1"/>
  <c r="O24" i="25" s="1"/>
  <c r="N23" i="25" a="1"/>
  <c r="N23" i="25" s="1"/>
  <c r="O23" i="25" s="1"/>
  <c r="N22" i="25" a="1"/>
  <c r="N22" i="25" s="1"/>
  <c r="O22" i="25" s="1"/>
  <c r="N21" i="25" a="1"/>
  <c r="N21" i="25" s="1"/>
  <c r="O21" i="25" s="1"/>
  <c r="N20" i="25" a="1"/>
  <c r="N20" i="25" s="1"/>
  <c r="O20" i="25" s="1"/>
  <c r="N19" i="25" a="1"/>
  <c r="N19" i="25" s="1"/>
  <c r="N18" i="25" a="1"/>
  <c r="N18" i="25" s="1"/>
  <c r="N17" i="25" a="1"/>
  <c r="N17" i="25" s="1"/>
  <c r="O17" i="25" s="1"/>
  <c r="N16" i="25" a="1"/>
  <c r="N16" i="25" s="1"/>
  <c r="O16" i="25" s="1"/>
  <c r="N15" i="25" a="1"/>
  <c r="N15" i="25" s="1"/>
  <c r="N14" i="25"/>
  <c r="O14" i="25" s="1"/>
  <c r="N14" i="25" a="1"/>
  <c r="N13" i="25" a="1"/>
  <c r="N13" i="25" s="1"/>
  <c r="N12" i="25" a="1"/>
  <c r="N12" i="25" s="1"/>
  <c r="N11" i="25" a="1"/>
  <c r="N11" i="25" s="1"/>
  <c r="N10" i="25"/>
  <c r="O10" i="25" s="1"/>
  <c r="N10" i="25" a="1"/>
  <c r="N9" i="25" a="1"/>
  <c r="N9" i="25" s="1"/>
  <c r="O9" i="25" s="1"/>
  <c r="N8" i="25" a="1"/>
  <c r="N8" i="25" s="1"/>
  <c r="N7" i="25" a="1"/>
  <c r="N7" i="25" s="1"/>
  <c r="O7" i="25" s="1"/>
  <c r="L18" i="25" a="1"/>
  <c r="L18" i="25" s="1"/>
  <c r="T7" i="25" a="1"/>
  <c r="T7" i="25" s="1"/>
  <c r="I26" i="16"/>
  <c r="H26" i="16"/>
  <c r="G26" i="16"/>
  <c r="I25" i="16"/>
  <c r="H25" i="16"/>
  <c r="K25" i="16" s="1"/>
  <c r="G25" i="16"/>
  <c r="J25" i="16" s="1"/>
  <c r="I18" i="16"/>
  <c r="H18" i="16"/>
  <c r="G18" i="16"/>
  <c r="J18" i="16" s="1"/>
  <c r="I17" i="16"/>
  <c r="H17" i="16"/>
  <c r="G17" i="16"/>
  <c r="E26" i="16"/>
  <c r="D26" i="16"/>
  <c r="C26" i="16"/>
  <c r="B26" i="16"/>
  <c r="E25" i="16"/>
  <c r="D25" i="16"/>
  <c r="C25" i="16"/>
  <c r="B25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Q24" i="32"/>
  <c r="P24" i="32"/>
  <c r="O24" i="32"/>
  <c r="N24" i="32"/>
  <c r="M24" i="32"/>
  <c r="L24" i="32"/>
  <c r="K24" i="32"/>
  <c r="J24" i="32"/>
  <c r="I24" i="32"/>
  <c r="H24" i="32"/>
  <c r="G24" i="32"/>
  <c r="F24" i="32"/>
  <c r="Q23" i="32"/>
  <c r="P23" i="32"/>
  <c r="O23" i="32"/>
  <c r="N23" i="32"/>
  <c r="M23" i="32"/>
  <c r="L23" i="32"/>
  <c r="K23" i="32"/>
  <c r="J23" i="32"/>
  <c r="I23" i="32"/>
  <c r="H23" i="32"/>
  <c r="G23" i="32"/>
  <c r="F23" i="32"/>
  <c r="Q22" i="32"/>
  <c r="P22" i="32"/>
  <c r="O22" i="32"/>
  <c r="N22" i="32"/>
  <c r="M22" i="32"/>
  <c r="L22" i="32"/>
  <c r="K22" i="32"/>
  <c r="J22" i="32"/>
  <c r="I22" i="32"/>
  <c r="H22" i="32"/>
  <c r="G22" i="32"/>
  <c r="F22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4" i="30"/>
  <c r="P24" i="30"/>
  <c r="O24" i="30"/>
  <c r="N24" i="30"/>
  <c r="M24" i="30"/>
  <c r="L24" i="30"/>
  <c r="K24" i="30"/>
  <c r="J24" i="30"/>
  <c r="I24" i="30"/>
  <c r="H24" i="30"/>
  <c r="G24" i="30"/>
  <c r="F24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Q24" i="29"/>
  <c r="P24" i="29"/>
  <c r="O24" i="29"/>
  <c r="N24" i="29"/>
  <c r="M24" i="29"/>
  <c r="L24" i="29"/>
  <c r="K24" i="29"/>
  <c r="J24" i="29"/>
  <c r="I24" i="29"/>
  <c r="H24" i="29"/>
  <c r="G24" i="29"/>
  <c r="F24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4" i="32"/>
  <c r="D24" i="32"/>
  <c r="C24" i="32"/>
  <c r="B24" i="32"/>
  <c r="E23" i="32"/>
  <c r="D23" i="32"/>
  <c r="C23" i="32"/>
  <c r="B23" i="32"/>
  <c r="E22" i="32"/>
  <c r="D22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E24" i="30"/>
  <c r="D24" i="30"/>
  <c r="C24" i="30"/>
  <c r="B24" i="30"/>
  <c r="E23" i="30"/>
  <c r="D23" i="30"/>
  <c r="C23" i="30"/>
  <c r="B23" i="30"/>
  <c r="E22" i="30"/>
  <c r="D22" i="30"/>
  <c r="C22" i="30"/>
  <c r="B22" i="30"/>
  <c r="E21" i="30"/>
  <c r="D21" i="30"/>
  <c r="C21" i="30"/>
  <c r="B21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4" i="29"/>
  <c r="D24" i="29"/>
  <c r="C24" i="29"/>
  <c r="B24" i="29"/>
  <c r="E23" i="29"/>
  <c r="D23" i="29"/>
  <c r="C23" i="29"/>
  <c r="B23" i="29"/>
  <c r="E22" i="29"/>
  <c r="D22" i="29"/>
  <c r="C22" i="29"/>
  <c r="B22" i="29"/>
  <c r="E21" i="29"/>
  <c r="D21" i="29"/>
  <c r="C21" i="29"/>
  <c r="B21" i="29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4" i="26"/>
  <c r="D24" i="26"/>
  <c r="C24" i="26"/>
  <c r="B24" i="26"/>
  <c r="E23" i="26"/>
  <c r="D23" i="26"/>
  <c r="C23" i="26"/>
  <c r="B23" i="26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4" i="14"/>
  <c r="D24" i="14"/>
  <c r="C24" i="14"/>
  <c r="B24" i="14"/>
  <c r="E23" i="14"/>
  <c r="D23" i="14"/>
  <c r="C23" i="14"/>
  <c r="B23" i="14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P8" i="25" l="1"/>
  <c r="O8" i="25"/>
  <c r="P13" i="25"/>
  <c r="O13" i="25"/>
  <c r="P15" i="25"/>
  <c r="O15" i="25"/>
  <c r="P12" i="25"/>
  <c r="O12" i="25"/>
  <c r="K18" i="16"/>
  <c r="J17" i="16"/>
  <c r="K17" i="16"/>
  <c r="J26" i="16"/>
  <c r="K26" i="16"/>
  <c r="P22" i="25"/>
  <c r="P23" i="25"/>
  <c r="P16" i="25"/>
  <c r="P24" i="25"/>
  <c r="P7" i="25"/>
  <c r="P17" i="25"/>
  <c r="P25" i="25"/>
  <c r="P11" i="25"/>
  <c r="P19" i="25"/>
  <c r="P9" i="25"/>
  <c r="P20" i="25"/>
  <c r="P18" i="25"/>
  <c r="P21" i="25"/>
  <c r="P10" i="25"/>
  <c r="P14" i="25"/>
  <c r="C7" i="25" l="1"/>
  <c r="C8" i="25" s="1"/>
  <c r="C6" i="25" l="1"/>
  <c r="E24" i="28" l="1"/>
  <c r="D24" i="28"/>
  <c r="C24" i="28"/>
  <c r="B24" i="28"/>
  <c r="E23" i="28"/>
  <c r="D23" i="28"/>
  <c r="C23" i="28"/>
  <c r="B23" i="28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F7" i="25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24" i="25"/>
  <c r="Q9" i="25"/>
  <c r="Q17" i="25"/>
  <c r="Q25" i="25"/>
  <c r="Q10" i="25"/>
  <c r="Q18" i="25"/>
  <c r="Q20" i="25"/>
  <c r="L13" i="25" l="1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5" i="18" l="1"/>
  <c r="D14" i="18"/>
  <c r="D9" i="18"/>
  <c r="D13" i="18"/>
  <c r="D11" i="18"/>
  <c r="D10" i="18"/>
  <c r="H9" i="25"/>
  <c r="H5" i="26" s="1"/>
  <c r="F10" i="25"/>
  <c r="I10" i="25" s="1"/>
  <c r="I5" i="32" s="1"/>
  <c r="G5" i="14"/>
  <c r="E8" i="18"/>
  <c r="G5" i="30"/>
  <c r="G5" i="26"/>
  <c r="G5" i="29"/>
  <c r="E15" i="18" l="1"/>
  <c r="E13" i="18"/>
  <c r="E11" i="18"/>
  <c r="E10" i="18"/>
  <c r="E14" i="18"/>
  <c r="D12" i="18"/>
  <c r="D16" i="18"/>
  <c r="H5" i="30"/>
  <c r="H5" i="14"/>
  <c r="F8" i="18"/>
  <c r="H5" i="29"/>
  <c r="H10" i="25"/>
  <c r="I5" i="14" s="1"/>
  <c r="I10" i="16" s="1"/>
  <c r="F11" i="25"/>
  <c r="I11" i="25" s="1"/>
  <c r="J5" i="32" s="1"/>
  <c r="G5" i="28"/>
  <c r="E9" i="18" s="1"/>
  <c r="H5" i="28"/>
  <c r="I5" i="28"/>
  <c r="I13" i="16" l="1"/>
  <c r="I9" i="16"/>
  <c r="I15" i="16"/>
  <c r="I16" i="16"/>
  <c r="I12" i="16"/>
  <c r="I24" i="16"/>
  <c r="I14" i="16"/>
  <c r="O26" i="16"/>
  <c r="F13" i="18"/>
  <c r="F11" i="18"/>
  <c r="F15" i="18"/>
  <c r="F14" i="18"/>
  <c r="F9" i="18"/>
  <c r="F10" i="18"/>
  <c r="I23" i="16"/>
  <c r="I22" i="16"/>
  <c r="I19" i="16"/>
  <c r="I8" i="16"/>
  <c r="I20" i="16"/>
  <c r="I21" i="16"/>
  <c r="I11" i="16"/>
  <c r="E12" i="18"/>
  <c r="E16" i="18"/>
  <c r="H11" i="25"/>
  <c r="J5" i="29" s="1"/>
  <c r="I5" i="30"/>
  <c r="N12" i="16" s="1"/>
  <c r="G8" i="18"/>
  <c r="I5" i="26"/>
  <c r="I5" i="29"/>
  <c r="O9" i="16" s="1"/>
  <c r="F12" i="25"/>
  <c r="I12" i="25" s="1"/>
  <c r="K5" i="32" s="1"/>
  <c r="J5" i="28"/>
  <c r="O17" i="16" l="1"/>
  <c r="O13" i="16"/>
  <c r="O11" i="16"/>
  <c r="O8" i="16"/>
  <c r="O18" i="16"/>
  <c r="N11" i="16"/>
  <c r="Q11" i="16" s="1"/>
  <c r="N13" i="16"/>
  <c r="Q13" i="16" s="1"/>
  <c r="O12" i="16"/>
  <c r="Q12" i="16" s="1"/>
  <c r="O23" i="16"/>
  <c r="N15" i="16"/>
  <c r="N8" i="16"/>
  <c r="Q8" i="16" s="1"/>
  <c r="O10" i="16"/>
  <c r="N24" i="16"/>
  <c r="N9" i="16"/>
  <c r="Q9" i="16" s="1"/>
  <c r="N18" i="16"/>
  <c r="Q18" i="16" s="1"/>
  <c r="N23" i="16"/>
  <c r="N10" i="16"/>
  <c r="Q10" i="16" s="1"/>
  <c r="O24" i="16"/>
  <c r="O25" i="16"/>
  <c r="O16" i="16"/>
  <c r="O19" i="16"/>
  <c r="N17" i="16"/>
  <c r="Q17" i="16" s="1"/>
  <c r="N25" i="16"/>
  <c r="N19" i="16"/>
  <c r="H16" i="16"/>
  <c r="K16" i="16" s="1"/>
  <c r="H22" i="16"/>
  <c r="K22" i="16" s="1"/>
  <c r="H20" i="16"/>
  <c r="K20" i="16" s="1"/>
  <c r="H19" i="16"/>
  <c r="K19" i="16" s="1"/>
  <c r="H9" i="16"/>
  <c r="K9" i="16" s="1"/>
  <c r="H23" i="16"/>
  <c r="K23" i="16" s="1"/>
  <c r="H14" i="16"/>
  <c r="K14" i="16" s="1"/>
  <c r="H24" i="16"/>
  <c r="K24" i="16" s="1"/>
  <c r="H11" i="16"/>
  <c r="K11" i="16" s="1"/>
  <c r="H12" i="16"/>
  <c r="K12" i="16" s="1"/>
  <c r="H15" i="16"/>
  <c r="K15" i="16" s="1"/>
  <c r="H21" i="16"/>
  <c r="K21" i="16" s="1"/>
  <c r="H13" i="16"/>
  <c r="K13" i="16" s="1"/>
  <c r="H8" i="16"/>
  <c r="K8" i="16" s="1"/>
  <c r="H10" i="16"/>
  <c r="K10" i="16" s="1"/>
  <c r="O21" i="16"/>
  <c r="N22" i="16"/>
  <c r="Q22" i="16" s="1"/>
  <c r="N26" i="16"/>
  <c r="Q26" i="16" s="1"/>
  <c r="O20" i="16"/>
  <c r="O15" i="16"/>
  <c r="N21" i="16"/>
  <c r="G10" i="18"/>
  <c r="G13" i="18"/>
  <c r="G9" i="18"/>
  <c r="G15" i="18"/>
  <c r="G14" i="18"/>
  <c r="G11" i="18"/>
  <c r="N16" i="16"/>
  <c r="Q16" i="16" s="1"/>
  <c r="N20" i="16"/>
  <c r="O22" i="16"/>
  <c r="O14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Q24" i="16" l="1"/>
  <c r="Q21" i="16"/>
  <c r="Q19" i="16"/>
  <c r="Q23" i="16"/>
  <c r="Q25" i="16"/>
  <c r="Q15" i="16"/>
  <c r="Q20" i="16"/>
  <c r="H14" i="18"/>
  <c r="H13" i="18"/>
  <c r="H9" i="18"/>
  <c r="H10" i="18"/>
  <c r="H11" i="18"/>
  <c r="H15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4" i="18" l="1"/>
  <c r="J9" i="18"/>
  <c r="J13" i="18"/>
  <c r="I13" i="18"/>
  <c r="I11" i="18"/>
  <c r="I10" i="18"/>
  <c r="I9" i="18"/>
  <c r="I15" i="18"/>
  <c r="I14" i="18"/>
  <c r="H12" i="18"/>
  <c r="H16" i="18"/>
  <c r="L5" i="26"/>
  <c r="J10" i="18" s="1"/>
  <c r="L5" i="30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L9" i="18" l="1"/>
  <c r="L13" i="18"/>
  <c r="K15" i="18"/>
  <c r="K9" i="18"/>
  <c r="K14" i="18"/>
  <c r="K10" i="18"/>
  <c r="K13" i="18"/>
  <c r="K11" i="18"/>
  <c r="N5" i="30"/>
  <c r="L14" i="18" s="1"/>
  <c r="N5" i="26"/>
  <c r="L10" i="18" s="1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M13" i="18" l="1"/>
  <c r="M11" i="18"/>
  <c r="M15" i="18"/>
  <c r="M10" i="18"/>
  <c r="M14" i="18"/>
  <c r="M9" i="18"/>
  <c r="N9" i="18"/>
  <c r="N14" i="18"/>
  <c r="N13" i="18"/>
  <c r="P5" i="29"/>
  <c r="N15" i="18" s="1"/>
  <c r="P5" i="30"/>
  <c r="P5" i="14"/>
  <c r="N11" i="18" s="1"/>
  <c r="P5" i="26"/>
  <c r="N10" i="18" s="1"/>
  <c r="H18" i="25"/>
  <c r="Q5" i="28"/>
  <c r="Q5" i="30" l="1"/>
  <c r="N14" i="16" s="1"/>
  <c r="Q14" i="16" s="1"/>
  <c r="L11" i="25"/>
  <c r="N16" i="18"/>
  <c r="N12" i="18"/>
  <c r="M16" i="18"/>
  <c r="M12" i="18"/>
  <c r="Q5" i="29"/>
  <c r="Q5" i="26"/>
  <c r="O8" i="18"/>
  <c r="Q5" i="14"/>
  <c r="O9" i="18" l="1"/>
  <c r="O15" i="18"/>
  <c r="O14" i="18"/>
  <c r="O10" i="18"/>
  <c r="O11" i="18"/>
  <c r="O13" i="18"/>
  <c r="M18" i="16"/>
  <c r="P18" i="16" s="1"/>
  <c r="G23" i="16"/>
  <c r="J23" i="16" s="1"/>
  <c r="G15" i="16"/>
  <c r="J15" i="16" s="1"/>
  <c r="M22" i="16"/>
  <c r="P22" i="16" s="1"/>
  <c r="M15" i="16"/>
  <c r="P15" i="16" s="1"/>
  <c r="M12" i="16"/>
  <c r="P12" i="16" s="1"/>
  <c r="G20" i="16"/>
  <c r="J20" i="16" s="1"/>
  <c r="G12" i="16"/>
  <c r="J12" i="16" s="1"/>
  <c r="M25" i="16"/>
  <c r="P25" i="16" s="1"/>
  <c r="M19" i="16"/>
  <c r="P19" i="16" s="1"/>
  <c r="M8" i="16"/>
  <c r="P8" i="16" s="1"/>
  <c r="G9" i="16"/>
  <c r="J9" i="16" s="1"/>
  <c r="M26" i="16"/>
  <c r="P26" i="16" s="1"/>
  <c r="M13" i="16"/>
  <c r="P13" i="16" s="1"/>
  <c r="G22" i="16"/>
  <c r="J22" i="16" s="1"/>
  <c r="G14" i="16"/>
  <c r="J14" i="16" s="1"/>
  <c r="M23" i="16"/>
  <c r="P23" i="16" s="1"/>
  <c r="M20" i="16"/>
  <c r="P20" i="16" s="1"/>
  <c r="M16" i="16"/>
  <c r="P16" i="16" s="1"/>
  <c r="G19" i="16"/>
  <c r="J19" i="16" s="1"/>
  <c r="G11" i="16"/>
  <c r="J11" i="16" s="1"/>
  <c r="M9" i="16"/>
  <c r="P9" i="16" s="1"/>
  <c r="G24" i="16"/>
  <c r="J24" i="16" s="1"/>
  <c r="G16" i="16"/>
  <c r="J16" i="16" s="1"/>
  <c r="G8" i="16"/>
  <c r="J8" i="16" s="1"/>
  <c r="M21" i="16"/>
  <c r="P21" i="16" s="1"/>
  <c r="M14" i="16"/>
  <c r="P14" i="16" s="1"/>
  <c r="M10" i="16"/>
  <c r="P10" i="16" s="1"/>
  <c r="G21" i="16"/>
  <c r="J21" i="16" s="1"/>
  <c r="G13" i="16"/>
  <c r="J13" i="16" s="1"/>
  <c r="M24" i="16"/>
  <c r="P24" i="16" s="1"/>
  <c r="M17" i="16"/>
  <c r="P17" i="16" s="1"/>
  <c r="M11" i="16"/>
  <c r="P11" i="16" s="1"/>
  <c r="G10" i="16"/>
  <c r="J10" i="16" s="1"/>
  <c r="T8" i="25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<sst xmlns="http://schemas.openxmlformats.org/spreadsheetml/2006/main" count="660" uniqueCount="163">
  <si>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</si>
  <si>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</si>
  <si>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</si>
  <si>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</si>
  <si>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</si>
  <si>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</si>
  <si>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</si>
  <si>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</si>
  <si>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Month</t>
  </si>
  <si>
    <t>Act./Target Index</t>
  </si>
  <si>
    <t>KPI Group</t>
  </si>
  <si>
    <t>Lower Better?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</si>
  <si>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</si>
  <si>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</si>
  <si>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</si>
  <si>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</si>
  <si>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</si>
  <si>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</si>
  <si>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</si>
  <si>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</si>
  <si>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</si>
  <si>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</si>
  <si>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</si>
  <si>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</si>
  <si>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</si>
  <si>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</si>
  <si>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</si>
  <si>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</si>
  <si>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</si>
  <si>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</si>
  <si>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</si>
  <si>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</si>
  <si>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</si>
  <si>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</si>
  <si>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</si>
  <si>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</si>
  <si>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</si>
  <si>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</si>
  <si>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</si>
  <si>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</si>
  <si>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</si>
  <si>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</si>
  <si>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</si>
  <si>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</si>
  <si>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</si>
  <si>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</si>
  <si>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</si>
  <si>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</si>
  <si>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</si>
  <si>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</si>
  <si>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</si>
  <si>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</si>
  <si>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</si>
  <si>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</si>
  <si>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</si>
  <si>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</si>
  <si>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</si>
  <si>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</si>
  <si>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</si>
  <si>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</si>
  <si>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</si>
  <si>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</si>
  <si>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</si>
  <si>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</si>
  <si>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</si>
  <si>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</si>
  <si>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</si>
  <si>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</si>
  <si>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</si>
  <si>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</si>
  <si>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</si>
  <si>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</si>
  <si>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</si>
  <si>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</si>
  <si>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</si>
  <si>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</si>
  <si>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</si>
  <si>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</si>
  <si>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</si>
  <si>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</si>
  <si>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</si>
  <si>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</si>
  <si>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</si>
  <si>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</si>
  <si>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</si>
  <si>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</si>
  <si>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</si>
  <si>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</si>
  <si>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</si>
  <si>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</si>
  <si>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</si>
  <si>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</si>
  <si>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</si>
  <si>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</si>
  <si>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</si>
  <si>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</si>
  <si>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</si>
  <si>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SUPPLY CHAIN KPI DASHBOARD</t>
  </si>
  <si>
    <t>Operational Efficiency</t>
  </si>
  <si>
    <t>Perfect Order Measurement</t>
  </si>
  <si>
    <t>%</t>
  </si>
  <si>
    <t>The percentage of orders that arrive complete, on time, damage-free and with a correct invoice.</t>
  </si>
  <si>
    <t>Cash to Cash Cycle Time</t>
  </si>
  <si>
    <t>Days</t>
  </si>
  <si>
    <t>The time required to convert company investments into inventory and sales into cash.</t>
  </si>
  <si>
    <t>Customer Order Cycle Time</t>
  </si>
  <si>
    <t>The average time that takes to fulfill the purchase order.</t>
  </si>
  <si>
    <t>Fill Rate</t>
  </si>
  <si>
    <t>The percentage of goods available from stock or production line when the purchase order is received.</t>
  </si>
  <si>
    <t>Supply Chain Cycle Time</t>
  </si>
  <si>
    <t>The average total customer order cycle time.</t>
  </si>
  <si>
    <t>Days Sales Outstanding</t>
  </si>
  <si>
    <t>The average time it takes for a company to sell all of its inventory.</t>
  </si>
  <si>
    <t>Avg. Payment Period for Goods</t>
  </si>
  <si>
    <t>The average number of days a company must pay its creditors the money it owes.</t>
  </si>
  <si>
    <t>On Time Shipping Rate</t>
  </si>
  <si>
    <t>The percentage showing how many projects were delivered on time in total.</t>
  </si>
  <si>
    <t>Days of Supply (DOS)</t>
  </si>
  <si>
    <t>The time that indicates how long the on-hand inventory will last.</t>
  </si>
  <si>
    <t>Inventory Management</t>
  </si>
  <si>
    <t>Inventory Turnover</t>
  </si>
  <si>
    <t>#</t>
  </si>
  <si>
    <t>The average inventory is sold per month. </t>
  </si>
  <si>
    <t>Average Days to Sell Inventory</t>
  </si>
  <si>
    <t>The average time, in days, to convert a company's inventory to sales.</t>
  </si>
  <si>
    <t>Average Inventory</t>
  </si>
  <si>
    <t>USD</t>
  </si>
  <si>
    <t xml:space="preserve">The amount is an average of beginning and ending inventory balance. </t>
  </si>
  <si>
    <t>Inventory Days of Supply</t>
  </si>
  <si>
    <t>The average duration between the acquisiton and the sale of good.</t>
  </si>
  <si>
    <t>Lead Time</t>
  </si>
  <si>
    <t>The maximum time that it takes to full fill the purchase order.</t>
  </si>
  <si>
    <t>Rate of Return</t>
  </si>
  <si>
    <t>The comparison of undetected (rejected by client) to the total defects detected during production.</t>
  </si>
  <si>
    <t>Warehouse</t>
  </si>
  <si>
    <t>Holding Costs</t>
  </si>
  <si>
    <t>The amounts are costs related to store inventory.</t>
  </si>
  <si>
    <t>Stock-Out</t>
  </si>
  <si>
    <t>The number of items that are out of stock at the time a customer places an order.</t>
  </si>
  <si>
    <t>Service Level</t>
  </si>
  <si>
    <t>The value that measures the customer's ability to deliver the agreed standard of service provided to the customer.</t>
  </si>
  <si>
    <t>Inventory Accuracy</t>
  </si>
  <si>
    <t>It measures the accuracy of the inventory by comparing the number of items in stock with those registered.</t>
  </si>
  <si>
    <t>Transportation</t>
  </si>
  <si>
    <t>Freight Cost per unit Shipped</t>
  </si>
  <si>
    <t>The average cost of one-unit shipping.</t>
  </si>
  <si>
    <t>Outbound Freight Costs % of Net Sales</t>
  </si>
  <si>
    <t>The percentage shows how big part of the sales income goes to the shipment of your goods costs.</t>
  </si>
  <si>
    <t>Inbound Freight Costs % of Purchases</t>
  </si>
  <si>
    <t>The percentage of the shipping costs of the goods/parts your company buys.</t>
  </si>
  <si>
    <t>Claims as % of Freight Costs</t>
  </si>
  <si>
    <t>The value of losses as percentage of all shipping costs.</t>
  </si>
  <si>
    <t>Freight Bill Accuracy</t>
  </si>
  <si>
    <t>The percentage of accurate bills.</t>
  </si>
  <si>
    <t>Truck Turnaround Time</t>
  </si>
  <si>
    <t>Hours</t>
  </si>
  <si>
    <t>The average time after truck arriving to the facility and the time when it can leave.</t>
  </si>
  <si>
    <t>Number of Carriers per Shipment</t>
  </si>
  <si>
    <t>The number of trucks per each shipment.</t>
  </si>
  <si>
    <t>On-Time Pickups</t>
  </si>
  <si>
    <t>The percentage shows shipping performance related to Truck Turnaround Time and on-time delivery.</t>
  </si>
  <si>
    <t>101 : Operational Efficiency / Perfect Order Measurement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</si>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</sst>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6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60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theme="1" tint="0.34998626667073579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rgb="FFA6A6A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rgb="FFA6A6A6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rgb="FFA6A6A6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77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164" fontId="23" fillId="0" borderId="11" xfId="0" applyNumberFormat="1" applyFont="1" applyBorder="1" applyAlignment="1" applyProtection="1">
      <alignment horizontal="center" vertical="center" shrinkToFit="1"/>
      <protection locked="0"/>
    </xf>
    <xf numFmtId="164" fontId="23" fillId="0" borderId="36" xfId="0" applyNumberFormat="1" applyFont="1" applyBorder="1" applyAlignment="1" applyProtection="1">
      <alignment horizontal="center" vertical="center" shrinkToFit="1"/>
      <protection locked="0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3" fontId="45" fillId="15" borderId="47" xfId="1" applyNumberFormat="1" applyFont="1" applyFill="1" applyBorder="1" applyAlignment="1" applyProtection="1">
      <alignment horizontal="center" vertical="center" shrinkToFit="1"/>
    </xf>
    <xf numFmtId="3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4" fontId="29" fillId="3" borderId="43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44" xfId="1" applyNumberFormat="1" applyFont="1" applyFill="1" applyBorder="1" applyAlignment="1" applyProtection="1">
      <alignment horizontal="center" vertical="center" shrinkToFit="1"/>
      <protection hidden="1"/>
    </xf>
    <xf numFmtId="3" fontId="45" fillId="15" borderId="47" xfId="0" applyNumberFormat="1" applyFont="1" applyFill="1" applyBorder="1" applyAlignment="1">
      <alignment horizontal="center" vertical="center" shrinkToFit="1"/>
    </xf>
    <xf numFmtId="3" fontId="45" fillId="15" borderId="48" xfId="0" applyNumberFormat="1" applyFont="1" applyFill="1" applyBorder="1" applyAlignment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50" xfId="1" applyNumberFormat="1" applyFont="1" applyFill="1" applyBorder="1" applyAlignment="1" applyProtection="1">
      <alignment horizontal="center" vertical="center" shrinkToFit="1"/>
    </xf>
    <xf numFmtId="4" fontId="45" fillId="15" borderId="51" xfId="1" applyNumberFormat="1" applyFont="1" applyFill="1" applyBorder="1" applyAlignment="1" applyProtection="1">
      <alignment horizontal="center" vertical="center" shrinkToFit="1"/>
    </xf>
    <xf numFmtId="0" fontId="45" fillId="15" borderId="53" xfId="0" applyFont="1" applyFill="1" applyBorder="1" applyAlignment="1">
      <alignment horizontal="center" vertical="center" shrinkToFit="1"/>
    </xf>
    <xf numFmtId="0" fontId="45" fillId="15" borderId="53" xfId="2" applyFont="1" applyFill="1" applyBorder="1" applyAlignment="1">
      <alignment horizontal="center" vertical="center" shrinkToFit="1"/>
    </xf>
    <xf numFmtId="0" fontId="45" fillId="15" borderId="54" xfId="0" applyFont="1" applyFill="1" applyBorder="1" applyAlignment="1">
      <alignment horizontal="center" vertical="center" shrinkToFit="1"/>
    </xf>
    <xf numFmtId="3" fontId="45" fillId="15" borderId="53" xfId="1" applyNumberFormat="1" applyFont="1" applyFill="1" applyBorder="1" applyAlignment="1" applyProtection="1">
      <alignment horizontal="center" vertical="center" shrinkToFit="1"/>
    </xf>
    <xf numFmtId="4" fontId="45" fillId="15" borderId="55" xfId="1" applyNumberFormat="1" applyFont="1" applyFill="1" applyBorder="1" applyAlignment="1" applyProtection="1">
      <alignment horizontal="center" vertical="center" shrinkToFit="1"/>
    </xf>
    <xf numFmtId="4" fontId="45" fillId="15" borderId="55" xfId="0" applyNumberFormat="1" applyFont="1" applyFill="1" applyBorder="1" applyAlignment="1">
      <alignment horizontal="center" vertical="center" shrinkToFit="1"/>
    </xf>
    <xf numFmtId="4" fontId="45" fillId="15" borderId="56" xfId="1" applyNumberFormat="1" applyFont="1" applyFill="1" applyBorder="1" applyAlignment="1" applyProtection="1">
      <alignment horizontal="center" vertical="center" shrinkToFit="1"/>
    </xf>
    <xf numFmtId="3" fontId="45" fillId="3" borderId="52" xfId="1" applyNumberFormat="1" applyFont="1" applyFill="1" applyBorder="1" applyAlignment="1" applyProtection="1">
      <alignment horizontal="center" vertical="center" shrinkToFit="1"/>
    </xf>
    <xf numFmtId="3" fontId="45" fillId="3" borderId="52" xfId="0" applyNumberFormat="1" applyFont="1" applyFill="1" applyBorder="1" applyAlignment="1">
      <alignment horizontal="center" vertical="center" shrinkToFit="1"/>
    </xf>
    <xf numFmtId="164" fontId="45" fillId="3" borderId="52" xfId="1" applyNumberFormat="1" applyFont="1" applyFill="1" applyBorder="1" applyAlignment="1" applyProtection="1">
      <alignment horizontal="center" vertical="center" shrinkToFit="1"/>
    </xf>
    <xf numFmtId="4" fontId="45" fillId="3" borderId="52" xfId="0" applyNumberFormat="1" applyFont="1" applyFill="1" applyBorder="1" applyAlignment="1">
      <alignment horizontal="center" vertical="center" shrinkToFit="1"/>
    </xf>
    <xf numFmtId="165" fontId="45" fillId="3" borderId="52" xfId="1" applyNumberFormat="1" applyFont="1" applyFill="1" applyBorder="1" applyAlignment="1" applyProtection="1">
      <alignment horizontal="center" vertical="center" shrinkToFit="1"/>
    </xf>
    <xf numFmtId="164" fontId="45" fillId="3" borderId="52" xfId="0" applyNumberFormat="1" applyFont="1" applyFill="1" applyBorder="1" applyAlignment="1">
      <alignment horizontal="center" vertical="center" shrinkToFit="1"/>
    </xf>
    <xf numFmtId="4" fontId="45" fillId="3" borderId="52" xfId="1" applyNumberFormat="1" applyFont="1" applyFill="1" applyBorder="1" applyAlignment="1" applyProtection="1">
      <alignment horizontal="center" vertical="center" shrinkToFit="1"/>
    </xf>
    <xf numFmtId="165" fontId="45" fillId="3" borderId="52" xfId="0" applyNumberFormat="1" applyFont="1" applyFill="1" applyBorder="1" applyAlignment="1">
      <alignment horizontal="center" vertical="center" shrinkToFit="1"/>
    </xf>
    <xf numFmtId="3" fontId="45" fillId="15" borderId="53" xfId="0" applyNumberFormat="1" applyFont="1" applyFill="1" applyBorder="1" applyAlignment="1">
      <alignment horizontal="center" vertical="center" shrinkToFit="1"/>
    </xf>
    <xf numFmtId="3" fontId="45" fillId="15" borderId="50" xfId="1" applyNumberFormat="1" applyFont="1" applyFill="1" applyBorder="1" applyAlignment="1" applyProtection="1">
      <alignment horizontal="center" vertical="center" shrinkToFit="1"/>
    </xf>
    <xf numFmtId="3" fontId="45" fillId="15" borderId="54" xfId="1" applyNumberFormat="1" applyFont="1" applyFill="1" applyBorder="1" applyAlignment="1" applyProtection="1">
      <alignment horizontal="center" vertical="center" shrinkToFit="1"/>
    </xf>
    <xf numFmtId="3" fontId="45" fillId="15" borderId="51" xfId="1" applyNumberFormat="1" applyFont="1" applyFill="1" applyBorder="1" applyAlignment="1" applyProtection="1">
      <alignment horizontal="center" vertical="center" shrinkToFit="1"/>
    </xf>
    <xf numFmtId="0" fontId="29" fillId="3" borderId="57" xfId="0" applyFont="1" applyFill="1" applyBorder="1" applyAlignment="1" applyProtection="1">
      <alignment horizontal="center" vertical="center" shrinkToFit="1"/>
      <protection hidden="1"/>
    </xf>
    <xf numFmtId="0" fontId="29" fillId="3" borderId="58" xfId="0" applyFont="1" applyFill="1" applyBorder="1" applyAlignment="1" applyProtection="1">
      <alignment horizontal="left" vertical="center" shrinkToFit="1"/>
      <protection hidden="1"/>
    </xf>
    <xf numFmtId="0" fontId="29" fillId="3" borderId="58" xfId="0" applyFont="1" applyFill="1" applyBorder="1" applyAlignment="1" applyProtection="1">
      <alignment horizontal="center" vertical="center" shrinkToFit="1"/>
      <protection hidden="1"/>
    </xf>
    <xf numFmtId="4" fontId="29" fillId="3" borderId="58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59" xfId="1" applyNumberFormat="1" applyFont="1" applyFill="1" applyBorder="1" applyAlignment="1" applyProtection="1">
      <alignment horizontal="center" vertical="center" shrinkToFit="1"/>
      <protection hidden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0.83763999999999994</c:v>
                </c:pt>
                <c:pt idx="1">
                  <c:v>0.82789999999999997</c:v>
                </c:pt>
                <c:pt idx="2">
                  <c:v>0.9252999999999999</c:v>
                </c:pt>
                <c:pt idx="3">
                  <c:v>0.85711999999999999</c:v>
                </c:pt>
                <c:pt idx="4">
                  <c:v>0.84738000000000002</c:v>
                </c:pt>
                <c:pt idx="5">
                  <c:v>0.84738000000000002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0.97399999999999998</c:v>
                </c:pt>
                <c:pt idx="1">
                  <c:v>0.97399999999999998</c:v>
                </c:pt>
                <c:pt idx="2">
                  <c:v>0.97399999999999998</c:v>
                </c:pt>
                <c:pt idx="3">
                  <c:v>0.97399999999999998</c:v>
                </c:pt>
                <c:pt idx="4">
                  <c:v>0.97399999999999998</c:v>
                </c:pt>
                <c:pt idx="5">
                  <c:v>0.97399999999999998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0.86783399999999999</c:v>
                </c:pt>
                <c:pt idx="1">
                  <c:v>0.873</c:v>
                </c:pt>
                <c:pt idx="2">
                  <c:v>0.88200000000000001</c:v>
                </c:pt>
                <c:pt idx="3">
                  <c:v>0.873</c:v>
                </c:pt>
                <c:pt idx="4">
                  <c:v>0.88200000000000001</c:v>
                </c:pt>
                <c:pt idx="5">
                  <c:v>0.89100000000000001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0.83763999999999994</c:v>
                </c:pt>
                <c:pt idx="1">
                  <c:v>0.83277000000000001</c:v>
                </c:pt>
                <c:pt idx="2">
                  <c:v>0.86361333333333334</c:v>
                </c:pt>
                <c:pt idx="3">
                  <c:v>0.86199000000000003</c:v>
                </c:pt>
                <c:pt idx="4">
                  <c:v>0.85906800000000005</c:v>
                </c:pt>
                <c:pt idx="5">
                  <c:v>0.8571200000000001</c:v>
                </c:pt>
                <c:pt idx="6">
                  <c:v>0.8571200000000001</c:v>
                </c:pt>
                <c:pt idx="7">
                  <c:v>0.8571200000000001</c:v>
                </c:pt>
                <c:pt idx="8">
                  <c:v>0.8571200000000001</c:v>
                </c:pt>
                <c:pt idx="9">
                  <c:v>0.8571200000000001</c:v>
                </c:pt>
                <c:pt idx="10">
                  <c:v>0.8571200000000001</c:v>
                </c:pt>
                <c:pt idx="11">
                  <c:v>0.8571200000000001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0.97399999999999998</c:v>
                </c:pt>
                <c:pt idx="1">
                  <c:v>0.97399999999999998</c:v>
                </c:pt>
                <c:pt idx="2">
                  <c:v>0.97399999999999987</c:v>
                </c:pt>
                <c:pt idx="3">
                  <c:v>0.97399999999999998</c:v>
                </c:pt>
                <c:pt idx="4">
                  <c:v>0.97399999999999998</c:v>
                </c:pt>
                <c:pt idx="5">
                  <c:v>0.97400000000000009</c:v>
                </c:pt>
                <c:pt idx="6">
                  <c:v>0.97400000000000009</c:v>
                </c:pt>
                <c:pt idx="7">
                  <c:v>0.97400000000000009</c:v>
                </c:pt>
                <c:pt idx="8">
                  <c:v>0.97400000000000009</c:v>
                </c:pt>
                <c:pt idx="9">
                  <c:v>0.97400000000000009</c:v>
                </c:pt>
                <c:pt idx="10">
                  <c:v>0.97400000000000009</c:v>
                </c:pt>
                <c:pt idx="11">
                  <c:v>0.97400000000000009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0.86783399999999999</c:v>
                </c:pt>
                <c:pt idx="1">
                  <c:v>0.870417</c:v>
                </c:pt>
                <c:pt idx="2">
                  <c:v>0.874278</c:v>
                </c:pt>
                <c:pt idx="3">
                  <c:v>0.87395850000000008</c:v>
                </c:pt>
                <c:pt idx="4">
                  <c:v>0.87556679999999998</c:v>
                </c:pt>
                <c:pt idx="5">
                  <c:v>0.878139</c:v>
                </c:pt>
                <c:pt idx="6">
                  <c:v>0.878139</c:v>
                </c:pt>
                <c:pt idx="7">
                  <c:v>0.878139</c:v>
                </c:pt>
                <c:pt idx="8">
                  <c:v>0.878139</c:v>
                </c:pt>
                <c:pt idx="9">
                  <c:v>0.878139</c:v>
                </c:pt>
                <c:pt idx="10">
                  <c:v>0.878139</c:v>
                </c:pt>
                <c:pt idx="11">
                  <c:v>0.878139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0.90158008213552354</c:v>
                </c:pt>
                <c:pt idx="1">
                  <c:v>9.8419917864476458E-2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95720</xdr:colOff>
      <xdr:row>1</xdr:row>
      <xdr:rowOff>60225</xdr:rowOff>
    </xdr:from>
    <xdr:to>
      <xdr:col>2</xdr:col>
      <xdr:colOff>280070</xdr:colOff>
      <xdr:row>2</xdr:row>
      <xdr:rowOff>244575</xdr:rowOff>
    </xdr:to>
    <xdr:pic>
      <xdr:nvPicPr>
        <xdr:cNvPr id="14" name="mainicon">
          <a:extLst>
            <a:ext uri="{FF2B5EF4-FFF2-40B4-BE49-F238E27FC236}">
              <a16:creationId xmlns:a16="http://schemas.microsoft.com/office/drawing/2014/main" id="{2BB14D4B-248F-418B-9AD0-1F2A54015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70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104774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5262529-435B-440F-9656-D57EDFFDB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3810000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1961A2B6-8DE3-4A09-A862-160EA5844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798FAABC-8424-4B57-820E-B0DF6F1A0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A24B665-6578-45E2-91C6-0916222C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701C0A30-62AC-4446-9F48-680A3E5B8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481F5F4-0C9F-4F0D-B96E-0E31EC0AC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568DB36-3D8E-49F1-9BAF-7FBC4C056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180975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2</xdr:col>
      <xdr:colOff>80044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59F838D8-78D1-4668-8C76-702299F3A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495300</xdr:colOff>
      <xdr:row>1</xdr:row>
      <xdr:rowOff>104774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95719</xdr:colOff>
      <xdr:row>1</xdr:row>
      <xdr:rowOff>60225</xdr:rowOff>
    </xdr:from>
    <xdr:to>
      <xdr:col>1</xdr:col>
      <xdr:colOff>527719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FA9358EF-F04C-4601-9B74-67897DE3C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369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733425</xdr:colOff>
      <xdr:row>1</xdr:row>
      <xdr:rowOff>104774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90,2%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83" customWidth="1"/>
    <col min="3" max="4" width="40.7109375" style="83" customWidth="1"/>
    <col min="5" max="5" width="11.7109375" style="83" customWidth="1"/>
    <col min="6" max="6" width="38.28515625" style="83" customWidth="1"/>
    <col min="7" max="7" width="3.7109375" style="83" customWidth="1"/>
    <col min="8" max="8" width="1.7109375" style="83" customWidth="1"/>
    <col min="9" max="16384" width="8.85546875" style="83"/>
  </cols>
  <sheetData>
    <row r="1" spans="1:8" s="70" customFormat="1" ht="6.75" customHeight="1" x14ac:dyDescent="0.25">
      <c r="B1" s="71"/>
      <c r="E1" s="72"/>
      <c r="F1" s="72"/>
    </row>
    <row r="2" spans="1:8" s="100" customFormat="1" ht="20.100000000000001" customHeight="1" x14ac:dyDescent="0.25">
      <c r="B2" s="74"/>
      <c r="C2" s="129" t="s">
        <v>97</v>
      </c>
      <c r="D2" s="75"/>
      <c r="E2" s="101"/>
      <c r="F2" s="101"/>
      <c r="G2" s="101"/>
      <c r="H2" s="102"/>
    </row>
    <row r="3" spans="1:8" s="107" customFormat="1" ht="24" customHeight="1" x14ac:dyDescent="0.25">
      <c r="B3" s="78"/>
      <c r="C3" s="130" t="s">
        <v>62</v>
      </c>
      <c r="D3" s="79"/>
      <c r="E3" s="80"/>
      <c r="F3" s="80"/>
      <c r="G3" s="80"/>
      <c r="H3" s="81"/>
    </row>
    <row r="4" spans="1:8" ht="4.9000000000000004" customHeight="1" x14ac:dyDescent="0.25">
      <c r="A4" s="82"/>
      <c r="B4" s="82"/>
      <c r="C4" s="82"/>
      <c r="D4" s="82"/>
      <c r="E4" s="82"/>
      <c r="F4" s="82"/>
      <c r="G4" s="82"/>
      <c r="H4" s="82"/>
    </row>
    <row r="5" spans="1:8" ht="4.9000000000000004" customHeight="1" x14ac:dyDescent="0.25">
      <c r="A5" s="82"/>
      <c r="B5" s="82"/>
      <c r="C5" s="82"/>
      <c r="D5" s="82"/>
      <c r="E5" s="82"/>
      <c r="F5" s="82"/>
      <c r="G5" s="82"/>
      <c r="H5" s="82"/>
    </row>
    <row r="6" spans="1:8" x14ac:dyDescent="0.25">
      <c r="A6" s="82"/>
      <c r="B6" s="110"/>
      <c r="C6" s="111"/>
      <c r="D6" s="111"/>
      <c r="E6" s="111"/>
      <c r="F6" s="111"/>
      <c r="G6" s="112"/>
      <c r="H6" s="82"/>
    </row>
    <row r="7" spans="1:8" ht="19.5" thickBot="1" x14ac:dyDescent="0.35">
      <c r="B7" s="113"/>
      <c r="C7" s="97" t="s">
        <v>72</v>
      </c>
      <c r="D7" s="97"/>
      <c r="E7" s="114"/>
      <c r="F7" s="97" t="s">
        <v>73</v>
      </c>
      <c r="G7" s="115"/>
    </row>
    <row r="8" spans="1:8" x14ac:dyDescent="0.25">
      <c r="B8" s="113"/>
      <c r="C8" s="114"/>
      <c r="D8" s="114"/>
      <c r="E8" s="114"/>
      <c r="F8" s="114"/>
      <c r="G8" s="115"/>
    </row>
    <row r="9" spans="1:8" ht="15.75" x14ac:dyDescent="0.25">
      <c r="B9" s="113"/>
      <c r="C9" s="114"/>
      <c r="D9" s="114"/>
      <c r="E9" s="114"/>
      <c r="F9" s="116"/>
      <c r="G9" s="115"/>
    </row>
    <row r="10" spans="1:8" x14ac:dyDescent="0.25">
      <c r="B10" s="113"/>
      <c r="C10" s="114"/>
      <c r="D10" s="114"/>
      <c r="E10" s="114"/>
      <c r="F10" s="114"/>
      <c r="G10" s="115"/>
    </row>
    <row r="11" spans="1:8" x14ac:dyDescent="0.25">
      <c r="B11" s="113"/>
      <c r="C11" s="114"/>
      <c r="D11" s="114"/>
      <c r="E11" s="114"/>
      <c r="F11" s="114"/>
      <c r="G11" s="115"/>
    </row>
    <row r="12" spans="1:8" x14ac:dyDescent="0.25">
      <c r="B12" s="113"/>
      <c r="C12" s="114"/>
      <c r="D12" s="114"/>
      <c r="E12" s="114"/>
      <c r="F12" s="114"/>
      <c r="G12" s="115"/>
    </row>
    <row r="13" spans="1:8" x14ac:dyDescent="0.25">
      <c r="B13" s="113"/>
      <c r="C13" s="114"/>
      <c r="D13" s="114"/>
      <c r="E13" s="114"/>
      <c r="F13" s="114"/>
      <c r="G13" s="115"/>
    </row>
    <row r="14" spans="1:8" x14ac:dyDescent="0.25">
      <c r="B14" s="113"/>
      <c r="C14" s="114"/>
      <c r="D14" s="114"/>
      <c r="E14" s="114"/>
      <c r="F14" s="114"/>
      <c r="G14" s="115"/>
    </row>
    <row r="15" spans="1:8" x14ac:dyDescent="0.25">
      <c r="B15" s="113"/>
      <c r="C15" s="114"/>
      <c r="D15" s="114"/>
      <c r="E15" s="114"/>
      <c r="F15" s="114"/>
      <c r="G15" s="115"/>
    </row>
    <row r="16" spans="1:8" x14ac:dyDescent="0.25">
      <c r="B16" s="113"/>
      <c r="C16" s="114"/>
      <c r="D16" s="114"/>
      <c r="E16" s="114"/>
      <c r="F16" s="114"/>
      <c r="G16" s="115"/>
    </row>
    <row r="17" spans="2:7" x14ac:dyDescent="0.25">
      <c r="B17" s="113"/>
      <c r="C17" s="114"/>
      <c r="D17" s="114"/>
      <c r="E17" s="114"/>
      <c r="F17" s="114"/>
      <c r="G17" s="115"/>
    </row>
    <row r="18" spans="2:7" x14ac:dyDescent="0.25">
      <c r="B18" s="113"/>
      <c r="C18" s="114"/>
      <c r="D18" s="114"/>
      <c r="E18" s="114"/>
      <c r="F18" s="114"/>
      <c r="G18" s="115"/>
    </row>
    <row r="19" spans="2:7" x14ac:dyDescent="0.25">
      <c r="B19" s="113"/>
      <c r="C19" s="114"/>
      <c r="D19" s="114"/>
      <c r="E19" s="114"/>
      <c r="F19" s="114"/>
      <c r="G19" s="115"/>
    </row>
    <row r="20" spans="2:7" x14ac:dyDescent="0.25">
      <c r="B20" s="113"/>
      <c r="C20" s="114"/>
      <c r="D20" s="114"/>
      <c r="E20" s="114"/>
      <c r="F20" s="114"/>
      <c r="G20" s="115"/>
    </row>
    <row r="21" spans="2:7" x14ac:dyDescent="0.25">
      <c r="B21" s="113"/>
      <c r="C21" s="114"/>
      <c r="D21" s="114"/>
      <c r="E21" s="114"/>
      <c r="F21" s="114"/>
      <c r="G21" s="115"/>
    </row>
    <row r="22" spans="2:7" x14ac:dyDescent="0.25">
      <c r="B22" s="113"/>
      <c r="C22" s="114"/>
      <c r="D22" s="114"/>
      <c r="E22" s="114"/>
      <c r="F22" s="114"/>
      <c r="G22" s="115"/>
    </row>
    <row r="23" spans="2:7" x14ac:dyDescent="0.25">
      <c r="B23" s="113"/>
      <c r="C23" s="114"/>
      <c r="D23" s="114"/>
      <c r="E23" s="114"/>
      <c r="F23" s="114"/>
      <c r="G23" s="115"/>
    </row>
    <row r="24" spans="2:7" x14ac:dyDescent="0.25">
      <c r="B24" s="113"/>
      <c r="C24" s="114"/>
      <c r="D24" s="114"/>
      <c r="E24" s="114"/>
      <c r="F24" s="114"/>
      <c r="G24" s="115"/>
    </row>
    <row r="25" spans="2:7" x14ac:dyDescent="0.25">
      <c r="B25" s="113"/>
      <c r="C25" s="114"/>
      <c r="D25" s="114"/>
      <c r="E25" s="114"/>
      <c r="F25" s="114"/>
      <c r="G25" s="115"/>
    </row>
    <row r="26" spans="2:7" x14ac:dyDescent="0.25">
      <c r="B26" s="113"/>
      <c r="C26" s="114"/>
      <c r="D26" s="114"/>
      <c r="E26" s="114"/>
      <c r="F26" s="114"/>
      <c r="G26" s="115"/>
    </row>
    <row r="27" spans="2:7" x14ac:dyDescent="0.25">
      <c r="B27" s="126"/>
      <c r="C27" s="127"/>
      <c r="D27" s="127"/>
      <c r="E27" s="127"/>
      <c r="F27" s="127"/>
      <c r="G27" s="128"/>
    </row>
    <row r="28" spans="2:7" ht="7.15" customHeight="1" x14ac:dyDescent="0.25"/>
    <row r="29" spans="2:7" s="70" customFormat="1" ht="22.9" customHeight="1" x14ac:dyDescent="0.25">
      <c r="B29" s="84"/>
      <c r="C29" s="84"/>
      <c r="D29" s="84"/>
      <c r="E29" s="85"/>
      <c r="F29" s="85"/>
      <c r="G29" s="84"/>
    </row>
  </sheetData>
  <sheetProtection algorithmName="SHA-512" hashValue="ZHdy4Bh7wLbyyzaNdk5E36p7z63ocwYoRApvJojMJDj+BiKwFcZcH4AYhZkKtSDl13YqNRQGPU+ym5YqRoKbtg==" saltValue="D5lxP0BbXEdH1sP8fGMX/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45" customWidth="1"/>
    <col min="3" max="3" width="20.7109375" style="146" customWidth="1"/>
    <col min="4" max="4" width="25.7109375" style="146" customWidth="1"/>
    <col min="5" max="6" width="9.28515625" style="146" customWidth="1"/>
    <col min="7" max="7" width="18.7109375" style="146" customWidth="1"/>
    <col min="8" max="8" width="81.28515625" style="14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</row>
    <row r="3" spans="1:11" s="108" customFormat="1" ht="24" customHeight="1" x14ac:dyDescent="0.25">
      <c r="B3" s="79"/>
      <c r="C3" s="88" t="s">
        <v>15</v>
      </c>
      <c r="D3" s="79"/>
      <c r="E3" s="79"/>
      <c r="F3" s="79"/>
      <c r="G3" s="79"/>
      <c r="H3" s="79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152" t="s">
        <v>11</v>
      </c>
      <c r="G5" s="152" t="s">
        <v>89</v>
      </c>
      <c r="H5" s="153" t="s">
        <v>86</v>
      </c>
      <c r="I5" s="154"/>
      <c r="J5" s="155" t="s">
        <v>60</v>
      </c>
      <c r="K5" s="156"/>
    </row>
    <row r="6" spans="1:11" x14ac:dyDescent="0.25">
      <c r="A6" s="3"/>
      <c r="B6" s="120">
        <v>101</v>
      </c>
      <c r="C6" s="157" t="s">
        <v>98</v>
      </c>
      <c r="D6" s="157" t="s">
        <v>99</v>
      </c>
      <c r="E6" s="121" t="s">
        <v>100</v>
      </c>
      <c r="F6" s="121" t="s">
        <v>59</v>
      </c>
      <c r="G6" s="121" t="s">
        <v>14</v>
      </c>
      <c r="H6" s="122" t="s">
        <v>101</v>
      </c>
      <c r="I6" s="148"/>
      <c r="J6" s="150" t="s">
        <v>61</v>
      </c>
      <c r="K6" s="35">
        <v>2022</v>
      </c>
    </row>
    <row r="7" spans="1:11" x14ac:dyDescent="0.25">
      <c r="A7" s="3"/>
      <c r="B7" s="123">
        <v>102</v>
      </c>
      <c r="C7" s="158" t="s">
        <v>98</v>
      </c>
      <c r="D7" s="158" t="s">
        <v>102</v>
      </c>
      <c r="E7" s="43" t="s">
        <v>103</v>
      </c>
      <c r="F7" s="43" t="s">
        <v>12</v>
      </c>
      <c r="G7" s="43" t="s">
        <v>14</v>
      </c>
      <c r="H7" s="124" t="s">
        <v>104</v>
      </c>
      <c r="I7" s="148"/>
      <c r="J7" s="149" t="s">
        <v>8</v>
      </c>
      <c r="K7" s="36" t="s">
        <v>18</v>
      </c>
    </row>
    <row r="8" spans="1:11" x14ac:dyDescent="0.25">
      <c r="A8" s="3"/>
      <c r="B8" s="123">
        <v>103</v>
      </c>
      <c r="C8" s="158" t="s">
        <v>98</v>
      </c>
      <c r="D8" s="158" t="s">
        <v>105</v>
      </c>
      <c r="E8" s="43" t="s">
        <v>103</v>
      </c>
      <c r="F8" s="43" t="s">
        <v>12</v>
      </c>
      <c r="G8" s="43" t="s">
        <v>14</v>
      </c>
      <c r="H8" s="124" t="s">
        <v>106</v>
      </c>
      <c r="I8" s="148"/>
      <c r="J8" s="148"/>
      <c r="K8" s="148"/>
    </row>
    <row r="9" spans="1:11" x14ac:dyDescent="0.25">
      <c r="A9" s="3"/>
      <c r="B9" s="123">
        <v>104</v>
      </c>
      <c r="C9" s="158" t="s">
        <v>98</v>
      </c>
      <c r="D9" s="158" t="s">
        <v>107</v>
      </c>
      <c r="E9" s="43" t="s">
        <v>100</v>
      </c>
      <c r="F9" s="43" t="s">
        <v>59</v>
      </c>
      <c r="G9" s="43" t="s">
        <v>14</v>
      </c>
      <c r="H9" s="124" t="s">
        <v>108</v>
      </c>
      <c r="I9" s="148"/>
      <c r="J9" s="148"/>
      <c r="K9" s="148"/>
    </row>
    <row r="10" spans="1:11" x14ac:dyDescent="0.25">
      <c r="A10" s="3"/>
      <c r="B10" s="123">
        <v>105</v>
      </c>
      <c r="C10" s="158" t="s">
        <v>98</v>
      </c>
      <c r="D10" s="158" t="s">
        <v>109</v>
      </c>
      <c r="E10" s="43" t="s">
        <v>103</v>
      </c>
      <c r="F10" s="43" t="s">
        <v>12</v>
      </c>
      <c r="G10" s="43" t="s">
        <v>14</v>
      </c>
      <c r="H10" s="124" t="s">
        <v>110</v>
      </c>
      <c r="I10" s="148"/>
      <c r="J10" s="148"/>
      <c r="K10" s="148"/>
    </row>
    <row r="11" spans="1:11" x14ac:dyDescent="0.25">
      <c r="A11" s="3"/>
      <c r="B11" s="123">
        <v>106</v>
      </c>
      <c r="C11" s="158" t="s">
        <v>98</v>
      </c>
      <c r="D11" s="158" t="s">
        <v>111</v>
      </c>
      <c r="E11" s="43" t="s">
        <v>103</v>
      </c>
      <c r="F11" s="43" t="s">
        <v>12</v>
      </c>
      <c r="G11" s="43" t="s">
        <v>14</v>
      </c>
      <c r="H11" s="124" t="s">
        <v>112</v>
      </c>
      <c r="I11" s="148"/>
      <c r="J11" s="148"/>
      <c r="K11" s="148"/>
    </row>
    <row r="12" spans="1:11" x14ac:dyDescent="0.25">
      <c r="A12" s="3"/>
      <c r="B12" s="123">
        <v>107</v>
      </c>
      <c r="C12" s="158" t="s">
        <v>98</v>
      </c>
      <c r="D12" s="158" t="s">
        <v>113</v>
      </c>
      <c r="E12" s="43" t="s">
        <v>103</v>
      </c>
      <c r="F12" s="43" t="s">
        <v>12</v>
      </c>
      <c r="G12" s="43" t="s">
        <v>14</v>
      </c>
      <c r="H12" s="124" t="s">
        <v>114</v>
      </c>
      <c r="I12" s="148"/>
      <c r="J12" s="148"/>
      <c r="K12" s="148"/>
    </row>
    <row r="13" spans="1:11" x14ac:dyDescent="0.25">
      <c r="A13" s="3"/>
      <c r="B13" s="123">
        <v>108</v>
      </c>
      <c r="C13" s="158" t="s">
        <v>98</v>
      </c>
      <c r="D13" s="158" t="s">
        <v>115</v>
      </c>
      <c r="E13" s="43" t="s">
        <v>100</v>
      </c>
      <c r="F13" s="43" t="s">
        <v>59</v>
      </c>
      <c r="G13" s="43" t="s">
        <v>14</v>
      </c>
      <c r="H13" s="124" t="s">
        <v>116</v>
      </c>
      <c r="I13" s="148"/>
      <c r="J13" s="148"/>
      <c r="K13" s="148"/>
    </row>
    <row r="14" spans="1:11" x14ac:dyDescent="0.25">
      <c r="A14" s="3"/>
      <c r="B14" s="123">
        <v>109</v>
      </c>
      <c r="C14" s="158" t="s">
        <v>98</v>
      </c>
      <c r="D14" s="158" t="s">
        <v>117</v>
      </c>
      <c r="E14" s="43" t="s">
        <v>103</v>
      </c>
      <c r="F14" s="43" t="s">
        <v>12</v>
      </c>
      <c r="G14" s="43" t="s">
        <v>14</v>
      </c>
      <c r="H14" s="124" t="s">
        <v>118</v>
      </c>
      <c r="I14" s="148"/>
      <c r="J14" s="148"/>
      <c r="K14" s="148"/>
    </row>
    <row r="15" spans="1:11" x14ac:dyDescent="0.25">
      <c r="A15" s="3"/>
      <c r="B15" s="123">
        <v>110</v>
      </c>
      <c r="C15" s="158" t="s">
        <v>98</v>
      </c>
      <c r="D15" s="158"/>
      <c r="E15" s="43"/>
      <c r="F15" s="43"/>
      <c r="G15" s="43"/>
      <c r="H15" s="124"/>
      <c r="I15" s="148"/>
      <c r="J15" s="148"/>
      <c r="K15" s="148"/>
    </row>
    <row r="16" spans="1:11" x14ac:dyDescent="0.25">
      <c r="A16" s="3"/>
      <c r="B16" s="123">
        <v>111</v>
      </c>
      <c r="C16" s="158" t="s">
        <v>98</v>
      </c>
      <c r="D16" s="158"/>
      <c r="E16" s="43"/>
      <c r="F16" s="43"/>
      <c r="G16" s="43"/>
      <c r="H16" s="124"/>
      <c r="I16" s="148"/>
      <c r="J16" s="148"/>
      <c r="K16" s="148"/>
    </row>
    <row r="17" spans="1:11" x14ac:dyDescent="0.25">
      <c r="A17" s="3"/>
      <c r="B17" s="123">
        <v>201</v>
      </c>
      <c r="C17" s="158" t="s">
        <v>119</v>
      </c>
      <c r="D17" s="158" t="s">
        <v>120</v>
      </c>
      <c r="E17" s="43" t="s">
        <v>121</v>
      </c>
      <c r="F17" s="43" t="s">
        <v>59</v>
      </c>
      <c r="G17" s="43" t="s">
        <v>14</v>
      </c>
      <c r="H17" s="124" t="s">
        <v>122</v>
      </c>
      <c r="I17" s="148"/>
      <c r="J17" s="148"/>
      <c r="K17" s="148"/>
    </row>
    <row r="18" spans="1:11" x14ac:dyDescent="0.25">
      <c r="A18" s="3"/>
      <c r="B18" s="123">
        <v>202</v>
      </c>
      <c r="C18" s="158" t="s">
        <v>119</v>
      </c>
      <c r="D18" s="158" t="s">
        <v>123</v>
      </c>
      <c r="E18" s="43" t="s">
        <v>103</v>
      </c>
      <c r="F18" s="43" t="s">
        <v>12</v>
      </c>
      <c r="G18" s="43" t="s">
        <v>14</v>
      </c>
      <c r="H18" s="124" t="s">
        <v>124</v>
      </c>
      <c r="I18" s="148"/>
      <c r="J18" s="148"/>
      <c r="K18" s="148"/>
    </row>
    <row r="19" spans="1:11" x14ac:dyDescent="0.25">
      <c r="A19" s="3"/>
      <c r="B19" s="123">
        <v>203</v>
      </c>
      <c r="C19" s="158" t="s">
        <v>119</v>
      </c>
      <c r="D19" s="159" t="s">
        <v>125</v>
      </c>
      <c r="E19" s="43" t="s">
        <v>126</v>
      </c>
      <c r="F19" s="125" t="s">
        <v>59</v>
      </c>
      <c r="G19" s="125" t="s">
        <v>14</v>
      </c>
      <c r="H19" s="124" t="s">
        <v>127</v>
      </c>
      <c r="I19" s="148"/>
      <c r="J19" s="148"/>
      <c r="K19" s="148"/>
    </row>
    <row r="20" spans="1:11" x14ac:dyDescent="0.25">
      <c r="A20" s="3"/>
      <c r="B20" s="123">
        <v>204</v>
      </c>
      <c r="C20" s="158" t="s">
        <v>119</v>
      </c>
      <c r="D20" s="158" t="s">
        <v>128</v>
      </c>
      <c r="E20" s="43" t="s">
        <v>103</v>
      </c>
      <c r="F20" s="43" t="s">
        <v>12</v>
      </c>
      <c r="G20" s="43" t="s">
        <v>14</v>
      </c>
      <c r="H20" s="124" t="s">
        <v>129</v>
      </c>
      <c r="I20" s="148"/>
      <c r="J20" s="148"/>
      <c r="K20" s="148"/>
    </row>
    <row r="21" spans="1:11" x14ac:dyDescent="0.25">
      <c r="A21" s="3"/>
      <c r="B21" s="123">
        <v>205</v>
      </c>
      <c r="C21" s="158" t="s">
        <v>119</v>
      </c>
      <c r="D21" s="159" t="s">
        <v>130</v>
      </c>
      <c r="E21" s="43" t="s">
        <v>103</v>
      </c>
      <c r="F21" s="125" t="s">
        <v>12</v>
      </c>
      <c r="G21" s="125" t="s">
        <v>14</v>
      </c>
      <c r="H21" s="124" t="s">
        <v>131</v>
      </c>
      <c r="I21" s="148"/>
      <c r="J21" s="148"/>
      <c r="K21" s="148"/>
    </row>
    <row r="22" spans="1:11" x14ac:dyDescent="0.25">
      <c r="A22" s="3"/>
      <c r="B22" s="123">
        <v>206</v>
      </c>
      <c r="C22" s="158" t="s">
        <v>119</v>
      </c>
      <c r="D22" s="158" t="s">
        <v>132</v>
      </c>
      <c r="E22" s="43" t="s">
        <v>100</v>
      </c>
      <c r="F22" s="43" t="s">
        <v>12</v>
      </c>
      <c r="G22" s="43" t="s">
        <v>14</v>
      </c>
      <c r="H22" s="124" t="s">
        <v>133</v>
      </c>
      <c r="I22" s="148"/>
      <c r="J22" s="148"/>
      <c r="K22" s="148"/>
    </row>
    <row r="23" spans="1:11" x14ac:dyDescent="0.25">
      <c r="A23" s="3"/>
      <c r="B23" s="123">
        <v>207</v>
      </c>
      <c r="C23" s="158" t="s">
        <v>119</v>
      </c>
      <c r="D23" s="158"/>
      <c r="E23" s="43"/>
      <c r="F23" s="43"/>
      <c r="G23" s="43"/>
      <c r="H23" s="124"/>
      <c r="I23" s="148"/>
      <c r="J23" s="148"/>
      <c r="K23" s="148"/>
    </row>
    <row r="24" spans="1:11" x14ac:dyDescent="0.25">
      <c r="A24" s="3"/>
      <c r="B24" s="213">
        <v>208</v>
      </c>
      <c r="C24" s="160" t="s">
        <v>119</v>
      </c>
      <c r="D24" s="160"/>
      <c r="E24" s="131"/>
      <c r="F24" s="131"/>
      <c r="G24" s="131"/>
      <c r="H24" s="132"/>
      <c r="I24" s="148"/>
      <c r="J24" s="148"/>
      <c r="K24" s="148"/>
    </row>
    <row r="25" spans="1:11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16" t="s">
        <v>12</v>
      </c>
      <c r="G25" s="216" t="s">
        <v>13</v>
      </c>
      <c r="H25" s="217" t="s">
        <v>136</v>
      </c>
      <c r="I25" s="148"/>
      <c r="J25" s="148"/>
      <c r="K25" s="148"/>
    </row>
    <row r="26" spans="1:11" x14ac:dyDescent="0.25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16" t="s">
        <v>12</v>
      </c>
      <c r="G26" s="216" t="s">
        <v>14</v>
      </c>
      <c r="H26" s="217" t="s">
        <v>138</v>
      </c>
      <c r="I26" s="148"/>
      <c r="J26" s="148"/>
      <c r="K26" s="148"/>
    </row>
    <row r="27" spans="1:11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16" t="s">
        <v>59</v>
      </c>
      <c r="G27" s="216" t="s">
        <v>14</v>
      </c>
      <c r="H27" s="217" t="s">
        <v>140</v>
      </c>
      <c r="I27" s="148"/>
      <c r="J27" s="148"/>
      <c r="K27" s="148"/>
    </row>
    <row r="28" spans="1:11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16" t="s">
        <v>59</v>
      </c>
      <c r="G28" s="216" t="s">
        <v>14</v>
      </c>
      <c r="H28" s="217" t="s">
        <v>142</v>
      </c>
      <c r="I28" s="148"/>
      <c r="J28" s="148"/>
      <c r="K28" s="148"/>
    </row>
    <row r="29" spans="1:11" x14ac:dyDescent="0.25">
      <c r="A29" s="3"/>
      <c r="B29" s="214">
        <v>305</v>
      </c>
      <c r="C29" s="215" t="s">
        <v>134</v>
      </c>
      <c r="D29" s="218"/>
      <c r="E29" s="219"/>
      <c r="F29" s="219"/>
      <c r="G29" s="219"/>
      <c r="H29" s="220"/>
      <c r="I29" s="148"/>
      <c r="J29" s="148"/>
      <c r="K29" s="148"/>
    </row>
    <row r="30" spans="1:11" x14ac:dyDescent="0.25">
      <c r="A30" s="3"/>
      <c r="B30" s="214">
        <v>306</v>
      </c>
      <c r="C30" s="215" t="s">
        <v>134</v>
      </c>
      <c r="D30" s="215"/>
      <c r="E30" s="216"/>
      <c r="F30" s="216"/>
      <c r="G30" s="216"/>
      <c r="H30" s="217"/>
      <c r="I30" s="148"/>
      <c r="J30" s="148"/>
      <c r="K30" s="148"/>
    </row>
    <row r="31" spans="1:11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16" t="s">
        <v>12</v>
      </c>
      <c r="G31" s="216" t="s">
        <v>14</v>
      </c>
      <c r="H31" s="217" t="s">
        <v>145</v>
      </c>
      <c r="I31" s="148"/>
      <c r="J31" s="148"/>
      <c r="K31" s="148"/>
    </row>
    <row r="32" spans="1:11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16" t="s">
        <v>12</v>
      </c>
      <c r="G32" s="216" t="s">
        <v>14</v>
      </c>
      <c r="H32" s="217" t="s">
        <v>147</v>
      </c>
      <c r="I32" s="148"/>
      <c r="J32" s="148"/>
      <c r="K32" s="148"/>
    </row>
    <row r="33" spans="1:11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16" t="s">
        <v>12</v>
      </c>
      <c r="G33" s="216" t="s">
        <v>14</v>
      </c>
      <c r="H33" s="217" t="s">
        <v>149</v>
      </c>
      <c r="I33" s="148"/>
      <c r="J33" s="148"/>
      <c r="K33" s="148"/>
    </row>
    <row r="34" spans="1:11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16" t="s">
        <v>12</v>
      </c>
      <c r="G34" s="216" t="s">
        <v>14</v>
      </c>
      <c r="H34" s="217" t="s">
        <v>151</v>
      </c>
      <c r="I34" s="148"/>
      <c r="J34" s="148"/>
      <c r="K34" s="148"/>
    </row>
    <row r="35" spans="1:11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16" t="s">
        <v>59</v>
      </c>
      <c r="G35" s="216" t="s">
        <v>14</v>
      </c>
      <c r="H35" s="217" t="s">
        <v>153</v>
      </c>
      <c r="I35" s="148"/>
      <c r="J35" s="148"/>
      <c r="K35" s="148"/>
    </row>
    <row r="36" spans="1:11" x14ac:dyDescent="0.25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16" t="s">
        <v>12</v>
      </c>
      <c r="G36" s="216" t="s">
        <v>14</v>
      </c>
      <c r="H36" s="217" t="s">
        <v>156</v>
      </c>
      <c r="I36" s="148"/>
      <c r="J36" s="148"/>
      <c r="K36" s="148"/>
    </row>
    <row r="37" spans="1:11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16" t="s">
        <v>59</v>
      </c>
      <c r="G37" s="216" t="s">
        <v>14</v>
      </c>
      <c r="H37" s="217" t="s">
        <v>158</v>
      </c>
      <c r="I37" s="148"/>
      <c r="J37" s="148"/>
      <c r="K37" s="148"/>
    </row>
    <row r="38" spans="1:11" x14ac:dyDescent="0.25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16" t="s">
        <v>59</v>
      </c>
      <c r="G38" s="216" t="s">
        <v>14</v>
      </c>
      <c r="H38" s="217" t="s">
        <v>160</v>
      </c>
      <c r="I38" s="148"/>
      <c r="J38" s="148"/>
      <c r="K38" s="148"/>
    </row>
    <row r="39" spans="1:11" x14ac:dyDescent="0.25">
      <c r="A39" s="3"/>
      <c r="B39" s="214">
        <v>409</v>
      </c>
      <c r="C39" s="215" t="s">
        <v>143</v>
      </c>
      <c r="D39" s="215"/>
      <c r="E39" s="216"/>
      <c r="F39" s="216"/>
      <c r="G39" s="216"/>
      <c r="H39" s="217"/>
      <c r="I39" s="148"/>
      <c r="J39" s="148"/>
      <c r="K39" s="148"/>
    </row>
    <row r="40" spans="1:11" x14ac:dyDescent="0.25">
      <c r="A40" s="3"/>
      <c r="B40" s="214">
        <v>410</v>
      </c>
      <c r="C40" s="215" t="s">
        <v>143</v>
      </c>
      <c r="D40" s="215"/>
      <c r="E40" s="216"/>
      <c r="F40" s="216"/>
      <c r="G40" s="216"/>
      <c r="H40" s="217"/>
      <c r="I40" s="148"/>
      <c r="J40" s="148"/>
      <c r="K40" s="148"/>
    </row>
    <row r="41" spans="1:11" x14ac:dyDescent="0.25">
      <c r="A41" s="3"/>
      <c r="B41" s="214"/>
      <c r="C41" s="215"/>
      <c r="D41" s="215"/>
      <c r="E41" s="216"/>
      <c r="F41" s="216"/>
      <c r="G41" s="216"/>
      <c r="H41" s="217"/>
      <c r="I41" s="148"/>
      <c r="J41" s="148"/>
      <c r="K41" s="148"/>
    </row>
    <row r="42" spans="1:11" x14ac:dyDescent="0.25">
      <c r="A42" s="3"/>
      <c r="B42" s="214"/>
      <c r="C42" s="215"/>
      <c r="D42" s="215"/>
      <c r="E42" s="216"/>
      <c r="F42" s="216"/>
      <c r="G42" s="216"/>
      <c r="H42" s="217"/>
      <c r="I42" s="148"/>
      <c r="J42" s="148"/>
      <c r="K42" s="148"/>
    </row>
    <row r="43" spans="1:11" x14ac:dyDescent="0.25">
      <c r="A43" s="3"/>
      <c r="B43" s="214"/>
      <c r="C43" s="215"/>
      <c r="D43" s="215"/>
      <c r="E43" s="216"/>
      <c r="F43" s="216"/>
      <c r="G43" s="216"/>
      <c r="H43" s="217"/>
      <c r="I43" s="148"/>
      <c r="J43" s="148"/>
      <c r="K43" s="148"/>
    </row>
    <row r="44" spans="1:11" x14ac:dyDescent="0.25">
      <c r="A44" s="3"/>
      <c r="B44" s="214"/>
      <c r="C44" s="215"/>
      <c r="D44" s="215"/>
      <c r="E44" s="216"/>
      <c r="F44" s="216"/>
      <c r="G44" s="216"/>
      <c r="H44" s="217"/>
      <c r="I44" s="148"/>
      <c r="J44" s="148"/>
      <c r="K44" s="148"/>
    </row>
    <row r="45" spans="1:11" x14ac:dyDescent="0.25">
      <c r="A45" s="3"/>
      <c r="B45" s="214"/>
      <c r="C45" s="215"/>
      <c r="D45" s="215"/>
      <c r="E45" s="216"/>
      <c r="F45" s="216"/>
      <c r="G45" s="216"/>
      <c r="H45" s="217"/>
      <c r="I45" s="148"/>
      <c r="J45" s="148"/>
      <c r="K45" s="148"/>
    </row>
    <row r="46" spans="1:11" x14ac:dyDescent="0.25">
      <c r="A46" s="3"/>
      <c r="B46" s="214"/>
      <c r="C46" s="215"/>
      <c r="D46" s="218"/>
      <c r="E46" s="219"/>
      <c r="F46" s="219"/>
      <c r="G46" s="219"/>
      <c r="H46" s="220"/>
      <c r="I46" s="148"/>
      <c r="J46" s="148"/>
      <c r="K46" s="148"/>
    </row>
    <row r="47" spans="1:11" x14ac:dyDescent="0.25">
      <c r="A47" s="3"/>
      <c r="B47" s="214"/>
      <c r="C47" s="215"/>
      <c r="D47" s="218"/>
      <c r="E47" s="219"/>
      <c r="F47" s="219"/>
      <c r="G47" s="219"/>
      <c r="H47" s="220"/>
      <c r="I47" s="148"/>
      <c r="J47" s="148"/>
      <c r="K47" s="148"/>
    </row>
    <row r="48" spans="1:11" x14ac:dyDescent="0.25">
      <c r="A48" s="3"/>
      <c r="B48" s="214"/>
      <c r="C48" s="215"/>
      <c r="D48" s="218"/>
      <c r="E48" s="219"/>
      <c r="F48" s="219"/>
      <c r="G48" s="219"/>
      <c r="H48" s="220"/>
      <c r="I48" s="148"/>
      <c r="J48" s="148"/>
      <c r="K48" s="148"/>
    </row>
    <row r="49" spans="1:11" x14ac:dyDescent="0.25">
      <c r="A49" s="3"/>
      <c r="B49" s="214"/>
      <c r="C49" s="215"/>
      <c r="D49" s="215"/>
      <c r="E49" s="216"/>
      <c r="F49" s="216"/>
      <c r="G49" s="216"/>
      <c r="H49" s="217"/>
      <c r="I49" s="148"/>
      <c r="J49" s="148"/>
      <c r="K49" s="148"/>
    </row>
    <row r="50" spans="1:11" x14ac:dyDescent="0.25">
      <c r="A50" s="3"/>
      <c r="B50" s="214"/>
      <c r="C50" s="215"/>
      <c r="D50" s="218"/>
      <c r="E50" s="219"/>
      <c r="F50" s="219"/>
      <c r="G50" s="219"/>
      <c r="H50" s="220"/>
      <c r="I50" s="148"/>
      <c r="J50" s="148"/>
      <c r="K50" s="148"/>
    </row>
    <row r="51" spans="1:11" x14ac:dyDescent="0.25">
      <c r="A51" s="3"/>
      <c r="B51" s="214"/>
      <c r="C51" s="215"/>
      <c r="D51" s="215"/>
      <c r="E51" s="216"/>
      <c r="F51" s="216"/>
      <c r="G51" s="216"/>
      <c r="H51" s="217"/>
      <c r="I51" s="148"/>
      <c r="J51" s="148"/>
      <c r="K51" s="148"/>
    </row>
    <row r="52" spans="1:11" x14ac:dyDescent="0.25">
      <c r="A52" s="3"/>
      <c r="B52" s="214"/>
      <c r="C52" s="215"/>
      <c r="D52" s="215"/>
      <c r="E52" s="216"/>
      <c r="F52" s="216"/>
      <c r="G52" s="216"/>
      <c r="H52" s="217"/>
      <c r="I52" s="148"/>
      <c r="J52" s="148"/>
      <c r="K52" s="148"/>
    </row>
    <row r="53" spans="1:11" x14ac:dyDescent="0.25">
      <c r="A53" s="3"/>
      <c r="B53" s="214"/>
      <c r="C53" s="215"/>
      <c r="D53" s="215"/>
      <c r="E53" s="216"/>
      <c r="F53" s="216"/>
      <c r="G53" s="216"/>
      <c r="H53" s="217"/>
      <c r="I53" s="148"/>
      <c r="J53" s="148"/>
      <c r="K53" s="148"/>
    </row>
    <row r="54" spans="1:11" x14ac:dyDescent="0.25">
      <c r="A54" s="3"/>
      <c r="B54" s="214"/>
      <c r="C54" s="215"/>
      <c r="D54" s="215"/>
      <c r="E54" s="216"/>
      <c r="F54" s="216"/>
      <c r="G54" s="216"/>
      <c r="H54" s="217"/>
      <c r="I54" s="148"/>
      <c r="J54" s="148"/>
      <c r="K54" s="148"/>
    </row>
    <row r="55" spans="1:11" x14ac:dyDescent="0.25">
      <c r="A55" s="3"/>
      <c r="B55" s="214"/>
      <c r="C55" s="215"/>
      <c r="D55" s="215"/>
      <c r="E55" s="216"/>
      <c r="F55" s="216"/>
      <c r="G55" s="216"/>
      <c r="H55" s="217"/>
      <c r="I55" s="148"/>
      <c r="J55" s="148"/>
      <c r="K55" s="148"/>
    </row>
    <row r="56" spans="1:11" x14ac:dyDescent="0.25">
      <c r="A56" s="3"/>
      <c r="B56" s="214"/>
      <c r="C56" s="215"/>
      <c r="D56" s="215"/>
      <c r="E56" s="216"/>
      <c r="F56" s="216"/>
      <c r="G56" s="216"/>
      <c r="H56" s="217"/>
      <c r="I56" s="148"/>
      <c r="J56" s="148"/>
      <c r="K56" s="148"/>
    </row>
    <row r="57" spans="1:11" x14ac:dyDescent="0.25">
      <c r="A57" s="3"/>
      <c r="B57" s="214"/>
      <c r="C57" s="215"/>
      <c r="D57" s="215"/>
      <c r="E57" s="216"/>
      <c r="F57" s="216"/>
      <c r="G57" s="216"/>
      <c r="H57" s="217"/>
      <c r="I57" s="148"/>
      <c r="J57" s="148"/>
      <c r="K57" s="148"/>
    </row>
    <row r="58" spans="1:11" x14ac:dyDescent="0.25">
      <c r="A58" s="3"/>
      <c r="B58" s="214"/>
      <c r="C58" s="215"/>
      <c r="D58" s="215"/>
      <c r="E58" s="216"/>
      <c r="F58" s="216"/>
      <c r="G58" s="216"/>
      <c r="H58" s="217"/>
      <c r="I58" s="148"/>
      <c r="J58" s="148"/>
      <c r="K58" s="148"/>
    </row>
    <row r="59" spans="1:11" x14ac:dyDescent="0.25">
      <c r="A59" s="3"/>
      <c r="B59" s="214"/>
      <c r="C59" s="215"/>
      <c r="D59" s="215"/>
      <c r="E59" s="216"/>
      <c r="F59" s="216"/>
      <c r="G59" s="216"/>
      <c r="H59" s="217"/>
      <c r="I59" s="148"/>
      <c r="J59" s="148"/>
      <c r="K59" s="148"/>
    </row>
    <row r="60" spans="1:11" x14ac:dyDescent="0.25">
      <c r="A60" s="3"/>
      <c r="B60" s="214"/>
      <c r="C60" s="215"/>
      <c r="D60" s="215"/>
      <c r="E60" s="216"/>
      <c r="F60" s="216"/>
      <c r="G60" s="216"/>
      <c r="H60" s="217"/>
      <c r="I60" s="148"/>
      <c r="J60" s="148"/>
      <c r="K60" s="148"/>
    </row>
    <row r="61" spans="1:11" x14ac:dyDescent="0.25">
      <c r="A61" s="3"/>
      <c r="B61" s="214"/>
      <c r="C61" s="215"/>
      <c r="D61" s="215"/>
      <c r="E61" s="216"/>
      <c r="F61" s="216"/>
      <c r="G61" s="216"/>
      <c r="H61" s="217"/>
      <c r="I61" s="148"/>
      <c r="J61" s="148"/>
      <c r="K61" s="148"/>
    </row>
    <row r="62" spans="1:11" x14ac:dyDescent="0.25">
      <c r="A62" s="3"/>
      <c r="B62" s="214"/>
      <c r="C62" s="215"/>
      <c r="D62" s="215"/>
      <c r="E62" s="216"/>
      <c r="F62" s="216"/>
      <c r="G62" s="216"/>
      <c r="H62" s="217"/>
      <c r="I62" s="148"/>
      <c r="J62" s="148"/>
      <c r="K62" s="148"/>
    </row>
    <row r="63" spans="1:11" x14ac:dyDescent="0.25">
      <c r="A63" s="3"/>
      <c r="B63" s="214"/>
      <c r="C63" s="215"/>
      <c r="D63" s="215"/>
      <c r="E63" s="216"/>
      <c r="F63" s="216"/>
      <c r="G63" s="216"/>
      <c r="H63" s="217"/>
      <c r="I63" s="148"/>
      <c r="J63" s="148"/>
      <c r="K63" s="148"/>
    </row>
    <row r="64" spans="1:11" x14ac:dyDescent="0.25">
      <c r="A64" s="3"/>
      <c r="B64" s="214"/>
      <c r="C64" s="215"/>
      <c r="D64" s="215"/>
      <c r="E64" s="216"/>
      <c r="F64" s="216"/>
      <c r="G64" s="216"/>
      <c r="H64" s="217"/>
      <c r="I64" s="148"/>
      <c r="J64" s="148"/>
      <c r="K64" s="148"/>
    </row>
    <row r="65" spans="1:11" x14ac:dyDescent="0.25">
      <c r="A65" s="3"/>
      <c r="B65" s="214"/>
      <c r="C65" s="215"/>
      <c r="D65" s="215"/>
      <c r="E65" s="216"/>
      <c r="F65" s="216"/>
      <c r="G65" s="216"/>
      <c r="H65" s="217"/>
      <c r="I65" s="148"/>
      <c r="J65" s="148"/>
      <c r="K65" s="148"/>
    </row>
    <row r="66" spans="1:11" x14ac:dyDescent="0.25">
      <c r="A66" s="3"/>
      <c r="B66" s="214"/>
      <c r="C66" s="215"/>
      <c r="D66" s="215"/>
      <c r="E66" s="216"/>
      <c r="F66" s="216"/>
      <c r="G66" s="216"/>
      <c r="H66" s="217"/>
      <c r="I66" s="148"/>
      <c r="J66" s="148"/>
      <c r="K66" s="148"/>
    </row>
    <row r="67" spans="1:11" x14ac:dyDescent="0.25">
      <c r="A67" s="3"/>
      <c r="B67" s="214"/>
      <c r="C67" s="215"/>
      <c r="D67" s="215"/>
      <c r="E67" s="216"/>
      <c r="F67" s="216"/>
      <c r="G67" s="216"/>
      <c r="H67" s="217"/>
      <c r="I67" s="148"/>
      <c r="J67" s="148"/>
      <c r="K67" s="148"/>
    </row>
    <row r="68" spans="1:11" x14ac:dyDescent="0.25">
      <c r="A68" s="3"/>
      <c r="B68" s="214"/>
      <c r="C68" s="215"/>
      <c r="D68" s="215"/>
      <c r="E68" s="216"/>
      <c r="F68" s="216"/>
      <c r="G68" s="216"/>
      <c r="H68" s="217"/>
      <c r="I68" s="148"/>
      <c r="J68" s="148"/>
      <c r="K68" s="148"/>
    </row>
    <row r="69" spans="1:11" x14ac:dyDescent="0.25">
      <c r="A69" s="3"/>
      <c r="B69" s="214"/>
      <c r="C69" s="215"/>
      <c r="D69" s="215"/>
      <c r="E69" s="216"/>
      <c r="F69" s="216"/>
      <c r="G69" s="216"/>
      <c r="H69" s="217"/>
      <c r="I69" s="148"/>
      <c r="J69" s="148"/>
      <c r="K69" s="148"/>
    </row>
    <row r="70" spans="1:11" x14ac:dyDescent="0.25">
      <c r="A70" s="3"/>
      <c r="B70" s="221"/>
      <c r="C70" s="222"/>
      <c r="D70" s="222"/>
      <c r="E70" s="223"/>
      <c r="F70" s="223"/>
      <c r="G70" s="223"/>
      <c r="H70" s="224"/>
      <c r="I70" s="148"/>
      <c r="J70" s="148"/>
      <c r="K70" s="148"/>
    </row>
  </sheetData>
  <sheetProtection algorithmName="SHA-512" hashValue="zzAa1y/EQocCUfYU4AC8p+8e6ewxJ1aS76E9pQ3kXeKdKWBoEv8ezAZTzwXY/MR3KzMVGAcm8/cE6Jnx7jTFOw==" saltValue="4qr3YN/xureustXGxVLPSQ==" spinCount="100000" sheet="1" objects="1" scenarios="1"/>
  <phoneticPr fontId="44" type="noConversion"/>
  <conditionalFormatting sqref="B6:B24">
    <cfRule type="expression" dxfId="5" priority="1">
      <formula>IF(AND($B6=0,$D6&gt;0),TRUE,FALSE)</formula>
    </cfRule>
    <cfRule type="expression" dxfId="4" priority="2">
      <formula>IF(COUNTIF($B$6:$B6,$B6)&gt;1,TRUE,FALSE)</formula>
    </cfRule>
  </conditionalFormatting>
  <conditionalFormatting sqref="D6:D24">
    <cfRule type="expression" dxfId="3" priority="4">
      <formula>IF(COUNTIF($D$6:$D6,$D6)&gt;1,TRUE,FALSE)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4" xr:uid="{63834ED2-D0A0-48FD-B91E-0C4CD9A634FA}">
      <formula1>"Sum,Average"</formula1>
    </dataValidation>
    <dataValidation type="list" allowBlank="1" showInputMessage="1" showErrorMessage="1" sqref="F6:F24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4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4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77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IFERROR(INDEX(Calc!$H$7:$H$18,COLUMN(CY_Actual!F4)-COLUMN(CY_Actual!$E$4)),"")</f>
        <v>Jan 2022</v>
      </c>
      <c r="G5" s="65" t="str">
        <f>IFERROR(INDEX(Calc!$H$7:$H$18,COLUMN(CY_Actual!G4)-COLUMN(CY_Actual!$E$4)),"")</f>
        <v>Feb 2022</v>
      </c>
      <c r="H5" s="65" t="str">
        <f>IFERROR(INDEX(Calc!$H$7:$H$18,COLUMN(CY_Actual!H4)-COLUMN(CY_Actual!$E$4)),"")</f>
        <v>Mar 2022</v>
      </c>
      <c r="I5" s="65" t="str">
        <f>IFERROR(INDEX(Calc!$H$7:$H$18,COLUMN(CY_Actual!I4)-COLUMN(CY_Actual!$E$4)),"")</f>
        <v>Apr 2022</v>
      </c>
      <c r="J5" s="65" t="str">
        <f>IFERROR(INDEX(Calc!$H$7:$H$18,COLUMN(CY_Actual!J4)-COLUMN(CY_Actual!$E$4)),"")</f>
        <v>May 2022</v>
      </c>
      <c r="K5" s="65" t="str">
        <f>IFERROR(INDEX(Calc!$H$7:$H$18,COLUMN(CY_Actual!K4)-COLUMN(CY_Actual!$E$4)),"")</f>
        <v>Jun 2022</v>
      </c>
      <c r="L5" s="65" t="str">
        <f>IFERROR(INDEX(Calc!$H$7:$H$18,COLUMN(CY_Actual!L4)-COLUMN(CY_Actual!$E$4)),"")</f>
        <v>Jul 2022</v>
      </c>
      <c r="M5" s="65" t="str">
        <f>IFERROR(INDEX(Calc!$H$7:$H$18,COLUMN(CY_Actual!M4)-COLUMN(CY_Actual!$E$4)),"")</f>
        <v>Aug 2022</v>
      </c>
      <c r="N5" s="65" t="str">
        <f>IFERROR(INDEX(Calc!$H$7:$H$18,COLUMN(CY_Actual!N4)-COLUMN(CY_Actual!$E$4)),"")</f>
        <v>Sep 2022</v>
      </c>
      <c r="O5" s="65" t="str">
        <f>IFERROR(INDEX(Calc!$H$7:$H$18,COLUMN(CY_Actual!O4)-COLUMN(CY_Actual!$E$4)),"")</f>
        <v>Oct 2022</v>
      </c>
      <c r="P5" s="65" t="str">
        <f>IFERROR(INDEX(Calc!$H$7:$H$18,COLUMN(CY_Actual!P4)-COLUMN(CY_Actual!$E$4)),"")</f>
        <v>Nov 2022</v>
      </c>
      <c r="Q5" s="66" t="str">
        <f>IFERROR(INDEX(Calc!$H$7:$H$18,COLUMN(CY_Actual!Q4)-COLUMN(CY_Actual!$E$4)),"")</f>
        <v>Dec 2022</v>
      </c>
    </row>
    <row r="6" spans="1:17" x14ac:dyDescent="0.25">
      <c r="A6" s="3"/>
      <c r="B6" s="64">
        <f>IFERROR(IF(LEN(INDEX(Metrics!$B$6:$H$24,ROW($A6)-ROW($A$5),MATCH(B$5,Metrics!$B$5:$H$5,0)))=0,"",INDEX(Metrics!$B$6:$H$24,ROW($A6)-ROW($A$5),MATCH(B$5,Metrics!$B$5:$H$5,0))),"")</f>
        <v>101</v>
      </c>
      <c r="C6" s="161" t="str">
        <f>IFERROR(IF(LEN(INDEX(Metrics!$B$6:$H$24,ROW($A6)-ROW($A$5),MATCH(C$5,Metrics!$B$5:$H$5,0)))=0,"",INDEX(Metrics!$B$6:$H$24,ROW($A6)-ROW($A$5),MATCH(C$5,Metrics!$B$5:$H$5,0))),"")</f>
        <v>Operational Efficiency</v>
      </c>
      <c r="D6" s="161" t="str">
        <f>IFERROR(IF(LEN(INDEX(Metrics!$B$6:$H$24,ROW($A6)-ROW($A$5),MATCH(D$5,Metrics!$B$5:$H$5,0)))=0,"",INDEX(Metrics!$B$6:$H$24,ROW($A6)-ROW($A$5),MATCH(D$5,Metrics!$B$5:$H$5,0))),"")</f>
        <v>Perfect Order Measurement</v>
      </c>
      <c r="E6" s="41" t="str">
        <f>IFERROR(IF(LEN(INDEX(Metrics!$B$6:$H$24,ROW($A6)-ROW($A$5),MATCH(E$5,Metrics!$B$5:$H$5,0)))=0,"",INDEX(Metrics!$B$6:$H$24,ROW($A6)-ROW($A$5),MATCH(E$5,Metrics!$B$5:$H$5,0))),"")</f>
        <v>%</v>
      </c>
      <c r="F6" s="189">
        <v>0.86783399999999999</v>
      </c>
      <c r="G6" s="189">
        <v>0.873</v>
      </c>
      <c r="H6" s="189">
        <v>0.88200000000000001</v>
      </c>
      <c r="I6" s="189">
        <v>0.873</v>
      </c>
      <c r="J6" s="189">
        <v>0.88200000000000001</v>
      </c>
      <c r="K6" s="189">
        <v>0.89100000000000001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IFERROR(IF(LEN(INDEX(Metrics!$B$6:$H$24,ROW($A7)-ROW($A$5),MATCH(B$5,Metrics!$B$5:$H$5,0)))=0,"",INDEX(Metrics!$B$6:$H$24,ROW($A7)-ROW($A$5),MATCH(B$5,Metrics!$B$5:$H$5,0))),"")</f>
        <v>102</v>
      </c>
      <c r="C7" s="162" t="str">
        <f>IFERROR(IF(LEN(INDEX(Metrics!$B$6:$H$24,ROW($A7)-ROW($A$5),MATCH(C$5,Metrics!$B$5:$H$5,0)))=0,"",INDEX(Metrics!$B$6:$H$24,ROW($A7)-ROW($A$5),MATCH(C$5,Metrics!$B$5:$H$5,0))),"")</f>
        <v>Operational Efficiency</v>
      </c>
      <c r="D7" s="162" t="str">
        <f>IFERROR(IF(LEN(INDEX(Metrics!$B$6:$H$24,ROW($A7)-ROW($A$5),MATCH(D$5,Metrics!$B$5:$H$5,0)))=0,"",INDEX(Metrics!$B$6:$H$24,ROW($A7)-ROW($A$5),MATCH(D$5,Metrics!$B$5:$H$5,0))),"")</f>
        <v>Cash to Cash Cycle Time</v>
      </c>
      <c r="E7" s="42" t="str">
        <f>IFERROR(IF(LEN(INDEX(Metrics!$B$6:$H$24,ROW($A7)-ROW($A$5),MATCH(E$5,Metrics!$B$5:$H$5,0)))=0,"",INDEX(Metrics!$B$6:$H$24,ROW($A7)-ROW($A$5),MATCH(E$5,Metrics!$B$5:$H$5,0))),"")</f>
        <v>Days</v>
      </c>
      <c r="F7" s="181">
        <v>28.215</v>
      </c>
      <c r="G7" s="181">
        <v>30.190050000000003</v>
      </c>
      <c r="H7" s="181">
        <v>27.472945500000002</v>
      </c>
      <c r="I7" s="181">
        <v>27.747674955000001</v>
      </c>
      <c r="J7" s="181">
        <v>28.8575819532</v>
      </c>
      <c r="K7" s="181">
        <v>28.569006133668001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IFERROR(IF(LEN(INDEX(Metrics!$B$6:$H$24,ROW($A8)-ROW($A$5),MATCH(B$5,Metrics!$B$5:$H$5,0)))=0,"",INDEX(Metrics!$B$6:$H$24,ROW($A8)-ROW($A$5),MATCH(B$5,Metrics!$B$5:$H$5,0))),"")</f>
        <v>103</v>
      </c>
      <c r="C8" s="162" t="str">
        <f>IFERROR(IF(LEN(INDEX(Metrics!$B$6:$H$24,ROW($A8)-ROW($A$5),MATCH(C$5,Metrics!$B$5:$H$5,0)))=0,"",INDEX(Metrics!$B$6:$H$24,ROW($A8)-ROW($A$5),MATCH(C$5,Metrics!$B$5:$H$5,0))),"")</f>
        <v>Operational Efficiency</v>
      </c>
      <c r="D8" s="162" t="str">
        <f>IFERROR(IF(LEN(INDEX(Metrics!$B$6:$H$24,ROW($A8)-ROW($A$5),MATCH(D$5,Metrics!$B$5:$H$5,0)))=0,"",INDEX(Metrics!$B$6:$H$24,ROW($A8)-ROW($A$5),MATCH(D$5,Metrics!$B$5:$H$5,0))),"")</f>
        <v>Customer Order Cycle Time</v>
      </c>
      <c r="E8" s="42" t="str">
        <f>IFERROR(IF(LEN(INDEX(Metrics!$B$6:$H$24,ROW($A8)-ROW($A$5),MATCH(E$5,Metrics!$B$5:$H$5,0)))=0,"",INDEX(Metrics!$B$6:$H$24,ROW($A8)-ROW($A$5),MATCH(E$5,Metrics!$B$5:$H$5,0))),"")</f>
        <v>Days</v>
      </c>
      <c r="F8" s="181">
        <v>11.011000000000001</v>
      </c>
      <c r="G8" s="181">
        <v>10.020010000000001</v>
      </c>
      <c r="H8" s="181">
        <v>9.9198099000000006</v>
      </c>
      <c r="I8" s="181">
        <v>10.911790890000001</v>
      </c>
      <c r="J8" s="181">
        <v>10.3662013455</v>
      </c>
      <c r="K8" s="181">
        <v>9.9515532916800016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IFERROR(IF(LEN(INDEX(Metrics!$B$6:$H$24,ROW($A9)-ROW($A$5),MATCH(B$5,Metrics!$B$5:$H$5,0)))=0,"",INDEX(Metrics!$B$6:$H$24,ROW($A9)-ROW($A$5),MATCH(B$5,Metrics!$B$5:$H$5,0))),"")</f>
        <v>104</v>
      </c>
      <c r="C9" s="162" t="str">
        <f>IFERROR(IF(LEN(INDEX(Metrics!$B$6:$H$24,ROW($A9)-ROW($A$5),MATCH(C$5,Metrics!$B$5:$H$5,0)))=0,"",INDEX(Metrics!$B$6:$H$24,ROW($A9)-ROW($A$5),MATCH(C$5,Metrics!$B$5:$H$5,0))),"")</f>
        <v>Operational Efficiency</v>
      </c>
      <c r="D9" s="162" t="str">
        <f>IFERROR(IF(LEN(INDEX(Metrics!$B$6:$H$24,ROW($A9)-ROW($A$5),MATCH(D$5,Metrics!$B$5:$H$5,0)))=0,"",INDEX(Metrics!$B$6:$H$24,ROW($A9)-ROW($A$5),MATCH(D$5,Metrics!$B$5:$H$5,0))),"")</f>
        <v>Fill Rate</v>
      </c>
      <c r="E9" s="42" t="str">
        <f>IFERROR(IF(LEN(INDEX(Metrics!$B$6:$H$24,ROW($A9)-ROW($A$5),MATCH(E$5,Metrics!$B$5:$H$5,0)))=0,"",INDEX(Metrics!$B$6:$H$24,ROW($A9)-ROW($A$5),MATCH(E$5,Metrics!$B$5:$H$5,0))),"")</f>
        <v>%</v>
      </c>
      <c r="F9" s="187">
        <v>0.69084000000000012</v>
      </c>
      <c r="G9" s="187">
        <v>0.71847360000000016</v>
      </c>
      <c r="H9" s="187">
        <v>0.72565833600000018</v>
      </c>
      <c r="I9" s="187">
        <v>0.66034908576000018</v>
      </c>
      <c r="J9" s="187">
        <v>0.60752115889920022</v>
      </c>
      <c r="K9" s="187">
        <v>0.63182200525516818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IFERROR(IF(LEN(INDEX(Metrics!$B$6:$H$24,ROW($A10)-ROW($A$5),MATCH(B$5,Metrics!$B$5:$H$5,0)))=0,"",INDEX(Metrics!$B$6:$H$24,ROW($A10)-ROW($A$5),MATCH(B$5,Metrics!$B$5:$H$5,0))),"")</f>
        <v>105</v>
      </c>
      <c r="C10" s="162" t="str">
        <f>IFERROR(IF(LEN(INDEX(Metrics!$B$6:$H$24,ROW($A10)-ROW($A$5),MATCH(C$5,Metrics!$B$5:$H$5,0)))=0,"",INDEX(Metrics!$B$6:$H$24,ROW($A10)-ROW($A$5),MATCH(C$5,Metrics!$B$5:$H$5,0))),"")</f>
        <v>Operational Efficiency</v>
      </c>
      <c r="D10" s="162" t="str">
        <f>IFERROR(IF(LEN(INDEX(Metrics!$B$6:$H$24,ROW($A10)-ROW($A$5),MATCH(D$5,Metrics!$B$5:$H$5,0)))=0,"",INDEX(Metrics!$B$6:$H$24,ROW($A10)-ROW($A$5),MATCH(D$5,Metrics!$B$5:$H$5,0))),"")</f>
        <v>Supply Chain Cycle Time</v>
      </c>
      <c r="E10" s="42" t="str">
        <f>IFERROR(IF(LEN(INDEX(Metrics!$B$6:$H$24,ROW($A10)-ROW($A$5),MATCH(E$5,Metrics!$B$5:$H$5,0)))=0,"",INDEX(Metrics!$B$6:$H$24,ROW($A10)-ROW($A$5),MATCH(E$5,Metrics!$B$5:$H$5,0))),"")</f>
        <v>Days</v>
      </c>
      <c r="F10" s="181">
        <v>21.78</v>
      </c>
      <c r="G10" s="181">
        <v>20.473199999999999</v>
      </c>
      <c r="H10" s="181">
        <v>20.473199999999999</v>
      </c>
      <c r="I10" s="181">
        <v>20.473199999999999</v>
      </c>
      <c r="J10" s="181">
        <v>20.268468000000002</v>
      </c>
      <c r="K10" s="181">
        <v>19.255044600000002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IFERROR(IF(LEN(INDEX(Metrics!$B$6:$H$24,ROW($A11)-ROW($A$5),MATCH(B$5,Metrics!$B$5:$H$5,0)))=0,"",INDEX(Metrics!$B$6:$H$24,ROW($A11)-ROW($A$5),MATCH(B$5,Metrics!$B$5:$H$5,0))),"")</f>
        <v>106</v>
      </c>
      <c r="C11" s="162" t="str">
        <f>IFERROR(IF(LEN(INDEX(Metrics!$B$6:$H$24,ROW($A11)-ROW($A$5),MATCH(C$5,Metrics!$B$5:$H$5,0)))=0,"",INDEX(Metrics!$B$6:$H$24,ROW($A11)-ROW($A$5),MATCH(C$5,Metrics!$B$5:$H$5,0))),"")</f>
        <v>Operational Efficiency</v>
      </c>
      <c r="D11" s="162" t="str">
        <f>IFERROR(IF(LEN(INDEX(Metrics!$B$6:$H$24,ROW($A11)-ROW($A$5),MATCH(D$5,Metrics!$B$5:$H$5,0)))=0,"",INDEX(Metrics!$B$6:$H$24,ROW($A11)-ROW($A$5),MATCH(D$5,Metrics!$B$5:$H$5,0))),"")</f>
        <v>Days Sales Outstanding</v>
      </c>
      <c r="E11" s="42" t="str">
        <f>IFERROR(IF(LEN(INDEX(Metrics!$B$6:$H$24,ROW($A11)-ROW($A$5),MATCH(E$5,Metrics!$B$5:$H$5,0)))=0,"",INDEX(Metrics!$B$6:$H$24,ROW($A11)-ROW($A$5),MATCH(E$5,Metrics!$B$5:$H$5,0))),"")</f>
        <v>Days</v>
      </c>
      <c r="F11" s="181">
        <v>33.033000000000001</v>
      </c>
      <c r="G11" s="181">
        <v>36.336300000000001</v>
      </c>
      <c r="H11" s="181">
        <v>35.609574000000002</v>
      </c>
      <c r="I11" s="181">
        <v>38.458339920000007</v>
      </c>
      <c r="J11" s="181">
        <v>39.996673516800008</v>
      </c>
      <c r="K11" s="181">
        <v>43.196407398144011</v>
      </c>
      <c r="L11" s="183"/>
      <c r="M11" s="183"/>
      <c r="N11" s="183"/>
      <c r="O11" s="183"/>
      <c r="P11" s="183"/>
      <c r="Q11" s="184"/>
    </row>
    <row r="12" spans="1:17" x14ac:dyDescent="0.25">
      <c r="A12" s="3"/>
      <c r="B12" s="62">
        <f>IFERROR(IF(LEN(INDEX(Metrics!$B$6:$H$24,ROW($A12)-ROW($A$5),MATCH(B$5,Metrics!$B$5:$H$5,0)))=0,"",INDEX(Metrics!$B$6:$H$24,ROW($A12)-ROW($A$5),MATCH(B$5,Metrics!$B$5:$H$5,0))),"")</f>
        <v>107</v>
      </c>
      <c r="C12" s="162" t="str">
        <f>IFERROR(IF(LEN(INDEX(Metrics!$B$6:$H$24,ROW($A12)-ROW($A$5),MATCH(C$5,Metrics!$B$5:$H$5,0)))=0,"",INDEX(Metrics!$B$6:$H$24,ROW($A12)-ROW($A$5),MATCH(C$5,Metrics!$B$5:$H$5,0))),"")</f>
        <v>Operational Efficiency</v>
      </c>
      <c r="D12" s="162" t="str">
        <f>IFERROR(IF(LEN(INDEX(Metrics!$B$6:$H$24,ROW($A12)-ROW($A$5),MATCH(D$5,Metrics!$B$5:$H$5,0)))=0,"",INDEX(Metrics!$B$6:$H$24,ROW($A12)-ROW($A$5),MATCH(D$5,Metrics!$B$5:$H$5,0))),"")</f>
        <v>Avg. Payment Period for Goods</v>
      </c>
      <c r="E12" s="42" t="str">
        <f>IFERROR(IF(LEN(INDEX(Metrics!$B$6:$H$24,ROW($A12)-ROW($A$5),MATCH(E$5,Metrics!$B$5:$H$5,0)))=0,"",INDEX(Metrics!$B$6:$H$24,ROW($A12)-ROW($A$5),MATCH(E$5,Metrics!$B$5:$H$5,0))),"")</f>
        <v>Days</v>
      </c>
      <c r="F12" s="181">
        <v>20.394000000000002</v>
      </c>
      <c r="G12" s="181">
        <v>18.354600000000001</v>
      </c>
      <c r="H12" s="181">
        <v>18.905238000000001</v>
      </c>
      <c r="I12" s="181">
        <v>19.661447519999999</v>
      </c>
      <c r="J12" s="181">
        <v>18.285146193600003</v>
      </c>
      <c r="K12" s="181">
        <v>20.113660812960006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IFERROR(IF(LEN(INDEX(Metrics!$B$6:$H$24,ROW($A13)-ROW($A$5),MATCH(B$5,Metrics!$B$5:$H$5,0)))=0,"",INDEX(Metrics!$B$6:$H$24,ROW($A13)-ROW($A$5),MATCH(B$5,Metrics!$B$5:$H$5,0))),"")</f>
        <v>108</v>
      </c>
      <c r="C13" s="162" t="str">
        <f>IFERROR(IF(LEN(INDEX(Metrics!$B$6:$H$24,ROW($A13)-ROW($A$5),MATCH(C$5,Metrics!$B$5:$H$5,0)))=0,"",INDEX(Metrics!$B$6:$H$24,ROW($A13)-ROW($A$5),MATCH(C$5,Metrics!$B$5:$H$5,0))),"")</f>
        <v>Operational Efficiency</v>
      </c>
      <c r="D13" s="162" t="str">
        <f>IFERROR(IF(LEN(INDEX(Metrics!$B$6:$H$24,ROW($A13)-ROW($A$5),MATCH(D$5,Metrics!$B$5:$H$5,0)))=0,"",INDEX(Metrics!$B$6:$H$24,ROW($A13)-ROW($A$5),MATCH(D$5,Metrics!$B$5:$H$5,0))),"")</f>
        <v>On Time Shipping Rate</v>
      </c>
      <c r="E13" s="42" t="str">
        <f>IFERROR(IF(LEN(INDEX(Metrics!$B$6:$H$24,ROW($A13)-ROW($A$5),MATCH(E$5,Metrics!$B$5:$H$5,0)))=0,"",INDEX(Metrics!$B$6:$H$24,ROW($A13)-ROW($A$5),MATCH(E$5,Metrics!$B$5:$H$5,0))),"")</f>
        <v>%</v>
      </c>
      <c r="F13" s="185">
        <v>0.76824000000000003</v>
      </c>
      <c r="G13" s="185">
        <v>0.69141600000000003</v>
      </c>
      <c r="H13" s="185">
        <v>0.69833016000000003</v>
      </c>
      <c r="I13" s="185">
        <v>0.76816317600000006</v>
      </c>
      <c r="J13" s="185">
        <v>0.79888970304000007</v>
      </c>
      <c r="K13" s="185">
        <v>0.75894521788800007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IFERROR(IF(LEN(INDEX(Metrics!$B$6:$H$24,ROW($A14)-ROW($A$5),MATCH(B$5,Metrics!$B$5:$H$5,0)))=0,"",INDEX(Metrics!$B$6:$H$24,ROW($A14)-ROW($A$5),MATCH(B$5,Metrics!$B$5:$H$5,0))),"")</f>
        <v>109</v>
      </c>
      <c r="C14" s="162" t="str">
        <f>IFERROR(IF(LEN(INDEX(Metrics!$B$6:$H$24,ROW($A14)-ROW($A$5),MATCH(C$5,Metrics!$B$5:$H$5,0)))=0,"",INDEX(Metrics!$B$6:$H$24,ROW($A14)-ROW($A$5),MATCH(C$5,Metrics!$B$5:$H$5,0))),"")</f>
        <v>Operational Efficiency</v>
      </c>
      <c r="D14" s="162" t="str">
        <f>IFERROR(IF(LEN(INDEX(Metrics!$B$6:$H$24,ROW($A14)-ROW($A$5),MATCH(D$5,Metrics!$B$5:$H$5,0)))=0,"",INDEX(Metrics!$B$6:$H$24,ROW($A14)-ROW($A$5),MATCH(D$5,Metrics!$B$5:$H$5,0))),"")</f>
        <v>Days of Supply (DOS)</v>
      </c>
      <c r="E14" s="42" t="str">
        <f>IFERROR(IF(LEN(INDEX(Metrics!$B$6:$H$24,ROW($A14)-ROW($A$5),MATCH(E$5,Metrics!$B$5:$H$5,0)))=0,"",INDEX(Metrics!$B$6:$H$24,ROW($A14)-ROW($A$5),MATCH(E$5,Metrics!$B$5:$H$5,0))),"")</f>
        <v>Days</v>
      </c>
      <c r="F14" s="183">
        <v>25.225200000000001</v>
      </c>
      <c r="G14" s="183">
        <v>27.495468000000002</v>
      </c>
      <c r="H14" s="183">
        <v>27.770422680000003</v>
      </c>
      <c r="I14" s="183">
        <v>28.048126906800004</v>
      </c>
      <c r="J14" s="183">
        <v>30.011495790276005</v>
      </c>
      <c r="K14" s="183">
        <v>32.712530411400849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IFERROR(IF(LEN(INDEX(Metrics!$B$6:$H$24,ROW($A15)-ROW($A$5),MATCH(B$5,Metrics!$B$5:$H$5,0)))=0,"",INDEX(Metrics!$B$6:$H$24,ROW($A15)-ROW($A$5),MATCH(B$5,Metrics!$B$5:$H$5,0))),"")</f>
        <v>110</v>
      </c>
      <c r="C15" s="162" t="str">
        <f>IFERROR(IF(LEN(INDEX(Metrics!$B$6:$H$24,ROW($A15)-ROW($A$5),MATCH(C$5,Metrics!$B$5:$H$5,0)))=0,"",INDEX(Metrics!$B$6:$H$24,ROW($A15)-ROW($A$5),MATCH(C$5,Metrics!$B$5:$H$5,0))),"")</f>
        <v>Operational Efficiency</v>
      </c>
      <c r="D15" s="162" t="str">
        <f>IFERROR(IF(LEN(INDEX(Metrics!$B$6:$H$24,ROW($A15)-ROW($A$5),MATCH(D$5,Metrics!$B$5:$H$5,0)))=0,"",INDEX(Metrics!$B$6:$H$24,ROW($A15)-ROW($A$5),MATCH(D$5,Metrics!$B$5:$H$5,0))),"")</f>
        <v/>
      </c>
      <c r="E15" s="42" t="str">
        <f>IFERROR(IF(LEN(INDEX(Metrics!$B$6:$H$24,ROW($A15)-ROW($A$5),MATCH(E$5,Metrics!$B$5:$H$5,0)))=0,"",INDEX(Metrics!$B$6:$H$24,ROW($A15)-ROW($A$5),MATCH(E$5,Metrics!$B$5:$H$5,0))),"")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IFERROR(IF(LEN(INDEX(Metrics!$B$6:$H$24,ROW($A16)-ROW($A$5),MATCH(B$5,Metrics!$B$5:$H$5,0)))=0,"",INDEX(Metrics!$B$6:$H$24,ROW($A16)-ROW($A$5),MATCH(B$5,Metrics!$B$5:$H$5,0))),"")</f>
        <v>111</v>
      </c>
      <c r="C16" s="162" t="str">
        <f>IFERROR(IF(LEN(INDEX(Metrics!$B$6:$H$24,ROW($A16)-ROW($A$5),MATCH(C$5,Metrics!$B$5:$H$5,0)))=0,"",INDEX(Metrics!$B$6:$H$24,ROW($A16)-ROW($A$5),MATCH(C$5,Metrics!$B$5:$H$5,0))),"")</f>
        <v>Operational Efficiency</v>
      </c>
      <c r="D16" s="162" t="str">
        <f>IFERROR(IF(LEN(INDEX(Metrics!$B$6:$H$24,ROW($A16)-ROW($A$5),MATCH(D$5,Metrics!$B$5:$H$5,0)))=0,"",INDEX(Metrics!$B$6:$H$24,ROW($A16)-ROW($A$5),MATCH(D$5,Metrics!$B$5:$H$5,0))),"")</f>
        <v/>
      </c>
      <c r="E16" s="42" t="str">
        <f>IFERROR(IF(LEN(INDEX(Metrics!$B$6:$H$24,ROW($A16)-ROW($A$5),MATCH(E$5,Metrics!$B$5:$H$5,0)))=0,"",INDEX(Metrics!$B$6:$H$24,ROW($A16)-ROW($A$5),MATCH(E$5,Metrics!$B$5:$H$5,0))),"")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8"/>
    </row>
    <row r="17" spans="1:17" x14ac:dyDescent="0.25">
      <c r="A17" s="3"/>
      <c r="B17" s="62">
        <f>IFERROR(IF(LEN(INDEX(Metrics!$B$6:$H$24,ROW($A17)-ROW($A$5),MATCH(B$5,Metrics!$B$5:$H$5,0)))=0,"",INDEX(Metrics!$B$6:$H$24,ROW($A17)-ROW($A$5),MATCH(B$5,Metrics!$B$5:$H$5,0))),"")</f>
        <v>201</v>
      </c>
      <c r="C17" s="162" t="str">
        <f>IFERROR(IF(LEN(INDEX(Metrics!$B$6:$H$24,ROW($A17)-ROW($A$5),MATCH(C$5,Metrics!$B$5:$H$5,0)))=0,"",INDEX(Metrics!$B$6:$H$24,ROW($A17)-ROW($A$5),MATCH(C$5,Metrics!$B$5:$H$5,0))),"")</f>
        <v>Inventory Management</v>
      </c>
      <c r="D17" s="162" t="str">
        <f>IFERROR(IF(LEN(INDEX(Metrics!$B$6:$H$24,ROW($A17)-ROW($A$5),MATCH(D$5,Metrics!$B$5:$H$5,0)))=0,"",INDEX(Metrics!$B$6:$H$24,ROW($A17)-ROW($A$5),MATCH(D$5,Metrics!$B$5:$H$5,0))),"")</f>
        <v>Inventory Turnover</v>
      </c>
      <c r="E17" s="42" t="str">
        <f>IFERROR(IF(LEN(INDEX(Metrics!$B$6:$H$24,ROW($A17)-ROW($A$5),MATCH(E$5,Metrics!$B$5:$H$5,0)))=0,"",INDEX(Metrics!$B$6:$H$24,ROW($A17)-ROW($A$5),MATCH(E$5,Metrics!$B$5:$H$5,0))),"")</f>
        <v>#</v>
      </c>
      <c r="F17" s="179">
        <v>1.67076</v>
      </c>
      <c r="G17" s="179">
        <v>1.503684</v>
      </c>
      <c r="H17" s="179">
        <v>1.44353664</v>
      </c>
      <c r="I17" s="179">
        <v>1.5157134720000003</v>
      </c>
      <c r="J17" s="179">
        <v>1.5005563372800004</v>
      </c>
      <c r="K17" s="179">
        <v>1.3955173936704004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IFERROR(IF(LEN(INDEX(Metrics!$B$6:$H$24,ROW($A18)-ROW($A$5),MATCH(B$5,Metrics!$B$5:$H$5,0)))=0,"",INDEX(Metrics!$B$6:$H$24,ROW($A18)-ROW($A$5),MATCH(B$5,Metrics!$B$5:$H$5,0))),"")</f>
        <v>202</v>
      </c>
      <c r="C18" s="162" t="str">
        <f>IFERROR(IF(LEN(INDEX(Metrics!$B$6:$H$24,ROW($A18)-ROW($A$5),MATCH(C$5,Metrics!$B$5:$H$5,0)))=0,"",INDEX(Metrics!$B$6:$H$24,ROW($A18)-ROW($A$5),MATCH(C$5,Metrics!$B$5:$H$5,0))),"")</f>
        <v>Inventory Management</v>
      </c>
      <c r="D18" s="162" t="str">
        <f>IFERROR(IF(LEN(INDEX(Metrics!$B$6:$H$24,ROW($A18)-ROW($A$5),MATCH(D$5,Metrics!$B$5:$H$5,0)))=0,"",INDEX(Metrics!$B$6:$H$24,ROW($A18)-ROW($A$5),MATCH(D$5,Metrics!$B$5:$H$5,0))),"")</f>
        <v>Average Days to Sell Inventory</v>
      </c>
      <c r="E18" s="42" t="str">
        <f>IFERROR(IF(LEN(INDEX(Metrics!$B$6:$H$24,ROW($A18)-ROW($A$5),MATCH(E$5,Metrics!$B$5:$H$5,0)))=0,"",INDEX(Metrics!$B$6:$H$24,ROW($A18)-ROW($A$5),MATCH(E$5,Metrics!$B$5:$H$5,0))),"")</f>
        <v>Days</v>
      </c>
      <c r="F18" s="181">
        <v>19.278000000000002</v>
      </c>
      <c r="G18" s="181">
        <v>20.049120000000002</v>
      </c>
      <c r="H18" s="181">
        <v>19.648137600000002</v>
      </c>
      <c r="I18" s="181">
        <v>21.612951360000004</v>
      </c>
      <c r="J18" s="181">
        <v>23.125857955200008</v>
      </c>
      <c r="K18" s="181">
        <v>21.969565057440004</v>
      </c>
      <c r="L18" s="181"/>
      <c r="M18" s="181"/>
      <c r="N18" s="181"/>
      <c r="O18" s="181"/>
      <c r="P18" s="181"/>
      <c r="Q18" s="182"/>
    </row>
    <row r="19" spans="1:17" x14ac:dyDescent="0.25">
      <c r="A19" s="3"/>
      <c r="B19" s="62">
        <f>IFERROR(IF(LEN(INDEX(Metrics!$B$6:$H$24,ROW($A19)-ROW($A$5),MATCH(B$5,Metrics!$B$5:$H$5,0)))=0,"",INDEX(Metrics!$B$6:$H$24,ROW($A19)-ROW($A$5),MATCH(B$5,Metrics!$B$5:$H$5,0))),"")</f>
        <v>203</v>
      </c>
      <c r="C19" s="162" t="str">
        <f>IFERROR(IF(LEN(INDEX(Metrics!$B$6:$H$24,ROW($A19)-ROW($A$5),MATCH(C$5,Metrics!$B$5:$H$5,0)))=0,"",INDEX(Metrics!$B$6:$H$24,ROW($A19)-ROW($A$5),MATCH(C$5,Metrics!$B$5:$H$5,0))),"")</f>
        <v>Inventory Management</v>
      </c>
      <c r="D19" s="162" t="str">
        <f>IFERROR(IF(LEN(INDEX(Metrics!$B$6:$H$24,ROW($A19)-ROW($A$5),MATCH(D$5,Metrics!$B$5:$H$5,0)))=0,"",INDEX(Metrics!$B$6:$H$24,ROW($A19)-ROW($A$5),MATCH(D$5,Metrics!$B$5:$H$5,0))),"")</f>
        <v>Average Inventory</v>
      </c>
      <c r="E19" s="42" t="str">
        <f>IFERROR(IF(LEN(INDEX(Metrics!$B$6:$H$24,ROW($A19)-ROW($A$5),MATCH(E$5,Metrics!$B$5:$H$5,0)))=0,"",INDEX(Metrics!$B$6:$H$24,ROW($A19)-ROW($A$5),MATCH(E$5,Metrics!$B$5:$H$5,0))),"")</f>
        <v>USD</v>
      </c>
      <c r="F19" s="181">
        <v>1449</v>
      </c>
      <c r="G19" s="181">
        <v>1405.53</v>
      </c>
      <c r="H19" s="181">
        <v>1321.1982</v>
      </c>
      <c r="I19" s="181">
        <v>1360.8341460000001</v>
      </c>
      <c r="J19" s="181">
        <v>1360.8341460000001</v>
      </c>
      <c r="K19" s="181">
        <v>1388.0508289200002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IFERROR(IF(LEN(INDEX(Metrics!$B$6:$H$24,ROW($A20)-ROW($A$5),MATCH(B$5,Metrics!$B$5:$H$5,0)))=0,"",INDEX(Metrics!$B$6:$H$24,ROW($A20)-ROW($A$5),MATCH(B$5,Metrics!$B$5:$H$5,0))),"")</f>
        <v>204</v>
      </c>
      <c r="C20" s="162" t="str">
        <f>IFERROR(IF(LEN(INDEX(Metrics!$B$6:$H$24,ROW($A20)-ROW($A$5),MATCH(C$5,Metrics!$B$5:$H$5,0)))=0,"",INDEX(Metrics!$B$6:$H$24,ROW($A20)-ROW($A$5),MATCH(C$5,Metrics!$B$5:$H$5,0))),"")</f>
        <v>Inventory Management</v>
      </c>
      <c r="D20" s="162" t="str">
        <f>IFERROR(IF(LEN(INDEX(Metrics!$B$6:$H$24,ROW($A20)-ROW($A$5),MATCH(D$5,Metrics!$B$5:$H$5,0)))=0,"",INDEX(Metrics!$B$6:$H$24,ROW($A20)-ROW($A$5),MATCH(D$5,Metrics!$B$5:$H$5,0))),"")</f>
        <v>Inventory Days of Supply</v>
      </c>
      <c r="E20" s="42" t="str">
        <f>IFERROR(IF(LEN(INDEX(Metrics!$B$6:$H$24,ROW($A20)-ROW($A$5),MATCH(E$5,Metrics!$B$5:$H$5,0)))=0,"",INDEX(Metrics!$B$6:$H$24,ROW($A20)-ROW($A$5),MATCH(E$5,Metrics!$B$5:$H$5,0))),"")</f>
        <v>Days</v>
      </c>
      <c r="F20" s="183">
        <v>10.890000000000002</v>
      </c>
      <c r="G20" s="183">
        <v>9.9099000000000004</v>
      </c>
      <c r="H20" s="183">
        <v>9.2162070000000025</v>
      </c>
      <c r="I20" s="183">
        <v>9.4005311400000036</v>
      </c>
      <c r="J20" s="183">
        <v>10.246578942600005</v>
      </c>
      <c r="K20" s="183">
        <v>9.8367157848960041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IFERROR(IF(LEN(INDEX(Metrics!$B$6:$H$24,ROW($A21)-ROW($A$5),MATCH(B$5,Metrics!$B$5:$H$5,0)))=0,"",INDEX(Metrics!$B$6:$H$24,ROW($A21)-ROW($A$5),MATCH(B$5,Metrics!$B$5:$H$5,0))),"")</f>
        <v>205</v>
      </c>
      <c r="C21" s="162" t="str">
        <f>IFERROR(IF(LEN(INDEX(Metrics!$B$6:$H$24,ROW($A21)-ROW($A$5),MATCH(C$5,Metrics!$B$5:$H$5,0)))=0,"",INDEX(Metrics!$B$6:$H$24,ROW($A21)-ROW($A$5),MATCH(C$5,Metrics!$B$5:$H$5,0))),"")</f>
        <v>Inventory Management</v>
      </c>
      <c r="D21" s="162" t="str">
        <f>IFERROR(IF(LEN(INDEX(Metrics!$B$6:$H$24,ROW($A21)-ROW($A$5),MATCH(D$5,Metrics!$B$5:$H$5,0)))=0,"",INDEX(Metrics!$B$6:$H$24,ROW($A21)-ROW($A$5),MATCH(D$5,Metrics!$B$5:$H$5,0))),"")</f>
        <v>Lead Time</v>
      </c>
      <c r="E21" s="42" t="str">
        <f>IFERROR(IF(LEN(INDEX(Metrics!$B$6:$H$24,ROW($A21)-ROW($A$5),MATCH(E$5,Metrics!$B$5:$H$5,0)))=0,"",INDEX(Metrics!$B$6:$H$24,ROW($A21)-ROW($A$5),MATCH(E$5,Metrics!$B$5:$H$5,0))),"")</f>
        <v>Days</v>
      </c>
      <c r="F21" s="183">
        <v>14.850000000000001</v>
      </c>
      <c r="G21" s="183">
        <v>13.365000000000002</v>
      </c>
      <c r="H21" s="183">
        <v>13.498650000000001</v>
      </c>
      <c r="I21" s="183">
        <v>12.418758000000002</v>
      </c>
      <c r="J21" s="183">
        <v>11.797820100000001</v>
      </c>
      <c r="K21" s="183">
        <v>10.971972693000001</v>
      </c>
      <c r="L21" s="183"/>
      <c r="M21" s="183"/>
      <c r="N21" s="183"/>
      <c r="O21" s="183"/>
      <c r="P21" s="183"/>
      <c r="Q21" s="184"/>
    </row>
    <row r="22" spans="1:17" x14ac:dyDescent="0.25">
      <c r="A22" s="3"/>
      <c r="B22" s="62">
        <f>IFERROR(IF(LEN(INDEX(Metrics!$B$6:$H$24,ROW($A22)-ROW($A$5),MATCH(B$5,Metrics!$B$5:$H$5,0)))=0,"",INDEX(Metrics!$B$6:$H$24,ROW($A22)-ROW($A$5),MATCH(B$5,Metrics!$B$5:$H$5,0))),"")</f>
        <v>206</v>
      </c>
      <c r="C22" s="162" t="str">
        <f>IFERROR(IF(LEN(INDEX(Metrics!$B$6:$H$24,ROW($A22)-ROW($A$5),MATCH(C$5,Metrics!$B$5:$H$5,0)))=0,"",INDEX(Metrics!$B$6:$H$24,ROW($A22)-ROW($A$5),MATCH(C$5,Metrics!$B$5:$H$5,0))),"")</f>
        <v>Inventory Management</v>
      </c>
      <c r="D22" s="162" t="str">
        <f>IFERROR(IF(LEN(INDEX(Metrics!$B$6:$H$24,ROW($A22)-ROW($A$5),MATCH(D$5,Metrics!$B$5:$H$5,0)))=0,"",INDEX(Metrics!$B$6:$H$24,ROW($A22)-ROW($A$5),MATCH(D$5,Metrics!$B$5:$H$5,0))),"")</f>
        <v>Rate of Return</v>
      </c>
      <c r="E22" s="42" t="str">
        <f>IFERROR(IF(LEN(INDEX(Metrics!$B$6:$H$24,ROW($A22)-ROW($A$5),MATCH(E$5,Metrics!$B$5:$H$5,0)))=0,"",INDEX(Metrics!$B$6:$H$24,ROW($A22)-ROW($A$5),MATCH(E$5,Metrics!$B$5:$H$5,0))),"")</f>
        <v>%</v>
      </c>
      <c r="F22" s="185">
        <v>3.7026000000000003E-2</v>
      </c>
      <c r="G22" s="185">
        <v>3.6655740000000006E-2</v>
      </c>
      <c r="H22" s="185">
        <v>3.5556067800000007E-2</v>
      </c>
      <c r="I22" s="185">
        <v>3.6267189156000003E-2</v>
      </c>
      <c r="J22" s="185">
        <v>3.4091157806640002E-2</v>
      </c>
      <c r="K22" s="185">
        <v>3.1704776760175205E-2</v>
      </c>
      <c r="L22" s="185"/>
      <c r="M22" s="185"/>
      <c r="N22" s="185"/>
      <c r="O22" s="185"/>
      <c r="P22" s="185"/>
      <c r="Q22" s="186"/>
    </row>
    <row r="23" spans="1:17" x14ac:dyDescent="0.25">
      <c r="A23" s="3"/>
      <c r="B23" s="62">
        <f>IFERROR(IF(LEN(INDEX(Metrics!$B$6:$H$24,ROW($A23)-ROW($A$5),MATCH(B$5,Metrics!$B$5:$H$5,0)))=0,"",INDEX(Metrics!$B$6:$H$24,ROW($A23)-ROW($A$5),MATCH(B$5,Metrics!$B$5:$H$5,0))),"")</f>
        <v>207</v>
      </c>
      <c r="C23" s="162" t="str">
        <f>IFERROR(IF(LEN(INDEX(Metrics!$B$6:$H$24,ROW($A23)-ROW($A$5),MATCH(C$5,Metrics!$B$5:$H$5,0)))=0,"",INDEX(Metrics!$B$6:$H$24,ROW($A23)-ROW($A$5),MATCH(C$5,Metrics!$B$5:$H$5,0))),"")</f>
        <v>Inventory Management</v>
      </c>
      <c r="D23" s="162" t="str">
        <f>IFERROR(IF(LEN(INDEX(Metrics!$B$6:$H$24,ROW($A23)-ROW($A$5),MATCH(D$5,Metrics!$B$5:$H$5,0)))=0,"",INDEX(Metrics!$B$6:$H$24,ROW($A23)-ROW($A$5),MATCH(D$5,Metrics!$B$5:$H$5,0))),"")</f>
        <v/>
      </c>
      <c r="E23" s="42" t="str">
        <f>IFERROR(IF(LEN(INDEX(Metrics!$B$6:$H$24,ROW($A23)-ROW($A$5),MATCH(E$5,Metrics!$B$5:$H$5,0)))=0,"",INDEX(Metrics!$B$6:$H$24,ROW($A23)-ROW($A$5),MATCH(E$5,Metrics!$B$5:$H$5,0))),"")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225">
        <f>IFERROR(IF(LEN(INDEX(Metrics!$B$6:$H$24,ROW($A24)-ROW($A$5),MATCH(B$5,Metrics!$B$5:$H$5,0)))=0,"",INDEX(Metrics!$B$6:$H$24,ROW($A24)-ROW($A$5),MATCH(B$5,Metrics!$B$5:$H$5,0))),"")</f>
        <v>208</v>
      </c>
      <c r="C24" s="226" t="str">
        <f>IFERROR(IF(LEN(INDEX(Metrics!$B$6:$H$24,ROW($A24)-ROW($A$5),MATCH(C$5,Metrics!$B$5:$H$5,0)))=0,"",INDEX(Metrics!$B$6:$H$24,ROW($A24)-ROW($A$5),MATCH(C$5,Metrics!$B$5:$H$5,0))),"")</f>
        <v>Inventory Management</v>
      </c>
      <c r="D24" s="226" t="str">
        <f>IFERROR(IF(LEN(INDEX(Metrics!$B$6:$H$24,ROW($A24)-ROW($A$5),MATCH(D$5,Metrics!$B$5:$H$5,0)))=0,"",INDEX(Metrics!$B$6:$H$24,ROW($A24)-ROW($A$5),MATCH(D$5,Metrics!$B$5:$H$5,0))),"")</f>
        <v/>
      </c>
      <c r="E24" s="227" t="str">
        <f>IFERROR(IF(LEN(INDEX(Metrics!$B$6:$H$24,ROW($A24)-ROW($A$5),MATCH(E$5,Metrics!$B$5:$H$5,0)))=0,"",INDEX(Metrics!$B$6:$H$24,ROW($A24)-ROW($A$5),MATCH(E$5,Metrics!$B$5:$H$5,0))),"")</f>
        <v/>
      </c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9"/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36"/>
      <c r="G26" s="232"/>
      <c r="H26" s="232"/>
      <c r="I26" s="232"/>
      <c r="J26" s="232"/>
      <c r="K26" s="232"/>
      <c r="L26" s="236"/>
      <c r="M26" s="232"/>
      <c r="N26" s="232"/>
      <c r="O26" s="232"/>
      <c r="P26" s="232"/>
      <c r="Q26" s="233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36"/>
      <c r="G29" s="232"/>
      <c r="H29" s="232"/>
      <c r="I29" s="232"/>
      <c r="J29" s="232"/>
      <c r="K29" s="232"/>
      <c r="L29" s="236"/>
      <c r="M29" s="232"/>
      <c r="N29" s="232"/>
      <c r="O29" s="232"/>
      <c r="P29" s="232"/>
      <c r="Q29" s="23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16"/>
      <c r="G30" s="216"/>
      <c r="H30" s="216"/>
      <c r="I30" s="216"/>
      <c r="J30" s="216"/>
      <c r="K30" s="216"/>
      <c r="L30" s="232"/>
      <c r="M30" s="232"/>
      <c r="N30" s="232"/>
      <c r="O30" s="232"/>
      <c r="P30" s="232"/>
      <c r="Q30" s="233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36"/>
      <c r="G36" s="232"/>
      <c r="H36" s="232"/>
      <c r="I36" s="232"/>
      <c r="J36" s="232"/>
      <c r="K36" s="232"/>
      <c r="L36" s="236"/>
      <c r="M36" s="232"/>
      <c r="N36" s="232"/>
      <c r="O36" s="232"/>
      <c r="P36" s="232"/>
      <c r="Q36" s="23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36"/>
      <c r="G38" s="232"/>
      <c r="H38" s="232"/>
      <c r="I38" s="232"/>
      <c r="J38" s="232"/>
      <c r="K38" s="232"/>
      <c r="L38" s="236"/>
      <c r="M38" s="232"/>
      <c r="N38" s="232"/>
      <c r="O38" s="232"/>
      <c r="P38" s="232"/>
      <c r="Q38" s="233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4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4"/>
      <c r="C41" s="215"/>
      <c r="D41" s="215"/>
      <c r="E41" s="216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4"/>
      <c r="C42" s="215"/>
      <c r="D42" s="215"/>
      <c r="E42" s="216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4"/>
      <c r="C43" s="215"/>
      <c r="D43" s="215"/>
      <c r="E43" s="216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B44" s="214"/>
      <c r="C44" s="215"/>
      <c r="D44" s="215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4"/>
    </row>
    <row r="45" spans="1:17" x14ac:dyDescent="0.25">
      <c r="B45" s="214"/>
      <c r="C45" s="215"/>
      <c r="D45" s="215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4"/>
    </row>
    <row r="46" spans="1:17" x14ac:dyDescent="0.25">
      <c r="B46" s="214"/>
      <c r="C46" s="215"/>
      <c r="D46" s="215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4"/>
    </row>
    <row r="47" spans="1:17" x14ac:dyDescent="0.25">
      <c r="B47" s="214"/>
      <c r="C47" s="215"/>
      <c r="D47" s="215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4"/>
    </row>
    <row r="48" spans="1:17" x14ac:dyDescent="0.25">
      <c r="B48" s="214"/>
      <c r="C48" s="215"/>
      <c r="D48" s="215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4"/>
    </row>
    <row r="49" spans="2:17" x14ac:dyDescent="0.25">
      <c r="B49" s="214"/>
      <c r="C49" s="215"/>
      <c r="D49" s="215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4"/>
    </row>
    <row r="50" spans="2:17" x14ac:dyDescent="0.25">
      <c r="B50" s="214"/>
      <c r="C50" s="215"/>
      <c r="D50" s="215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4"/>
    </row>
    <row r="51" spans="2:17" x14ac:dyDescent="0.25">
      <c r="B51" s="214"/>
      <c r="C51" s="215"/>
      <c r="D51" s="215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4"/>
    </row>
    <row r="52" spans="2:17" x14ac:dyDescent="0.25">
      <c r="B52" s="214"/>
      <c r="C52" s="215"/>
      <c r="D52" s="215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34"/>
    </row>
    <row r="53" spans="2:17" x14ac:dyDescent="0.25">
      <c r="B53" s="214"/>
      <c r="C53" s="215"/>
      <c r="D53" s="215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34"/>
    </row>
    <row r="54" spans="2:17" x14ac:dyDescent="0.25">
      <c r="B54" s="214"/>
      <c r="C54" s="215"/>
      <c r="D54" s="215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34"/>
    </row>
    <row r="55" spans="2:17" x14ac:dyDescent="0.25">
      <c r="B55" s="214"/>
      <c r="C55" s="215"/>
      <c r="D55" s="215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34"/>
    </row>
    <row r="56" spans="2:17" x14ac:dyDescent="0.25">
      <c r="B56" s="214"/>
      <c r="C56" s="215"/>
      <c r="D56" s="215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34"/>
    </row>
    <row r="57" spans="2:17" x14ac:dyDescent="0.25">
      <c r="B57" s="214"/>
      <c r="C57" s="215"/>
      <c r="D57" s="215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34"/>
    </row>
    <row r="58" spans="2:17" x14ac:dyDescent="0.25">
      <c r="B58" s="214"/>
      <c r="C58" s="215"/>
      <c r="D58" s="215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34"/>
    </row>
    <row r="59" spans="2:17" x14ac:dyDescent="0.25">
      <c r="B59" s="214"/>
      <c r="C59" s="215"/>
      <c r="D59" s="215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34"/>
    </row>
    <row r="60" spans="2:17" x14ac:dyDescent="0.25">
      <c r="B60" s="214"/>
      <c r="C60" s="215"/>
      <c r="D60" s="215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34"/>
    </row>
    <row r="61" spans="2:17" x14ac:dyDescent="0.25">
      <c r="B61" s="214"/>
      <c r="C61" s="215"/>
      <c r="D61" s="215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34"/>
    </row>
    <row r="62" spans="2:17" x14ac:dyDescent="0.25">
      <c r="B62" s="214"/>
      <c r="C62" s="215"/>
      <c r="D62" s="215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34"/>
    </row>
    <row r="63" spans="2:17" x14ac:dyDescent="0.25">
      <c r="B63" s="214"/>
      <c r="C63" s="215"/>
      <c r="D63" s="215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34"/>
    </row>
    <row r="64" spans="2:17" x14ac:dyDescent="0.25">
      <c r="B64" s="214"/>
      <c r="C64" s="215"/>
      <c r="D64" s="215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34"/>
    </row>
    <row r="65" spans="2:17" x14ac:dyDescent="0.25">
      <c r="B65" s="214"/>
      <c r="C65" s="215"/>
      <c r="D65" s="215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34"/>
    </row>
    <row r="66" spans="2:17" x14ac:dyDescent="0.25">
      <c r="B66" s="214"/>
      <c r="C66" s="215"/>
      <c r="D66" s="215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34"/>
    </row>
    <row r="67" spans="2:17" x14ac:dyDescent="0.25">
      <c r="B67" s="214"/>
      <c r="C67" s="215"/>
      <c r="D67" s="215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34"/>
    </row>
    <row r="68" spans="2:17" x14ac:dyDescent="0.25">
      <c r="B68" s="214"/>
      <c r="C68" s="215"/>
      <c r="D68" s="215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34"/>
    </row>
    <row r="69" spans="2:17" x14ac:dyDescent="0.25">
      <c r="B69" s="214"/>
      <c r="C69" s="215"/>
      <c r="D69" s="215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34"/>
    </row>
    <row r="70" spans="2:17" x14ac:dyDescent="0.25">
      <c r="B70" s="221"/>
      <c r="C70" s="222"/>
      <c r="D70" s="222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35"/>
    </row>
  </sheetData>
  <sheetProtection algorithmName="SHA-512" hashValue="xhedOVvckL/0O1ObpB36WE8QV6Rqm7n4+ebjtKiVP4n1u8Q7qWg84cWOdjsjQiegOiK/jYvmPVM5H7y4nQwOMw==" saltValue="XJMgqpoWrJBpkMQjyoKyS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78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IFERROR(INDEX(Calc!$H$7:$H$18,COLUMN(CY_Target!F4)-COLUMN(CY_Target!$E$4)),"")</f>
        <v>Jan 2022</v>
      </c>
      <c r="G5" s="65" t="str">
        <f>IFERROR(INDEX(Calc!$H$7:$H$18,COLUMN(CY_Target!G4)-COLUMN(CY_Target!$E$4)),"")</f>
        <v>Feb 2022</v>
      </c>
      <c r="H5" s="65" t="str">
        <f>IFERROR(INDEX(Calc!$H$7:$H$18,COLUMN(CY_Target!H4)-COLUMN(CY_Target!$E$4)),"")</f>
        <v>Mar 2022</v>
      </c>
      <c r="I5" s="65" t="str">
        <f>IFERROR(INDEX(Calc!$H$7:$H$18,COLUMN(CY_Target!I4)-COLUMN(CY_Target!$E$4)),"")</f>
        <v>Apr 2022</v>
      </c>
      <c r="J5" s="65" t="str">
        <f>IFERROR(INDEX(Calc!$H$7:$H$18,COLUMN(CY_Target!J4)-COLUMN(CY_Target!$E$4)),"")</f>
        <v>May 2022</v>
      </c>
      <c r="K5" s="65" t="str">
        <f>IFERROR(INDEX(Calc!$H$7:$H$18,COLUMN(CY_Target!K4)-COLUMN(CY_Target!$E$4)),"")</f>
        <v>Jun 2022</v>
      </c>
      <c r="L5" s="65" t="str">
        <f>IFERROR(INDEX(Calc!$H$7:$H$18,COLUMN(CY_Target!L4)-COLUMN(CY_Target!$E$4)),"")</f>
        <v>Jul 2022</v>
      </c>
      <c r="M5" s="65" t="str">
        <f>IFERROR(INDEX(Calc!$H$7:$H$18,COLUMN(CY_Target!M4)-COLUMN(CY_Target!$E$4)),"")</f>
        <v>Aug 2022</v>
      </c>
      <c r="N5" s="65" t="str">
        <f>IFERROR(INDEX(Calc!$H$7:$H$18,COLUMN(CY_Target!N4)-COLUMN(CY_Target!$E$4)),"")</f>
        <v>Sep 2022</v>
      </c>
      <c r="O5" s="65" t="str">
        <f>IFERROR(INDEX(Calc!$H$7:$H$18,COLUMN(CY_Target!O4)-COLUMN(CY_Target!$E$4)),"")</f>
        <v>Oct 2022</v>
      </c>
      <c r="P5" s="65" t="str">
        <f>IFERROR(INDEX(Calc!$H$7:$H$18,COLUMN(CY_Target!P4)-COLUMN(CY_Target!$E$4)),"")</f>
        <v>Nov 2022</v>
      </c>
      <c r="Q5" s="66" t="str">
        <f>IFERROR(INDEX(Calc!$H$7:$H$18,COLUMN(CY_Target!Q4)-COLUMN(CY_Target!$E$4)),"")</f>
        <v>Dec 2022</v>
      </c>
    </row>
    <row r="6" spans="1:17" x14ac:dyDescent="0.25">
      <c r="A6" s="3"/>
      <c r="B6" s="64">
        <f>IFERROR(IF(LEN(INDEX(Metrics!$B$6:$H$24,ROW($A6)-ROW($A$5),MATCH(B$5,Metrics!$B$5:$H$5,0)))=0,"",INDEX(Metrics!$B$6:$H$24,ROW($A6)-ROW($A$5),MATCH(B$5,Metrics!$B$5:$H$5,0))),"")</f>
        <v>101</v>
      </c>
      <c r="C6" s="161" t="str">
        <f>IFERROR(IF(LEN(INDEX(Metrics!$B$6:$H$24,ROW($A6)-ROW($A$5),MATCH(C$5,Metrics!$B$5:$H$5,0)))=0,"",INDEX(Metrics!$B$6:$H$24,ROW($A6)-ROW($A$5),MATCH(C$5,Metrics!$B$5:$H$5,0))),"")</f>
        <v>Operational Efficiency</v>
      </c>
      <c r="D6" s="161" t="str">
        <f>IFERROR(IF(LEN(INDEX(Metrics!$B$6:$H$24,ROW($A6)-ROW($A$5),MATCH(D$5,Metrics!$B$5:$H$5,0)))=0,"",INDEX(Metrics!$B$6:$H$24,ROW($A6)-ROW($A$5),MATCH(D$5,Metrics!$B$5:$H$5,0))),"")</f>
        <v>Perfect Order Measurement</v>
      </c>
      <c r="E6" s="41" t="str">
        <f>IFERROR(IF(LEN(INDEX(Metrics!$B$6:$H$24,ROW($A6)-ROW($A$5),MATCH(E$5,Metrics!$B$5:$H$5,0)))=0,"",INDEX(Metrics!$B$6:$H$24,ROW($A6)-ROW($A$5),MATCH(E$5,Metrics!$B$5:$H$5,0))),"")</f>
        <v>%</v>
      </c>
      <c r="F6" s="189">
        <v>0.97399999999999998</v>
      </c>
      <c r="G6" s="189">
        <v>0.97399999999999998</v>
      </c>
      <c r="H6" s="189">
        <v>0.97399999999999998</v>
      </c>
      <c r="I6" s="189">
        <v>0.97399999999999998</v>
      </c>
      <c r="J6" s="189">
        <v>0.97399999999999998</v>
      </c>
      <c r="K6" s="189">
        <v>0.97399999999999998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IFERROR(IF(LEN(INDEX(Metrics!$B$6:$H$24,ROW($A7)-ROW($A$5),MATCH(B$5,Metrics!$B$5:$H$5,0)))=0,"",INDEX(Metrics!$B$6:$H$24,ROW($A7)-ROW($A$5),MATCH(B$5,Metrics!$B$5:$H$5,0))),"")</f>
        <v>102</v>
      </c>
      <c r="C7" s="162" t="str">
        <f>IFERROR(IF(LEN(INDEX(Metrics!$B$6:$H$24,ROW($A7)-ROW($A$5),MATCH(C$5,Metrics!$B$5:$H$5,0)))=0,"",INDEX(Metrics!$B$6:$H$24,ROW($A7)-ROW($A$5),MATCH(C$5,Metrics!$B$5:$H$5,0))),"")</f>
        <v>Operational Efficiency</v>
      </c>
      <c r="D7" s="162" t="str">
        <f>IFERROR(IF(LEN(INDEX(Metrics!$B$6:$H$24,ROW($A7)-ROW($A$5),MATCH(D$5,Metrics!$B$5:$H$5,0)))=0,"",INDEX(Metrics!$B$6:$H$24,ROW($A7)-ROW($A$5),MATCH(D$5,Metrics!$B$5:$H$5,0))),"")</f>
        <v>Cash to Cash Cycle Time</v>
      </c>
      <c r="E7" s="42" t="str">
        <f>IFERROR(IF(LEN(INDEX(Metrics!$B$6:$H$24,ROW($A7)-ROW($A$5),MATCH(E$5,Metrics!$B$5:$H$5,0)))=0,"",INDEX(Metrics!$B$6:$H$24,ROW($A7)-ROW($A$5),MATCH(E$5,Metrics!$B$5:$H$5,0))),"")</f>
        <v>Days</v>
      </c>
      <c r="F7" s="181">
        <v>27</v>
      </c>
      <c r="G7" s="181">
        <v>27</v>
      </c>
      <c r="H7" s="181">
        <v>27</v>
      </c>
      <c r="I7" s="181">
        <v>27</v>
      </c>
      <c r="J7" s="181">
        <v>27</v>
      </c>
      <c r="K7" s="181">
        <v>27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IFERROR(IF(LEN(INDEX(Metrics!$B$6:$H$24,ROW($A8)-ROW($A$5),MATCH(B$5,Metrics!$B$5:$H$5,0)))=0,"",INDEX(Metrics!$B$6:$H$24,ROW($A8)-ROW($A$5),MATCH(B$5,Metrics!$B$5:$H$5,0))),"")</f>
        <v>103</v>
      </c>
      <c r="C8" s="162" t="str">
        <f>IFERROR(IF(LEN(INDEX(Metrics!$B$6:$H$24,ROW($A8)-ROW($A$5),MATCH(C$5,Metrics!$B$5:$H$5,0)))=0,"",INDEX(Metrics!$B$6:$H$24,ROW($A8)-ROW($A$5),MATCH(C$5,Metrics!$B$5:$H$5,0))),"")</f>
        <v>Operational Efficiency</v>
      </c>
      <c r="D8" s="162" t="str">
        <f>IFERROR(IF(LEN(INDEX(Metrics!$B$6:$H$24,ROW($A8)-ROW($A$5),MATCH(D$5,Metrics!$B$5:$H$5,0)))=0,"",INDEX(Metrics!$B$6:$H$24,ROW($A8)-ROW($A$5),MATCH(D$5,Metrics!$B$5:$H$5,0))),"")</f>
        <v>Customer Order Cycle Time</v>
      </c>
      <c r="E8" s="42" t="str">
        <f>IFERROR(IF(LEN(INDEX(Metrics!$B$6:$H$24,ROW($A8)-ROW($A$5),MATCH(E$5,Metrics!$B$5:$H$5,0)))=0,"",INDEX(Metrics!$B$6:$H$24,ROW($A8)-ROW($A$5),MATCH(E$5,Metrics!$B$5:$H$5,0))),"")</f>
        <v>Days</v>
      </c>
      <c r="F8" s="181">
        <v>11</v>
      </c>
      <c r="G8" s="181">
        <v>11</v>
      </c>
      <c r="H8" s="181">
        <v>11</v>
      </c>
      <c r="I8" s="181">
        <v>11</v>
      </c>
      <c r="J8" s="181">
        <v>11</v>
      </c>
      <c r="K8" s="181">
        <v>11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IFERROR(IF(LEN(INDEX(Metrics!$B$6:$H$24,ROW($A9)-ROW($A$5),MATCH(B$5,Metrics!$B$5:$H$5,0)))=0,"",INDEX(Metrics!$B$6:$H$24,ROW($A9)-ROW($A$5),MATCH(B$5,Metrics!$B$5:$H$5,0))),"")</f>
        <v>104</v>
      </c>
      <c r="C9" s="162" t="str">
        <f>IFERROR(IF(LEN(INDEX(Metrics!$B$6:$H$24,ROW($A9)-ROW($A$5),MATCH(C$5,Metrics!$B$5:$H$5,0)))=0,"",INDEX(Metrics!$B$6:$H$24,ROW($A9)-ROW($A$5),MATCH(C$5,Metrics!$B$5:$H$5,0))),"")</f>
        <v>Operational Efficiency</v>
      </c>
      <c r="D9" s="162" t="str">
        <f>IFERROR(IF(LEN(INDEX(Metrics!$B$6:$H$24,ROW($A9)-ROW($A$5),MATCH(D$5,Metrics!$B$5:$H$5,0)))=0,"",INDEX(Metrics!$B$6:$H$24,ROW($A9)-ROW($A$5),MATCH(D$5,Metrics!$B$5:$H$5,0))),"")</f>
        <v>Fill Rate</v>
      </c>
      <c r="E9" s="42" t="str">
        <f>IFERROR(IF(LEN(INDEX(Metrics!$B$6:$H$24,ROW($A9)-ROW($A$5),MATCH(E$5,Metrics!$B$5:$H$5,0)))=0,"",INDEX(Metrics!$B$6:$H$24,ROW($A9)-ROW($A$5),MATCH(E$5,Metrics!$B$5:$H$5,0))),"")</f>
        <v>%</v>
      </c>
      <c r="F9" s="187">
        <v>0.76</v>
      </c>
      <c r="G9" s="187">
        <v>0.76</v>
      </c>
      <c r="H9" s="187">
        <v>0.76</v>
      </c>
      <c r="I9" s="187">
        <v>0.76</v>
      </c>
      <c r="J9" s="187">
        <v>0.76</v>
      </c>
      <c r="K9" s="187">
        <v>0.76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IFERROR(IF(LEN(INDEX(Metrics!$B$6:$H$24,ROW($A10)-ROW($A$5),MATCH(B$5,Metrics!$B$5:$H$5,0)))=0,"",INDEX(Metrics!$B$6:$H$24,ROW($A10)-ROW($A$5),MATCH(B$5,Metrics!$B$5:$H$5,0))),"")</f>
        <v>105</v>
      </c>
      <c r="C10" s="162" t="str">
        <f>IFERROR(IF(LEN(INDEX(Metrics!$B$6:$H$24,ROW($A10)-ROW($A$5),MATCH(C$5,Metrics!$B$5:$H$5,0)))=0,"",INDEX(Metrics!$B$6:$H$24,ROW($A10)-ROW($A$5),MATCH(C$5,Metrics!$B$5:$H$5,0))),"")</f>
        <v>Operational Efficiency</v>
      </c>
      <c r="D10" s="162" t="str">
        <f>IFERROR(IF(LEN(INDEX(Metrics!$B$6:$H$24,ROW($A10)-ROW($A$5),MATCH(D$5,Metrics!$B$5:$H$5,0)))=0,"",INDEX(Metrics!$B$6:$H$24,ROW($A10)-ROW($A$5),MATCH(D$5,Metrics!$B$5:$H$5,0))),"")</f>
        <v>Supply Chain Cycle Time</v>
      </c>
      <c r="E10" s="42" t="str">
        <f>IFERROR(IF(LEN(INDEX(Metrics!$B$6:$H$24,ROW($A10)-ROW($A$5),MATCH(E$5,Metrics!$B$5:$H$5,0)))=0,"",INDEX(Metrics!$B$6:$H$24,ROW($A10)-ROW($A$5),MATCH(E$5,Metrics!$B$5:$H$5,0))),"")</f>
        <v>Days</v>
      </c>
      <c r="F10" s="181">
        <v>18</v>
      </c>
      <c r="G10" s="181">
        <v>18</v>
      </c>
      <c r="H10" s="181">
        <v>18</v>
      </c>
      <c r="I10" s="181">
        <v>18</v>
      </c>
      <c r="J10" s="181">
        <v>18</v>
      </c>
      <c r="K10" s="181">
        <v>18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IFERROR(IF(LEN(INDEX(Metrics!$B$6:$H$24,ROW($A11)-ROW($A$5),MATCH(B$5,Metrics!$B$5:$H$5,0)))=0,"",INDEX(Metrics!$B$6:$H$24,ROW($A11)-ROW($A$5),MATCH(B$5,Metrics!$B$5:$H$5,0))),"")</f>
        <v>106</v>
      </c>
      <c r="C11" s="162" t="str">
        <f>IFERROR(IF(LEN(INDEX(Metrics!$B$6:$H$24,ROW($A11)-ROW($A$5),MATCH(C$5,Metrics!$B$5:$H$5,0)))=0,"",INDEX(Metrics!$B$6:$H$24,ROW($A11)-ROW($A$5),MATCH(C$5,Metrics!$B$5:$H$5,0))),"")</f>
        <v>Operational Efficiency</v>
      </c>
      <c r="D11" s="162" t="str">
        <f>IFERROR(IF(LEN(INDEX(Metrics!$B$6:$H$24,ROW($A11)-ROW($A$5),MATCH(D$5,Metrics!$B$5:$H$5,0)))=0,"",INDEX(Metrics!$B$6:$H$24,ROW($A11)-ROW($A$5),MATCH(D$5,Metrics!$B$5:$H$5,0))),"")</f>
        <v>Days Sales Outstanding</v>
      </c>
      <c r="E11" s="42" t="str">
        <f>IFERROR(IF(LEN(INDEX(Metrics!$B$6:$H$24,ROW($A11)-ROW($A$5),MATCH(E$5,Metrics!$B$5:$H$5,0)))=0,"",INDEX(Metrics!$B$6:$H$24,ROW($A11)-ROW($A$5),MATCH(E$5,Metrics!$B$5:$H$5,0))),"")</f>
        <v>Days</v>
      </c>
      <c r="F11" s="181">
        <v>33</v>
      </c>
      <c r="G11" s="181">
        <v>33</v>
      </c>
      <c r="H11" s="181">
        <v>33</v>
      </c>
      <c r="I11" s="181">
        <v>33</v>
      </c>
      <c r="J11" s="181">
        <v>33</v>
      </c>
      <c r="K11" s="181">
        <v>33</v>
      </c>
      <c r="L11" s="183"/>
      <c r="M11" s="183"/>
      <c r="N11" s="183"/>
      <c r="O11" s="183"/>
      <c r="P11" s="183"/>
      <c r="Q11" s="184"/>
    </row>
    <row r="12" spans="1:17" x14ac:dyDescent="0.25">
      <c r="A12" s="3"/>
      <c r="B12" s="62">
        <f>IFERROR(IF(LEN(INDEX(Metrics!$B$6:$H$24,ROW($A12)-ROW($A$5),MATCH(B$5,Metrics!$B$5:$H$5,0)))=0,"",INDEX(Metrics!$B$6:$H$24,ROW($A12)-ROW($A$5),MATCH(B$5,Metrics!$B$5:$H$5,0))),"")</f>
        <v>107</v>
      </c>
      <c r="C12" s="162" t="str">
        <f>IFERROR(IF(LEN(INDEX(Metrics!$B$6:$H$24,ROW($A12)-ROW($A$5),MATCH(C$5,Metrics!$B$5:$H$5,0)))=0,"",INDEX(Metrics!$B$6:$H$24,ROW($A12)-ROW($A$5),MATCH(C$5,Metrics!$B$5:$H$5,0))),"")</f>
        <v>Operational Efficiency</v>
      </c>
      <c r="D12" s="162" t="str">
        <f>IFERROR(IF(LEN(INDEX(Metrics!$B$6:$H$24,ROW($A12)-ROW($A$5),MATCH(D$5,Metrics!$B$5:$H$5,0)))=0,"",INDEX(Metrics!$B$6:$H$24,ROW($A12)-ROW($A$5),MATCH(D$5,Metrics!$B$5:$H$5,0))),"")</f>
        <v>Avg. Payment Period for Goods</v>
      </c>
      <c r="E12" s="42" t="str">
        <f>IFERROR(IF(LEN(INDEX(Metrics!$B$6:$H$24,ROW($A12)-ROW($A$5),MATCH(E$5,Metrics!$B$5:$H$5,0)))=0,"",INDEX(Metrics!$B$6:$H$24,ROW($A12)-ROW($A$5),MATCH(E$5,Metrics!$B$5:$H$5,0))),"")</f>
        <v>Days</v>
      </c>
      <c r="F12" s="181">
        <v>18</v>
      </c>
      <c r="G12" s="181">
        <v>18</v>
      </c>
      <c r="H12" s="181">
        <v>18</v>
      </c>
      <c r="I12" s="181">
        <v>18</v>
      </c>
      <c r="J12" s="181">
        <v>18</v>
      </c>
      <c r="K12" s="181">
        <v>18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IFERROR(IF(LEN(INDEX(Metrics!$B$6:$H$24,ROW($A13)-ROW($A$5),MATCH(B$5,Metrics!$B$5:$H$5,0)))=0,"",INDEX(Metrics!$B$6:$H$24,ROW($A13)-ROW($A$5),MATCH(B$5,Metrics!$B$5:$H$5,0))),"")</f>
        <v>108</v>
      </c>
      <c r="C13" s="162" t="str">
        <f>IFERROR(IF(LEN(INDEX(Metrics!$B$6:$H$24,ROW($A13)-ROW($A$5),MATCH(C$5,Metrics!$B$5:$H$5,0)))=0,"",INDEX(Metrics!$B$6:$H$24,ROW($A13)-ROW($A$5),MATCH(C$5,Metrics!$B$5:$H$5,0))),"")</f>
        <v>Operational Efficiency</v>
      </c>
      <c r="D13" s="162" t="str">
        <f>IFERROR(IF(LEN(INDEX(Metrics!$B$6:$H$24,ROW($A13)-ROW($A$5),MATCH(D$5,Metrics!$B$5:$H$5,0)))=0,"",INDEX(Metrics!$B$6:$H$24,ROW($A13)-ROW($A$5),MATCH(D$5,Metrics!$B$5:$H$5,0))),"")</f>
        <v>On Time Shipping Rate</v>
      </c>
      <c r="E13" s="42" t="str">
        <f>IFERROR(IF(LEN(INDEX(Metrics!$B$6:$H$24,ROW($A13)-ROW($A$5),MATCH(E$5,Metrics!$B$5:$H$5,0)))=0,"",INDEX(Metrics!$B$6:$H$24,ROW($A13)-ROW($A$5),MATCH(E$5,Metrics!$B$5:$H$5,0))),"")</f>
        <v>%</v>
      </c>
      <c r="F13" s="185">
        <v>0.88</v>
      </c>
      <c r="G13" s="185">
        <v>0.88</v>
      </c>
      <c r="H13" s="185">
        <v>0.88</v>
      </c>
      <c r="I13" s="185">
        <v>0.88</v>
      </c>
      <c r="J13" s="185">
        <v>0.88</v>
      </c>
      <c r="K13" s="185">
        <v>0.88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IFERROR(IF(LEN(INDEX(Metrics!$B$6:$H$24,ROW($A14)-ROW($A$5),MATCH(B$5,Metrics!$B$5:$H$5,0)))=0,"",INDEX(Metrics!$B$6:$H$24,ROW($A14)-ROW($A$5),MATCH(B$5,Metrics!$B$5:$H$5,0))),"")</f>
        <v>109</v>
      </c>
      <c r="C14" s="162" t="str">
        <f>IFERROR(IF(LEN(INDEX(Metrics!$B$6:$H$24,ROW($A14)-ROW($A$5),MATCH(C$5,Metrics!$B$5:$H$5,0)))=0,"",INDEX(Metrics!$B$6:$H$24,ROW($A14)-ROW($A$5),MATCH(C$5,Metrics!$B$5:$H$5,0))),"")</f>
        <v>Operational Efficiency</v>
      </c>
      <c r="D14" s="162" t="str">
        <f>IFERROR(IF(LEN(INDEX(Metrics!$B$6:$H$24,ROW($A14)-ROW($A$5),MATCH(D$5,Metrics!$B$5:$H$5,0)))=0,"",INDEX(Metrics!$B$6:$H$24,ROW($A14)-ROW($A$5),MATCH(D$5,Metrics!$B$5:$H$5,0))),"")</f>
        <v>Days of Supply (DOS)</v>
      </c>
      <c r="E14" s="42" t="str">
        <f>IFERROR(IF(LEN(INDEX(Metrics!$B$6:$H$24,ROW($A14)-ROW($A$5),MATCH(E$5,Metrics!$B$5:$H$5,0)))=0,"",INDEX(Metrics!$B$6:$H$24,ROW($A14)-ROW($A$5),MATCH(E$5,Metrics!$B$5:$H$5,0))),"")</f>
        <v>Days</v>
      </c>
      <c r="F14" s="183">
        <v>25.2</v>
      </c>
      <c r="G14" s="183">
        <v>25.2</v>
      </c>
      <c r="H14" s="183">
        <v>25.2</v>
      </c>
      <c r="I14" s="183">
        <v>25.2</v>
      </c>
      <c r="J14" s="183">
        <v>25.2</v>
      </c>
      <c r="K14" s="183">
        <v>25.2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IFERROR(IF(LEN(INDEX(Metrics!$B$6:$H$24,ROW($A15)-ROW($A$5),MATCH(B$5,Metrics!$B$5:$H$5,0)))=0,"",INDEX(Metrics!$B$6:$H$24,ROW($A15)-ROW($A$5),MATCH(B$5,Metrics!$B$5:$H$5,0))),"")</f>
        <v>110</v>
      </c>
      <c r="C15" s="162" t="str">
        <f>IFERROR(IF(LEN(INDEX(Metrics!$B$6:$H$24,ROW($A15)-ROW($A$5),MATCH(C$5,Metrics!$B$5:$H$5,0)))=0,"",INDEX(Metrics!$B$6:$H$24,ROW($A15)-ROW($A$5),MATCH(C$5,Metrics!$B$5:$H$5,0))),"")</f>
        <v>Operational Efficiency</v>
      </c>
      <c r="D15" s="162" t="str">
        <f>IFERROR(IF(LEN(INDEX(Metrics!$B$6:$H$24,ROW($A15)-ROW($A$5),MATCH(D$5,Metrics!$B$5:$H$5,0)))=0,"",INDEX(Metrics!$B$6:$H$24,ROW($A15)-ROW($A$5),MATCH(D$5,Metrics!$B$5:$H$5,0))),"")</f>
        <v/>
      </c>
      <c r="E15" s="42" t="str">
        <f>IFERROR(IF(LEN(INDEX(Metrics!$B$6:$H$24,ROW($A15)-ROW($A$5),MATCH(E$5,Metrics!$B$5:$H$5,0)))=0,"",INDEX(Metrics!$B$6:$H$24,ROW($A15)-ROW($A$5),MATCH(E$5,Metrics!$B$5:$H$5,0))),"")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IFERROR(IF(LEN(INDEX(Metrics!$B$6:$H$24,ROW($A16)-ROW($A$5),MATCH(B$5,Metrics!$B$5:$H$5,0)))=0,"",INDEX(Metrics!$B$6:$H$24,ROW($A16)-ROW($A$5),MATCH(B$5,Metrics!$B$5:$H$5,0))),"")</f>
        <v>111</v>
      </c>
      <c r="C16" s="162" t="str">
        <f>IFERROR(IF(LEN(INDEX(Metrics!$B$6:$H$24,ROW($A16)-ROW($A$5),MATCH(C$5,Metrics!$B$5:$H$5,0)))=0,"",INDEX(Metrics!$B$6:$H$24,ROW($A16)-ROW($A$5),MATCH(C$5,Metrics!$B$5:$H$5,0))),"")</f>
        <v>Operational Efficiency</v>
      </c>
      <c r="D16" s="162" t="str">
        <f>IFERROR(IF(LEN(INDEX(Metrics!$B$6:$H$24,ROW($A16)-ROW($A$5),MATCH(D$5,Metrics!$B$5:$H$5,0)))=0,"",INDEX(Metrics!$B$6:$H$24,ROW($A16)-ROW($A$5),MATCH(D$5,Metrics!$B$5:$H$5,0))),"")</f>
        <v/>
      </c>
      <c r="E16" s="42" t="str">
        <f>IFERROR(IF(LEN(INDEX(Metrics!$B$6:$H$24,ROW($A16)-ROW($A$5),MATCH(E$5,Metrics!$B$5:$H$5,0)))=0,"",INDEX(Metrics!$B$6:$H$24,ROW($A16)-ROW($A$5),MATCH(E$5,Metrics!$B$5:$H$5,0))),"")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8"/>
    </row>
    <row r="17" spans="1:17" x14ac:dyDescent="0.25">
      <c r="A17" s="3"/>
      <c r="B17" s="62">
        <f>IFERROR(IF(LEN(INDEX(Metrics!$B$6:$H$24,ROW($A17)-ROW($A$5),MATCH(B$5,Metrics!$B$5:$H$5,0)))=0,"",INDEX(Metrics!$B$6:$H$24,ROW($A17)-ROW($A$5),MATCH(B$5,Metrics!$B$5:$H$5,0))),"")</f>
        <v>201</v>
      </c>
      <c r="C17" s="162" t="str">
        <f>IFERROR(IF(LEN(INDEX(Metrics!$B$6:$H$24,ROW($A17)-ROW($A$5),MATCH(C$5,Metrics!$B$5:$H$5,0)))=0,"",INDEX(Metrics!$B$6:$H$24,ROW($A17)-ROW($A$5),MATCH(C$5,Metrics!$B$5:$H$5,0))),"")</f>
        <v>Inventory Management</v>
      </c>
      <c r="D17" s="162" t="str">
        <f>IFERROR(IF(LEN(INDEX(Metrics!$B$6:$H$24,ROW($A17)-ROW($A$5),MATCH(D$5,Metrics!$B$5:$H$5,0)))=0,"",INDEX(Metrics!$B$6:$H$24,ROW($A17)-ROW($A$5),MATCH(D$5,Metrics!$B$5:$H$5,0))),"")</f>
        <v>Inventory Turnover</v>
      </c>
      <c r="E17" s="42" t="str">
        <f>IFERROR(IF(LEN(INDEX(Metrics!$B$6:$H$24,ROW($A17)-ROW($A$5),MATCH(E$5,Metrics!$B$5:$H$5,0)))=0,"",INDEX(Metrics!$B$6:$H$24,ROW($A17)-ROW($A$5),MATCH(E$5,Metrics!$B$5:$H$5,0))),"")</f>
        <v>#</v>
      </c>
      <c r="F17" s="179">
        <v>1.82</v>
      </c>
      <c r="G17" s="179">
        <v>1.82</v>
      </c>
      <c r="H17" s="179">
        <v>1.82</v>
      </c>
      <c r="I17" s="179">
        <v>1.82</v>
      </c>
      <c r="J17" s="179">
        <v>1.82</v>
      </c>
      <c r="K17" s="179">
        <v>1.82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IFERROR(IF(LEN(INDEX(Metrics!$B$6:$H$24,ROW($A18)-ROW($A$5),MATCH(B$5,Metrics!$B$5:$H$5,0)))=0,"",INDEX(Metrics!$B$6:$H$24,ROW($A18)-ROW($A$5),MATCH(B$5,Metrics!$B$5:$H$5,0))),"")</f>
        <v>202</v>
      </c>
      <c r="C18" s="162" t="str">
        <f>IFERROR(IF(LEN(INDEX(Metrics!$B$6:$H$24,ROW($A18)-ROW($A$5),MATCH(C$5,Metrics!$B$5:$H$5,0)))=0,"",INDEX(Metrics!$B$6:$H$24,ROW($A18)-ROW($A$5),MATCH(C$5,Metrics!$B$5:$H$5,0))),"")</f>
        <v>Inventory Management</v>
      </c>
      <c r="D18" s="162" t="str">
        <f>IFERROR(IF(LEN(INDEX(Metrics!$B$6:$H$24,ROW($A18)-ROW($A$5),MATCH(D$5,Metrics!$B$5:$H$5,0)))=0,"",INDEX(Metrics!$B$6:$H$24,ROW($A18)-ROW($A$5),MATCH(D$5,Metrics!$B$5:$H$5,0))),"")</f>
        <v>Average Days to Sell Inventory</v>
      </c>
      <c r="E18" s="42" t="str">
        <f>IFERROR(IF(LEN(INDEX(Metrics!$B$6:$H$24,ROW($A18)-ROW($A$5),MATCH(E$5,Metrics!$B$5:$H$5,0)))=0,"",INDEX(Metrics!$B$6:$H$24,ROW($A18)-ROW($A$5),MATCH(E$5,Metrics!$B$5:$H$5,0))),"")</f>
        <v>Days</v>
      </c>
      <c r="F18" s="181">
        <v>21</v>
      </c>
      <c r="G18" s="181">
        <v>21</v>
      </c>
      <c r="H18" s="181">
        <v>21</v>
      </c>
      <c r="I18" s="181">
        <v>21</v>
      </c>
      <c r="J18" s="181">
        <v>21</v>
      </c>
      <c r="K18" s="181">
        <v>21</v>
      </c>
      <c r="L18" s="181"/>
      <c r="M18" s="181"/>
      <c r="N18" s="181"/>
      <c r="O18" s="181"/>
      <c r="P18" s="181"/>
      <c r="Q18" s="182"/>
    </row>
    <row r="19" spans="1:17" x14ac:dyDescent="0.25">
      <c r="A19" s="3"/>
      <c r="B19" s="62">
        <f>IFERROR(IF(LEN(INDEX(Metrics!$B$6:$H$24,ROW($A19)-ROW($A$5),MATCH(B$5,Metrics!$B$5:$H$5,0)))=0,"",INDEX(Metrics!$B$6:$H$24,ROW($A19)-ROW($A$5),MATCH(B$5,Metrics!$B$5:$H$5,0))),"")</f>
        <v>203</v>
      </c>
      <c r="C19" s="162" t="str">
        <f>IFERROR(IF(LEN(INDEX(Metrics!$B$6:$H$24,ROW($A19)-ROW($A$5),MATCH(C$5,Metrics!$B$5:$H$5,0)))=0,"",INDEX(Metrics!$B$6:$H$24,ROW($A19)-ROW($A$5),MATCH(C$5,Metrics!$B$5:$H$5,0))),"")</f>
        <v>Inventory Management</v>
      </c>
      <c r="D19" s="162" t="str">
        <f>IFERROR(IF(LEN(INDEX(Metrics!$B$6:$H$24,ROW($A19)-ROW($A$5),MATCH(D$5,Metrics!$B$5:$H$5,0)))=0,"",INDEX(Metrics!$B$6:$H$24,ROW($A19)-ROW($A$5),MATCH(D$5,Metrics!$B$5:$H$5,0))),"")</f>
        <v>Average Inventory</v>
      </c>
      <c r="E19" s="42" t="str">
        <f>IFERROR(IF(LEN(INDEX(Metrics!$B$6:$H$24,ROW($A19)-ROW($A$5),MATCH(E$5,Metrics!$B$5:$H$5,0)))=0,"",INDEX(Metrics!$B$6:$H$24,ROW($A19)-ROW($A$5),MATCH(E$5,Metrics!$B$5:$H$5,0))),"")</f>
        <v>USD</v>
      </c>
      <c r="F19" s="181">
        <v>1750</v>
      </c>
      <c r="G19" s="181">
        <v>1750</v>
      </c>
      <c r="H19" s="181">
        <v>1750</v>
      </c>
      <c r="I19" s="181">
        <v>1750</v>
      </c>
      <c r="J19" s="181">
        <v>1750</v>
      </c>
      <c r="K19" s="181">
        <v>1750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IFERROR(IF(LEN(INDEX(Metrics!$B$6:$H$24,ROW($A20)-ROW($A$5),MATCH(B$5,Metrics!$B$5:$H$5,0)))=0,"",INDEX(Metrics!$B$6:$H$24,ROW($A20)-ROW($A$5),MATCH(B$5,Metrics!$B$5:$H$5,0))),"")</f>
        <v>204</v>
      </c>
      <c r="C20" s="162" t="str">
        <f>IFERROR(IF(LEN(INDEX(Metrics!$B$6:$H$24,ROW($A20)-ROW($A$5),MATCH(C$5,Metrics!$B$5:$H$5,0)))=0,"",INDEX(Metrics!$B$6:$H$24,ROW($A20)-ROW($A$5),MATCH(C$5,Metrics!$B$5:$H$5,0))),"")</f>
        <v>Inventory Management</v>
      </c>
      <c r="D20" s="162" t="str">
        <f>IFERROR(IF(LEN(INDEX(Metrics!$B$6:$H$24,ROW($A20)-ROW($A$5),MATCH(D$5,Metrics!$B$5:$H$5,0)))=0,"",INDEX(Metrics!$B$6:$H$24,ROW($A20)-ROW($A$5),MATCH(D$5,Metrics!$B$5:$H$5,0))),"")</f>
        <v>Inventory Days of Supply</v>
      </c>
      <c r="E20" s="42" t="str">
        <f>IFERROR(IF(LEN(INDEX(Metrics!$B$6:$H$24,ROW($A20)-ROW($A$5),MATCH(E$5,Metrics!$B$5:$H$5,0)))=0,"",INDEX(Metrics!$B$6:$H$24,ROW($A20)-ROW($A$5),MATCH(E$5,Metrics!$B$5:$H$5,0))),"")</f>
        <v>Days</v>
      </c>
      <c r="F20" s="183">
        <v>11</v>
      </c>
      <c r="G20" s="183">
        <v>11</v>
      </c>
      <c r="H20" s="183">
        <v>11</v>
      </c>
      <c r="I20" s="183">
        <v>11</v>
      </c>
      <c r="J20" s="183">
        <v>11</v>
      </c>
      <c r="K20" s="183">
        <v>11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IFERROR(IF(LEN(INDEX(Metrics!$B$6:$H$24,ROW($A21)-ROW($A$5),MATCH(B$5,Metrics!$B$5:$H$5,0)))=0,"",INDEX(Metrics!$B$6:$H$24,ROW($A21)-ROW($A$5),MATCH(B$5,Metrics!$B$5:$H$5,0))),"")</f>
        <v>205</v>
      </c>
      <c r="C21" s="162" t="str">
        <f>IFERROR(IF(LEN(INDEX(Metrics!$B$6:$H$24,ROW($A21)-ROW($A$5),MATCH(C$5,Metrics!$B$5:$H$5,0)))=0,"",INDEX(Metrics!$B$6:$H$24,ROW($A21)-ROW($A$5),MATCH(C$5,Metrics!$B$5:$H$5,0))),"")</f>
        <v>Inventory Management</v>
      </c>
      <c r="D21" s="162" t="str">
        <f>IFERROR(IF(LEN(INDEX(Metrics!$B$6:$H$24,ROW($A21)-ROW($A$5),MATCH(D$5,Metrics!$B$5:$H$5,0)))=0,"",INDEX(Metrics!$B$6:$H$24,ROW($A21)-ROW($A$5),MATCH(D$5,Metrics!$B$5:$H$5,0))),"")</f>
        <v>Lead Time</v>
      </c>
      <c r="E21" s="42" t="str">
        <f>IFERROR(IF(LEN(INDEX(Metrics!$B$6:$H$24,ROW($A21)-ROW($A$5),MATCH(E$5,Metrics!$B$5:$H$5,0)))=0,"",INDEX(Metrics!$B$6:$H$24,ROW($A21)-ROW($A$5),MATCH(E$5,Metrics!$B$5:$H$5,0))),"")</f>
        <v>Days</v>
      </c>
      <c r="F21" s="183">
        <v>15</v>
      </c>
      <c r="G21" s="183">
        <v>15</v>
      </c>
      <c r="H21" s="183">
        <v>15</v>
      </c>
      <c r="I21" s="183">
        <v>15</v>
      </c>
      <c r="J21" s="183">
        <v>15</v>
      </c>
      <c r="K21" s="183">
        <v>15</v>
      </c>
      <c r="L21" s="183"/>
      <c r="M21" s="183"/>
      <c r="N21" s="183"/>
      <c r="O21" s="183"/>
      <c r="P21" s="183"/>
      <c r="Q21" s="184"/>
    </row>
    <row r="22" spans="1:17" x14ac:dyDescent="0.25">
      <c r="A22" s="3"/>
      <c r="B22" s="62">
        <f>IFERROR(IF(LEN(INDEX(Metrics!$B$6:$H$24,ROW($A22)-ROW($A$5),MATCH(B$5,Metrics!$B$5:$H$5,0)))=0,"",INDEX(Metrics!$B$6:$H$24,ROW($A22)-ROW($A$5),MATCH(B$5,Metrics!$B$5:$H$5,0))),"")</f>
        <v>206</v>
      </c>
      <c r="C22" s="162" t="str">
        <f>IFERROR(IF(LEN(INDEX(Metrics!$B$6:$H$24,ROW($A22)-ROW($A$5),MATCH(C$5,Metrics!$B$5:$H$5,0)))=0,"",INDEX(Metrics!$B$6:$H$24,ROW($A22)-ROW($A$5),MATCH(C$5,Metrics!$B$5:$H$5,0))),"")</f>
        <v>Inventory Management</v>
      </c>
      <c r="D22" s="162" t="str">
        <f>IFERROR(IF(LEN(INDEX(Metrics!$B$6:$H$24,ROW($A22)-ROW($A$5),MATCH(D$5,Metrics!$B$5:$H$5,0)))=0,"",INDEX(Metrics!$B$6:$H$24,ROW($A22)-ROW($A$5),MATCH(D$5,Metrics!$B$5:$H$5,0))),"")</f>
        <v>Rate of Return</v>
      </c>
      <c r="E22" s="42" t="str">
        <f>IFERROR(IF(LEN(INDEX(Metrics!$B$6:$H$24,ROW($A22)-ROW($A$5),MATCH(E$5,Metrics!$B$5:$H$5,0)))=0,"",INDEX(Metrics!$B$6:$H$24,ROW($A22)-ROW($A$5),MATCH(E$5,Metrics!$B$5:$H$5,0))),"")</f>
        <v>%</v>
      </c>
      <c r="F22" s="185">
        <v>3.4000000000000002E-2</v>
      </c>
      <c r="G22" s="185">
        <v>3.4000000000000002E-2</v>
      </c>
      <c r="H22" s="185">
        <v>3.4000000000000002E-2</v>
      </c>
      <c r="I22" s="185">
        <v>3.4000000000000002E-2</v>
      </c>
      <c r="J22" s="185">
        <v>3.4000000000000002E-2</v>
      </c>
      <c r="K22" s="185">
        <v>3.4000000000000002E-2</v>
      </c>
      <c r="L22" s="185"/>
      <c r="M22" s="185"/>
      <c r="N22" s="185"/>
      <c r="O22" s="185"/>
      <c r="P22" s="185"/>
      <c r="Q22" s="186"/>
    </row>
    <row r="23" spans="1:17" x14ac:dyDescent="0.25">
      <c r="A23" s="3"/>
      <c r="B23" s="62">
        <f>IFERROR(IF(LEN(INDEX(Metrics!$B$6:$H$24,ROW($A23)-ROW($A$5),MATCH(B$5,Metrics!$B$5:$H$5,0)))=0,"",INDEX(Metrics!$B$6:$H$24,ROW($A23)-ROW($A$5),MATCH(B$5,Metrics!$B$5:$H$5,0))),"")</f>
        <v>207</v>
      </c>
      <c r="C23" s="162" t="str">
        <f>IFERROR(IF(LEN(INDEX(Metrics!$B$6:$H$24,ROW($A23)-ROW($A$5),MATCH(C$5,Metrics!$B$5:$H$5,0)))=0,"",INDEX(Metrics!$B$6:$H$24,ROW($A23)-ROW($A$5),MATCH(C$5,Metrics!$B$5:$H$5,0))),"")</f>
        <v>Inventory Management</v>
      </c>
      <c r="D23" s="162" t="str">
        <f>IFERROR(IF(LEN(INDEX(Metrics!$B$6:$H$24,ROW($A23)-ROW($A$5),MATCH(D$5,Metrics!$B$5:$H$5,0)))=0,"",INDEX(Metrics!$B$6:$H$24,ROW($A23)-ROW($A$5),MATCH(D$5,Metrics!$B$5:$H$5,0))),"")</f>
        <v/>
      </c>
      <c r="E23" s="42" t="str">
        <f>IFERROR(IF(LEN(INDEX(Metrics!$B$6:$H$24,ROW($A23)-ROW($A$5),MATCH(E$5,Metrics!$B$5:$H$5,0)))=0,"",INDEX(Metrics!$B$6:$H$24,ROW($A23)-ROW($A$5),MATCH(E$5,Metrics!$B$5:$H$5,0))),"")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62">
        <f>IFERROR(IF(LEN(INDEX(Metrics!$B$6:$H$24,ROW($A24)-ROW($A$5),MATCH(B$5,Metrics!$B$5:$H$5,0)))=0,"",INDEX(Metrics!$B$6:$H$24,ROW($A24)-ROW($A$5),MATCH(B$5,Metrics!$B$5:$H$5,0))),"")</f>
        <v>208</v>
      </c>
      <c r="C24" s="162" t="str">
        <f>IFERROR(IF(LEN(INDEX(Metrics!$B$6:$H$24,ROW($A24)-ROW($A$5),MATCH(C$5,Metrics!$B$5:$H$5,0)))=0,"",INDEX(Metrics!$B$6:$H$24,ROW($A24)-ROW($A$5),MATCH(C$5,Metrics!$B$5:$H$5,0))),"")</f>
        <v>Inventory Management</v>
      </c>
      <c r="D24" s="162" t="str">
        <f>IFERROR(IF(LEN(INDEX(Metrics!$B$6:$H$24,ROW($A24)-ROW($A$5),MATCH(D$5,Metrics!$B$5:$H$5,0)))=0,"",INDEX(Metrics!$B$6:$H$24,ROW($A24)-ROW($A$5),MATCH(D$5,Metrics!$B$5:$H$5,0))),"")</f>
        <v/>
      </c>
      <c r="E24" s="42" t="str">
        <f>IFERROR(IF(LEN(INDEX(Metrics!$B$6:$H$24,ROW($A24)-ROW($A$5),MATCH(E$5,Metrics!$B$5:$H$5,0)))=0,"",INDEX(Metrics!$B$6:$H$24,ROW($A24)-ROW($A$5),MATCH(E$5,Metrics!$B$5:$H$5,0))),"")</f>
        <v/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63"/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36"/>
      <c r="G26" s="232"/>
      <c r="H26" s="232"/>
      <c r="I26" s="232"/>
      <c r="J26" s="232"/>
      <c r="K26" s="232"/>
      <c r="L26" s="236"/>
      <c r="M26" s="232"/>
      <c r="N26" s="232"/>
      <c r="O26" s="232"/>
      <c r="P26" s="232"/>
      <c r="Q26" s="233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36"/>
      <c r="G29" s="232"/>
      <c r="H29" s="232"/>
      <c r="I29" s="232"/>
      <c r="J29" s="232"/>
      <c r="K29" s="232"/>
      <c r="L29" s="236"/>
      <c r="M29" s="232"/>
      <c r="N29" s="232"/>
      <c r="O29" s="232"/>
      <c r="P29" s="232"/>
      <c r="Q29" s="23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16"/>
      <c r="G30" s="216"/>
      <c r="H30" s="216"/>
      <c r="I30" s="216"/>
      <c r="J30" s="216"/>
      <c r="K30" s="216"/>
      <c r="L30" s="232"/>
      <c r="M30" s="232"/>
      <c r="N30" s="232"/>
      <c r="O30" s="232"/>
      <c r="P30" s="232"/>
      <c r="Q30" s="233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36"/>
      <c r="G36" s="232"/>
      <c r="H36" s="232"/>
      <c r="I36" s="232"/>
      <c r="J36" s="232"/>
      <c r="K36" s="232"/>
      <c r="L36" s="236"/>
      <c r="M36" s="232"/>
      <c r="N36" s="232"/>
      <c r="O36" s="232"/>
      <c r="P36" s="232"/>
      <c r="Q36" s="23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36"/>
      <c r="G38" s="232"/>
      <c r="H38" s="232"/>
      <c r="I38" s="232"/>
      <c r="J38" s="232"/>
      <c r="K38" s="232"/>
      <c r="L38" s="236"/>
      <c r="M38" s="232"/>
      <c r="N38" s="232"/>
      <c r="O38" s="232"/>
      <c r="P38" s="232"/>
      <c r="Q38" s="233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4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4"/>
      <c r="C41" s="215"/>
      <c r="D41" s="215"/>
      <c r="E41" s="216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4"/>
      <c r="C42" s="215"/>
      <c r="D42" s="215"/>
      <c r="E42" s="216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4"/>
      <c r="C43" s="215"/>
      <c r="D43" s="215"/>
      <c r="E43" s="216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A44" s="3"/>
      <c r="B44" s="214"/>
      <c r="C44" s="215"/>
      <c r="D44" s="215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4"/>
    </row>
    <row r="45" spans="1:17" x14ac:dyDescent="0.25">
      <c r="A45" s="3"/>
      <c r="B45" s="214"/>
      <c r="C45" s="215"/>
      <c r="D45" s="215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4"/>
    </row>
    <row r="46" spans="1:17" x14ac:dyDescent="0.25">
      <c r="A46" s="3"/>
      <c r="B46" s="214"/>
      <c r="C46" s="215"/>
      <c r="D46" s="215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4"/>
    </row>
    <row r="47" spans="1:17" x14ac:dyDescent="0.25">
      <c r="A47" s="3"/>
      <c r="B47" s="214"/>
      <c r="C47" s="215"/>
      <c r="D47" s="215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4"/>
    </row>
    <row r="48" spans="1:17" x14ac:dyDescent="0.25">
      <c r="A48" s="3"/>
      <c r="B48" s="214"/>
      <c r="C48" s="215"/>
      <c r="D48" s="215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4"/>
    </row>
    <row r="49" spans="1:17" x14ac:dyDescent="0.25">
      <c r="A49" s="3"/>
      <c r="B49" s="214"/>
      <c r="C49" s="215"/>
      <c r="D49" s="215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4"/>
    </row>
    <row r="50" spans="1:17" x14ac:dyDescent="0.25">
      <c r="A50" s="3"/>
      <c r="B50" s="214"/>
      <c r="C50" s="215"/>
      <c r="D50" s="215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4"/>
    </row>
    <row r="51" spans="1:17" x14ac:dyDescent="0.25">
      <c r="A51" s="3"/>
      <c r="B51" s="214"/>
      <c r="C51" s="215"/>
      <c r="D51" s="215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4"/>
    </row>
    <row r="52" spans="1:17" x14ac:dyDescent="0.25">
      <c r="A52" s="3"/>
      <c r="B52" s="214"/>
      <c r="C52" s="215"/>
      <c r="D52" s="215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34"/>
    </row>
    <row r="53" spans="1:17" x14ac:dyDescent="0.25">
      <c r="A53" s="3"/>
      <c r="B53" s="214"/>
      <c r="C53" s="215"/>
      <c r="D53" s="215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34"/>
    </row>
    <row r="54" spans="1:17" x14ac:dyDescent="0.25">
      <c r="A54" s="3"/>
      <c r="B54" s="214"/>
      <c r="C54" s="215"/>
      <c r="D54" s="215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34"/>
    </row>
    <row r="55" spans="1:17" x14ac:dyDescent="0.25">
      <c r="A55" s="3"/>
      <c r="B55" s="214"/>
      <c r="C55" s="215"/>
      <c r="D55" s="215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34"/>
    </row>
    <row r="56" spans="1:17" x14ac:dyDescent="0.25">
      <c r="B56" s="214"/>
      <c r="C56" s="215"/>
      <c r="D56" s="215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34"/>
    </row>
    <row r="57" spans="1:17" x14ac:dyDescent="0.25">
      <c r="B57" s="214"/>
      <c r="C57" s="215"/>
      <c r="D57" s="215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34"/>
    </row>
    <row r="58" spans="1:17" x14ac:dyDescent="0.25">
      <c r="B58" s="214"/>
      <c r="C58" s="215"/>
      <c r="D58" s="215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34"/>
    </row>
    <row r="59" spans="1:17" x14ac:dyDescent="0.25">
      <c r="B59" s="214"/>
      <c r="C59" s="215"/>
      <c r="D59" s="215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34"/>
    </row>
    <row r="60" spans="1:17" x14ac:dyDescent="0.25">
      <c r="B60" s="214"/>
      <c r="C60" s="215"/>
      <c r="D60" s="215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34"/>
    </row>
    <row r="61" spans="1:17" x14ac:dyDescent="0.25">
      <c r="B61" s="214"/>
      <c r="C61" s="215"/>
      <c r="D61" s="215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34"/>
    </row>
    <row r="62" spans="1:17" x14ac:dyDescent="0.25">
      <c r="B62" s="214"/>
      <c r="C62" s="215"/>
      <c r="D62" s="215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34"/>
    </row>
    <row r="63" spans="1:17" x14ac:dyDescent="0.25">
      <c r="B63" s="214"/>
      <c r="C63" s="215"/>
      <c r="D63" s="215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34"/>
    </row>
    <row r="64" spans="1:17" x14ac:dyDescent="0.25">
      <c r="B64" s="214"/>
      <c r="C64" s="215"/>
      <c r="D64" s="215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34"/>
    </row>
    <row r="65" spans="2:17" x14ac:dyDescent="0.25">
      <c r="B65" s="214"/>
      <c r="C65" s="215"/>
      <c r="D65" s="215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34"/>
    </row>
    <row r="66" spans="2:17" x14ac:dyDescent="0.25">
      <c r="B66" s="214"/>
      <c r="C66" s="215"/>
      <c r="D66" s="215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34"/>
    </row>
    <row r="67" spans="2:17" x14ac:dyDescent="0.25">
      <c r="B67" s="214"/>
      <c r="C67" s="215"/>
      <c r="D67" s="215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34"/>
    </row>
    <row r="68" spans="2:17" x14ac:dyDescent="0.25">
      <c r="B68" s="214"/>
      <c r="C68" s="215"/>
      <c r="D68" s="215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34"/>
    </row>
    <row r="69" spans="2:17" x14ac:dyDescent="0.25">
      <c r="B69" s="214"/>
      <c r="C69" s="215"/>
      <c r="D69" s="215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34"/>
    </row>
    <row r="70" spans="2:17" x14ac:dyDescent="0.25">
      <c r="B70" s="221"/>
      <c r="C70" s="222"/>
      <c r="D70" s="222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35"/>
    </row>
  </sheetData>
  <sheetProtection algorithmName="SHA-512" hashValue="LBXou0eSK2d4p2pi//95Rrw1hChF418Ncyj84eRT/dZcsRMyykogOXGsHi/EVsNOlZHfHUPwz2ID/PJeBrkgmA==" saltValue="PYTYYhv+HNcYAZW7V9cRRA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79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51" t="s">
        <v>0</v>
      </c>
      <c r="C5" s="152" t="s">
        <v>10</v>
      </c>
      <c r="D5" s="152" t="s">
        <v>7</v>
      </c>
      <c r="E5" s="152" t="s">
        <v>1</v>
      </c>
      <c r="F5" s="65" t="str">
        <f>IFERROR(INDEX(Calc!$I$7:$I$18,COLUMN(PY_Actual!F4)-COLUMN(PY_Actual!$E$4)),"")</f>
        <v>Jan 2021</v>
      </c>
      <c r="G5" s="65" t="str">
        <f>IFERROR(INDEX(Calc!$I$7:$I$18,COLUMN(PY_Actual!G4)-COLUMN(PY_Actual!$E$4)),"")</f>
        <v>Feb 2021</v>
      </c>
      <c r="H5" s="65" t="str">
        <f>IFERROR(INDEX(Calc!$I$7:$I$18,COLUMN(PY_Actual!H4)-COLUMN(PY_Actual!$E$4)),"")</f>
        <v>Mar 2021</v>
      </c>
      <c r="I5" s="65" t="str">
        <f>IFERROR(INDEX(Calc!$I$7:$I$18,COLUMN(PY_Actual!I4)-COLUMN(PY_Actual!$E$4)),"")</f>
        <v>Apr 2021</v>
      </c>
      <c r="J5" s="65" t="str">
        <f>IFERROR(INDEX(Calc!$I$7:$I$18,COLUMN(PY_Actual!J4)-COLUMN(PY_Actual!$E$4)),"")</f>
        <v>May 2021</v>
      </c>
      <c r="K5" s="65" t="str">
        <f>IFERROR(INDEX(Calc!$I$7:$I$18,COLUMN(PY_Actual!K4)-COLUMN(PY_Actual!$E$4)),"")</f>
        <v>Jun 2021</v>
      </c>
      <c r="L5" s="65" t="str">
        <f>IFERROR(INDEX(Calc!$I$7:$I$18,COLUMN(PY_Actual!L4)-COLUMN(PY_Actual!$E$4)),"")</f>
        <v>Jul 2021</v>
      </c>
      <c r="M5" s="65" t="str">
        <f>IFERROR(INDEX(Calc!$I$7:$I$18,COLUMN(PY_Actual!M4)-COLUMN(PY_Actual!$E$4)),"")</f>
        <v>Aug 2021</v>
      </c>
      <c r="N5" s="65" t="str">
        <f>IFERROR(INDEX(Calc!$I$7:$I$18,COLUMN(PY_Actual!N4)-COLUMN(PY_Actual!$E$4)),"")</f>
        <v>Sep 2021</v>
      </c>
      <c r="O5" s="65" t="str">
        <f>IFERROR(INDEX(Calc!$I$7:$I$18,COLUMN(PY_Actual!O4)-COLUMN(PY_Actual!$E$4)),"")</f>
        <v>Oct 2021</v>
      </c>
      <c r="P5" s="65" t="str">
        <f>IFERROR(INDEX(Calc!$I$7:$I$18,COLUMN(PY_Actual!P4)-COLUMN(PY_Actual!$E$4)),"")</f>
        <v>Nov 2021</v>
      </c>
      <c r="Q5" s="66" t="str">
        <f>IFERROR(INDEX(Calc!$I$7:$I$18,COLUMN(PY_Actual!Q4)-COLUMN(PY_Actual!$E$4)),"")</f>
        <v>Dec 2021</v>
      </c>
    </row>
    <row r="6" spans="1:17" x14ac:dyDescent="0.25">
      <c r="A6" s="3"/>
      <c r="B6" s="64">
        <f>IFERROR(IF(LEN(INDEX(Metrics!$B$6:$H$70,ROW($A6)-ROW($A$5),MATCH(B$5,Metrics!$B$5:$H$5,0)))=0,"",INDEX(Metrics!$B$6:$H$70,ROW($A6)-ROW($A$5),MATCH(B$5,Metrics!$B$5:$H$5,0))),"")</f>
        <v>101</v>
      </c>
      <c r="C6" s="161" t="str">
        <f>IFERROR(IF(LEN(INDEX(Metrics!$B$6:$H$70,ROW($A6)-ROW($A$5),MATCH(C$5,Metrics!$B$5:$H$5,0)))=0,"",INDEX(Metrics!$B$6:$H$70,ROW($A6)-ROW($A$5),MATCH(C$5,Metrics!$B$5:$H$5,0))),"")</f>
        <v>Operational Efficiency</v>
      </c>
      <c r="D6" s="161" t="str">
        <f>IFERROR(IF(LEN(INDEX(Metrics!$B$6:$H$70,ROW($A6)-ROW($A$5),MATCH(D$5,Metrics!$B$5:$H$5,0)))=0,"",INDEX(Metrics!$B$6:$H$70,ROW($A6)-ROW($A$5),MATCH(D$5,Metrics!$B$5:$H$5,0))),"")</f>
        <v>Perfect Order Measurement</v>
      </c>
      <c r="E6" s="41" t="str">
        <f>IFERROR(IF(LEN(INDEX(Metrics!$B$6:$H$70,ROW($A6)-ROW($A$5),MATCH(E$5,Metrics!$B$5:$H$5,0)))=0,"",INDEX(Metrics!$B$6:$H$70,ROW($A6)-ROW($A$5),MATCH(E$5,Metrics!$B$5:$H$5,0))),"")</f>
        <v>%</v>
      </c>
      <c r="F6" s="189">
        <v>0.83763999999999994</v>
      </c>
      <c r="G6" s="189">
        <v>0.82789999999999997</v>
      </c>
      <c r="H6" s="189">
        <v>0.9252999999999999</v>
      </c>
      <c r="I6" s="189">
        <v>0.85711999999999999</v>
      </c>
      <c r="J6" s="189">
        <v>0.84738000000000002</v>
      </c>
      <c r="K6" s="189">
        <v>0.84738000000000002</v>
      </c>
      <c r="L6" s="189"/>
      <c r="M6" s="189"/>
      <c r="N6" s="189"/>
      <c r="O6" s="189"/>
      <c r="P6" s="189"/>
      <c r="Q6" s="190"/>
    </row>
    <row r="7" spans="1:17" x14ac:dyDescent="0.25">
      <c r="A7" s="3"/>
      <c r="B7" s="62">
        <f>IFERROR(IF(LEN(INDEX(Metrics!$B$6:$H$70,ROW($A7)-ROW($A$5),MATCH(B$5,Metrics!$B$5:$H$5,0)))=0,"",INDEX(Metrics!$B$6:$H$70,ROW($A7)-ROW($A$5),MATCH(B$5,Metrics!$B$5:$H$5,0))),"")</f>
        <v>102</v>
      </c>
      <c r="C7" s="162" t="str">
        <f>IFERROR(IF(LEN(INDEX(Metrics!$B$6:$H$70,ROW($A7)-ROW($A$5),MATCH(C$5,Metrics!$B$5:$H$5,0)))=0,"",INDEX(Metrics!$B$6:$H$70,ROW($A7)-ROW($A$5),MATCH(C$5,Metrics!$B$5:$H$5,0))),"")</f>
        <v>Operational Efficiency</v>
      </c>
      <c r="D7" s="162" t="str">
        <f>IFERROR(IF(LEN(INDEX(Metrics!$B$6:$H$70,ROW($A7)-ROW($A$5),MATCH(D$5,Metrics!$B$5:$H$5,0)))=0,"",INDEX(Metrics!$B$6:$H$70,ROW($A7)-ROW($A$5),MATCH(D$5,Metrics!$B$5:$H$5,0))),"")</f>
        <v>Cash to Cash Cycle Time</v>
      </c>
      <c r="E7" s="42" t="str">
        <f>IFERROR(IF(LEN(INDEX(Metrics!$B$6:$H$70,ROW($A7)-ROW($A$5),MATCH(E$5,Metrics!$B$5:$H$5,0)))=0,"",INDEX(Metrics!$B$6:$H$70,ROW($A7)-ROW($A$5),MATCH(E$5,Metrics!$B$5:$H$5,0))),"")</f>
        <v>Days</v>
      </c>
      <c r="F7" s="181">
        <v>28.62</v>
      </c>
      <c r="G7" s="181">
        <v>26.46</v>
      </c>
      <c r="H7" s="181">
        <v>28.62</v>
      </c>
      <c r="I7" s="181">
        <v>29.970000000000002</v>
      </c>
      <c r="J7" s="181">
        <v>31.589999999999996</v>
      </c>
      <c r="K7" s="181">
        <v>28.89</v>
      </c>
      <c r="L7" s="181"/>
      <c r="M7" s="181"/>
      <c r="N7" s="181"/>
      <c r="O7" s="181"/>
      <c r="P7" s="181"/>
      <c r="Q7" s="182"/>
    </row>
    <row r="8" spans="1:17" x14ac:dyDescent="0.25">
      <c r="A8" s="3"/>
      <c r="B8" s="62">
        <f>IFERROR(IF(LEN(INDEX(Metrics!$B$6:$H$70,ROW($A8)-ROW($A$5),MATCH(B$5,Metrics!$B$5:$H$5,0)))=0,"",INDEX(Metrics!$B$6:$H$70,ROW($A8)-ROW($A$5),MATCH(B$5,Metrics!$B$5:$H$5,0))),"")</f>
        <v>103</v>
      </c>
      <c r="C8" s="162" t="str">
        <f>IFERROR(IF(LEN(INDEX(Metrics!$B$6:$H$70,ROW($A8)-ROW($A$5),MATCH(C$5,Metrics!$B$5:$H$5,0)))=0,"",INDEX(Metrics!$B$6:$H$70,ROW($A8)-ROW($A$5),MATCH(C$5,Metrics!$B$5:$H$5,0))),"")</f>
        <v>Operational Efficiency</v>
      </c>
      <c r="D8" s="162" t="str">
        <f>IFERROR(IF(LEN(INDEX(Metrics!$B$6:$H$70,ROW($A8)-ROW($A$5),MATCH(D$5,Metrics!$B$5:$H$5,0)))=0,"",INDEX(Metrics!$B$6:$H$70,ROW($A8)-ROW($A$5),MATCH(D$5,Metrics!$B$5:$H$5,0))),"")</f>
        <v>Customer Order Cycle Time</v>
      </c>
      <c r="E8" s="42" t="str">
        <f>IFERROR(IF(LEN(INDEX(Metrics!$B$6:$H$70,ROW($A8)-ROW($A$5),MATCH(E$5,Metrics!$B$5:$H$5,0)))=0,"",INDEX(Metrics!$B$6:$H$70,ROW($A8)-ROW($A$5),MATCH(E$5,Metrics!$B$5:$H$5,0))),"")</f>
        <v>Days</v>
      </c>
      <c r="F8" s="181">
        <v>10.89</v>
      </c>
      <c r="G8" s="181">
        <v>10.559999999999999</v>
      </c>
      <c r="H8" s="181">
        <v>12.87</v>
      </c>
      <c r="I8" s="181">
        <v>11.440000000000001</v>
      </c>
      <c r="J8" s="181">
        <v>12.43</v>
      </c>
      <c r="K8" s="181">
        <v>11.99</v>
      </c>
      <c r="L8" s="181"/>
      <c r="M8" s="181"/>
      <c r="N8" s="181"/>
      <c r="O8" s="181"/>
      <c r="P8" s="181"/>
      <c r="Q8" s="182"/>
    </row>
    <row r="9" spans="1:17" x14ac:dyDescent="0.25">
      <c r="A9" s="3"/>
      <c r="B9" s="62">
        <f>IFERROR(IF(LEN(INDEX(Metrics!$B$6:$H$70,ROW($A9)-ROW($A$5),MATCH(B$5,Metrics!$B$5:$H$5,0)))=0,"",INDEX(Metrics!$B$6:$H$70,ROW($A9)-ROW($A$5),MATCH(B$5,Metrics!$B$5:$H$5,0))),"")</f>
        <v>104</v>
      </c>
      <c r="C9" s="162" t="str">
        <f>IFERROR(IF(LEN(INDEX(Metrics!$B$6:$H$70,ROW($A9)-ROW($A$5),MATCH(C$5,Metrics!$B$5:$H$5,0)))=0,"",INDEX(Metrics!$B$6:$H$70,ROW($A9)-ROW($A$5),MATCH(C$5,Metrics!$B$5:$H$5,0))),"")</f>
        <v>Operational Efficiency</v>
      </c>
      <c r="D9" s="162" t="str">
        <f>IFERROR(IF(LEN(INDEX(Metrics!$B$6:$H$70,ROW($A9)-ROW($A$5),MATCH(D$5,Metrics!$B$5:$H$5,0)))=0,"",INDEX(Metrics!$B$6:$H$70,ROW($A9)-ROW($A$5),MATCH(D$5,Metrics!$B$5:$H$5,0))),"")</f>
        <v>Fill Rate</v>
      </c>
      <c r="E9" s="42" t="str">
        <f>IFERROR(IF(LEN(INDEX(Metrics!$B$6:$H$70,ROW($A9)-ROW($A$5),MATCH(E$5,Metrics!$B$5:$H$5,0)))=0,"",INDEX(Metrics!$B$6:$H$70,ROW($A9)-ROW($A$5),MATCH(E$5,Metrics!$B$5:$H$5,0))),"")</f>
        <v>%</v>
      </c>
      <c r="F9" s="187">
        <v>0.69159999999999999</v>
      </c>
      <c r="G9" s="187">
        <v>0.79800000000000004</v>
      </c>
      <c r="H9" s="187">
        <v>0.76</v>
      </c>
      <c r="I9" s="187">
        <v>0.74480000000000002</v>
      </c>
      <c r="J9" s="187">
        <v>0.63839999999999997</v>
      </c>
      <c r="K9" s="187">
        <v>0.69920000000000004</v>
      </c>
      <c r="L9" s="187"/>
      <c r="M9" s="187"/>
      <c r="N9" s="187"/>
      <c r="O9" s="187"/>
      <c r="P9" s="187"/>
      <c r="Q9" s="188"/>
    </row>
    <row r="10" spans="1:17" x14ac:dyDescent="0.25">
      <c r="A10" s="3"/>
      <c r="B10" s="62">
        <f>IFERROR(IF(LEN(INDEX(Metrics!$B$6:$H$70,ROW($A10)-ROW($A$5),MATCH(B$5,Metrics!$B$5:$H$5,0)))=0,"",INDEX(Metrics!$B$6:$H$70,ROW($A10)-ROW($A$5),MATCH(B$5,Metrics!$B$5:$H$5,0))),"")</f>
        <v>105</v>
      </c>
      <c r="C10" s="162" t="str">
        <f>IFERROR(IF(LEN(INDEX(Metrics!$B$6:$H$70,ROW($A10)-ROW($A$5),MATCH(C$5,Metrics!$B$5:$H$5,0)))=0,"",INDEX(Metrics!$B$6:$H$70,ROW($A10)-ROW($A$5),MATCH(C$5,Metrics!$B$5:$H$5,0))),"")</f>
        <v>Operational Efficiency</v>
      </c>
      <c r="D10" s="162" t="str">
        <f>IFERROR(IF(LEN(INDEX(Metrics!$B$6:$H$70,ROW($A10)-ROW($A$5),MATCH(D$5,Metrics!$B$5:$H$5,0)))=0,"",INDEX(Metrics!$B$6:$H$70,ROW($A10)-ROW($A$5),MATCH(D$5,Metrics!$B$5:$H$5,0))),"")</f>
        <v>Supply Chain Cycle Time</v>
      </c>
      <c r="E10" s="42" t="str">
        <f>IFERROR(IF(LEN(INDEX(Metrics!$B$6:$H$70,ROW($A10)-ROW($A$5),MATCH(E$5,Metrics!$B$5:$H$5,0)))=0,"",INDEX(Metrics!$B$6:$H$70,ROW($A10)-ROW($A$5),MATCH(E$5,Metrics!$B$5:$H$5,0))),"")</f>
        <v>Days</v>
      </c>
      <c r="F10" s="181">
        <v>18</v>
      </c>
      <c r="G10" s="181">
        <v>17.099999999999998</v>
      </c>
      <c r="H10" s="181">
        <v>19.98</v>
      </c>
      <c r="I10" s="181">
        <v>18.900000000000002</v>
      </c>
      <c r="J10" s="181">
        <v>17.28</v>
      </c>
      <c r="K10" s="181">
        <v>20.52</v>
      </c>
      <c r="L10" s="181"/>
      <c r="M10" s="181"/>
      <c r="N10" s="181"/>
      <c r="O10" s="181"/>
      <c r="P10" s="181"/>
      <c r="Q10" s="182"/>
    </row>
    <row r="11" spans="1:17" x14ac:dyDescent="0.25">
      <c r="A11" s="3"/>
      <c r="B11" s="62">
        <f>IFERROR(IF(LEN(INDEX(Metrics!$B$6:$H$70,ROW($A11)-ROW($A$5),MATCH(B$5,Metrics!$B$5:$H$5,0)))=0,"",INDEX(Metrics!$B$6:$H$70,ROW($A11)-ROW($A$5),MATCH(B$5,Metrics!$B$5:$H$5,0))),"")</f>
        <v>106</v>
      </c>
      <c r="C11" s="162" t="str">
        <f>IFERROR(IF(LEN(INDEX(Metrics!$B$6:$H$70,ROW($A11)-ROW($A$5),MATCH(C$5,Metrics!$B$5:$H$5,0)))=0,"",INDEX(Metrics!$B$6:$H$70,ROW($A11)-ROW($A$5),MATCH(C$5,Metrics!$B$5:$H$5,0))),"")</f>
        <v>Operational Efficiency</v>
      </c>
      <c r="D11" s="162" t="str">
        <f>IFERROR(IF(LEN(INDEX(Metrics!$B$6:$H$70,ROW($A11)-ROW($A$5),MATCH(D$5,Metrics!$B$5:$H$5,0)))=0,"",INDEX(Metrics!$B$6:$H$70,ROW($A11)-ROW($A$5),MATCH(D$5,Metrics!$B$5:$H$5,0))),"")</f>
        <v>Days Sales Outstanding</v>
      </c>
      <c r="E11" s="42" t="str">
        <f>IFERROR(IF(LEN(INDEX(Metrics!$B$6:$H$70,ROW($A11)-ROW($A$5),MATCH(E$5,Metrics!$B$5:$H$5,0)))=0,"",INDEX(Metrics!$B$6:$H$70,ROW($A11)-ROW($A$5),MATCH(E$5,Metrics!$B$5:$H$5,0))),"")</f>
        <v>Days</v>
      </c>
      <c r="F11" s="181">
        <v>33.99</v>
      </c>
      <c r="G11" s="181">
        <v>33.99</v>
      </c>
      <c r="H11" s="181">
        <v>33.33</v>
      </c>
      <c r="I11" s="181">
        <v>34.980000000000004</v>
      </c>
      <c r="J11" s="181">
        <v>37.29</v>
      </c>
      <c r="K11" s="181">
        <v>35.31</v>
      </c>
      <c r="L11" s="183"/>
      <c r="M11" s="183"/>
      <c r="N11" s="183"/>
      <c r="O11" s="183"/>
      <c r="P11" s="183"/>
      <c r="Q11" s="184"/>
    </row>
    <row r="12" spans="1:17" x14ac:dyDescent="0.25">
      <c r="A12" s="3"/>
      <c r="B12" s="62">
        <f>IFERROR(IF(LEN(INDEX(Metrics!$B$6:$H$70,ROW($A12)-ROW($A$5),MATCH(B$5,Metrics!$B$5:$H$5,0)))=0,"",INDEX(Metrics!$B$6:$H$70,ROW($A12)-ROW($A$5),MATCH(B$5,Metrics!$B$5:$H$5,0))),"")</f>
        <v>107</v>
      </c>
      <c r="C12" s="162" t="str">
        <f>IFERROR(IF(LEN(INDEX(Metrics!$B$6:$H$70,ROW($A12)-ROW($A$5),MATCH(C$5,Metrics!$B$5:$H$5,0)))=0,"",INDEX(Metrics!$B$6:$H$70,ROW($A12)-ROW($A$5),MATCH(C$5,Metrics!$B$5:$H$5,0))),"")</f>
        <v>Operational Efficiency</v>
      </c>
      <c r="D12" s="162" t="str">
        <f>IFERROR(IF(LEN(INDEX(Metrics!$B$6:$H$70,ROW($A12)-ROW($A$5),MATCH(D$5,Metrics!$B$5:$H$5,0)))=0,"",INDEX(Metrics!$B$6:$H$70,ROW($A12)-ROW($A$5),MATCH(D$5,Metrics!$B$5:$H$5,0))),"")</f>
        <v>Avg. Payment Period for Goods</v>
      </c>
      <c r="E12" s="42" t="str">
        <f>IFERROR(IF(LEN(INDEX(Metrics!$B$6:$H$70,ROW($A12)-ROW($A$5),MATCH(E$5,Metrics!$B$5:$H$5,0)))=0,"",INDEX(Metrics!$B$6:$H$70,ROW($A12)-ROW($A$5),MATCH(E$5,Metrics!$B$5:$H$5,0))),"")</f>
        <v>Days</v>
      </c>
      <c r="F12" s="181">
        <v>18.36</v>
      </c>
      <c r="G12" s="181">
        <v>18</v>
      </c>
      <c r="H12" s="181">
        <v>17.82</v>
      </c>
      <c r="I12" s="181">
        <v>18.900000000000002</v>
      </c>
      <c r="J12" s="181">
        <v>18.54</v>
      </c>
      <c r="K12" s="181">
        <v>19.260000000000002</v>
      </c>
      <c r="L12" s="181"/>
      <c r="M12" s="181"/>
      <c r="N12" s="181"/>
      <c r="O12" s="181"/>
      <c r="P12" s="181"/>
      <c r="Q12" s="182"/>
    </row>
    <row r="13" spans="1:17" x14ac:dyDescent="0.25">
      <c r="A13" s="3"/>
      <c r="B13" s="62">
        <f>IFERROR(IF(LEN(INDEX(Metrics!$B$6:$H$70,ROW($A13)-ROW($A$5),MATCH(B$5,Metrics!$B$5:$H$5,0)))=0,"",INDEX(Metrics!$B$6:$H$70,ROW($A13)-ROW($A$5),MATCH(B$5,Metrics!$B$5:$H$5,0))),"")</f>
        <v>108</v>
      </c>
      <c r="C13" s="162" t="str">
        <f>IFERROR(IF(LEN(INDEX(Metrics!$B$6:$H$70,ROW($A13)-ROW($A$5),MATCH(C$5,Metrics!$B$5:$H$5,0)))=0,"",INDEX(Metrics!$B$6:$H$70,ROW($A13)-ROW($A$5),MATCH(C$5,Metrics!$B$5:$H$5,0))),"")</f>
        <v>Operational Efficiency</v>
      </c>
      <c r="D13" s="162" t="str">
        <f>IFERROR(IF(LEN(INDEX(Metrics!$B$6:$H$70,ROW($A13)-ROW($A$5),MATCH(D$5,Metrics!$B$5:$H$5,0)))=0,"",INDEX(Metrics!$B$6:$H$70,ROW($A13)-ROW($A$5),MATCH(D$5,Metrics!$B$5:$H$5,0))),"")</f>
        <v>On Time Shipping Rate</v>
      </c>
      <c r="E13" s="42" t="str">
        <f>IFERROR(IF(LEN(INDEX(Metrics!$B$6:$H$70,ROW($A13)-ROW($A$5),MATCH(E$5,Metrics!$B$5:$H$5,0)))=0,"",INDEX(Metrics!$B$6:$H$70,ROW($A13)-ROW($A$5),MATCH(E$5,Metrics!$B$5:$H$5,0))),"")</f>
        <v>%</v>
      </c>
      <c r="F13" s="185">
        <v>0.86239999999999994</v>
      </c>
      <c r="G13" s="185">
        <v>0.73919999999999997</v>
      </c>
      <c r="H13" s="185">
        <v>0.82719999999999994</v>
      </c>
      <c r="I13" s="185">
        <v>0.80959999999999999</v>
      </c>
      <c r="J13" s="185">
        <v>0.70400000000000007</v>
      </c>
      <c r="K13" s="185">
        <v>0.82719999999999994</v>
      </c>
      <c r="L13" s="185"/>
      <c r="M13" s="185"/>
      <c r="N13" s="185"/>
      <c r="O13" s="185"/>
      <c r="P13" s="185"/>
      <c r="Q13" s="186"/>
    </row>
    <row r="14" spans="1:17" x14ac:dyDescent="0.25">
      <c r="A14" s="3"/>
      <c r="B14" s="62">
        <f>IFERROR(IF(LEN(INDEX(Metrics!$B$6:$H$70,ROW($A14)-ROW($A$5),MATCH(B$5,Metrics!$B$5:$H$5,0)))=0,"",INDEX(Metrics!$B$6:$H$70,ROW($A14)-ROW($A$5),MATCH(B$5,Metrics!$B$5:$H$5,0))),"")</f>
        <v>109</v>
      </c>
      <c r="C14" s="162" t="str">
        <f>IFERROR(IF(LEN(INDEX(Metrics!$B$6:$H$70,ROW($A14)-ROW($A$5),MATCH(C$5,Metrics!$B$5:$H$5,0)))=0,"",INDEX(Metrics!$B$6:$H$70,ROW($A14)-ROW($A$5),MATCH(C$5,Metrics!$B$5:$H$5,0))),"")</f>
        <v>Operational Efficiency</v>
      </c>
      <c r="D14" s="162" t="str">
        <f>IFERROR(IF(LEN(INDEX(Metrics!$B$6:$H$70,ROW($A14)-ROW($A$5),MATCH(D$5,Metrics!$B$5:$H$5,0)))=0,"",INDEX(Metrics!$B$6:$H$70,ROW($A14)-ROW($A$5),MATCH(D$5,Metrics!$B$5:$H$5,0))),"")</f>
        <v>Days of Supply (DOS)</v>
      </c>
      <c r="E14" s="42" t="str">
        <f>IFERROR(IF(LEN(INDEX(Metrics!$B$6:$H$70,ROW($A14)-ROW($A$5),MATCH(E$5,Metrics!$B$5:$H$5,0)))=0,"",INDEX(Metrics!$B$6:$H$70,ROW($A14)-ROW($A$5),MATCH(E$5,Metrics!$B$5:$H$5,0))),"")</f>
        <v>Days</v>
      </c>
      <c r="F14" s="183">
        <v>24.443999999999999</v>
      </c>
      <c r="G14" s="183">
        <v>24.695999999999998</v>
      </c>
      <c r="H14" s="183">
        <v>26.964000000000002</v>
      </c>
      <c r="I14" s="183">
        <v>28.979999999999997</v>
      </c>
      <c r="J14" s="183">
        <v>26.207999999999998</v>
      </c>
      <c r="K14" s="183">
        <v>29.483999999999998</v>
      </c>
      <c r="L14" s="183"/>
      <c r="M14" s="183"/>
      <c r="N14" s="183"/>
      <c r="O14" s="183"/>
      <c r="P14" s="183"/>
      <c r="Q14" s="184"/>
    </row>
    <row r="15" spans="1:17" x14ac:dyDescent="0.25">
      <c r="A15" s="3"/>
      <c r="B15" s="62">
        <f>IFERROR(IF(LEN(INDEX(Metrics!$B$6:$H$70,ROW($A15)-ROW($A$5),MATCH(B$5,Metrics!$B$5:$H$5,0)))=0,"",INDEX(Metrics!$B$6:$H$70,ROW($A15)-ROW($A$5),MATCH(B$5,Metrics!$B$5:$H$5,0))),"")</f>
        <v>110</v>
      </c>
      <c r="C15" s="162" t="str">
        <f>IFERROR(IF(LEN(INDEX(Metrics!$B$6:$H$70,ROW($A15)-ROW($A$5),MATCH(C$5,Metrics!$B$5:$H$5,0)))=0,"",INDEX(Metrics!$B$6:$H$70,ROW($A15)-ROW($A$5),MATCH(C$5,Metrics!$B$5:$H$5,0))),"")</f>
        <v>Operational Efficiency</v>
      </c>
      <c r="D15" s="162" t="str">
        <f>IFERROR(IF(LEN(INDEX(Metrics!$B$6:$H$70,ROW($A15)-ROW($A$5),MATCH(D$5,Metrics!$B$5:$H$5,0)))=0,"",INDEX(Metrics!$B$6:$H$70,ROW($A15)-ROW($A$5),MATCH(D$5,Metrics!$B$5:$H$5,0))),"")</f>
        <v/>
      </c>
      <c r="E15" s="42" t="str">
        <f>IFERROR(IF(LEN(INDEX(Metrics!$B$6:$H$70,ROW($A15)-ROW($A$5),MATCH(E$5,Metrics!$B$5:$H$5,0)))=0,"",INDEX(Metrics!$B$6:$H$70,ROW($A15)-ROW($A$5),MATCH(E$5,Metrics!$B$5:$H$5,0))),"")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78"/>
    </row>
    <row r="16" spans="1:17" x14ac:dyDescent="0.25">
      <c r="A16" s="3"/>
      <c r="B16" s="62">
        <f>IFERROR(IF(LEN(INDEX(Metrics!$B$6:$H$70,ROW($A16)-ROW($A$5),MATCH(B$5,Metrics!$B$5:$H$5,0)))=0,"",INDEX(Metrics!$B$6:$H$70,ROW($A16)-ROW($A$5),MATCH(B$5,Metrics!$B$5:$H$5,0))),"")</f>
        <v>111</v>
      </c>
      <c r="C16" s="162" t="str">
        <f>IFERROR(IF(LEN(INDEX(Metrics!$B$6:$H$70,ROW($A16)-ROW($A$5),MATCH(C$5,Metrics!$B$5:$H$5,0)))=0,"",INDEX(Metrics!$B$6:$H$70,ROW($A16)-ROW($A$5),MATCH(C$5,Metrics!$B$5:$H$5,0))),"")</f>
        <v>Operational Efficiency</v>
      </c>
      <c r="D16" s="162" t="str">
        <f>IFERROR(IF(LEN(INDEX(Metrics!$B$6:$H$70,ROW($A16)-ROW($A$5),MATCH(D$5,Metrics!$B$5:$H$5,0)))=0,"",INDEX(Metrics!$B$6:$H$70,ROW($A16)-ROW($A$5),MATCH(D$5,Metrics!$B$5:$H$5,0))),"")</f>
        <v/>
      </c>
      <c r="E16" s="42" t="str">
        <f>IFERROR(IF(LEN(INDEX(Metrics!$B$6:$H$70,ROW($A16)-ROW($A$5),MATCH(E$5,Metrics!$B$5:$H$5,0)))=0,"",INDEX(Metrics!$B$6:$H$70,ROW($A16)-ROW($A$5),MATCH(E$5,Metrics!$B$5:$H$5,0))),"")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178"/>
    </row>
    <row r="17" spans="1:17" x14ac:dyDescent="0.25">
      <c r="A17" s="3"/>
      <c r="B17" s="62">
        <f>IFERROR(IF(LEN(INDEX(Metrics!$B$6:$H$70,ROW($A17)-ROW($A$5),MATCH(B$5,Metrics!$B$5:$H$5,0)))=0,"",INDEX(Metrics!$B$6:$H$70,ROW($A17)-ROW($A$5),MATCH(B$5,Metrics!$B$5:$H$5,0))),"")</f>
        <v>201</v>
      </c>
      <c r="C17" s="162" t="str">
        <f>IFERROR(IF(LEN(INDEX(Metrics!$B$6:$H$70,ROW($A17)-ROW($A$5),MATCH(C$5,Metrics!$B$5:$H$5,0)))=0,"",INDEX(Metrics!$B$6:$H$70,ROW($A17)-ROW($A$5),MATCH(C$5,Metrics!$B$5:$H$5,0))),"")</f>
        <v>Inventory Management</v>
      </c>
      <c r="D17" s="162" t="str">
        <f>IFERROR(IF(LEN(INDEX(Metrics!$B$6:$H$70,ROW($A17)-ROW($A$5),MATCH(D$5,Metrics!$B$5:$H$5,0)))=0,"",INDEX(Metrics!$B$6:$H$70,ROW($A17)-ROW($A$5),MATCH(D$5,Metrics!$B$5:$H$5,0))),"")</f>
        <v>Inventory Turnover</v>
      </c>
      <c r="E17" s="42" t="str">
        <f>IFERROR(IF(LEN(INDEX(Metrics!$B$6:$H$70,ROW($A17)-ROW($A$5),MATCH(E$5,Metrics!$B$5:$H$5,0)))=0,"",INDEX(Metrics!$B$6:$H$70,ROW($A17)-ROW($A$5),MATCH(E$5,Metrics!$B$5:$H$5,0))),"")</f>
        <v>#</v>
      </c>
      <c r="F17" s="179">
        <v>1.8018000000000001</v>
      </c>
      <c r="G17" s="179">
        <v>1.6562000000000001</v>
      </c>
      <c r="H17" s="179">
        <v>1.5287999999999999</v>
      </c>
      <c r="I17" s="179">
        <v>1.8746</v>
      </c>
      <c r="J17" s="179">
        <v>1.5834000000000001</v>
      </c>
      <c r="K17" s="179">
        <v>1.5105999999999999</v>
      </c>
      <c r="L17" s="179"/>
      <c r="M17" s="179"/>
      <c r="N17" s="179"/>
      <c r="O17" s="179"/>
      <c r="P17" s="179"/>
      <c r="Q17" s="180"/>
    </row>
    <row r="18" spans="1:17" x14ac:dyDescent="0.25">
      <c r="A18" s="3"/>
      <c r="B18" s="62">
        <f>IFERROR(IF(LEN(INDEX(Metrics!$B$6:$H$70,ROW($A18)-ROW($A$5),MATCH(B$5,Metrics!$B$5:$H$5,0)))=0,"",INDEX(Metrics!$B$6:$H$70,ROW($A18)-ROW($A$5),MATCH(B$5,Metrics!$B$5:$H$5,0))),"")</f>
        <v>202</v>
      </c>
      <c r="C18" s="162" t="str">
        <f>IFERROR(IF(LEN(INDEX(Metrics!$B$6:$H$70,ROW($A18)-ROW($A$5),MATCH(C$5,Metrics!$B$5:$H$5,0)))=0,"",INDEX(Metrics!$B$6:$H$70,ROW($A18)-ROW($A$5),MATCH(C$5,Metrics!$B$5:$H$5,0))),"")</f>
        <v>Inventory Management</v>
      </c>
      <c r="D18" s="162" t="str">
        <f>IFERROR(IF(LEN(INDEX(Metrics!$B$6:$H$70,ROW($A18)-ROW($A$5),MATCH(D$5,Metrics!$B$5:$H$5,0)))=0,"",INDEX(Metrics!$B$6:$H$70,ROW($A18)-ROW($A$5),MATCH(D$5,Metrics!$B$5:$H$5,0))),"")</f>
        <v>Average Days to Sell Inventory</v>
      </c>
      <c r="E18" s="42" t="str">
        <f>IFERROR(IF(LEN(INDEX(Metrics!$B$6:$H$70,ROW($A18)-ROW($A$5),MATCH(E$5,Metrics!$B$5:$H$5,0)))=0,"",INDEX(Metrics!$B$6:$H$70,ROW($A18)-ROW($A$5),MATCH(E$5,Metrics!$B$5:$H$5,0))),"")</f>
        <v>Days</v>
      </c>
      <c r="F18" s="181">
        <v>17.43</v>
      </c>
      <c r="G18" s="181">
        <v>21.21</v>
      </c>
      <c r="H18" s="181">
        <v>18.48</v>
      </c>
      <c r="I18" s="181">
        <v>17.849999999999998</v>
      </c>
      <c r="J18" s="181">
        <v>19.53</v>
      </c>
      <c r="K18" s="181">
        <v>17.010000000000002</v>
      </c>
      <c r="L18" s="181"/>
      <c r="M18" s="181"/>
      <c r="N18" s="181"/>
      <c r="O18" s="181"/>
      <c r="P18" s="181"/>
      <c r="Q18" s="182"/>
    </row>
    <row r="19" spans="1:17" x14ac:dyDescent="0.25">
      <c r="A19" s="3"/>
      <c r="B19" s="62">
        <f>IFERROR(IF(LEN(INDEX(Metrics!$B$6:$H$70,ROW($A19)-ROW($A$5),MATCH(B$5,Metrics!$B$5:$H$5,0)))=0,"",INDEX(Metrics!$B$6:$H$70,ROW($A19)-ROW($A$5),MATCH(B$5,Metrics!$B$5:$H$5,0))),"")</f>
        <v>203</v>
      </c>
      <c r="C19" s="162" t="str">
        <f>IFERROR(IF(LEN(INDEX(Metrics!$B$6:$H$70,ROW($A19)-ROW($A$5),MATCH(C$5,Metrics!$B$5:$H$5,0)))=0,"",INDEX(Metrics!$B$6:$H$70,ROW($A19)-ROW($A$5),MATCH(C$5,Metrics!$B$5:$H$5,0))),"")</f>
        <v>Inventory Management</v>
      </c>
      <c r="D19" s="162" t="str">
        <f>IFERROR(IF(LEN(INDEX(Metrics!$B$6:$H$70,ROW($A19)-ROW($A$5),MATCH(D$5,Metrics!$B$5:$H$5,0)))=0,"",INDEX(Metrics!$B$6:$H$70,ROW($A19)-ROW($A$5),MATCH(D$5,Metrics!$B$5:$H$5,0))),"")</f>
        <v>Average Inventory</v>
      </c>
      <c r="E19" s="42" t="str">
        <f>IFERROR(IF(LEN(INDEX(Metrics!$B$6:$H$70,ROW($A19)-ROW($A$5),MATCH(E$5,Metrics!$B$5:$H$5,0)))=0,"",INDEX(Metrics!$B$6:$H$70,ROW($A19)-ROW($A$5),MATCH(E$5,Metrics!$B$5:$H$5,0))),"")</f>
        <v>USD</v>
      </c>
      <c r="F19" s="181">
        <v>1575</v>
      </c>
      <c r="G19" s="181">
        <v>1417.5</v>
      </c>
      <c r="H19" s="181">
        <v>1505</v>
      </c>
      <c r="I19" s="181">
        <v>1610</v>
      </c>
      <c r="J19" s="181">
        <v>1400</v>
      </c>
      <c r="K19" s="181">
        <v>1785</v>
      </c>
      <c r="L19" s="181"/>
      <c r="M19" s="181"/>
      <c r="N19" s="181"/>
      <c r="O19" s="181"/>
      <c r="P19" s="181"/>
      <c r="Q19" s="182"/>
    </row>
    <row r="20" spans="1:17" x14ac:dyDescent="0.25">
      <c r="A20" s="3"/>
      <c r="B20" s="62">
        <f>IFERROR(IF(LEN(INDEX(Metrics!$B$6:$H$70,ROW($A20)-ROW($A$5),MATCH(B$5,Metrics!$B$5:$H$5,0)))=0,"",INDEX(Metrics!$B$6:$H$70,ROW($A20)-ROW($A$5),MATCH(B$5,Metrics!$B$5:$H$5,0))),"")</f>
        <v>204</v>
      </c>
      <c r="C20" s="162" t="str">
        <f>IFERROR(IF(LEN(INDEX(Metrics!$B$6:$H$70,ROW($A20)-ROW($A$5),MATCH(C$5,Metrics!$B$5:$H$5,0)))=0,"",INDEX(Metrics!$B$6:$H$70,ROW($A20)-ROW($A$5),MATCH(C$5,Metrics!$B$5:$H$5,0))),"")</f>
        <v>Inventory Management</v>
      </c>
      <c r="D20" s="162" t="str">
        <f>IFERROR(IF(LEN(INDEX(Metrics!$B$6:$H$70,ROW($A20)-ROW($A$5),MATCH(D$5,Metrics!$B$5:$H$5,0)))=0,"",INDEX(Metrics!$B$6:$H$70,ROW($A20)-ROW($A$5),MATCH(D$5,Metrics!$B$5:$H$5,0))),"")</f>
        <v>Inventory Days of Supply</v>
      </c>
      <c r="E20" s="42" t="str">
        <f>IFERROR(IF(LEN(INDEX(Metrics!$B$6:$H$70,ROW($A20)-ROW($A$5),MATCH(E$5,Metrics!$B$5:$H$5,0)))=0,"",INDEX(Metrics!$B$6:$H$70,ROW($A20)-ROW($A$5),MATCH(E$5,Metrics!$B$5:$H$5,0))),"")</f>
        <v>Days</v>
      </c>
      <c r="F20" s="183">
        <v>9.4599999999999991</v>
      </c>
      <c r="G20" s="183">
        <v>9.7900000000000009</v>
      </c>
      <c r="H20" s="183">
        <v>9.4599999999999991</v>
      </c>
      <c r="I20" s="183">
        <v>10.78</v>
      </c>
      <c r="J20" s="183">
        <v>10.34</v>
      </c>
      <c r="K20" s="183">
        <v>10.78</v>
      </c>
      <c r="L20" s="183"/>
      <c r="M20" s="183"/>
      <c r="N20" s="183"/>
      <c r="O20" s="183"/>
      <c r="P20" s="183"/>
      <c r="Q20" s="184"/>
    </row>
    <row r="21" spans="1:17" x14ac:dyDescent="0.25">
      <c r="A21" s="3"/>
      <c r="B21" s="62">
        <f>IFERROR(IF(LEN(INDEX(Metrics!$B$6:$H$70,ROW($A21)-ROW($A$5),MATCH(B$5,Metrics!$B$5:$H$5,0)))=0,"",INDEX(Metrics!$B$6:$H$70,ROW($A21)-ROW($A$5),MATCH(B$5,Metrics!$B$5:$H$5,0))),"")</f>
        <v>205</v>
      </c>
      <c r="C21" s="162" t="str">
        <f>IFERROR(IF(LEN(INDEX(Metrics!$B$6:$H$70,ROW($A21)-ROW($A$5),MATCH(C$5,Metrics!$B$5:$H$5,0)))=0,"",INDEX(Metrics!$B$6:$H$70,ROW($A21)-ROW($A$5),MATCH(C$5,Metrics!$B$5:$H$5,0))),"")</f>
        <v>Inventory Management</v>
      </c>
      <c r="D21" s="162" t="str">
        <f>IFERROR(IF(LEN(INDEX(Metrics!$B$6:$H$70,ROW($A21)-ROW($A$5),MATCH(D$5,Metrics!$B$5:$H$5,0)))=0,"",INDEX(Metrics!$B$6:$H$70,ROW($A21)-ROW($A$5),MATCH(D$5,Metrics!$B$5:$H$5,0))),"")</f>
        <v>Lead Time</v>
      </c>
      <c r="E21" s="42" t="str">
        <f>IFERROR(IF(LEN(INDEX(Metrics!$B$6:$H$70,ROW($A21)-ROW($A$5),MATCH(E$5,Metrics!$B$5:$H$5,0)))=0,"",INDEX(Metrics!$B$6:$H$70,ROW($A21)-ROW($A$5),MATCH(E$5,Metrics!$B$5:$H$5,0))),"")</f>
        <v>Days</v>
      </c>
      <c r="F21" s="183">
        <v>17.25</v>
      </c>
      <c r="G21" s="183">
        <v>18</v>
      </c>
      <c r="H21" s="183">
        <v>14.399999999999999</v>
      </c>
      <c r="I21" s="183">
        <v>14.549999999999999</v>
      </c>
      <c r="J21" s="183">
        <v>15.3</v>
      </c>
      <c r="K21" s="183">
        <v>15.15</v>
      </c>
      <c r="L21" s="183"/>
      <c r="M21" s="183"/>
      <c r="N21" s="183"/>
      <c r="O21" s="183"/>
      <c r="P21" s="183"/>
      <c r="Q21" s="184"/>
    </row>
    <row r="22" spans="1:17" x14ac:dyDescent="0.25">
      <c r="A22" s="3"/>
      <c r="B22" s="62">
        <f>IFERROR(IF(LEN(INDEX(Metrics!$B$6:$H$70,ROW($A22)-ROW($A$5),MATCH(B$5,Metrics!$B$5:$H$5,0)))=0,"",INDEX(Metrics!$B$6:$H$70,ROW($A22)-ROW($A$5),MATCH(B$5,Metrics!$B$5:$H$5,0))),"")</f>
        <v>206</v>
      </c>
      <c r="C22" s="162" t="str">
        <f>IFERROR(IF(LEN(INDEX(Metrics!$B$6:$H$70,ROW($A22)-ROW($A$5),MATCH(C$5,Metrics!$B$5:$H$5,0)))=0,"",INDEX(Metrics!$B$6:$H$70,ROW($A22)-ROW($A$5),MATCH(C$5,Metrics!$B$5:$H$5,0))),"")</f>
        <v>Inventory Management</v>
      </c>
      <c r="D22" s="162" t="str">
        <f>IFERROR(IF(LEN(INDEX(Metrics!$B$6:$H$70,ROW($A22)-ROW($A$5),MATCH(D$5,Metrics!$B$5:$H$5,0)))=0,"",INDEX(Metrics!$B$6:$H$70,ROW($A22)-ROW($A$5),MATCH(D$5,Metrics!$B$5:$H$5,0))),"")</f>
        <v>Rate of Return</v>
      </c>
      <c r="E22" s="42" t="str">
        <f>IFERROR(IF(LEN(INDEX(Metrics!$B$6:$H$70,ROW($A22)-ROW($A$5),MATCH(E$5,Metrics!$B$5:$H$5,0)))=0,"",INDEX(Metrics!$B$6:$H$70,ROW($A22)-ROW($A$5),MATCH(E$5,Metrics!$B$5:$H$5,0))),"")</f>
        <v>%</v>
      </c>
      <c r="F22" s="185">
        <v>3.2300000000000002E-2</v>
      </c>
      <c r="G22" s="185">
        <v>3.9440000000000003E-2</v>
      </c>
      <c r="H22" s="185">
        <v>3.4000000000000002E-2</v>
      </c>
      <c r="I22" s="185">
        <v>3.4680000000000002E-2</v>
      </c>
      <c r="J22" s="185">
        <v>3.9440000000000003E-2</v>
      </c>
      <c r="K22" s="185">
        <v>3.9100000000000003E-2</v>
      </c>
      <c r="L22" s="185"/>
      <c r="M22" s="185"/>
      <c r="N22" s="185"/>
      <c r="O22" s="185"/>
      <c r="P22" s="185"/>
      <c r="Q22" s="186"/>
    </row>
    <row r="23" spans="1:17" x14ac:dyDescent="0.25">
      <c r="A23" s="3"/>
      <c r="B23" s="62">
        <f>IFERROR(IF(LEN(INDEX(Metrics!$B$6:$H$70,ROW($A23)-ROW($A$5),MATCH(B$5,Metrics!$B$5:$H$5,0)))=0,"",INDEX(Metrics!$B$6:$H$70,ROW($A23)-ROW($A$5),MATCH(B$5,Metrics!$B$5:$H$5,0))),"")</f>
        <v>207</v>
      </c>
      <c r="C23" s="162" t="str">
        <f>IFERROR(IF(LEN(INDEX(Metrics!$B$6:$H$70,ROW($A23)-ROW($A$5),MATCH(C$5,Metrics!$B$5:$H$5,0)))=0,"",INDEX(Metrics!$B$6:$H$70,ROW($A23)-ROW($A$5),MATCH(C$5,Metrics!$B$5:$H$5,0))),"")</f>
        <v>Inventory Management</v>
      </c>
      <c r="D23" s="162" t="str">
        <f>IFERROR(IF(LEN(INDEX(Metrics!$B$6:$H$70,ROW($A23)-ROW($A$5),MATCH(D$5,Metrics!$B$5:$H$5,0)))=0,"",INDEX(Metrics!$B$6:$H$70,ROW($A23)-ROW($A$5),MATCH(D$5,Metrics!$B$5:$H$5,0))),"")</f>
        <v/>
      </c>
      <c r="E23" s="42" t="str">
        <f>IFERROR(IF(LEN(INDEX(Metrics!$B$6:$H$70,ROW($A23)-ROW($A$5),MATCH(E$5,Metrics!$B$5:$H$5,0)))=0,"",INDEX(Metrics!$B$6:$H$70,ROW($A23)-ROW($A$5),MATCH(E$5,Metrics!$B$5:$H$5,0))),"")</f>
        <v/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63"/>
    </row>
    <row r="24" spans="1:17" x14ac:dyDescent="0.25">
      <c r="A24" s="3"/>
      <c r="B24" s="62">
        <f>IFERROR(IF(LEN(INDEX(Metrics!$B$6:$H$70,ROW($A24)-ROW($A$5),MATCH(B$5,Metrics!$B$5:$H$5,0)))=0,"",INDEX(Metrics!$B$6:$H$70,ROW($A24)-ROW($A$5),MATCH(B$5,Metrics!$B$5:$H$5,0))),"")</f>
        <v>208</v>
      </c>
      <c r="C24" s="162" t="str">
        <f>IFERROR(IF(LEN(INDEX(Metrics!$B$6:$H$70,ROW($A24)-ROW($A$5),MATCH(C$5,Metrics!$B$5:$H$5,0)))=0,"",INDEX(Metrics!$B$6:$H$70,ROW($A24)-ROW($A$5),MATCH(C$5,Metrics!$B$5:$H$5,0))),"")</f>
        <v>Inventory Management</v>
      </c>
      <c r="D24" s="162" t="str">
        <f>IFERROR(IF(LEN(INDEX(Metrics!$B$6:$H$70,ROW($A24)-ROW($A$5),MATCH(D$5,Metrics!$B$5:$H$5,0)))=0,"",INDEX(Metrics!$B$6:$H$70,ROW($A24)-ROW($A$5),MATCH(D$5,Metrics!$B$5:$H$5,0))),"")</f>
        <v/>
      </c>
      <c r="E24" s="42" t="str">
        <f>IFERROR(IF(LEN(INDEX(Metrics!$B$6:$H$70,ROW($A24)-ROW($A$5),MATCH(E$5,Metrics!$B$5:$H$5,0)))=0,"",INDEX(Metrics!$B$6:$H$70,ROW($A24)-ROW($A$5),MATCH(E$5,Metrics!$B$5:$H$5,0))),"")</f>
        <v/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63"/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3"/>
    </row>
    <row r="26" spans="1:17" x14ac:dyDescent="0.2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36"/>
      <c r="G26" s="232"/>
      <c r="H26" s="232"/>
      <c r="I26" s="232"/>
      <c r="J26" s="232"/>
      <c r="K26" s="232"/>
      <c r="L26" s="236"/>
      <c r="M26" s="232"/>
      <c r="N26" s="232"/>
      <c r="O26" s="232"/>
      <c r="P26" s="232"/>
      <c r="Q26" s="233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3"/>
    </row>
    <row r="29" spans="1:17" x14ac:dyDescent="0.2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36"/>
      <c r="G29" s="232"/>
      <c r="H29" s="232"/>
      <c r="I29" s="232"/>
      <c r="J29" s="232"/>
      <c r="K29" s="232"/>
      <c r="L29" s="236"/>
      <c r="M29" s="232"/>
      <c r="N29" s="232"/>
      <c r="O29" s="232"/>
      <c r="P29" s="232"/>
      <c r="Q29" s="23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16"/>
      <c r="G30" s="216"/>
      <c r="H30" s="216"/>
      <c r="I30" s="216"/>
      <c r="J30" s="216"/>
      <c r="K30" s="216"/>
      <c r="L30" s="232"/>
      <c r="M30" s="232"/>
      <c r="N30" s="232"/>
      <c r="O30" s="232"/>
      <c r="P30" s="232"/>
      <c r="Q30" s="233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3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3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3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3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3"/>
    </row>
    <row r="36" spans="1:17" x14ac:dyDescent="0.2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36"/>
      <c r="G36" s="232"/>
      <c r="H36" s="232"/>
      <c r="I36" s="232"/>
      <c r="J36" s="232"/>
      <c r="K36" s="232"/>
      <c r="L36" s="236"/>
      <c r="M36" s="232"/>
      <c r="N36" s="232"/>
      <c r="O36" s="232"/>
      <c r="P36" s="232"/>
      <c r="Q36" s="23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3"/>
    </row>
    <row r="38" spans="1:17" x14ac:dyDescent="0.2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36"/>
      <c r="G38" s="232"/>
      <c r="H38" s="232"/>
      <c r="I38" s="232"/>
      <c r="J38" s="232"/>
      <c r="K38" s="232"/>
      <c r="L38" s="236"/>
      <c r="M38" s="232"/>
      <c r="N38" s="232"/>
      <c r="O38" s="232"/>
      <c r="P38" s="232"/>
      <c r="Q38" s="233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34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3"/>
    </row>
    <row r="41" spans="1:17" x14ac:dyDescent="0.25">
      <c r="A41" s="3"/>
      <c r="B41" s="214"/>
      <c r="C41" s="215"/>
      <c r="D41" s="215"/>
      <c r="E41" s="216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3"/>
    </row>
    <row r="42" spans="1:17" x14ac:dyDescent="0.25">
      <c r="A42" s="3"/>
      <c r="B42" s="214"/>
      <c r="C42" s="215"/>
      <c r="D42" s="215"/>
      <c r="E42" s="216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3"/>
    </row>
    <row r="43" spans="1:17" x14ac:dyDescent="0.25">
      <c r="A43" s="3"/>
      <c r="B43" s="214"/>
      <c r="C43" s="215"/>
      <c r="D43" s="215"/>
      <c r="E43" s="216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3"/>
    </row>
    <row r="44" spans="1:17" x14ac:dyDescent="0.25">
      <c r="A44" s="3"/>
      <c r="B44" s="214"/>
      <c r="C44" s="215"/>
      <c r="D44" s="215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34"/>
    </row>
    <row r="45" spans="1:17" x14ac:dyDescent="0.25">
      <c r="A45" s="3"/>
      <c r="B45" s="214"/>
      <c r="C45" s="215"/>
      <c r="D45" s="215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34"/>
    </row>
    <row r="46" spans="1:17" x14ac:dyDescent="0.25">
      <c r="A46" s="3"/>
      <c r="B46" s="214"/>
      <c r="C46" s="215"/>
      <c r="D46" s="215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  <c r="P46" s="216"/>
      <c r="Q46" s="234"/>
    </row>
    <row r="47" spans="1:17" x14ac:dyDescent="0.25">
      <c r="A47" s="3"/>
      <c r="B47" s="214"/>
      <c r="C47" s="215"/>
      <c r="D47" s="215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34"/>
    </row>
    <row r="48" spans="1:17" x14ac:dyDescent="0.25">
      <c r="A48" s="3"/>
      <c r="B48" s="214"/>
      <c r="C48" s="215"/>
      <c r="D48" s="215"/>
      <c r="E48" s="216"/>
      <c r="F48" s="216"/>
      <c r="G48" s="216"/>
      <c r="H48" s="216"/>
      <c r="I48" s="216"/>
      <c r="J48" s="216"/>
      <c r="K48" s="216"/>
      <c r="L48" s="216"/>
      <c r="M48" s="216"/>
      <c r="N48" s="216"/>
      <c r="O48" s="216"/>
      <c r="P48" s="216"/>
      <c r="Q48" s="234"/>
    </row>
    <row r="49" spans="1:17" x14ac:dyDescent="0.25">
      <c r="A49" s="3"/>
      <c r="B49" s="214"/>
      <c r="C49" s="215"/>
      <c r="D49" s="215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34"/>
    </row>
    <row r="50" spans="1:17" x14ac:dyDescent="0.25">
      <c r="A50" s="3"/>
      <c r="B50" s="214"/>
      <c r="C50" s="215"/>
      <c r="D50" s="215"/>
      <c r="E50" s="216"/>
      <c r="F50" s="216"/>
      <c r="G50" s="216"/>
      <c r="H50" s="216"/>
      <c r="I50" s="216"/>
      <c r="J50" s="216"/>
      <c r="K50" s="216"/>
      <c r="L50" s="216"/>
      <c r="M50" s="216"/>
      <c r="N50" s="216"/>
      <c r="O50" s="216"/>
      <c r="P50" s="216"/>
      <c r="Q50" s="234"/>
    </row>
    <row r="51" spans="1:17" x14ac:dyDescent="0.25">
      <c r="A51" s="3"/>
      <c r="B51" s="214"/>
      <c r="C51" s="215"/>
      <c r="D51" s="215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34"/>
    </row>
    <row r="52" spans="1:17" x14ac:dyDescent="0.25">
      <c r="A52" s="3"/>
      <c r="B52" s="214"/>
      <c r="C52" s="215"/>
      <c r="D52" s="215"/>
      <c r="E52" s="216"/>
      <c r="F52" s="216"/>
      <c r="G52" s="216"/>
      <c r="H52" s="216"/>
      <c r="I52" s="216"/>
      <c r="J52" s="216"/>
      <c r="K52" s="216"/>
      <c r="L52" s="216"/>
      <c r="M52" s="216"/>
      <c r="N52" s="216"/>
      <c r="O52" s="216"/>
      <c r="P52" s="216"/>
      <c r="Q52" s="234"/>
    </row>
    <row r="53" spans="1:17" x14ac:dyDescent="0.25">
      <c r="A53" s="3"/>
      <c r="B53" s="214"/>
      <c r="C53" s="215"/>
      <c r="D53" s="215"/>
      <c r="E53" s="216"/>
      <c r="F53" s="216"/>
      <c r="G53" s="216"/>
      <c r="H53" s="216"/>
      <c r="I53" s="216"/>
      <c r="J53" s="216"/>
      <c r="K53" s="216"/>
      <c r="L53" s="216"/>
      <c r="M53" s="216"/>
      <c r="N53" s="216"/>
      <c r="O53" s="216"/>
      <c r="P53" s="216"/>
      <c r="Q53" s="234"/>
    </row>
    <row r="54" spans="1:17" x14ac:dyDescent="0.25">
      <c r="A54" s="3"/>
      <c r="B54" s="214"/>
      <c r="C54" s="215"/>
      <c r="D54" s="215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34"/>
    </row>
    <row r="55" spans="1:17" x14ac:dyDescent="0.25">
      <c r="A55" s="3"/>
      <c r="B55" s="214"/>
      <c r="C55" s="215"/>
      <c r="D55" s="215"/>
      <c r="E55" s="21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34"/>
    </row>
    <row r="56" spans="1:17" x14ac:dyDescent="0.25">
      <c r="B56" s="214"/>
      <c r="C56" s="215"/>
      <c r="D56" s="215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34"/>
    </row>
    <row r="57" spans="1:17" x14ac:dyDescent="0.25">
      <c r="B57" s="214"/>
      <c r="C57" s="215"/>
      <c r="D57" s="215"/>
      <c r="E57" s="21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34"/>
    </row>
    <row r="58" spans="1:17" x14ac:dyDescent="0.25">
      <c r="B58" s="214"/>
      <c r="C58" s="215"/>
      <c r="D58" s="215"/>
      <c r="E58" s="216"/>
      <c r="F58" s="216"/>
      <c r="G58" s="216"/>
      <c r="H58" s="216"/>
      <c r="I58" s="216"/>
      <c r="J58" s="216"/>
      <c r="K58" s="216"/>
      <c r="L58" s="216"/>
      <c r="M58" s="216"/>
      <c r="N58" s="216"/>
      <c r="O58" s="216"/>
      <c r="P58" s="216"/>
      <c r="Q58" s="234"/>
    </row>
    <row r="59" spans="1:17" x14ac:dyDescent="0.25">
      <c r="B59" s="214"/>
      <c r="C59" s="215"/>
      <c r="D59" s="215"/>
      <c r="E59" s="216"/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216"/>
      <c r="Q59" s="234"/>
    </row>
    <row r="60" spans="1:17" x14ac:dyDescent="0.25">
      <c r="B60" s="214"/>
      <c r="C60" s="215"/>
      <c r="D60" s="215"/>
      <c r="E60" s="216"/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216"/>
      <c r="Q60" s="234"/>
    </row>
    <row r="61" spans="1:17" x14ac:dyDescent="0.25">
      <c r="B61" s="214"/>
      <c r="C61" s="215"/>
      <c r="D61" s="215"/>
      <c r="E61" s="216"/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216"/>
      <c r="Q61" s="234"/>
    </row>
    <row r="62" spans="1:17" x14ac:dyDescent="0.25">
      <c r="B62" s="214"/>
      <c r="C62" s="215"/>
      <c r="D62" s="215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34"/>
    </row>
    <row r="63" spans="1:17" x14ac:dyDescent="0.25">
      <c r="B63" s="214"/>
      <c r="C63" s="215"/>
      <c r="D63" s="215"/>
      <c r="E63" s="216"/>
      <c r="F63" s="216"/>
      <c r="G63" s="216"/>
      <c r="H63" s="216"/>
      <c r="I63" s="216"/>
      <c r="J63" s="216"/>
      <c r="K63" s="216"/>
      <c r="L63" s="216"/>
      <c r="M63" s="216"/>
      <c r="N63" s="216"/>
      <c r="O63" s="216"/>
      <c r="P63" s="216"/>
      <c r="Q63" s="234"/>
    </row>
    <row r="64" spans="1:17" x14ac:dyDescent="0.25">
      <c r="B64" s="214"/>
      <c r="C64" s="215"/>
      <c r="D64" s="215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34"/>
    </row>
    <row r="65" spans="2:17" x14ac:dyDescent="0.25">
      <c r="B65" s="214"/>
      <c r="C65" s="215"/>
      <c r="D65" s="215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34"/>
    </row>
    <row r="66" spans="2:17" x14ac:dyDescent="0.25">
      <c r="B66" s="214"/>
      <c r="C66" s="215"/>
      <c r="D66" s="215"/>
      <c r="E66" s="216"/>
      <c r="F66" s="216"/>
      <c r="G66" s="216"/>
      <c r="H66" s="216"/>
      <c r="I66" s="216"/>
      <c r="J66" s="216"/>
      <c r="K66" s="216"/>
      <c r="L66" s="216"/>
      <c r="M66" s="216"/>
      <c r="N66" s="216"/>
      <c r="O66" s="216"/>
      <c r="P66" s="216"/>
      <c r="Q66" s="234"/>
    </row>
    <row r="67" spans="2:17" x14ac:dyDescent="0.25">
      <c r="B67" s="214"/>
      <c r="C67" s="215"/>
      <c r="D67" s="215"/>
      <c r="E67" s="216"/>
      <c r="F67" s="216"/>
      <c r="G67" s="216"/>
      <c r="H67" s="216"/>
      <c r="I67" s="216"/>
      <c r="J67" s="216"/>
      <c r="K67" s="216"/>
      <c r="L67" s="216"/>
      <c r="M67" s="216"/>
      <c r="N67" s="216"/>
      <c r="O67" s="216"/>
      <c r="P67" s="216"/>
      <c r="Q67" s="234"/>
    </row>
    <row r="68" spans="2:17" x14ac:dyDescent="0.25">
      <c r="B68" s="214"/>
      <c r="C68" s="215"/>
      <c r="D68" s="215"/>
      <c r="E68" s="216"/>
      <c r="F68" s="216"/>
      <c r="G68" s="216"/>
      <c r="H68" s="216"/>
      <c r="I68" s="216"/>
      <c r="J68" s="216"/>
      <c r="K68" s="216"/>
      <c r="L68" s="216"/>
      <c r="M68" s="216"/>
      <c r="N68" s="216"/>
      <c r="O68" s="216"/>
      <c r="P68" s="216"/>
      <c r="Q68" s="234"/>
    </row>
    <row r="69" spans="2:17" x14ac:dyDescent="0.25">
      <c r="B69" s="214"/>
      <c r="C69" s="215"/>
      <c r="D69" s="215"/>
      <c r="E69" s="216"/>
      <c r="F69" s="216"/>
      <c r="G69" s="216"/>
      <c r="H69" s="216"/>
      <c r="I69" s="216"/>
      <c r="J69" s="216"/>
      <c r="K69" s="216"/>
      <c r="L69" s="216"/>
      <c r="M69" s="216"/>
      <c r="N69" s="216"/>
      <c r="O69" s="216"/>
      <c r="P69" s="216"/>
      <c r="Q69" s="234"/>
    </row>
    <row r="70" spans="2:17" x14ac:dyDescent="0.25">
      <c r="B70" s="221"/>
      <c r="C70" s="222"/>
      <c r="D70" s="222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  <c r="P70" s="223"/>
      <c r="Q70" s="235"/>
    </row>
  </sheetData>
  <sheetProtection algorithmName="SHA-512" hashValue="ObY2XIQfRVt0kYPhjz/niSV/VZ2DWKdoEuxuCJZKvjxUkpbRwwlQKNn3/v9gWkovzyaLwnxFGT3rEB7fy2RoYw==" saltValue="BWn7Kmnt7B4Spl1OVmQ7mw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Operational Efficiency</v>
      </c>
      <c r="D6" s="163" t="str">
        <f>IFERROR(IF(LEN(INDEX(Metrics!$B$6:$E$24,ROW($A6)-ROW($A$5),MATCH(D$5,Metrics!$B$5:$E$5,0)))=0,"",INDEX(Metrics!$B$6:$E$24,ROW($A6)-ROW($A$5),MATCH(D$5,Metrics!$B$5:$E$5,0))),"")</f>
        <v>Perfect Order Measurement</v>
      </c>
      <c r="E6" s="68" t="str">
        <f>IFERROR(IF(LEN(INDEX(Metrics!$B$6:$E$24,ROW($A6)-ROW($A$5),MATCH(E$5,Metrics!$B$5:$E$5,0)))=0,"",INDEX(Metrics!$B$6:$E$24,ROW($A6)-ROW($A$5),MATCH(E$5,Metrics!$B$5:$E$5,0))),"")</f>
        <v>%</v>
      </c>
      <c r="F6" s="198">
        <f>IFERROR(IF(INDEX(Metrics!$G$6:$G$24,MATCH(CY_Actual_Cumulative!$D6,Metrics!$D$6:$D$24,0))=Calc!$K$8,SUM(CY_Actual!$F6:F6),AVERAGE(CY_Actual!$F6:F6)),"")</f>
        <v>0.86783399999999999</v>
      </c>
      <c r="G6" s="198">
        <f>IFERROR(IF(INDEX(Metrics!$G$6:$G$24,MATCH(CY_Actual_Cumulative!$D6,Metrics!$D$6:$D$24,0))=Calc!$K$8,SUM(CY_Actual!$F6:G6),AVERAGE(CY_Actual!$F6:G6)),"")</f>
        <v>0.870417</v>
      </c>
      <c r="H6" s="198">
        <f>IFERROR(IF(INDEX(Metrics!$G$6:$G$24,MATCH(CY_Actual_Cumulative!$D6,Metrics!$D$6:$D$24,0))=Calc!$K$8,SUM(CY_Actual!$F6:H6),AVERAGE(CY_Actual!$F6:H6)),"")</f>
        <v>0.874278</v>
      </c>
      <c r="I6" s="198">
        <f>IFERROR(IF(INDEX(Metrics!$G$6:$G$24,MATCH(CY_Actual_Cumulative!$D6,Metrics!$D$6:$D$24,0))=Calc!$K$8,SUM(CY_Actual!$F6:I6),AVERAGE(CY_Actual!$F6:I6)),"")</f>
        <v>0.87395850000000008</v>
      </c>
      <c r="J6" s="198">
        <f>IFERROR(IF(INDEX(Metrics!$G$6:$G$24,MATCH(CY_Actual_Cumulative!$D6,Metrics!$D$6:$D$24,0))=Calc!$K$8,SUM(CY_Actual!$F6:J6),AVERAGE(CY_Actual!$F6:J6)),"")</f>
        <v>0.87556679999999998</v>
      </c>
      <c r="K6" s="198">
        <f>IFERROR(IF(INDEX(Metrics!$G$6:$G$24,MATCH(CY_Actual_Cumulative!$D6,Metrics!$D$6:$D$24,0))=Calc!$K$8,SUM(CY_Actual!$F6:K6),AVERAGE(CY_Actual!$F6:K6)),"")</f>
        <v>0.878139</v>
      </c>
      <c r="L6" s="199">
        <f>IFERROR(IF(INDEX(Metrics!$G$6:$G$24,MATCH(CY_Actual_Cumulative!$D6,Metrics!$D$6:$D$24,0))=Calc!$K$8,SUM(CY_Actual!$F6:L6),AVERAGE(CY_Actual!$F6:L6)),"")</f>
        <v>0.878139</v>
      </c>
      <c r="M6" s="199">
        <f>IFERROR(IF(INDEX(Metrics!$G$6:$G$24,MATCH(CY_Actual_Cumulative!$D6,Metrics!$D$6:$D$24,0))=Calc!$K$8,SUM(CY_Actual!$F6:M6),AVERAGE(CY_Actual!$F6:M6)),"")</f>
        <v>0.878139</v>
      </c>
      <c r="N6" s="199">
        <f>IFERROR(IF(INDEX(Metrics!$G$6:$G$24,MATCH(CY_Actual_Cumulative!$D6,Metrics!$D$6:$D$24,0))=Calc!$K$8,SUM(CY_Actual!$F6:N6),AVERAGE(CY_Actual!$F6:N6)),"")</f>
        <v>0.878139</v>
      </c>
      <c r="O6" s="199">
        <f>IFERROR(IF(INDEX(Metrics!$G$6:$G$24,MATCH(CY_Actual_Cumulative!$D6,Metrics!$D$6:$D$24,0))=Calc!$K$8,SUM(CY_Actual!$F6:O6),AVERAGE(CY_Actual!$F6:O6)),"")</f>
        <v>0.878139</v>
      </c>
      <c r="P6" s="199">
        <f>IFERROR(IF(INDEX(Metrics!$G$6:$G$24,MATCH(CY_Actual_Cumulative!$D6,Metrics!$D$6:$D$24,0))=Calc!$K$8,SUM(CY_Actual!$F6:P6),AVERAGE(CY_Actual!$F6:P6)),"")</f>
        <v>0.878139</v>
      </c>
      <c r="Q6" s="200">
        <f>IFERROR(IF(INDEX(Metrics!$G$6:$G$24,MATCH(CY_Actual_Cumulative!$D6,Metrics!$D$6:$D$24,0))=Calc!$K$8,SUM(CY_Actual!$F6:Q6),AVERAGE(CY_Actual!$F6:Q6)),"")</f>
        <v>0.878139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Operational Efficiency</v>
      </c>
      <c r="D7" s="162" t="str">
        <f>IFERROR(IF(LEN(INDEX(Metrics!$B$6:$E$24,ROW($A7)-ROW($A$5),MATCH(D$5,Metrics!$B$5:$E$5,0)))=0,"",INDEX(Metrics!$B$6:$E$24,ROW($A7)-ROW($A$5),MATCH(D$5,Metrics!$B$5:$E$5,0))),"")</f>
        <v>Cash to Cash Cycle Time</v>
      </c>
      <c r="E7" s="42" t="str">
        <f>IFERROR(IF(LEN(INDEX(Metrics!$B$6:$E$24,ROW($A7)-ROW($A$5),MATCH(E$5,Metrics!$B$5:$E$5,0)))=0,"",INDEX(Metrics!$B$6:$E$24,ROW($A7)-ROW($A$5),MATCH(E$5,Metrics!$B$5:$E$5,0))),"")</f>
        <v>Days</v>
      </c>
      <c r="F7" s="196">
        <f>IFERROR(IF(INDEX(Metrics!$G$6:$G$24,MATCH(CY_Actual_Cumulative!$D7,Metrics!$D$6:$D$24,0))=Calc!$K$8,SUM(CY_Actual!$F7:F7),AVERAGE(CY_Actual!$F7:F7)),"")</f>
        <v>28.215</v>
      </c>
      <c r="G7" s="196">
        <f>IFERROR(IF(INDEX(Metrics!$G$6:$G$24,MATCH(CY_Actual_Cumulative!$D7,Metrics!$D$6:$D$24,0))=Calc!$K$8,SUM(CY_Actual!$F7:G7),AVERAGE(CY_Actual!$F7:G7)),"")</f>
        <v>29.202525000000001</v>
      </c>
      <c r="H7" s="196">
        <f>IFERROR(IF(INDEX(Metrics!$G$6:$G$24,MATCH(CY_Actual_Cumulative!$D7,Metrics!$D$6:$D$24,0))=Calc!$K$8,SUM(CY_Actual!$F7:H7),AVERAGE(CY_Actual!$F7:H7)),"")</f>
        <v>28.625998499999998</v>
      </c>
      <c r="I7" s="196">
        <f>IFERROR(IF(INDEX(Metrics!$G$6:$G$24,MATCH(CY_Actual_Cumulative!$D7,Metrics!$D$6:$D$24,0))=Calc!$K$8,SUM(CY_Actual!$F7:I7),AVERAGE(CY_Actual!$F7:I7)),"")</f>
        <v>28.406417613750001</v>
      </c>
      <c r="J7" s="196">
        <f>IFERROR(IF(INDEX(Metrics!$G$6:$G$24,MATCH(CY_Actual_Cumulative!$D7,Metrics!$D$6:$D$24,0))=Calc!$K$8,SUM(CY_Actual!$F7:J7),AVERAGE(CY_Actual!$F7:J7)),"")</f>
        <v>28.49665048164</v>
      </c>
      <c r="K7" s="196">
        <f>IFERROR(IF(INDEX(Metrics!$G$6:$G$24,MATCH(CY_Actual_Cumulative!$D7,Metrics!$D$6:$D$24,0))=Calc!$K$8,SUM(CY_Actual!$F7:K7),AVERAGE(CY_Actual!$F7:K7)),"")</f>
        <v>28.508709756978003</v>
      </c>
      <c r="L7" s="194">
        <f>IFERROR(IF(INDEX(Metrics!$G$6:$G$24,MATCH(CY_Actual_Cumulative!$D7,Metrics!$D$6:$D$24,0))=Calc!$K$8,SUM(CY_Actual!$F7:L7),AVERAGE(CY_Actual!$F7:L7)),"")</f>
        <v>28.508709756978003</v>
      </c>
      <c r="M7" s="194">
        <f>IFERROR(IF(INDEX(Metrics!$G$6:$G$24,MATCH(CY_Actual_Cumulative!$D7,Metrics!$D$6:$D$24,0))=Calc!$K$8,SUM(CY_Actual!$F7:M7),AVERAGE(CY_Actual!$F7:M7)),"")</f>
        <v>28.508709756978003</v>
      </c>
      <c r="N7" s="194">
        <f>IFERROR(IF(INDEX(Metrics!$G$6:$G$24,MATCH(CY_Actual_Cumulative!$D7,Metrics!$D$6:$D$24,0))=Calc!$K$8,SUM(CY_Actual!$F7:N7),AVERAGE(CY_Actual!$F7:N7)),"")</f>
        <v>28.508709756978003</v>
      </c>
      <c r="O7" s="194">
        <f>IFERROR(IF(INDEX(Metrics!$G$6:$G$24,MATCH(CY_Actual_Cumulative!$D7,Metrics!$D$6:$D$24,0))=Calc!$K$8,SUM(CY_Actual!$F7:O7),AVERAGE(CY_Actual!$F7:O7)),"")</f>
        <v>28.508709756978003</v>
      </c>
      <c r="P7" s="194">
        <f>IFERROR(IF(INDEX(Metrics!$G$6:$G$24,MATCH(CY_Actual_Cumulative!$D7,Metrics!$D$6:$D$24,0))=Calc!$K$8,SUM(CY_Actual!$F7:P7),AVERAGE(CY_Actual!$F7:P7)),"")</f>
        <v>28.508709756978003</v>
      </c>
      <c r="Q7" s="195">
        <f>IFERROR(IF(INDEX(Metrics!$G$6:$G$24,MATCH(CY_Actual_Cumulative!$D7,Metrics!$D$6:$D$24,0))=Calc!$K$8,SUM(CY_Actual!$F7:Q7),AVERAGE(CY_Actual!$F7:Q7)),"")</f>
        <v>28.508709756978003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Operational Efficiency</v>
      </c>
      <c r="D8" s="162" t="str">
        <f>IFERROR(IF(LEN(INDEX(Metrics!$B$6:$E$24,ROW($A8)-ROW($A$5),MATCH(D$5,Metrics!$B$5:$E$5,0)))=0,"",INDEX(Metrics!$B$6:$E$24,ROW($A8)-ROW($A$5),MATCH(D$5,Metrics!$B$5:$E$5,0))),"")</f>
        <v>Customer Order Cycle Time</v>
      </c>
      <c r="E8" s="42" t="str">
        <f>IFERROR(IF(LEN(INDEX(Metrics!$B$6:$E$24,ROW($A8)-ROW($A$5),MATCH(E$5,Metrics!$B$5:$E$5,0)))=0,"",INDEX(Metrics!$B$6:$E$24,ROW($A8)-ROW($A$5),MATCH(E$5,Metrics!$B$5:$E$5,0))),"")</f>
        <v>Days</v>
      </c>
      <c r="F8" s="196">
        <f>IFERROR(IF(INDEX(Metrics!$G$6:$G$24,MATCH(CY_Actual_Cumulative!$D8,Metrics!$D$6:$D$24,0))=Calc!$K$8,SUM(CY_Actual!$F8:F8),AVERAGE(CY_Actual!$F8:F8)),"")</f>
        <v>11.011000000000001</v>
      </c>
      <c r="G8" s="196">
        <f>IFERROR(IF(INDEX(Metrics!$G$6:$G$24,MATCH(CY_Actual_Cumulative!$D8,Metrics!$D$6:$D$24,0))=Calc!$K$8,SUM(CY_Actual!$F8:G8),AVERAGE(CY_Actual!$F8:G8)),"")</f>
        <v>10.515505000000001</v>
      </c>
      <c r="H8" s="196">
        <f>IFERROR(IF(INDEX(Metrics!$G$6:$G$24,MATCH(CY_Actual_Cumulative!$D8,Metrics!$D$6:$D$24,0))=Calc!$K$8,SUM(CY_Actual!$F8:H8),AVERAGE(CY_Actual!$F8:H8)),"")</f>
        <v>10.316939966666668</v>
      </c>
      <c r="I8" s="196">
        <f>IFERROR(IF(INDEX(Metrics!$G$6:$G$24,MATCH(CY_Actual_Cumulative!$D8,Metrics!$D$6:$D$24,0))=Calc!$K$8,SUM(CY_Actual!$F8:I8),AVERAGE(CY_Actual!$F8:I8)),"")</f>
        <v>10.465652697500001</v>
      </c>
      <c r="J8" s="196">
        <f>IFERROR(IF(INDEX(Metrics!$G$6:$G$24,MATCH(CY_Actual_Cumulative!$D8,Metrics!$D$6:$D$24,0))=Calc!$K$8,SUM(CY_Actual!$F8:J8),AVERAGE(CY_Actual!$F8:J8)),"")</f>
        <v>10.445762427100002</v>
      </c>
      <c r="K8" s="196">
        <f>IFERROR(IF(INDEX(Metrics!$G$6:$G$24,MATCH(CY_Actual_Cumulative!$D8,Metrics!$D$6:$D$24,0))=Calc!$K$8,SUM(CY_Actual!$F8:K8),AVERAGE(CY_Actual!$F8:K8)),"")</f>
        <v>10.363394237863334</v>
      </c>
      <c r="L8" s="194">
        <f>IFERROR(IF(INDEX(Metrics!$G$6:$G$24,MATCH(CY_Actual_Cumulative!$D8,Metrics!$D$6:$D$24,0))=Calc!$K$8,SUM(CY_Actual!$F8:L8),AVERAGE(CY_Actual!$F8:L8)),"")</f>
        <v>10.363394237863334</v>
      </c>
      <c r="M8" s="194">
        <f>IFERROR(IF(INDEX(Metrics!$G$6:$G$24,MATCH(CY_Actual_Cumulative!$D8,Metrics!$D$6:$D$24,0))=Calc!$K$8,SUM(CY_Actual!$F8:M8),AVERAGE(CY_Actual!$F8:M8)),"")</f>
        <v>10.363394237863334</v>
      </c>
      <c r="N8" s="194">
        <f>IFERROR(IF(INDEX(Metrics!$G$6:$G$24,MATCH(CY_Actual_Cumulative!$D8,Metrics!$D$6:$D$24,0))=Calc!$K$8,SUM(CY_Actual!$F8:N8),AVERAGE(CY_Actual!$F8:N8)),"")</f>
        <v>10.363394237863334</v>
      </c>
      <c r="O8" s="194">
        <f>IFERROR(IF(INDEX(Metrics!$G$6:$G$24,MATCH(CY_Actual_Cumulative!$D8,Metrics!$D$6:$D$24,0))=Calc!$K$8,SUM(CY_Actual!$F8:O8),AVERAGE(CY_Actual!$F8:O8)),"")</f>
        <v>10.363394237863334</v>
      </c>
      <c r="P8" s="194">
        <f>IFERROR(IF(INDEX(Metrics!$G$6:$G$24,MATCH(CY_Actual_Cumulative!$D8,Metrics!$D$6:$D$24,0))=Calc!$K$8,SUM(CY_Actual!$F8:P8),AVERAGE(CY_Actual!$F8:P8)),"")</f>
        <v>10.363394237863334</v>
      </c>
      <c r="Q8" s="195">
        <f>IFERROR(IF(INDEX(Metrics!$G$6:$G$24,MATCH(CY_Actual_Cumulative!$D8,Metrics!$D$6:$D$24,0))=Calc!$K$8,SUM(CY_Actual!$F8:Q8),AVERAGE(CY_Actual!$F8:Q8)),"")</f>
        <v>10.363394237863334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Operational Efficiency</v>
      </c>
      <c r="D9" s="162" t="str">
        <f>IFERROR(IF(LEN(INDEX(Metrics!$B$6:$E$24,ROW($A9)-ROW($A$5),MATCH(D$5,Metrics!$B$5:$E$5,0)))=0,"",INDEX(Metrics!$B$6:$E$24,ROW($A9)-ROW($A$5),MATCH(D$5,Metrics!$B$5:$E$5,0))),"")</f>
        <v>Fill Rate</v>
      </c>
      <c r="E9" s="42" t="str">
        <f>IFERROR(IF(LEN(INDEX(Metrics!$B$6:$E$24,ROW($A9)-ROW($A$5),MATCH(E$5,Metrics!$B$5:$E$5,0)))=0,"",INDEX(Metrics!$B$6:$E$24,ROW($A9)-ROW($A$5),MATCH(E$5,Metrics!$B$5:$E$5,0))),"")</f>
        <v>%</v>
      </c>
      <c r="F9" s="201">
        <f>IFERROR(IF(INDEX(Metrics!$G$6:$G$24,MATCH(CY_Actual_Cumulative!$D9,Metrics!$D$6:$D$24,0))=Calc!$K$8,SUM(CY_Actual!$F9:F9),AVERAGE(CY_Actual!$F9:F9)),"")</f>
        <v>0.69084000000000012</v>
      </c>
      <c r="G9" s="201">
        <f>IFERROR(IF(INDEX(Metrics!$G$6:$G$24,MATCH(CY_Actual_Cumulative!$D9,Metrics!$D$6:$D$24,0))=Calc!$K$8,SUM(CY_Actual!$F9:G9),AVERAGE(CY_Actual!$F9:G9)),"")</f>
        <v>0.70465680000000019</v>
      </c>
      <c r="H9" s="201">
        <f>IFERROR(IF(INDEX(Metrics!$G$6:$G$24,MATCH(CY_Actual_Cumulative!$D9,Metrics!$D$6:$D$24,0))=Calc!$K$8,SUM(CY_Actual!$F9:H9),AVERAGE(CY_Actual!$F9:H9)),"")</f>
        <v>0.71165731200000015</v>
      </c>
      <c r="I9" s="201">
        <f>IFERROR(IF(INDEX(Metrics!$G$6:$G$24,MATCH(CY_Actual_Cumulative!$D9,Metrics!$D$6:$D$24,0))=Calc!$K$8,SUM(CY_Actual!$F9:I9),AVERAGE(CY_Actual!$F9:I9)),"")</f>
        <v>0.6988302554400001</v>
      </c>
      <c r="J9" s="201">
        <f>IFERROR(IF(INDEX(Metrics!$G$6:$G$24,MATCH(CY_Actual_Cumulative!$D9,Metrics!$D$6:$D$24,0))=Calc!$K$8,SUM(CY_Actual!$F9:J9),AVERAGE(CY_Actual!$F9:J9)),"")</f>
        <v>0.68056843613184015</v>
      </c>
      <c r="K9" s="201">
        <f>IFERROR(IF(INDEX(Metrics!$G$6:$G$24,MATCH(CY_Actual_Cumulative!$D9,Metrics!$D$6:$D$24,0))=Calc!$K$8,SUM(CY_Actual!$F9:K9),AVERAGE(CY_Actual!$F9:K9)),"")</f>
        <v>0.67244403098572814</v>
      </c>
      <c r="L9" s="201">
        <f>IFERROR(IF(INDEX(Metrics!$G$6:$G$24,MATCH(CY_Actual_Cumulative!$D9,Metrics!$D$6:$D$24,0))=Calc!$K$8,SUM(CY_Actual!$F9:L9),AVERAGE(CY_Actual!$F9:L9)),"")</f>
        <v>0.67244403098572814</v>
      </c>
      <c r="M9" s="201">
        <f>IFERROR(IF(INDEX(Metrics!$G$6:$G$24,MATCH(CY_Actual_Cumulative!$D9,Metrics!$D$6:$D$24,0))=Calc!$K$8,SUM(CY_Actual!$F9:M9),AVERAGE(CY_Actual!$F9:M9)),"")</f>
        <v>0.67244403098572814</v>
      </c>
      <c r="N9" s="201">
        <f>IFERROR(IF(INDEX(Metrics!$G$6:$G$24,MATCH(CY_Actual_Cumulative!$D9,Metrics!$D$6:$D$24,0))=Calc!$K$8,SUM(CY_Actual!$F9:N9),AVERAGE(CY_Actual!$F9:N9)),"")</f>
        <v>0.67244403098572814</v>
      </c>
      <c r="O9" s="201">
        <f>IFERROR(IF(INDEX(Metrics!$G$6:$G$24,MATCH(CY_Actual_Cumulative!$D9,Metrics!$D$6:$D$24,0))=Calc!$K$8,SUM(CY_Actual!$F9:O9),AVERAGE(CY_Actual!$F9:O9)),"")</f>
        <v>0.67244403098572814</v>
      </c>
      <c r="P9" s="201">
        <f>IFERROR(IF(INDEX(Metrics!$G$6:$G$24,MATCH(CY_Actual_Cumulative!$D9,Metrics!$D$6:$D$24,0))=Calc!$K$8,SUM(CY_Actual!$F9:P9),AVERAGE(CY_Actual!$F9:P9)),"")</f>
        <v>0.67244403098572814</v>
      </c>
      <c r="Q9" s="202">
        <f>IFERROR(IF(INDEX(Metrics!$G$6:$G$24,MATCH(CY_Actual_Cumulative!$D9,Metrics!$D$6:$D$24,0))=Calc!$K$8,SUM(CY_Actual!$F9:Q9),AVERAGE(CY_Actual!$F9:Q9)),"")</f>
        <v>0.67244403098572814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Operational Efficiency</v>
      </c>
      <c r="D10" s="162" t="str">
        <f>IFERROR(IF(LEN(INDEX(Metrics!$B$6:$E$24,ROW($A10)-ROW($A$5),MATCH(D$5,Metrics!$B$5:$E$5,0)))=0,"",INDEX(Metrics!$B$6:$E$24,ROW($A10)-ROW($A$5),MATCH(D$5,Metrics!$B$5:$E$5,0))),"")</f>
        <v>Supply Chain Cycle Time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6">
        <f>IFERROR(IF(INDEX(Metrics!$G$6:$G$24,MATCH(CY_Actual_Cumulative!$D10,Metrics!$D$6:$D$24,0))=Calc!$K$8,SUM(CY_Actual!$F10:F10),AVERAGE(CY_Actual!$F10:F10)),"")</f>
        <v>21.78</v>
      </c>
      <c r="G10" s="196">
        <f>IFERROR(IF(INDEX(Metrics!$G$6:$G$24,MATCH(CY_Actual_Cumulative!$D10,Metrics!$D$6:$D$24,0))=Calc!$K$8,SUM(CY_Actual!$F10:G10),AVERAGE(CY_Actual!$F10:G10)),"")</f>
        <v>21.1266</v>
      </c>
      <c r="H10" s="196">
        <f>IFERROR(IF(INDEX(Metrics!$G$6:$G$24,MATCH(CY_Actual_Cumulative!$D10,Metrics!$D$6:$D$24,0))=Calc!$K$8,SUM(CY_Actual!$F10:H10),AVERAGE(CY_Actual!$F10:H10)),"")</f>
        <v>20.908799999999999</v>
      </c>
      <c r="I10" s="196">
        <f>IFERROR(IF(INDEX(Metrics!$G$6:$G$24,MATCH(CY_Actual_Cumulative!$D10,Metrics!$D$6:$D$24,0))=Calc!$K$8,SUM(CY_Actual!$F10:I10),AVERAGE(CY_Actual!$F10:I10)),"")</f>
        <v>20.799900000000001</v>
      </c>
      <c r="J10" s="196">
        <f>IFERROR(IF(INDEX(Metrics!$G$6:$G$24,MATCH(CY_Actual_Cumulative!$D10,Metrics!$D$6:$D$24,0))=Calc!$K$8,SUM(CY_Actual!$F10:J10),AVERAGE(CY_Actual!$F10:J10)),"")</f>
        <v>20.693613599999999</v>
      </c>
      <c r="K10" s="196">
        <f>IFERROR(IF(INDEX(Metrics!$G$6:$G$24,MATCH(CY_Actual_Cumulative!$D10,Metrics!$D$6:$D$24,0))=Calc!$K$8,SUM(CY_Actual!$F10:K10),AVERAGE(CY_Actual!$F10:K10)),"")</f>
        <v>20.453852100000002</v>
      </c>
      <c r="L10" s="194">
        <f>IFERROR(IF(INDEX(Metrics!$G$6:$G$24,MATCH(CY_Actual_Cumulative!$D10,Metrics!$D$6:$D$24,0))=Calc!$K$8,SUM(CY_Actual!$F10:L10),AVERAGE(CY_Actual!$F10:L10)),"")</f>
        <v>20.453852100000002</v>
      </c>
      <c r="M10" s="194">
        <f>IFERROR(IF(INDEX(Metrics!$G$6:$G$24,MATCH(CY_Actual_Cumulative!$D10,Metrics!$D$6:$D$24,0))=Calc!$K$8,SUM(CY_Actual!$F10:M10),AVERAGE(CY_Actual!$F10:M10)),"")</f>
        <v>20.453852100000002</v>
      </c>
      <c r="N10" s="194">
        <f>IFERROR(IF(INDEX(Metrics!$G$6:$G$24,MATCH(CY_Actual_Cumulative!$D10,Metrics!$D$6:$D$24,0))=Calc!$K$8,SUM(CY_Actual!$F10:N10),AVERAGE(CY_Actual!$F10:N10)),"")</f>
        <v>20.453852100000002</v>
      </c>
      <c r="O10" s="194">
        <f>IFERROR(IF(INDEX(Metrics!$G$6:$G$24,MATCH(CY_Actual_Cumulative!$D10,Metrics!$D$6:$D$24,0))=Calc!$K$8,SUM(CY_Actual!$F10:O10),AVERAGE(CY_Actual!$F10:O10)),"")</f>
        <v>20.453852100000002</v>
      </c>
      <c r="P10" s="194">
        <f>IFERROR(IF(INDEX(Metrics!$G$6:$G$24,MATCH(CY_Actual_Cumulative!$D10,Metrics!$D$6:$D$24,0))=Calc!$K$8,SUM(CY_Actual!$F10:P10),AVERAGE(CY_Actual!$F10:P10)),"")</f>
        <v>20.453852100000002</v>
      </c>
      <c r="Q10" s="195">
        <f>IFERROR(IF(INDEX(Metrics!$G$6:$G$24,MATCH(CY_Actual_Cumulative!$D10,Metrics!$D$6:$D$24,0))=Calc!$K$8,SUM(CY_Actual!$F10:Q10),AVERAGE(CY_Actual!$F10:Q10)),"")</f>
        <v>20.453852100000002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Operational Efficiency</v>
      </c>
      <c r="D11" s="162" t="str">
        <f>IFERROR(IF(LEN(INDEX(Metrics!$B$6:$E$24,ROW($A11)-ROW($A$5),MATCH(D$5,Metrics!$B$5:$E$5,0)))=0,"",INDEX(Metrics!$B$6:$E$24,ROW($A11)-ROW($A$5),MATCH(D$5,Metrics!$B$5:$E$5,0))),"")</f>
        <v>Days Sales Outstanding</v>
      </c>
      <c r="E11" s="42" t="str">
        <f>IFERROR(IF(LEN(INDEX(Metrics!$B$6:$E$24,ROW($A11)-ROW($A$5),MATCH(E$5,Metrics!$B$5:$E$5,0)))=0,"",INDEX(Metrics!$B$6:$E$24,ROW($A11)-ROW($A$5),MATCH(E$5,Metrics!$B$5:$E$5,0))),"")</f>
        <v>Days</v>
      </c>
      <c r="F11" s="196">
        <f>IFERROR(IF(INDEX(Metrics!$G$6:$G$24,MATCH(CY_Actual_Cumulative!$D11,Metrics!$D$6:$D$24,0))=Calc!$K$8,SUM(CY_Actual!$F11:F11),AVERAGE(CY_Actual!$F11:F11)),"")</f>
        <v>33.033000000000001</v>
      </c>
      <c r="G11" s="196">
        <f>IFERROR(IF(INDEX(Metrics!$G$6:$G$24,MATCH(CY_Actual_Cumulative!$D11,Metrics!$D$6:$D$24,0))=Calc!$K$8,SUM(CY_Actual!$F11:G11),AVERAGE(CY_Actual!$F11:G11)),"")</f>
        <v>34.684650000000005</v>
      </c>
      <c r="H11" s="196">
        <f>IFERROR(IF(INDEX(Metrics!$G$6:$G$24,MATCH(CY_Actual_Cumulative!$D11,Metrics!$D$6:$D$24,0))=Calc!$K$8,SUM(CY_Actual!$F11:H11),AVERAGE(CY_Actual!$F11:H11)),"")</f>
        <v>34.992958000000009</v>
      </c>
      <c r="I11" s="196">
        <f>IFERROR(IF(INDEX(Metrics!$G$6:$G$24,MATCH(CY_Actual_Cumulative!$D11,Metrics!$D$6:$D$24,0))=Calc!$K$8,SUM(CY_Actual!$F11:I11),AVERAGE(CY_Actual!$F11:I11)),"")</f>
        <v>35.859303480000008</v>
      </c>
      <c r="J11" s="196">
        <f>IFERROR(IF(INDEX(Metrics!$G$6:$G$24,MATCH(CY_Actual_Cumulative!$D11,Metrics!$D$6:$D$24,0))=Calc!$K$8,SUM(CY_Actual!$F11:J11),AVERAGE(CY_Actual!$F11:J11)),"")</f>
        <v>36.686777487360004</v>
      </c>
      <c r="K11" s="196">
        <f>IFERROR(IF(INDEX(Metrics!$G$6:$G$24,MATCH(CY_Actual_Cumulative!$D11,Metrics!$D$6:$D$24,0))=Calc!$K$8,SUM(CY_Actual!$F11:K11),AVERAGE(CY_Actual!$F11:K11)),"")</f>
        <v>37.771715805824009</v>
      </c>
      <c r="L11" s="194">
        <f>IFERROR(IF(INDEX(Metrics!$G$6:$G$24,MATCH(CY_Actual_Cumulative!$D11,Metrics!$D$6:$D$24,0))=Calc!$K$8,SUM(CY_Actual!$F11:L11),AVERAGE(CY_Actual!$F11:L11)),"")</f>
        <v>37.771715805824009</v>
      </c>
      <c r="M11" s="194">
        <f>IFERROR(IF(INDEX(Metrics!$G$6:$G$24,MATCH(CY_Actual_Cumulative!$D11,Metrics!$D$6:$D$24,0))=Calc!$K$8,SUM(CY_Actual!$F11:M11),AVERAGE(CY_Actual!$F11:M11)),"")</f>
        <v>37.771715805824009</v>
      </c>
      <c r="N11" s="194">
        <f>IFERROR(IF(INDEX(Metrics!$G$6:$G$24,MATCH(CY_Actual_Cumulative!$D11,Metrics!$D$6:$D$24,0))=Calc!$K$8,SUM(CY_Actual!$F11:N11),AVERAGE(CY_Actual!$F11:N11)),"")</f>
        <v>37.771715805824009</v>
      </c>
      <c r="O11" s="194">
        <f>IFERROR(IF(INDEX(Metrics!$G$6:$G$24,MATCH(CY_Actual_Cumulative!$D11,Metrics!$D$6:$D$24,0))=Calc!$K$8,SUM(CY_Actual!$F11:O11),AVERAGE(CY_Actual!$F11:O11)),"")</f>
        <v>37.771715805824009</v>
      </c>
      <c r="P11" s="194">
        <f>IFERROR(IF(INDEX(Metrics!$G$6:$G$24,MATCH(CY_Actual_Cumulative!$D11,Metrics!$D$6:$D$24,0))=Calc!$K$8,SUM(CY_Actual!$F11:P11),AVERAGE(CY_Actual!$F11:P11)),"")</f>
        <v>37.771715805824009</v>
      </c>
      <c r="Q11" s="195">
        <f>IFERROR(IF(INDEX(Metrics!$G$6:$G$24,MATCH(CY_Actual_Cumulative!$D11,Metrics!$D$6:$D$24,0))=Calc!$K$8,SUM(CY_Actual!$F11:Q11),AVERAGE(CY_Actual!$F11:Q11)),"")</f>
        <v>37.771715805824009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Operational Efficiency</v>
      </c>
      <c r="D12" s="162" t="str">
        <f>IFERROR(IF(LEN(INDEX(Metrics!$B$6:$E$24,ROW($A12)-ROW($A$5),MATCH(D$5,Metrics!$B$5:$E$5,0)))=0,"",INDEX(Metrics!$B$6:$E$24,ROW($A12)-ROW($A$5),MATCH(D$5,Metrics!$B$5:$E$5,0))),"")</f>
        <v>Avg. Payment Period for Goods</v>
      </c>
      <c r="E12" s="42" t="str">
        <f>IFERROR(IF(LEN(INDEX(Metrics!$B$6:$E$24,ROW($A12)-ROW($A$5),MATCH(E$5,Metrics!$B$5:$E$5,0)))=0,"",INDEX(Metrics!$B$6:$E$24,ROW($A12)-ROW($A$5),MATCH(E$5,Metrics!$B$5:$E$5,0))),"")</f>
        <v>Days</v>
      </c>
      <c r="F12" s="196">
        <f>IFERROR(IF(INDEX(Metrics!$G$6:$G$24,MATCH(CY_Actual_Cumulative!$D12,Metrics!$D$6:$D$24,0))=Calc!$K$8,SUM(CY_Actual!$F12:F12),AVERAGE(CY_Actual!$F12:F12)),"")</f>
        <v>20.394000000000002</v>
      </c>
      <c r="G12" s="196">
        <f>IFERROR(IF(INDEX(Metrics!$G$6:$G$24,MATCH(CY_Actual_Cumulative!$D12,Metrics!$D$6:$D$24,0))=Calc!$K$8,SUM(CY_Actual!$F12:G12),AVERAGE(CY_Actual!$F12:G12)),"")</f>
        <v>19.374300000000002</v>
      </c>
      <c r="H12" s="196">
        <f>IFERROR(IF(INDEX(Metrics!$G$6:$G$24,MATCH(CY_Actual_Cumulative!$D12,Metrics!$D$6:$D$24,0))=Calc!$K$8,SUM(CY_Actual!$F12:H12),AVERAGE(CY_Actual!$F12:H12)),"")</f>
        <v>19.217946000000001</v>
      </c>
      <c r="I12" s="196">
        <f>IFERROR(IF(INDEX(Metrics!$G$6:$G$24,MATCH(CY_Actual_Cumulative!$D12,Metrics!$D$6:$D$24,0))=Calc!$K$8,SUM(CY_Actual!$F12:I12),AVERAGE(CY_Actual!$F12:I12)),"")</f>
        <v>19.328821380000001</v>
      </c>
      <c r="J12" s="196">
        <f>IFERROR(IF(INDEX(Metrics!$G$6:$G$24,MATCH(CY_Actual_Cumulative!$D12,Metrics!$D$6:$D$24,0))=Calc!$K$8,SUM(CY_Actual!$F12:J12),AVERAGE(CY_Actual!$F12:J12)),"")</f>
        <v>19.120086342720001</v>
      </c>
      <c r="K12" s="196">
        <f>IFERROR(IF(INDEX(Metrics!$G$6:$G$24,MATCH(CY_Actual_Cumulative!$D12,Metrics!$D$6:$D$24,0))=Calc!$K$8,SUM(CY_Actual!$F12:K12),AVERAGE(CY_Actual!$F12:K12)),"")</f>
        <v>19.285682087760001</v>
      </c>
      <c r="L12" s="196">
        <f>IFERROR(IF(INDEX(Metrics!$G$6:$G$24,MATCH(CY_Actual_Cumulative!$D12,Metrics!$D$6:$D$24,0))=Calc!$K$8,SUM(CY_Actual!$F12:L12),AVERAGE(CY_Actual!$F12:L12)),"")</f>
        <v>19.285682087760001</v>
      </c>
      <c r="M12" s="196">
        <f>IFERROR(IF(INDEX(Metrics!$G$6:$G$24,MATCH(CY_Actual_Cumulative!$D12,Metrics!$D$6:$D$24,0))=Calc!$K$8,SUM(CY_Actual!$F12:M12),AVERAGE(CY_Actual!$F12:M12)),"")</f>
        <v>19.285682087760001</v>
      </c>
      <c r="N12" s="196">
        <f>IFERROR(IF(INDEX(Metrics!$G$6:$G$24,MATCH(CY_Actual_Cumulative!$D12,Metrics!$D$6:$D$24,0))=Calc!$K$8,SUM(CY_Actual!$F12:N12),AVERAGE(CY_Actual!$F12:N12)),"")</f>
        <v>19.285682087760001</v>
      </c>
      <c r="O12" s="196">
        <f>IFERROR(IF(INDEX(Metrics!$G$6:$G$24,MATCH(CY_Actual_Cumulative!$D12,Metrics!$D$6:$D$24,0))=Calc!$K$8,SUM(CY_Actual!$F12:O12),AVERAGE(CY_Actual!$F12:O12)),"")</f>
        <v>19.285682087760001</v>
      </c>
      <c r="P12" s="196">
        <f>IFERROR(IF(INDEX(Metrics!$G$6:$G$24,MATCH(CY_Actual_Cumulative!$D12,Metrics!$D$6:$D$24,0))=Calc!$K$8,SUM(CY_Actual!$F12:P12),AVERAGE(CY_Actual!$F12:P12)),"")</f>
        <v>19.285682087760001</v>
      </c>
      <c r="Q12" s="197">
        <f>IFERROR(IF(INDEX(Metrics!$G$6:$G$24,MATCH(CY_Actual_Cumulative!$D12,Metrics!$D$6:$D$24,0))=Calc!$K$8,SUM(CY_Actual!$F12:Q12),AVERAGE(CY_Actual!$F12:Q12)),"")</f>
        <v>19.285682087760001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Operational Efficiency</v>
      </c>
      <c r="D13" s="162" t="str">
        <f>IFERROR(IF(LEN(INDEX(Metrics!$B$6:$E$24,ROW($A13)-ROW($A$5),MATCH(D$5,Metrics!$B$5:$E$5,0)))=0,"",INDEX(Metrics!$B$6:$E$24,ROW($A13)-ROW($A$5),MATCH(D$5,Metrics!$B$5:$E$5,0))),"")</f>
        <v>On Time Shipping Rate</v>
      </c>
      <c r="E13" s="42" t="str">
        <f>IFERROR(IF(LEN(INDEX(Metrics!$B$6:$E$24,ROW($A13)-ROW($A$5),MATCH(E$5,Metrics!$B$5:$E$5,0)))=0,"",INDEX(Metrics!$B$6:$E$24,ROW($A13)-ROW($A$5),MATCH(E$5,Metrics!$B$5:$E$5,0))),"")</f>
        <v>%</v>
      </c>
      <c r="F13" s="203">
        <f>IFERROR(IF(INDEX(Metrics!$G$6:$G$24,MATCH(CY_Actual_Cumulative!$D13,Metrics!$D$6:$D$24,0))=Calc!$K$8,SUM(CY_Actual!$F13:F13),AVERAGE(CY_Actual!$F13:F13)),"")</f>
        <v>0.76824000000000003</v>
      </c>
      <c r="G13" s="203">
        <f>IFERROR(IF(INDEX(Metrics!$G$6:$G$24,MATCH(CY_Actual_Cumulative!$D13,Metrics!$D$6:$D$24,0))=Calc!$K$8,SUM(CY_Actual!$F13:G13),AVERAGE(CY_Actual!$F13:G13)),"")</f>
        <v>0.72982800000000003</v>
      </c>
      <c r="H13" s="203">
        <f>IFERROR(IF(INDEX(Metrics!$G$6:$G$24,MATCH(CY_Actual_Cumulative!$D13,Metrics!$D$6:$D$24,0))=Calc!$K$8,SUM(CY_Actual!$F13:H13),AVERAGE(CY_Actual!$F13:H13)),"")</f>
        <v>0.71932872000000003</v>
      </c>
      <c r="I13" s="203">
        <f>IFERROR(IF(INDEX(Metrics!$G$6:$G$24,MATCH(CY_Actual_Cumulative!$D13,Metrics!$D$6:$D$24,0))=Calc!$K$8,SUM(CY_Actual!$F13:I13),AVERAGE(CY_Actual!$F13:I13)),"")</f>
        <v>0.73153733399999998</v>
      </c>
      <c r="J13" s="203">
        <f>IFERROR(IF(INDEX(Metrics!$G$6:$G$24,MATCH(CY_Actual_Cumulative!$D13,Metrics!$D$6:$D$24,0))=Calc!$K$8,SUM(CY_Actual!$F13:J13),AVERAGE(CY_Actual!$F13:J13)),"")</f>
        <v>0.74500780780800002</v>
      </c>
      <c r="K13" s="203">
        <f>IFERROR(IF(INDEX(Metrics!$G$6:$G$24,MATCH(CY_Actual_Cumulative!$D13,Metrics!$D$6:$D$24,0))=Calc!$K$8,SUM(CY_Actual!$F13:K13),AVERAGE(CY_Actual!$F13:K13)),"")</f>
        <v>0.74733070948800007</v>
      </c>
      <c r="L13" s="203">
        <f>IFERROR(IF(INDEX(Metrics!$G$6:$G$24,MATCH(CY_Actual_Cumulative!$D13,Metrics!$D$6:$D$24,0))=Calc!$K$8,SUM(CY_Actual!$F13:L13),AVERAGE(CY_Actual!$F13:L13)),"")</f>
        <v>0.74733070948800007</v>
      </c>
      <c r="M13" s="203">
        <f>IFERROR(IF(INDEX(Metrics!$G$6:$G$24,MATCH(CY_Actual_Cumulative!$D13,Metrics!$D$6:$D$24,0))=Calc!$K$8,SUM(CY_Actual!$F13:M13),AVERAGE(CY_Actual!$F13:M13)),"")</f>
        <v>0.74733070948800007</v>
      </c>
      <c r="N13" s="203">
        <f>IFERROR(IF(INDEX(Metrics!$G$6:$G$24,MATCH(CY_Actual_Cumulative!$D13,Metrics!$D$6:$D$24,0))=Calc!$K$8,SUM(CY_Actual!$F13:N13),AVERAGE(CY_Actual!$F13:N13)),"")</f>
        <v>0.74733070948800007</v>
      </c>
      <c r="O13" s="203">
        <f>IFERROR(IF(INDEX(Metrics!$G$6:$G$24,MATCH(CY_Actual_Cumulative!$D13,Metrics!$D$6:$D$24,0))=Calc!$K$8,SUM(CY_Actual!$F13:O13),AVERAGE(CY_Actual!$F13:O13)),"")</f>
        <v>0.74733070948800007</v>
      </c>
      <c r="P13" s="203">
        <f>IFERROR(IF(INDEX(Metrics!$G$6:$G$24,MATCH(CY_Actual_Cumulative!$D13,Metrics!$D$6:$D$24,0))=Calc!$K$8,SUM(CY_Actual!$F13:P13),AVERAGE(CY_Actual!$F13:P13)),"")</f>
        <v>0.74733070948800007</v>
      </c>
      <c r="Q13" s="204">
        <f>IFERROR(IF(INDEX(Metrics!$G$6:$G$24,MATCH(CY_Actual_Cumulative!$D13,Metrics!$D$6:$D$24,0))=Calc!$K$8,SUM(CY_Actual!$F13:Q13),AVERAGE(CY_Actual!$F13:Q13)),"")</f>
        <v>0.74733070948800007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Operational Efficiency</v>
      </c>
      <c r="D14" s="162" t="str">
        <f>IFERROR(IF(LEN(INDEX(Metrics!$B$6:$E$24,ROW($A14)-ROW($A$5),MATCH(D$5,Metrics!$B$5:$E$5,0)))=0,"",INDEX(Metrics!$B$6:$E$24,ROW($A14)-ROW($A$5),MATCH(D$5,Metrics!$B$5:$E$5,0))),"")</f>
        <v>Days of Supply (DOS)</v>
      </c>
      <c r="E14" s="42" t="str">
        <f>IFERROR(IF(LEN(INDEX(Metrics!$B$6:$E$24,ROW($A14)-ROW($A$5),MATCH(E$5,Metrics!$B$5:$E$5,0)))=0,"",INDEX(Metrics!$B$6:$E$24,ROW($A14)-ROW($A$5),MATCH(E$5,Metrics!$B$5:$E$5,0))),"")</f>
        <v>Days</v>
      </c>
      <c r="F14" s="194">
        <f>IFERROR(IF(INDEX(Metrics!$G$6:$G$24,MATCH(CY_Actual_Cumulative!$D14,Metrics!$D$6:$D$24,0))=Calc!$K$8,SUM(CY_Actual!$F14:F14),AVERAGE(CY_Actual!$F14:F14)),"")</f>
        <v>25.225200000000001</v>
      </c>
      <c r="G14" s="194">
        <f>IFERROR(IF(INDEX(Metrics!$G$6:$G$24,MATCH(CY_Actual_Cumulative!$D14,Metrics!$D$6:$D$24,0))=Calc!$K$8,SUM(CY_Actual!$F14:G14),AVERAGE(CY_Actual!$F14:G14)),"")</f>
        <v>26.360334000000002</v>
      </c>
      <c r="H14" s="194">
        <f>IFERROR(IF(INDEX(Metrics!$G$6:$G$24,MATCH(CY_Actual_Cumulative!$D14,Metrics!$D$6:$D$24,0))=Calc!$K$8,SUM(CY_Actual!$F14:H14),AVERAGE(CY_Actual!$F14:H14)),"")</f>
        <v>26.830363560000006</v>
      </c>
      <c r="I14" s="194">
        <f>IFERROR(IF(INDEX(Metrics!$G$6:$G$24,MATCH(CY_Actual_Cumulative!$D14,Metrics!$D$6:$D$24,0))=Calc!$K$8,SUM(CY_Actual!$F14:I14),AVERAGE(CY_Actual!$F14:I14)),"")</f>
        <v>27.134804396700005</v>
      </c>
      <c r="J14" s="194">
        <f>IFERROR(IF(INDEX(Metrics!$G$6:$G$24,MATCH(CY_Actual_Cumulative!$D14,Metrics!$D$6:$D$24,0))=Calc!$K$8,SUM(CY_Actual!$F14:J14),AVERAGE(CY_Actual!$F14:J14)),"")</f>
        <v>27.710142675415206</v>
      </c>
      <c r="K14" s="194">
        <f>IFERROR(IF(INDEX(Metrics!$G$6:$G$24,MATCH(CY_Actual_Cumulative!$D14,Metrics!$D$6:$D$24,0))=Calc!$K$8,SUM(CY_Actual!$F14:K14),AVERAGE(CY_Actual!$F14:K14)),"")</f>
        <v>28.543873964746144</v>
      </c>
      <c r="L14" s="194">
        <f>IFERROR(IF(INDEX(Metrics!$G$6:$G$24,MATCH(CY_Actual_Cumulative!$D14,Metrics!$D$6:$D$24,0))=Calc!$K$8,SUM(CY_Actual!$F14:L14),AVERAGE(CY_Actual!$F14:L14)),"")</f>
        <v>28.543873964746144</v>
      </c>
      <c r="M14" s="194">
        <f>IFERROR(IF(INDEX(Metrics!$G$6:$G$24,MATCH(CY_Actual_Cumulative!$D14,Metrics!$D$6:$D$24,0))=Calc!$K$8,SUM(CY_Actual!$F14:M14),AVERAGE(CY_Actual!$F14:M14)),"")</f>
        <v>28.543873964746144</v>
      </c>
      <c r="N14" s="194">
        <f>IFERROR(IF(INDEX(Metrics!$G$6:$G$24,MATCH(CY_Actual_Cumulative!$D14,Metrics!$D$6:$D$24,0))=Calc!$K$8,SUM(CY_Actual!$F14:N14),AVERAGE(CY_Actual!$F14:N14)),"")</f>
        <v>28.543873964746144</v>
      </c>
      <c r="O14" s="194">
        <f>IFERROR(IF(INDEX(Metrics!$G$6:$G$24,MATCH(CY_Actual_Cumulative!$D14,Metrics!$D$6:$D$24,0))=Calc!$K$8,SUM(CY_Actual!$F14:O14),AVERAGE(CY_Actual!$F14:O14)),"")</f>
        <v>28.543873964746144</v>
      </c>
      <c r="P14" s="194">
        <f>IFERROR(IF(INDEX(Metrics!$G$6:$G$24,MATCH(CY_Actual_Cumulative!$D14,Metrics!$D$6:$D$24,0))=Calc!$K$8,SUM(CY_Actual!$F14:P14),AVERAGE(CY_Actual!$F14:P14)),"")</f>
        <v>28.543873964746144</v>
      </c>
      <c r="Q14" s="195">
        <f>IFERROR(IF(INDEX(Metrics!$G$6:$G$24,MATCH(CY_Actual_Cumulative!$D14,Metrics!$D$6:$D$24,0))=Calc!$K$8,SUM(CY_Actual!$F14:Q14),AVERAGE(CY_Actual!$F14:Q14)),"")</f>
        <v>28.543873964746144</v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Operational Efficiency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IFERROR(IF(INDEX(Metrics!$G$6:$G$24,MATCH(CY_Actual_Cumulative!$D15,Metrics!$D$6:$D$24,0))=Calc!$K$8,SUM(CY_Actual!$F15:F15),AVERAGE(CY_Actual!$F15:F15)),"")</f>
        <v/>
      </c>
      <c r="G15" s="133" t="str">
        <f>IFERROR(IF(INDEX(Metrics!$G$6:$G$24,MATCH(CY_Actual_Cumulative!$D15,Metrics!$D$6:$D$24,0))=Calc!$K$8,SUM(CY_Actual!$F15:G15),AVERAGE(CY_Actual!$F15:G15)),"")</f>
        <v/>
      </c>
      <c r="H15" s="133" t="str">
        <f>IFERROR(IF(INDEX(Metrics!$G$6:$G$24,MATCH(CY_Actual_Cumulative!$D15,Metrics!$D$6:$D$24,0))=Calc!$K$8,SUM(CY_Actual!$F15:H15),AVERAGE(CY_Actual!$F15:H15)),"")</f>
        <v/>
      </c>
      <c r="I15" s="133" t="str">
        <f>IFERROR(IF(INDEX(Metrics!$G$6:$G$24,MATCH(CY_Actual_Cumulative!$D15,Metrics!$D$6:$D$24,0))=Calc!$K$8,SUM(CY_Actual!$F15:I15),AVERAGE(CY_Actual!$F15:I15)),"")</f>
        <v/>
      </c>
      <c r="J15" s="133" t="str">
        <f>IFERROR(IF(INDEX(Metrics!$G$6:$G$24,MATCH(CY_Actual_Cumulative!$D15,Metrics!$D$6:$D$24,0))=Calc!$K$8,SUM(CY_Actual!$F15:J15),AVERAGE(CY_Actual!$F15:J15)),"")</f>
        <v/>
      </c>
      <c r="K15" s="133" t="str">
        <f>IFERROR(IF(INDEX(Metrics!$G$6:$G$24,MATCH(CY_Actual_Cumulative!$D15,Metrics!$D$6:$D$24,0))=Calc!$K$8,SUM(CY_Actual!$F15:K15),AVERAGE(CY_Actual!$F15:K15)),"")</f>
        <v/>
      </c>
      <c r="L15" s="133" t="str">
        <f>IFERROR(IF(INDEX(Metrics!$G$6:$G$24,MATCH(CY_Actual_Cumulative!$D15,Metrics!$D$6:$D$24,0))=Calc!$K$8,SUM(CY_Actual!$F15:L15),AVERAGE(CY_Actual!$F15:L15)),"")</f>
        <v/>
      </c>
      <c r="M15" s="133" t="str">
        <f>IFERROR(IF(INDEX(Metrics!$G$6:$G$24,MATCH(CY_Actual_Cumulative!$D15,Metrics!$D$6:$D$24,0))=Calc!$K$8,SUM(CY_Actual!$F15:M15),AVERAGE(CY_Actual!$F15:M15)),"")</f>
        <v/>
      </c>
      <c r="N15" s="133" t="str">
        <f>IFERROR(IF(INDEX(Metrics!$G$6:$G$24,MATCH(CY_Actual_Cumulative!$D15,Metrics!$D$6:$D$24,0))=Calc!$K$8,SUM(CY_Actual!$F15:N15),AVERAGE(CY_Actual!$F15:N15)),"")</f>
        <v/>
      </c>
      <c r="O15" s="133" t="str">
        <f>IFERROR(IF(INDEX(Metrics!$G$6:$G$24,MATCH(CY_Actual_Cumulative!$D15,Metrics!$D$6:$D$24,0))=Calc!$K$8,SUM(CY_Actual!$F15:O15),AVERAGE(CY_Actual!$F15:O15)),"")</f>
        <v/>
      </c>
      <c r="P15" s="133" t="str">
        <f>IFERROR(IF(INDEX(Metrics!$G$6:$G$24,MATCH(CY_Actual_Cumulative!$D15,Metrics!$D$6:$D$24,0))=Calc!$K$8,SUM(CY_Actual!$F15:P15),AVERAGE(CY_Actual!$F15:P15)),"")</f>
        <v/>
      </c>
      <c r="Q15" s="134" t="str">
        <f>IFERROR(IF(INDEX(Metrics!$G$6:$G$24,MATCH(CY_Actual_Cumulative!$D15,Metrics!$D$6:$D$24,0))=Calc!$K$8,SUM(CY_Actual!$F15:Q15),AVERAGE(CY_Actual!$F15:Q15)),"")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111</v>
      </c>
      <c r="C16" s="162" t="str">
        <f>IFERROR(IF(LEN(INDEX(Metrics!$B$6:$E$24,ROW($A16)-ROW($A$5),MATCH(C$5,Metrics!$B$5:$E$5,0)))=0,"",INDEX(Metrics!$B$6:$E$24,ROW($A16)-ROW($A$5),MATCH(C$5,Metrics!$B$5:$E$5,0))),"")</f>
        <v>Operational Efficiency</v>
      </c>
      <c r="D16" s="162" t="str">
        <f>IFERROR(IF(LEN(INDEX(Metrics!$B$6:$E$24,ROW($A16)-ROW($A$5),MATCH(D$5,Metrics!$B$5:$E$5,0)))=0,"",INDEX(Metrics!$B$6:$E$24,ROW($A16)-ROW($A$5),MATCH(D$5,Metrics!$B$5:$E$5,0))),"")</f>
        <v/>
      </c>
      <c r="E16" s="42" t="str">
        <f>IFERROR(IF(LEN(INDEX(Metrics!$B$6:$E$24,ROW($A16)-ROW($A$5),MATCH(E$5,Metrics!$B$5:$E$5,0)))=0,"",INDEX(Metrics!$B$6:$E$24,ROW($A16)-ROW($A$5),MATCH(E$5,Metrics!$B$5:$E$5,0))),"")</f>
        <v/>
      </c>
      <c r="F16" s="133" t="str">
        <f>IFERROR(IF(INDEX(Metrics!$G$6:$G$24,MATCH(CY_Actual_Cumulative!$D16,Metrics!$D$6:$D$24,0))=Calc!$K$8,SUM(CY_Actual!$F16:F16),AVERAGE(CY_Actual!$F16:F16)),"")</f>
        <v/>
      </c>
      <c r="G16" s="133" t="str">
        <f>IFERROR(IF(INDEX(Metrics!$G$6:$G$24,MATCH(CY_Actual_Cumulative!$D16,Metrics!$D$6:$D$24,0))=Calc!$K$8,SUM(CY_Actual!$F16:G16),AVERAGE(CY_Actual!$F16:G16)),"")</f>
        <v/>
      </c>
      <c r="H16" s="133" t="str">
        <f>IFERROR(IF(INDEX(Metrics!$G$6:$G$24,MATCH(CY_Actual_Cumulative!$D16,Metrics!$D$6:$D$24,0))=Calc!$K$8,SUM(CY_Actual!$F16:H16),AVERAGE(CY_Actual!$F16:H16)),"")</f>
        <v/>
      </c>
      <c r="I16" s="133" t="str">
        <f>IFERROR(IF(INDEX(Metrics!$G$6:$G$24,MATCH(CY_Actual_Cumulative!$D16,Metrics!$D$6:$D$24,0))=Calc!$K$8,SUM(CY_Actual!$F16:I16),AVERAGE(CY_Actual!$F16:I16)),"")</f>
        <v/>
      </c>
      <c r="J16" s="133" t="str">
        <f>IFERROR(IF(INDEX(Metrics!$G$6:$G$24,MATCH(CY_Actual_Cumulative!$D16,Metrics!$D$6:$D$24,0))=Calc!$K$8,SUM(CY_Actual!$F16:J16),AVERAGE(CY_Actual!$F16:J16)),"")</f>
        <v/>
      </c>
      <c r="K16" s="133" t="str">
        <f>IFERROR(IF(INDEX(Metrics!$G$6:$G$24,MATCH(CY_Actual_Cumulative!$D16,Metrics!$D$6:$D$24,0))=Calc!$K$8,SUM(CY_Actual!$F16:K16),AVERAGE(CY_Actual!$F16:K16)),"")</f>
        <v/>
      </c>
      <c r="L16" s="45" t="str">
        <f>IFERROR(IF(INDEX(Metrics!$G$6:$G$24,MATCH(CY_Actual_Cumulative!$D16,Metrics!$D$6:$D$24,0))=Calc!$K$8,SUM(CY_Actual!$F16:L16),AVERAGE(CY_Actual!$F16:L16)),"")</f>
        <v/>
      </c>
      <c r="M16" s="45" t="str">
        <f>IFERROR(IF(INDEX(Metrics!$G$6:$G$24,MATCH(CY_Actual_Cumulative!$D16,Metrics!$D$6:$D$24,0))=Calc!$K$8,SUM(CY_Actual!$F16:M16),AVERAGE(CY_Actual!$F16:M16)),"")</f>
        <v/>
      </c>
      <c r="N16" s="45" t="str">
        <f>IFERROR(IF(INDEX(Metrics!$G$6:$G$24,MATCH(CY_Actual_Cumulative!$D16,Metrics!$D$6:$D$24,0))=Calc!$K$8,SUM(CY_Actual!$F16:N16),AVERAGE(CY_Actual!$F16:N16)),"")</f>
        <v/>
      </c>
      <c r="O16" s="45" t="str">
        <f>IFERROR(IF(INDEX(Metrics!$G$6:$G$24,MATCH(CY_Actual_Cumulative!$D16,Metrics!$D$6:$D$24,0))=Calc!$K$8,SUM(CY_Actual!$F16:O16),AVERAGE(CY_Actual!$F16:O16)),"")</f>
        <v/>
      </c>
      <c r="P16" s="45" t="str">
        <f>IFERROR(IF(INDEX(Metrics!$G$6:$G$24,MATCH(CY_Actual_Cumulative!$D16,Metrics!$D$6:$D$24,0))=Calc!$K$8,SUM(CY_Actual!$F16:P16),AVERAGE(CY_Actual!$F16:P16)),"")</f>
        <v/>
      </c>
      <c r="Q16" s="69" t="str">
        <f>IFERROR(IF(INDEX(Metrics!$G$6:$G$24,MATCH(CY_Actual_Cumulative!$D16,Metrics!$D$6:$D$24,0))=Calc!$K$8,SUM(CY_Actual!$F16:Q16),AVERAGE(CY_Actual!$F16:Q16)),"")</f>
        <v/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201</v>
      </c>
      <c r="C17" s="162" t="str">
        <f>IFERROR(IF(LEN(INDEX(Metrics!$B$6:$E$24,ROW($A17)-ROW($A$5),MATCH(C$5,Metrics!$B$5:$E$5,0)))=0,"",INDEX(Metrics!$B$6:$E$24,ROW($A17)-ROW($A$5),MATCH(C$5,Metrics!$B$5:$E$5,0))),"")</f>
        <v>Inventory Management</v>
      </c>
      <c r="D17" s="162" t="str">
        <f>IFERROR(IF(LEN(INDEX(Metrics!$B$6:$E$24,ROW($A17)-ROW($A$5),MATCH(D$5,Metrics!$B$5:$E$5,0)))=0,"",INDEX(Metrics!$B$6:$E$24,ROW($A17)-ROW($A$5),MATCH(D$5,Metrics!$B$5:$E$5,0))),"")</f>
        <v>Inventory Turnover</v>
      </c>
      <c r="E17" s="42" t="str">
        <f>IFERROR(IF(LEN(INDEX(Metrics!$B$6:$E$24,ROW($A17)-ROW($A$5),MATCH(E$5,Metrics!$B$5:$E$5,0)))=0,"",INDEX(Metrics!$B$6:$E$24,ROW($A17)-ROW($A$5),MATCH(E$5,Metrics!$B$5:$E$5,0))),"")</f>
        <v>#</v>
      </c>
      <c r="F17" s="191">
        <f>IFERROR(IF(INDEX(Metrics!$G$6:$G$24,MATCH(CY_Actual_Cumulative!$D17,Metrics!$D$6:$D$24,0))=Calc!$K$8,SUM(CY_Actual!$F17:F17),AVERAGE(CY_Actual!$F17:F17)),"")</f>
        <v>1.67076</v>
      </c>
      <c r="G17" s="191">
        <f>IFERROR(IF(INDEX(Metrics!$G$6:$G$24,MATCH(CY_Actual_Cumulative!$D17,Metrics!$D$6:$D$24,0))=Calc!$K$8,SUM(CY_Actual!$F17:G17),AVERAGE(CY_Actual!$F17:G17)),"")</f>
        <v>1.5872220000000001</v>
      </c>
      <c r="H17" s="191">
        <f>IFERROR(IF(INDEX(Metrics!$G$6:$G$24,MATCH(CY_Actual_Cumulative!$D17,Metrics!$D$6:$D$24,0))=Calc!$K$8,SUM(CY_Actual!$F17:H17),AVERAGE(CY_Actual!$F17:H17)),"")</f>
        <v>1.5393268800000002</v>
      </c>
      <c r="I17" s="191">
        <f>IFERROR(IF(INDEX(Metrics!$G$6:$G$24,MATCH(CY_Actual_Cumulative!$D17,Metrics!$D$6:$D$24,0))=Calc!$K$8,SUM(CY_Actual!$F17:I17),AVERAGE(CY_Actual!$F17:I17)),"")</f>
        <v>1.5334235280000001</v>
      </c>
      <c r="J17" s="191">
        <f>IFERROR(IF(INDEX(Metrics!$G$6:$G$24,MATCH(CY_Actual_Cumulative!$D17,Metrics!$D$6:$D$24,0))=Calc!$K$8,SUM(CY_Actual!$F17:J17),AVERAGE(CY_Actual!$F17:J17)),"")</f>
        <v>1.5268500898560002</v>
      </c>
      <c r="K17" s="191">
        <f>IFERROR(IF(INDEX(Metrics!$G$6:$G$24,MATCH(CY_Actual_Cumulative!$D17,Metrics!$D$6:$D$24,0))=Calc!$K$8,SUM(CY_Actual!$F17:K17),AVERAGE(CY_Actual!$F17:K17)),"")</f>
        <v>1.5049613071584005</v>
      </c>
      <c r="L17" s="192">
        <f>IFERROR(IF(INDEX(Metrics!$G$6:$G$24,MATCH(CY_Actual_Cumulative!$D17,Metrics!$D$6:$D$24,0))=Calc!$K$8,SUM(CY_Actual!$F17:L17),AVERAGE(CY_Actual!$F17:L17)),"")</f>
        <v>1.5049613071584005</v>
      </c>
      <c r="M17" s="192">
        <f>IFERROR(IF(INDEX(Metrics!$G$6:$G$24,MATCH(CY_Actual_Cumulative!$D17,Metrics!$D$6:$D$24,0))=Calc!$K$8,SUM(CY_Actual!$F17:M17),AVERAGE(CY_Actual!$F17:M17)),"")</f>
        <v>1.5049613071584005</v>
      </c>
      <c r="N17" s="192">
        <f>IFERROR(IF(INDEX(Metrics!$G$6:$G$24,MATCH(CY_Actual_Cumulative!$D17,Metrics!$D$6:$D$24,0))=Calc!$K$8,SUM(CY_Actual!$F17:N17),AVERAGE(CY_Actual!$F17:N17)),"")</f>
        <v>1.5049613071584005</v>
      </c>
      <c r="O17" s="192">
        <f>IFERROR(IF(INDEX(Metrics!$G$6:$G$24,MATCH(CY_Actual_Cumulative!$D17,Metrics!$D$6:$D$24,0))=Calc!$K$8,SUM(CY_Actual!$F17:O17),AVERAGE(CY_Actual!$F17:O17)),"")</f>
        <v>1.5049613071584005</v>
      </c>
      <c r="P17" s="192">
        <f>IFERROR(IF(INDEX(Metrics!$G$6:$G$24,MATCH(CY_Actual_Cumulative!$D17,Metrics!$D$6:$D$24,0))=Calc!$K$8,SUM(CY_Actual!$F17:P17),AVERAGE(CY_Actual!$F17:P17)),"")</f>
        <v>1.5049613071584005</v>
      </c>
      <c r="Q17" s="193">
        <f>IFERROR(IF(INDEX(Metrics!$G$6:$G$24,MATCH(CY_Actual_Cumulative!$D17,Metrics!$D$6:$D$24,0))=Calc!$K$8,SUM(CY_Actual!$F17:Q17),AVERAGE(CY_Actual!$F17:Q17)),"")</f>
        <v>1.5049613071584005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202</v>
      </c>
      <c r="C18" s="162" t="str">
        <f>IFERROR(IF(LEN(INDEX(Metrics!$B$6:$E$24,ROW($A18)-ROW($A$5),MATCH(C$5,Metrics!$B$5:$E$5,0)))=0,"",INDEX(Metrics!$B$6:$E$24,ROW($A18)-ROW($A$5),MATCH(C$5,Metrics!$B$5:$E$5,0))),"")</f>
        <v>Inventory Management</v>
      </c>
      <c r="D18" s="162" t="str">
        <f>IFERROR(IF(LEN(INDEX(Metrics!$B$6:$E$24,ROW($A18)-ROW($A$5),MATCH(D$5,Metrics!$B$5:$E$5,0)))=0,"",INDEX(Metrics!$B$6:$E$24,ROW($A18)-ROW($A$5),MATCH(D$5,Metrics!$B$5:$E$5,0))),"")</f>
        <v>Average Days to Sell Inventory</v>
      </c>
      <c r="E18" s="42" t="str">
        <f>IFERROR(IF(LEN(INDEX(Metrics!$B$6:$E$24,ROW($A18)-ROW($A$5),MATCH(E$5,Metrics!$B$5:$E$5,0)))=0,"",INDEX(Metrics!$B$6:$E$24,ROW($A18)-ROW($A$5),MATCH(E$5,Metrics!$B$5:$E$5,0))),"")</f>
        <v>Days</v>
      </c>
      <c r="F18" s="196">
        <f>IFERROR(IF(INDEX(Metrics!$G$6:$G$24,MATCH(CY_Actual_Cumulative!$D18,Metrics!$D$6:$D$24,0))=Calc!$K$8,SUM(CY_Actual!$F18:F18),AVERAGE(CY_Actual!$F18:F18)),"")</f>
        <v>19.278000000000002</v>
      </c>
      <c r="G18" s="196">
        <f>IFERROR(IF(INDEX(Metrics!$G$6:$G$24,MATCH(CY_Actual_Cumulative!$D18,Metrics!$D$6:$D$24,0))=Calc!$K$8,SUM(CY_Actual!$F18:G18),AVERAGE(CY_Actual!$F18:G18)),"")</f>
        <v>19.663560000000004</v>
      </c>
      <c r="H18" s="196">
        <f>IFERROR(IF(INDEX(Metrics!$G$6:$G$24,MATCH(CY_Actual_Cumulative!$D18,Metrics!$D$6:$D$24,0))=Calc!$K$8,SUM(CY_Actual!$F18:H18),AVERAGE(CY_Actual!$F18:H18)),"")</f>
        <v>19.658419200000001</v>
      </c>
      <c r="I18" s="196">
        <f>IFERROR(IF(INDEX(Metrics!$G$6:$G$24,MATCH(CY_Actual_Cumulative!$D18,Metrics!$D$6:$D$24,0))=Calc!$K$8,SUM(CY_Actual!$F18:I18),AVERAGE(CY_Actual!$F18:I18)),"")</f>
        <v>20.147052240000001</v>
      </c>
      <c r="J18" s="196">
        <f>IFERROR(IF(INDEX(Metrics!$G$6:$G$24,MATCH(CY_Actual_Cumulative!$D18,Metrics!$D$6:$D$24,0))=Calc!$K$8,SUM(CY_Actual!$F18:J18),AVERAGE(CY_Actual!$F18:J18)),"")</f>
        <v>20.742813383040001</v>
      </c>
      <c r="K18" s="196">
        <f>IFERROR(IF(INDEX(Metrics!$G$6:$G$24,MATCH(CY_Actual_Cumulative!$D18,Metrics!$D$6:$D$24,0))=Calc!$K$8,SUM(CY_Actual!$F18:K18),AVERAGE(CY_Actual!$F18:K18)),"")</f>
        <v>20.947271995440001</v>
      </c>
      <c r="L18" s="194">
        <f>IFERROR(IF(INDEX(Metrics!$G$6:$G$24,MATCH(CY_Actual_Cumulative!$D18,Metrics!$D$6:$D$24,0))=Calc!$K$8,SUM(CY_Actual!$F18:L18),AVERAGE(CY_Actual!$F18:L18)),"")</f>
        <v>20.947271995440001</v>
      </c>
      <c r="M18" s="194">
        <f>IFERROR(IF(INDEX(Metrics!$G$6:$G$24,MATCH(CY_Actual_Cumulative!$D18,Metrics!$D$6:$D$24,0))=Calc!$K$8,SUM(CY_Actual!$F18:M18),AVERAGE(CY_Actual!$F18:M18)),"")</f>
        <v>20.947271995440001</v>
      </c>
      <c r="N18" s="194">
        <f>IFERROR(IF(INDEX(Metrics!$G$6:$G$24,MATCH(CY_Actual_Cumulative!$D18,Metrics!$D$6:$D$24,0))=Calc!$K$8,SUM(CY_Actual!$F18:N18),AVERAGE(CY_Actual!$F18:N18)),"")</f>
        <v>20.947271995440001</v>
      </c>
      <c r="O18" s="194">
        <f>IFERROR(IF(INDEX(Metrics!$G$6:$G$24,MATCH(CY_Actual_Cumulative!$D18,Metrics!$D$6:$D$24,0))=Calc!$K$8,SUM(CY_Actual!$F18:O18),AVERAGE(CY_Actual!$F18:O18)),"")</f>
        <v>20.947271995440001</v>
      </c>
      <c r="P18" s="194">
        <f>IFERROR(IF(INDEX(Metrics!$G$6:$G$24,MATCH(CY_Actual_Cumulative!$D18,Metrics!$D$6:$D$24,0))=Calc!$K$8,SUM(CY_Actual!$F18:P18),AVERAGE(CY_Actual!$F18:P18)),"")</f>
        <v>20.947271995440001</v>
      </c>
      <c r="Q18" s="195">
        <f>IFERROR(IF(INDEX(Metrics!$G$6:$G$24,MATCH(CY_Actual_Cumulative!$D18,Metrics!$D$6:$D$24,0))=Calc!$K$8,SUM(CY_Actual!$F18:Q18),AVERAGE(CY_Actual!$F18:Q18)),"")</f>
        <v>20.947271995440001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203</v>
      </c>
      <c r="C19" s="162" t="str">
        <f>IFERROR(IF(LEN(INDEX(Metrics!$B$6:$E$24,ROW($A19)-ROW($A$5),MATCH(C$5,Metrics!$B$5:$E$5,0)))=0,"",INDEX(Metrics!$B$6:$E$24,ROW($A19)-ROW($A$5),MATCH(C$5,Metrics!$B$5:$E$5,0))),"")</f>
        <v>Inventory Management</v>
      </c>
      <c r="D19" s="162" t="str">
        <f>IFERROR(IF(LEN(INDEX(Metrics!$B$6:$E$24,ROW($A19)-ROW($A$5),MATCH(D$5,Metrics!$B$5:$E$5,0)))=0,"",INDEX(Metrics!$B$6:$E$24,ROW($A19)-ROW($A$5),MATCH(D$5,Metrics!$B$5:$E$5,0))),"")</f>
        <v>Average Inventory</v>
      </c>
      <c r="E19" s="42" t="str">
        <f>IFERROR(IF(LEN(INDEX(Metrics!$B$6:$E$24,ROW($A19)-ROW($A$5),MATCH(E$5,Metrics!$B$5:$E$5,0)))=0,"",INDEX(Metrics!$B$6:$E$24,ROW($A19)-ROW($A$5),MATCH(E$5,Metrics!$B$5:$E$5,0))),"")</f>
        <v>USD</v>
      </c>
      <c r="F19" s="196">
        <f>IFERROR(IF(INDEX(Metrics!$G$6:$G$24,MATCH(CY_Actual_Cumulative!$D19,Metrics!$D$6:$D$24,0))=Calc!$K$8,SUM(CY_Actual!$F19:F19),AVERAGE(CY_Actual!$F19:F19)),"")</f>
        <v>1449</v>
      </c>
      <c r="G19" s="196">
        <f>IFERROR(IF(INDEX(Metrics!$G$6:$G$24,MATCH(CY_Actual_Cumulative!$D19,Metrics!$D$6:$D$24,0))=Calc!$K$8,SUM(CY_Actual!$F19:G19),AVERAGE(CY_Actual!$F19:G19)),"")</f>
        <v>1427.2649999999999</v>
      </c>
      <c r="H19" s="196">
        <f>IFERROR(IF(INDEX(Metrics!$G$6:$G$24,MATCH(CY_Actual_Cumulative!$D19,Metrics!$D$6:$D$24,0))=Calc!$K$8,SUM(CY_Actual!$F19:H19),AVERAGE(CY_Actual!$F19:H19)),"")</f>
        <v>1391.9093999999998</v>
      </c>
      <c r="I19" s="196">
        <f>IFERROR(IF(INDEX(Metrics!$G$6:$G$24,MATCH(CY_Actual_Cumulative!$D19,Metrics!$D$6:$D$24,0))=Calc!$K$8,SUM(CY_Actual!$F19:I19),AVERAGE(CY_Actual!$F19:I19)),"")</f>
        <v>1384.1405864999999</v>
      </c>
      <c r="J19" s="196">
        <f>IFERROR(IF(INDEX(Metrics!$G$6:$G$24,MATCH(CY_Actual_Cumulative!$D19,Metrics!$D$6:$D$24,0))=Calc!$K$8,SUM(CY_Actual!$F19:J19),AVERAGE(CY_Actual!$F19:J19)),"")</f>
        <v>1379.4792984000001</v>
      </c>
      <c r="K19" s="196">
        <f>IFERROR(IF(INDEX(Metrics!$G$6:$G$24,MATCH(CY_Actual_Cumulative!$D19,Metrics!$D$6:$D$24,0))=Calc!$K$8,SUM(CY_Actual!$F19:K19),AVERAGE(CY_Actual!$F19:K19)),"")</f>
        <v>1380.9078868200002</v>
      </c>
      <c r="L19" s="196">
        <f>IFERROR(IF(INDEX(Metrics!$G$6:$G$24,MATCH(CY_Actual_Cumulative!$D19,Metrics!$D$6:$D$24,0))=Calc!$K$8,SUM(CY_Actual!$F19:L19),AVERAGE(CY_Actual!$F19:L19)),"")</f>
        <v>1380.9078868200002</v>
      </c>
      <c r="M19" s="196">
        <f>IFERROR(IF(INDEX(Metrics!$G$6:$G$24,MATCH(CY_Actual_Cumulative!$D19,Metrics!$D$6:$D$24,0))=Calc!$K$8,SUM(CY_Actual!$F19:M19),AVERAGE(CY_Actual!$F19:M19)),"")</f>
        <v>1380.9078868200002</v>
      </c>
      <c r="N19" s="196">
        <f>IFERROR(IF(INDEX(Metrics!$G$6:$G$24,MATCH(CY_Actual_Cumulative!$D19,Metrics!$D$6:$D$24,0))=Calc!$K$8,SUM(CY_Actual!$F19:N19),AVERAGE(CY_Actual!$F19:N19)),"")</f>
        <v>1380.9078868200002</v>
      </c>
      <c r="O19" s="196">
        <f>IFERROR(IF(INDEX(Metrics!$G$6:$G$24,MATCH(CY_Actual_Cumulative!$D19,Metrics!$D$6:$D$24,0))=Calc!$K$8,SUM(CY_Actual!$F19:O19),AVERAGE(CY_Actual!$F19:O19)),"")</f>
        <v>1380.9078868200002</v>
      </c>
      <c r="P19" s="196">
        <f>IFERROR(IF(INDEX(Metrics!$G$6:$G$24,MATCH(CY_Actual_Cumulative!$D19,Metrics!$D$6:$D$24,0))=Calc!$K$8,SUM(CY_Actual!$F19:P19),AVERAGE(CY_Actual!$F19:P19)),"")</f>
        <v>1380.9078868200002</v>
      </c>
      <c r="Q19" s="197">
        <f>IFERROR(IF(INDEX(Metrics!$G$6:$G$24,MATCH(CY_Actual_Cumulative!$D19,Metrics!$D$6:$D$24,0))=Calc!$K$8,SUM(CY_Actual!$F19:Q19),AVERAGE(CY_Actual!$F19:Q19)),"")</f>
        <v>1380.9078868200002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204</v>
      </c>
      <c r="C20" s="162" t="str">
        <f>IFERROR(IF(LEN(INDEX(Metrics!$B$6:$E$24,ROW($A20)-ROW($A$5),MATCH(C$5,Metrics!$B$5:$E$5,0)))=0,"",INDEX(Metrics!$B$6:$E$24,ROW($A20)-ROW($A$5),MATCH(C$5,Metrics!$B$5:$E$5,0))),"")</f>
        <v>Inventory Management</v>
      </c>
      <c r="D20" s="162" t="str">
        <f>IFERROR(IF(LEN(INDEX(Metrics!$B$6:$E$24,ROW($A20)-ROW($A$5),MATCH(D$5,Metrics!$B$5:$E$5,0)))=0,"",INDEX(Metrics!$B$6:$E$24,ROW($A20)-ROW($A$5),MATCH(D$5,Metrics!$B$5:$E$5,0))),"")</f>
        <v>Inventory Days of Supply</v>
      </c>
      <c r="E20" s="42" t="str">
        <f>IFERROR(IF(LEN(INDEX(Metrics!$B$6:$E$24,ROW($A20)-ROW($A$5),MATCH(E$5,Metrics!$B$5:$E$5,0)))=0,"",INDEX(Metrics!$B$6:$E$24,ROW($A20)-ROW($A$5),MATCH(E$5,Metrics!$B$5:$E$5,0))),"")</f>
        <v>Days</v>
      </c>
      <c r="F20" s="194">
        <f>IFERROR(IF(INDEX(Metrics!$G$6:$G$24,MATCH(CY_Actual_Cumulative!$D20,Metrics!$D$6:$D$24,0))=Calc!$K$8,SUM(CY_Actual!$F20:F20),AVERAGE(CY_Actual!$F20:F20)),"")</f>
        <v>10.890000000000002</v>
      </c>
      <c r="G20" s="194">
        <f>IFERROR(IF(INDEX(Metrics!$G$6:$G$24,MATCH(CY_Actual_Cumulative!$D20,Metrics!$D$6:$D$24,0))=Calc!$K$8,SUM(CY_Actual!$F20:G20),AVERAGE(CY_Actual!$F20:G20)),"")</f>
        <v>10.39995</v>
      </c>
      <c r="H20" s="194">
        <f>IFERROR(IF(INDEX(Metrics!$G$6:$G$24,MATCH(CY_Actual_Cumulative!$D20,Metrics!$D$6:$D$24,0))=Calc!$K$8,SUM(CY_Actual!$F20:H20),AVERAGE(CY_Actual!$F20:H20)),"")</f>
        <v>10.005369000000002</v>
      </c>
      <c r="I20" s="194">
        <f>IFERROR(IF(INDEX(Metrics!$G$6:$G$24,MATCH(CY_Actual_Cumulative!$D20,Metrics!$D$6:$D$24,0))=Calc!$K$8,SUM(CY_Actual!$F20:I20),AVERAGE(CY_Actual!$F20:I20)),"")</f>
        <v>9.8541595350000026</v>
      </c>
      <c r="J20" s="194">
        <f>IFERROR(IF(INDEX(Metrics!$G$6:$G$24,MATCH(CY_Actual_Cumulative!$D20,Metrics!$D$6:$D$24,0))=Calc!$K$8,SUM(CY_Actual!$F20:J20),AVERAGE(CY_Actual!$F20:J20)),"")</f>
        <v>9.932643416520003</v>
      </c>
      <c r="K20" s="194">
        <f>IFERROR(IF(INDEX(Metrics!$G$6:$G$24,MATCH(CY_Actual_Cumulative!$D20,Metrics!$D$6:$D$24,0))=Calc!$K$8,SUM(CY_Actual!$F20:K20),AVERAGE(CY_Actual!$F20:K20)),"")</f>
        <v>9.9166554779160023</v>
      </c>
      <c r="L20" s="194">
        <f>IFERROR(IF(INDEX(Metrics!$G$6:$G$24,MATCH(CY_Actual_Cumulative!$D20,Metrics!$D$6:$D$24,0))=Calc!$K$8,SUM(CY_Actual!$F20:L20),AVERAGE(CY_Actual!$F20:L20)),"")</f>
        <v>9.9166554779160023</v>
      </c>
      <c r="M20" s="194">
        <f>IFERROR(IF(INDEX(Metrics!$G$6:$G$24,MATCH(CY_Actual_Cumulative!$D20,Metrics!$D$6:$D$24,0))=Calc!$K$8,SUM(CY_Actual!$F20:M20),AVERAGE(CY_Actual!$F20:M20)),"")</f>
        <v>9.9166554779160023</v>
      </c>
      <c r="N20" s="194">
        <f>IFERROR(IF(INDEX(Metrics!$G$6:$G$24,MATCH(CY_Actual_Cumulative!$D20,Metrics!$D$6:$D$24,0))=Calc!$K$8,SUM(CY_Actual!$F20:N20),AVERAGE(CY_Actual!$F20:N20)),"")</f>
        <v>9.9166554779160023</v>
      </c>
      <c r="O20" s="194">
        <f>IFERROR(IF(INDEX(Metrics!$G$6:$G$24,MATCH(CY_Actual_Cumulative!$D20,Metrics!$D$6:$D$24,0))=Calc!$K$8,SUM(CY_Actual!$F20:O20),AVERAGE(CY_Actual!$F20:O20)),"")</f>
        <v>9.9166554779160023</v>
      </c>
      <c r="P20" s="194">
        <f>IFERROR(IF(INDEX(Metrics!$G$6:$G$24,MATCH(CY_Actual_Cumulative!$D20,Metrics!$D$6:$D$24,0))=Calc!$K$8,SUM(CY_Actual!$F20:P20),AVERAGE(CY_Actual!$F20:P20)),"")</f>
        <v>9.9166554779160023</v>
      </c>
      <c r="Q20" s="195">
        <f>IFERROR(IF(INDEX(Metrics!$G$6:$G$24,MATCH(CY_Actual_Cumulative!$D20,Metrics!$D$6:$D$24,0))=Calc!$K$8,SUM(CY_Actual!$F20:Q20),AVERAGE(CY_Actual!$F20:Q20)),"")</f>
        <v>9.9166554779160023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205</v>
      </c>
      <c r="C21" s="162" t="str">
        <f>IFERROR(IF(LEN(INDEX(Metrics!$B$6:$E$24,ROW($A21)-ROW($A$5),MATCH(C$5,Metrics!$B$5:$E$5,0)))=0,"",INDEX(Metrics!$B$6:$E$24,ROW($A21)-ROW($A$5),MATCH(C$5,Metrics!$B$5:$E$5,0))),"")</f>
        <v>Inventory Management</v>
      </c>
      <c r="D21" s="162" t="str">
        <f>IFERROR(IF(LEN(INDEX(Metrics!$B$6:$E$24,ROW($A21)-ROW($A$5),MATCH(D$5,Metrics!$B$5:$E$5,0)))=0,"",INDEX(Metrics!$B$6:$E$24,ROW($A21)-ROW($A$5),MATCH(D$5,Metrics!$B$5:$E$5,0))),"")</f>
        <v>Lead Time</v>
      </c>
      <c r="E21" s="42" t="str">
        <f>IFERROR(IF(LEN(INDEX(Metrics!$B$6:$E$24,ROW($A21)-ROW($A$5),MATCH(E$5,Metrics!$B$5:$E$5,0)))=0,"",INDEX(Metrics!$B$6:$E$24,ROW($A21)-ROW($A$5),MATCH(E$5,Metrics!$B$5:$E$5,0))),"")</f>
        <v>Days</v>
      </c>
      <c r="F21" s="194">
        <f>IFERROR(IF(INDEX(Metrics!$G$6:$G$24,MATCH(CY_Actual_Cumulative!$D21,Metrics!$D$6:$D$24,0))=Calc!$K$8,SUM(CY_Actual!$F21:F21),AVERAGE(CY_Actual!$F21:F21)),"")</f>
        <v>14.850000000000001</v>
      </c>
      <c r="G21" s="194">
        <f>IFERROR(IF(INDEX(Metrics!$G$6:$G$24,MATCH(CY_Actual_Cumulative!$D21,Metrics!$D$6:$D$24,0))=Calc!$K$8,SUM(CY_Actual!$F21:G21),AVERAGE(CY_Actual!$F21:G21)),"")</f>
        <v>14.107500000000002</v>
      </c>
      <c r="H21" s="194">
        <f>IFERROR(IF(INDEX(Metrics!$G$6:$G$24,MATCH(CY_Actual_Cumulative!$D21,Metrics!$D$6:$D$24,0))=Calc!$K$8,SUM(CY_Actual!$F21:H21),AVERAGE(CY_Actual!$F21:H21)),"")</f>
        <v>13.90455</v>
      </c>
      <c r="I21" s="194">
        <f>IFERROR(IF(INDEX(Metrics!$G$6:$G$24,MATCH(CY_Actual_Cumulative!$D21,Metrics!$D$6:$D$24,0))=Calc!$K$8,SUM(CY_Actual!$F21:I21),AVERAGE(CY_Actual!$F21:I21)),"")</f>
        <v>13.533102000000001</v>
      </c>
      <c r="J21" s="194">
        <f>IFERROR(IF(INDEX(Metrics!$G$6:$G$24,MATCH(CY_Actual_Cumulative!$D21,Metrics!$D$6:$D$24,0))=Calc!$K$8,SUM(CY_Actual!$F21:J21),AVERAGE(CY_Actual!$F21:J21)),"")</f>
        <v>13.186045620000002</v>
      </c>
      <c r="K21" s="194">
        <f>IFERROR(IF(INDEX(Metrics!$G$6:$G$24,MATCH(CY_Actual_Cumulative!$D21,Metrics!$D$6:$D$24,0))=Calc!$K$8,SUM(CY_Actual!$F21:K21),AVERAGE(CY_Actual!$F21:K21)),"")</f>
        <v>12.817033465500002</v>
      </c>
      <c r="L21" s="194">
        <f>IFERROR(IF(INDEX(Metrics!$G$6:$G$24,MATCH(CY_Actual_Cumulative!$D21,Metrics!$D$6:$D$24,0))=Calc!$K$8,SUM(CY_Actual!$F21:L21),AVERAGE(CY_Actual!$F21:L21)),"")</f>
        <v>12.817033465500002</v>
      </c>
      <c r="M21" s="194">
        <f>IFERROR(IF(INDEX(Metrics!$G$6:$G$24,MATCH(CY_Actual_Cumulative!$D21,Metrics!$D$6:$D$24,0))=Calc!$K$8,SUM(CY_Actual!$F21:M21),AVERAGE(CY_Actual!$F21:M21)),"")</f>
        <v>12.817033465500002</v>
      </c>
      <c r="N21" s="194">
        <f>IFERROR(IF(INDEX(Metrics!$G$6:$G$24,MATCH(CY_Actual_Cumulative!$D21,Metrics!$D$6:$D$24,0))=Calc!$K$8,SUM(CY_Actual!$F21:N21),AVERAGE(CY_Actual!$F21:N21)),"")</f>
        <v>12.817033465500002</v>
      </c>
      <c r="O21" s="194">
        <f>IFERROR(IF(INDEX(Metrics!$G$6:$G$24,MATCH(CY_Actual_Cumulative!$D21,Metrics!$D$6:$D$24,0))=Calc!$K$8,SUM(CY_Actual!$F21:O21),AVERAGE(CY_Actual!$F21:O21)),"")</f>
        <v>12.817033465500002</v>
      </c>
      <c r="P21" s="194">
        <f>IFERROR(IF(INDEX(Metrics!$G$6:$G$24,MATCH(CY_Actual_Cumulative!$D21,Metrics!$D$6:$D$24,0))=Calc!$K$8,SUM(CY_Actual!$F21:P21),AVERAGE(CY_Actual!$F21:P21)),"")</f>
        <v>12.817033465500002</v>
      </c>
      <c r="Q21" s="195">
        <f>IFERROR(IF(INDEX(Metrics!$G$6:$G$24,MATCH(CY_Actual_Cumulative!$D21,Metrics!$D$6:$D$24,0))=Calc!$K$8,SUM(CY_Actual!$F21:Q21),AVERAGE(CY_Actual!$F21:Q21)),"")</f>
        <v>12.817033465500002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206</v>
      </c>
      <c r="C22" s="162" t="str">
        <f>IFERROR(IF(LEN(INDEX(Metrics!$B$6:$E$24,ROW($A22)-ROW($A$5),MATCH(C$5,Metrics!$B$5:$E$5,0)))=0,"",INDEX(Metrics!$B$6:$E$24,ROW($A22)-ROW($A$5),MATCH(C$5,Metrics!$B$5:$E$5,0))),"")</f>
        <v>Inventory Management</v>
      </c>
      <c r="D22" s="162" t="str">
        <f>IFERROR(IF(LEN(INDEX(Metrics!$B$6:$E$24,ROW($A22)-ROW($A$5),MATCH(D$5,Metrics!$B$5:$E$5,0)))=0,"",INDEX(Metrics!$B$6:$E$24,ROW($A22)-ROW($A$5),MATCH(D$5,Metrics!$B$5:$E$5,0))),"")</f>
        <v>Rate of Return</v>
      </c>
      <c r="E22" s="42" t="str">
        <f>IFERROR(IF(LEN(INDEX(Metrics!$B$6:$E$24,ROW($A22)-ROW($A$5),MATCH(E$5,Metrics!$B$5:$E$5,0)))=0,"",INDEX(Metrics!$B$6:$E$24,ROW($A22)-ROW($A$5),MATCH(E$5,Metrics!$B$5:$E$5,0))),"")</f>
        <v>%</v>
      </c>
      <c r="F22" s="203">
        <f>IFERROR(IF(INDEX(Metrics!$G$6:$G$24,MATCH(CY_Actual_Cumulative!$D22,Metrics!$D$6:$D$24,0))=Calc!$K$8,SUM(CY_Actual!$F22:F22),AVERAGE(CY_Actual!$F22:F22)),"")</f>
        <v>3.7026000000000003E-2</v>
      </c>
      <c r="G22" s="203">
        <f>IFERROR(IF(INDEX(Metrics!$G$6:$G$24,MATCH(CY_Actual_Cumulative!$D22,Metrics!$D$6:$D$24,0))=Calc!$K$8,SUM(CY_Actual!$F22:G22),AVERAGE(CY_Actual!$F22:G22)),"")</f>
        <v>3.6840870000000005E-2</v>
      </c>
      <c r="H22" s="203">
        <f>IFERROR(IF(INDEX(Metrics!$G$6:$G$24,MATCH(CY_Actual_Cumulative!$D22,Metrics!$D$6:$D$24,0))=Calc!$K$8,SUM(CY_Actual!$F22:H22),AVERAGE(CY_Actual!$F22:H22)),"")</f>
        <v>3.6412602600000003E-2</v>
      </c>
      <c r="I22" s="203">
        <f>IFERROR(IF(INDEX(Metrics!$G$6:$G$24,MATCH(CY_Actual_Cumulative!$D22,Metrics!$D$6:$D$24,0))=Calc!$K$8,SUM(CY_Actual!$F22:I22),AVERAGE(CY_Actual!$F22:I22)),"")</f>
        <v>3.6376249239000007E-2</v>
      </c>
      <c r="J22" s="203">
        <f>IFERROR(IF(INDEX(Metrics!$G$6:$G$24,MATCH(CY_Actual_Cumulative!$D22,Metrics!$D$6:$D$24,0))=Calc!$K$8,SUM(CY_Actual!$F22:J22),AVERAGE(CY_Actual!$F22:J22)),"")</f>
        <v>3.5919230952528004E-2</v>
      </c>
      <c r="K22" s="203">
        <f>IFERROR(IF(INDEX(Metrics!$G$6:$G$24,MATCH(CY_Actual_Cumulative!$D22,Metrics!$D$6:$D$24,0))=Calc!$K$8,SUM(CY_Actual!$F22:K22),AVERAGE(CY_Actual!$F22:K22)),"")</f>
        <v>3.5216821920469203E-2</v>
      </c>
      <c r="L22" s="203">
        <f>IFERROR(IF(INDEX(Metrics!$G$6:$G$24,MATCH(CY_Actual_Cumulative!$D22,Metrics!$D$6:$D$24,0))=Calc!$K$8,SUM(CY_Actual!$F22:L22),AVERAGE(CY_Actual!$F22:L22)),"")</f>
        <v>3.5216821920469203E-2</v>
      </c>
      <c r="M22" s="203">
        <f>IFERROR(IF(INDEX(Metrics!$G$6:$G$24,MATCH(CY_Actual_Cumulative!$D22,Metrics!$D$6:$D$24,0))=Calc!$K$8,SUM(CY_Actual!$F22:M22),AVERAGE(CY_Actual!$F22:M22)),"")</f>
        <v>3.5216821920469203E-2</v>
      </c>
      <c r="N22" s="203">
        <f>IFERROR(IF(INDEX(Metrics!$G$6:$G$24,MATCH(CY_Actual_Cumulative!$D22,Metrics!$D$6:$D$24,0))=Calc!$K$8,SUM(CY_Actual!$F22:N22),AVERAGE(CY_Actual!$F22:N22)),"")</f>
        <v>3.5216821920469203E-2</v>
      </c>
      <c r="O22" s="203">
        <f>IFERROR(IF(INDEX(Metrics!$G$6:$G$24,MATCH(CY_Actual_Cumulative!$D22,Metrics!$D$6:$D$24,0))=Calc!$K$8,SUM(CY_Actual!$F22:O22),AVERAGE(CY_Actual!$F22:O22)),"")</f>
        <v>3.5216821920469203E-2</v>
      </c>
      <c r="P22" s="203">
        <f>IFERROR(IF(INDEX(Metrics!$G$6:$G$24,MATCH(CY_Actual_Cumulative!$D22,Metrics!$D$6:$D$24,0))=Calc!$K$8,SUM(CY_Actual!$F22:P22),AVERAGE(CY_Actual!$F22:P22)),"")</f>
        <v>3.5216821920469203E-2</v>
      </c>
      <c r="Q22" s="204">
        <f>IFERROR(IF(INDEX(Metrics!$G$6:$G$24,MATCH(CY_Actual_Cumulative!$D22,Metrics!$D$6:$D$24,0))=Calc!$K$8,SUM(CY_Actual!$F22:Q22),AVERAGE(CY_Actual!$F22:Q22)),"")</f>
        <v>3.5216821920469203E-2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207</v>
      </c>
      <c r="C23" s="162" t="str">
        <f>IFERROR(IF(LEN(INDEX(Metrics!$B$6:$E$24,ROW($A23)-ROW($A$5),MATCH(C$5,Metrics!$B$5:$E$5,0)))=0,"",INDEX(Metrics!$B$6:$E$24,ROW($A23)-ROW($A$5),MATCH(C$5,Metrics!$B$5:$E$5,0))),"")</f>
        <v>Inventory Management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IFERROR(IF(INDEX(Metrics!$G$6:$G$24,MATCH(CY_Actual_Cumulative!$D23,Metrics!$D$6:$D$24,0))=Calc!$K$8,SUM(CY_Actual!$F23:F23),AVERAGE(CY_Actual!$F23:F23)),"")</f>
        <v/>
      </c>
      <c r="G23" s="45" t="str">
        <f>IFERROR(IF(INDEX(Metrics!$G$6:$G$24,MATCH(CY_Actual_Cumulative!$D23,Metrics!$D$6:$D$24,0))=Calc!$K$8,SUM(CY_Actual!$F23:G23),AVERAGE(CY_Actual!$F23:G23)),"")</f>
        <v/>
      </c>
      <c r="H23" s="45" t="str">
        <f>IFERROR(IF(INDEX(Metrics!$G$6:$G$24,MATCH(CY_Actual_Cumulative!$D23,Metrics!$D$6:$D$24,0))=Calc!$K$8,SUM(CY_Actual!$F23:H23),AVERAGE(CY_Actual!$F23:H23)),"")</f>
        <v/>
      </c>
      <c r="I23" s="45" t="str">
        <f>IFERROR(IF(INDEX(Metrics!$G$6:$G$24,MATCH(CY_Actual_Cumulative!$D23,Metrics!$D$6:$D$24,0))=Calc!$K$8,SUM(CY_Actual!$F23:I23),AVERAGE(CY_Actual!$F23:I23)),"")</f>
        <v/>
      </c>
      <c r="J23" s="45" t="str">
        <f>IFERROR(IF(INDEX(Metrics!$G$6:$G$24,MATCH(CY_Actual_Cumulative!$D23,Metrics!$D$6:$D$24,0))=Calc!$K$8,SUM(CY_Actual!$F23:J23),AVERAGE(CY_Actual!$F23:J23)),"")</f>
        <v/>
      </c>
      <c r="K23" s="45" t="str">
        <f>IFERROR(IF(INDEX(Metrics!$G$6:$G$24,MATCH(CY_Actual_Cumulative!$D23,Metrics!$D$6:$D$24,0))=Calc!$K$8,SUM(CY_Actual!$F23:K23),AVERAGE(CY_Actual!$F23:K23)),"")</f>
        <v/>
      </c>
      <c r="L23" s="45" t="str">
        <f>IFERROR(IF(INDEX(Metrics!$G$6:$G$24,MATCH(CY_Actual_Cumulative!$D23,Metrics!$D$6:$D$24,0))=Calc!$K$8,SUM(CY_Actual!$F23:L23),AVERAGE(CY_Actual!$F23:L23)),"")</f>
        <v/>
      </c>
      <c r="M23" s="45" t="str">
        <f>IFERROR(IF(INDEX(Metrics!$G$6:$G$24,MATCH(CY_Actual_Cumulative!$D23,Metrics!$D$6:$D$24,0))=Calc!$K$8,SUM(CY_Actual!$F23:M23),AVERAGE(CY_Actual!$F23:M23)),"")</f>
        <v/>
      </c>
      <c r="N23" s="45" t="str">
        <f>IFERROR(IF(INDEX(Metrics!$G$6:$G$24,MATCH(CY_Actual_Cumulative!$D23,Metrics!$D$6:$D$24,0))=Calc!$K$8,SUM(CY_Actual!$F23:N23),AVERAGE(CY_Actual!$F23:N23)),"")</f>
        <v/>
      </c>
      <c r="O23" s="45" t="str">
        <f>IFERROR(IF(INDEX(Metrics!$G$6:$G$24,MATCH(CY_Actual_Cumulative!$D23,Metrics!$D$6:$D$24,0))=Calc!$K$8,SUM(CY_Actual!$F23:O23),AVERAGE(CY_Actual!$F23:O23)),"")</f>
        <v/>
      </c>
      <c r="P23" s="45" t="str">
        <f>IFERROR(IF(INDEX(Metrics!$G$6:$G$24,MATCH(CY_Actual_Cumulative!$D23,Metrics!$D$6:$D$24,0))=Calc!$K$8,SUM(CY_Actual!$F23:P23),AVERAGE(CY_Actual!$F23:P23)),"")</f>
        <v/>
      </c>
      <c r="Q23" s="69" t="str">
        <f>IFERROR(IF(INDEX(Metrics!$G$6:$G$24,MATCH(CY_Actual_Cumulative!$D23,Metrics!$D$6:$D$24,0))=Calc!$K$8,SUM(CY_Actual!$F23:Q23),AVERAGE(CY_Actual!$F23:Q23)),"")</f>
        <v/>
      </c>
    </row>
    <row r="24" spans="1:17" x14ac:dyDescent="0.25">
      <c r="A24" s="3"/>
      <c r="B24" s="225">
        <f>IFERROR(IF(LEN(INDEX(Metrics!$B$6:$E$24,ROW($A24)-ROW($A$5),MATCH(B$5,Metrics!$B$5:$E$5,0)))=0,"",INDEX(Metrics!$B$6:$E$24,ROW($A24)-ROW($A$5),MATCH(B$5,Metrics!$B$5:$E$5,0))),"")</f>
        <v>208</v>
      </c>
      <c r="C24" s="226" t="str">
        <f>IFERROR(IF(LEN(INDEX(Metrics!$B$6:$E$24,ROW($A24)-ROW($A$5),MATCH(C$5,Metrics!$B$5:$E$5,0)))=0,"",INDEX(Metrics!$B$6:$E$24,ROW($A24)-ROW($A$5),MATCH(C$5,Metrics!$B$5:$E$5,0))),"")</f>
        <v>Inventory Management</v>
      </c>
      <c r="D24" s="226" t="str">
        <f>IFERROR(IF(LEN(INDEX(Metrics!$B$6:$E$24,ROW($A24)-ROW($A$5),MATCH(D$5,Metrics!$B$5:$E$5,0)))=0,"",INDEX(Metrics!$B$6:$E$24,ROW($A24)-ROW($A$5),MATCH(D$5,Metrics!$B$5:$E$5,0))),"")</f>
        <v/>
      </c>
      <c r="E24" s="227" t="str">
        <f>IFERROR(IF(LEN(INDEX(Metrics!$B$6:$E$24,ROW($A24)-ROW($A$5),MATCH(E$5,Metrics!$B$5:$E$5,0)))=0,"",INDEX(Metrics!$B$6:$E$24,ROW($A24)-ROW($A$5),MATCH(E$5,Metrics!$B$5:$E$5,0))),"")</f>
        <v/>
      </c>
      <c r="F24" s="237" t="str">
        <f>IFERROR(IF(INDEX(Metrics!$G$6:$G$24,MATCH(CY_Actual_Cumulative!$D24,Metrics!$D$6:$D$24,0))=Calc!$K$8,SUM(CY_Actual!$F24:F24),AVERAGE(CY_Actual!$F24:F24)),"")</f>
        <v/>
      </c>
      <c r="G24" s="237" t="str">
        <f>IFERROR(IF(INDEX(Metrics!$G$6:$G$24,MATCH(CY_Actual_Cumulative!$D24,Metrics!$D$6:$D$24,0))=Calc!$K$8,SUM(CY_Actual!$F24:G24),AVERAGE(CY_Actual!$F24:G24)),"")</f>
        <v/>
      </c>
      <c r="H24" s="237" t="str">
        <f>IFERROR(IF(INDEX(Metrics!$G$6:$G$24,MATCH(CY_Actual_Cumulative!$D24,Metrics!$D$6:$D$24,0))=Calc!$K$8,SUM(CY_Actual!$F24:H24),AVERAGE(CY_Actual!$F24:H24)),"")</f>
        <v/>
      </c>
      <c r="I24" s="237" t="str">
        <f>IFERROR(IF(INDEX(Metrics!$G$6:$G$24,MATCH(CY_Actual_Cumulative!$D24,Metrics!$D$6:$D$24,0))=Calc!$K$8,SUM(CY_Actual!$F24:I24),AVERAGE(CY_Actual!$F24:I24)),"")</f>
        <v/>
      </c>
      <c r="J24" s="237" t="str">
        <f>IFERROR(IF(INDEX(Metrics!$G$6:$G$24,MATCH(CY_Actual_Cumulative!$D24,Metrics!$D$6:$D$24,0))=Calc!$K$8,SUM(CY_Actual!$F24:J24),AVERAGE(CY_Actual!$F24:J24)),"")</f>
        <v/>
      </c>
      <c r="K24" s="237" t="str">
        <f>IFERROR(IF(INDEX(Metrics!$G$6:$G$24,MATCH(CY_Actual_Cumulative!$D24,Metrics!$D$6:$D$24,0))=Calc!$K$8,SUM(CY_Actual!$F24:K24),AVERAGE(CY_Actual!$F24:K24)),"")</f>
        <v/>
      </c>
      <c r="L24" s="237" t="str">
        <f>IFERROR(IF(INDEX(Metrics!$G$6:$G$24,MATCH(CY_Actual_Cumulative!$D24,Metrics!$D$6:$D$24,0))=Calc!$K$8,SUM(CY_Actual!$F24:L24),AVERAGE(CY_Actual!$F24:L24)),"")</f>
        <v/>
      </c>
      <c r="M24" s="237" t="str">
        <f>IFERROR(IF(INDEX(Metrics!$G$6:$G$24,MATCH(CY_Actual_Cumulative!$D24,Metrics!$D$6:$D$24,0))=Calc!$K$8,SUM(CY_Actual!$F24:M24),AVERAGE(CY_Actual!$F24:M24)),"")</f>
        <v/>
      </c>
      <c r="N24" s="237" t="str">
        <f>IFERROR(IF(INDEX(Metrics!$G$6:$G$24,MATCH(CY_Actual_Cumulative!$D24,Metrics!$D$6:$D$24,0))=Calc!$K$8,SUM(CY_Actual!$F24:N24),AVERAGE(CY_Actual!$F24:N24)),"")</f>
        <v/>
      </c>
      <c r="O24" s="237" t="str">
        <f>IFERROR(IF(INDEX(Metrics!$G$6:$G$24,MATCH(CY_Actual_Cumulative!$D24,Metrics!$D$6:$D$24,0))=Calc!$K$8,SUM(CY_Actual!$F24:O24),AVERAGE(CY_Actual!$F24:O24)),"")</f>
        <v/>
      </c>
      <c r="P24" s="237" t="str">
        <f>IFERROR(IF(INDEX(Metrics!$G$6:$G$24,MATCH(CY_Actual_Cumulative!$D24,Metrics!$D$6:$D$24,0))=Calc!$K$8,SUM(CY_Actual!$F24:P24),AVERAGE(CY_Actual!$F24:P24)),"")</f>
        <v/>
      </c>
      <c r="Q24" s="238" t="str">
        <f>IFERROR(IF(INDEX(Metrics!$G$6:$G$24,MATCH(CY_Actual_Cumulative!$D24,Metrics!$D$6:$D$24,0))=Calc!$K$8,SUM(CY_Actual!$F24:Q24),AVERAGE(CY_Actual!$F24:Q24)),"")</f>
        <v/>
      </c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4"/>
    </row>
    <row r="26" spans="1:17" x14ac:dyDescent="0.25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41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4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42"/>
      <c r="G27" s="242"/>
      <c r="H27" s="242"/>
      <c r="I27" s="242"/>
      <c r="J27" s="242"/>
      <c r="K27" s="242"/>
      <c r="L27" s="241"/>
      <c r="M27" s="241"/>
      <c r="N27" s="241"/>
      <c r="O27" s="241"/>
      <c r="P27" s="241"/>
      <c r="Q27" s="24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42"/>
      <c r="G28" s="242"/>
      <c r="H28" s="242"/>
      <c r="I28" s="242"/>
      <c r="J28" s="242"/>
      <c r="K28" s="242"/>
      <c r="L28" s="241"/>
      <c r="M28" s="241"/>
      <c r="N28" s="241"/>
      <c r="O28" s="241"/>
      <c r="P28" s="241"/>
      <c r="Q28" s="243"/>
    </row>
    <row r="29" spans="1:17" x14ac:dyDescent="0.25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41"/>
      <c r="G29" s="242"/>
      <c r="H29" s="242"/>
      <c r="I29" s="242"/>
      <c r="J29" s="242"/>
      <c r="K29" s="242"/>
      <c r="L29" s="241"/>
      <c r="M29" s="241"/>
      <c r="N29" s="241"/>
      <c r="O29" s="241"/>
      <c r="P29" s="241"/>
      <c r="Q29" s="24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41"/>
      <c r="G30" s="241"/>
      <c r="H30" s="241"/>
      <c r="I30" s="241"/>
      <c r="J30" s="241"/>
      <c r="K30" s="241"/>
      <c r="L30" s="242"/>
      <c r="M30" s="242"/>
      <c r="N30" s="242"/>
      <c r="O30" s="242"/>
      <c r="P30" s="242"/>
      <c r="Q30" s="244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4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4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4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4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4"/>
    </row>
    <row r="36" spans="1:17" x14ac:dyDescent="0.25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42"/>
      <c r="G36" s="242"/>
      <c r="H36" s="242"/>
      <c r="I36" s="242"/>
      <c r="J36" s="242"/>
      <c r="K36" s="242"/>
      <c r="L36" s="241"/>
      <c r="M36" s="241"/>
      <c r="N36" s="241"/>
      <c r="O36" s="241"/>
      <c r="P36" s="241"/>
      <c r="Q36" s="24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42"/>
      <c r="G37" s="242"/>
      <c r="H37" s="242"/>
      <c r="I37" s="242"/>
      <c r="J37" s="242"/>
      <c r="K37" s="242"/>
      <c r="L37" s="241"/>
      <c r="M37" s="241"/>
      <c r="N37" s="241"/>
      <c r="O37" s="241"/>
      <c r="P37" s="241"/>
      <c r="Q37" s="243"/>
    </row>
    <row r="38" spans="1:17" x14ac:dyDescent="0.25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41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4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3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4"/>
    </row>
    <row r="41" spans="1:17" x14ac:dyDescent="0.25">
      <c r="A41" s="3"/>
      <c r="B41" s="214"/>
      <c r="C41" s="215"/>
      <c r="D41" s="215"/>
      <c r="E41" s="216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4"/>
    </row>
    <row r="42" spans="1:17" x14ac:dyDescent="0.25">
      <c r="A42" s="3"/>
      <c r="B42" s="214"/>
      <c r="C42" s="215"/>
      <c r="D42" s="215"/>
      <c r="E42" s="216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4"/>
    </row>
    <row r="43" spans="1:17" x14ac:dyDescent="0.25">
      <c r="A43" s="3"/>
      <c r="B43" s="214"/>
      <c r="C43" s="215"/>
      <c r="D43" s="215"/>
      <c r="E43" s="216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4"/>
    </row>
    <row r="44" spans="1:17" x14ac:dyDescent="0.25">
      <c r="A44" s="3"/>
      <c r="B44" s="214"/>
      <c r="C44" s="215"/>
      <c r="D44" s="215"/>
      <c r="E44" s="216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4"/>
    </row>
    <row r="45" spans="1:17" x14ac:dyDescent="0.25">
      <c r="A45" s="3"/>
      <c r="B45" s="214"/>
      <c r="C45" s="215"/>
      <c r="D45" s="215"/>
      <c r="E45" s="216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4"/>
    </row>
    <row r="46" spans="1:17" x14ac:dyDescent="0.25">
      <c r="A46" s="3"/>
      <c r="B46" s="214"/>
      <c r="C46" s="215"/>
      <c r="D46" s="218"/>
      <c r="E46" s="219"/>
      <c r="F46" s="242"/>
      <c r="G46" s="242"/>
      <c r="H46" s="242"/>
      <c r="I46" s="242"/>
      <c r="J46" s="242"/>
      <c r="K46" s="242"/>
      <c r="L46" s="241"/>
      <c r="M46" s="241"/>
      <c r="N46" s="241"/>
      <c r="O46" s="241"/>
      <c r="P46" s="241"/>
      <c r="Q46" s="243"/>
    </row>
    <row r="47" spans="1:17" x14ac:dyDescent="0.25">
      <c r="A47" s="3"/>
      <c r="B47" s="214"/>
      <c r="C47" s="215"/>
      <c r="D47" s="218"/>
      <c r="E47" s="219"/>
      <c r="F47" s="242"/>
      <c r="G47" s="242"/>
      <c r="H47" s="242"/>
      <c r="I47" s="242"/>
      <c r="J47" s="242"/>
      <c r="K47" s="242"/>
      <c r="L47" s="241"/>
      <c r="M47" s="241"/>
      <c r="N47" s="241"/>
      <c r="O47" s="241"/>
      <c r="P47" s="241"/>
      <c r="Q47" s="243"/>
    </row>
    <row r="48" spans="1:17" x14ac:dyDescent="0.25">
      <c r="A48" s="3"/>
      <c r="B48" s="214"/>
      <c r="C48" s="215"/>
      <c r="D48" s="218"/>
      <c r="E48" s="219"/>
      <c r="F48" s="241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4"/>
    </row>
    <row r="49" spans="1:17" x14ac:dyDescent="0.25">
      <c r="A49" s="3"/>
      <c r="B49" s="214"/>
      <c r="C49" s="215"/>
      <c r="D49" s="215"/>
      <c r="E49" s="216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4"/>
    </row>
    <row r="50" spans="1:17" x14ac:dyDescent="0.25">
      <c r="A50" s="3"/>
      <c r="B50" s="214"/>
      <c r="C50" s="215"/>
      <c r="D50" s="218"/>
      <c r="E50" s="219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4"/>
    </row>
    <row r="51" spans="1:17" x14ac:dyDescent="0.25">
      <c r="A51" s="3"/>
      <c r="B51" s="214"/>
      <c r="C51" s="215"/>
      <c r="D51" s="215"/>
      <c r="E51" s="216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4"/>
    </row>
    <row r="52" spans="1:17" x14ac:dyDescent="0.25">
      <c r="A52" s="3"/>
      <c r="B52" s="214"/>
      <c r="C52" s="215"/>
      <c r="D52" s="215"/>
      <c r="E52" s="216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4"/>
    </row>
    <row r="53" spans="1:17" x14ac:dyDescent="0.25">
      <c r="A53" s="3"/>
      <c r="B53" s="214"/>
      <c r="C53" s="215"/>
      <c r="D53" s="215"/>
      <c r="E53" s="216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4"/>
    </row>
    <row r="54" spans="1:17" x14ac:dyDescent="0.25">
      <c r="A54" s="3"/>
      <c r="B54" s="214"/>
      <c r="C54" s="215"/>
      <c r="D54" s="215"/>
      <c r="E54" s="216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4"/>
    </row>
    <row r="55" spans="1:17" x14ac:dyDescent="0.25">
      <c r="A55" s="3"/>
      <c r="B55" s="214"/>
      <c r="C55" s="215"/>
      <c r="D55" s="215"/>
      <c r="E55" s="216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4"/>
    </row>
    <row r="56" spans="1:17" x14ac:dyDescent="0.25">
      <c r="B56" s="214"/>
      <c r="C56" s="215"/>
      <c r="D56" s="215"/>
      <c r="E56" s="216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4"/>
    </row>
    <row r="57" spans="1:17" x14ac:dyDescent="0.25">
      <c r="B57" s="214"/>
      <c r="C57" s="215"/>
      <c r="D57" s="215"/>
      <c r="E57" s="216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4"/>
    </row>
    <row r="58" spans="1:17" x14ac:dyDescent="0.25">
      <c r="B58" s="214"/>
      <c r="C58" s="215"/>
      <c r="D58" s="215"/>
      <c r="E58" s="216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4"/>
    </row>
    <row r="59" spans="1:17" x14ac:dyDescent="0.25">
      <c r="B59" s="214"/>
      <c r="C59" s="215"/>
      <c r="D59" s="215"/>
      <c r="E59" s="216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4"/>
    </row>
    <row r="60" spans="1:17" x14ac:dyDescent="0.25">
      <c r="B60" s="214"/>
      <c r="C60" s="215"/>
      <c r="D60" s="215"/>
      <c r="E60" s="216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4"/>
    </row>
    <row r="61" spans="1:17" x14ac:dyDescent="0.25">
      <c r="B61" s="214"/>
      <c r="C61" s="215"/>
      <c r="D61" s="215"/>
      <c r="E61" s="216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4"/>
    </row>
    <row r="62" spans="1:17" x14ac:dyDescent="0.25">
      <c r="B62" s="214"/>
      <c r="C62" s="215"/>
      <c r="D62" s="215"/>
      <c r="E62" s="216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4"/>
    </row>
    <row r="63" spans="1:17" x14ac:dyDescent="0.25">
      <c r="B63" s="214"/>
      <c r="C63" s="215"/>
      <c r="D63" s="215"/>
      <c r="E63" s="216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4"/>
    </row>
    <row r="64" spans="1:17" x14ac:dyDescent="0.25">
      <c r="B64" s="214"/>
      <c r="C64" s="215"/>
      <c r="D64" s="215"/>
      <c r="E64" s="216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4"/>
    </row>
    <row r="65" spans="2:17" x14ac:dyDescent="0.25">
      <c r="B65" s="214"/>
      <c r="C65" s="215"/>
      <c r="D65" s="215"/>
      <c r="E65" s="216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4"/>
    </row>
    <row r="66" spans="2:17" x14ac:dyDescent="0.25">
      <c r="B66" s="214"/>
      <c r="C66" s="215"/>
      <c r="D66" s="215"/>
      <c r="E66" s="216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4"/>
    </row>
    <row r="67" spans="2:17" x14ac:dyDescent="0.25">
      <c r="B67" s="214"/>
      <c r="C67" s="215"/>
      <c r="D67" s="215"/>
      <c r="E67" s="216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4"/>
    </row>
    <row r="68" spans="2:17" x14ac:dyDescent="0.25">
      <c r="B68" s="214"/>
      <c r="C68" s="215"/>
      <c r="D68" s="215"/>
      <c r="E68" s="216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4"/>
    </row>
    <row r="69" spans="2:17" x14ac:dyDescent="0.25">
      <c r="B69" s="214"/>
      <c r="C69" s="215"/>
      <c r="D69" s="215"/>
      <c r="E69" s="216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4"/>
    </row>
    <row r="70" spans="2:17" x14ac:dyDescent="0.25">
      <c r="B70" s="221"/>
      <c r="C70" s="222"/>
      <c r="D70" s="222"/>
      <c r="E70" s="223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4NcjFOD1eVetmmEo1WIgwvVrWrZadFs4uBE5O5EEL2aNKbAvo+d5HYh1y/KMtJbbx1ERMknL3SlpEJbTGtUVlA==" saltValue="eslss2tW3FiqbIwJCkzkS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Operational Efficiency</v>
      </c>
      <c r="D6" s="163" t="str">
        <f>IFERROR(IF(LEN(INDEX(Metrics!$B$6:$E$24,ROW($A6)-ROW($A$5),MATCH(D$5,Metrics!$B$5:$E$5,0)))=0,"",INDEX(Metrics!$B$6:$E$24,ROW($A6)-ROW($A$5),MATCH(D$5,Metrics!$B$5:$E$5,0))),"")</f>
        <v>Perfect Order Measurement</v>
      </c>
      <c r="E6" s="68" t="str">
        <f>IFERROR(IF(LEN(INDEX(Metrics!$B$6:$E$24,ROW($A6)-ROW($A$5),MATCH(E$5,Metrics!$B$5:$E$5,0)))=0,"",INDEX(Metrics!$B$6:$E$24,ROW($A6)-ROW($A$5),MATCH(E$5,Metrics!$B$5:$E$5,0))),"")</f>
        <v>%</v>
      </c>
      <c r="F6" s="198">
        <f>IFERROR(IF(INDEX(Metrics!$G$6:$G$24,MATCH(CY_Target_Cumulative!$D6,Metrics!$D$6:$D$24,0))=Calc!$K$8,SUM(CY_Target!$F6:F6),AVERAGE(CY_Target!$F6:F6)),"")</f>
        <v>0.97399999999999998</v>
      </c>
      <c r="G6" s="198">
        <f>IFERROR(IF(INDEX(Metrics!$G$6:$G$24,MATCH(CY_Target_Cumulative!$D6,Metrics!$D$6:$D$24,0))=Calc!$K$8,SUM(CY_Target!$F6:G6),AVERAGE(CY_Target!$F6:G6)),"")</f>
        <v>0.97399999999999998</v>
      </c>
      <c r="H6" s="198">
        <f>IFERROR(IF(INDEX(Metrics!$G$6:$G$24,MATCH(CY_Target_Cumulative!$D6,Metrics!$D$6:$D$24,0))=Calc!$K$8,SUM(CY_Target!$F6:H6),AVERAGE(CY_Target!$F6:H6)),"")</f>
        <v>0.97399999999999987</v>
      </c>
      <c r="I6" s="198">
        <f>IFERROR(IF(INDEX(Metrics!$G$6:$G$24,MATCH(CY_Target_Cumulative!$D6,Metrics!$D$6:$D$24,0))=Calc!$K$8,SUM(CY_Target!$F6:I6),AVERAGE(CY_Target!$F6:I6)),"")</f>
        <v>0.97399999999999998</v>
      </c>
      <c r="J6" s="198">
        <f>IFERROR(IF(INDEX(Metrics!$G$6:$G$24,MATCH(CY_Target_Cumulative!$D6,Metrics!$D$6:$D$24,0))=Calc!$K$8,SUM(CY_Target!$F6:J6),AVERAGE(CY_Target!$F6:J6)),"")</f>
        <v>0.97399999999999998</v>
      </c>
      <c r="K6" s="198">
        <f>IFERROR(IF(INDEX(Metrics!$G$6:$G$24,MATCH(CY_Target_Cumulative!$D6,Metrics!$D$6:$D$24,0))=Calc!$K$8,SUM(CY_Target!$F6:K6),AVERAGE(CY_Target!$F6:K6)),"")</f>
        <v>0.97400000000000009</v>
      </c>
      <c r="L6" s="199">
        <f>IFERROR(IF(INDEX(Metrics!$G$6:$G$24,MATCH(CY_Target_Cumulative!$D6,Metrics!$D$6:$D$24,0))=Calc!$K$8,SUM(CY_Target!$F6:L6),AVERAGE(CY_Target!$F6:L6)),"")</f>
        <v>0.97400000000000009</v>
      </c>
      <c r="M6" s="199">
        <f>IFERROR(IF(INDEX(Metrics!$G$6:$G$24,MATCH(CY_Target_Cumulative!$D6,Metrics!$D$6:$D$24,0))=Calc!$K$8,SUM(CY_Target!$F6:M6),AVERAGE(CY_Target!$F6:M6)),"")</f>
        <v>0.97400000000000009</v>
      </c>
      <c r="N6" s="199">
        <f>IFERROR(IF(INDEX(Metrics!$G$6:$G$24,MATCH(CY_Target_Cumulative!$D6,Metrics!$D$6:$D$24,0))=Calc!$K$8,SUM(CY_Target!$F6:N6),AVERAGE(CY_Target!$F6:N6)),"")</f>
        <v>0.97400000000000009</v>
      </c>
      <c r="O6" s="199">
        <f>IFERROR(IF(INDEX(Metrics!$G$6:$G$24,MATCH(CY_Target_Cumulative!$D6,Metrics!$D$6:$D$24,0))=Calc!$K$8,SUM(CY_Target!$F6:O6),AVERAGE(CY_Target!$F6:O6)),"")</f>
        <v>0.97400000000000009</v>
      </c>
      <c r="P6" s="199">
        <f>IFERROR(IF(INDEX(Metrics!$G$6:$G$24,MATCH(CY_Target_Cumulative!$D6,Metrics!$D$6:$D$24,0))=Calc!$K$8,SUM(CY_Target!$F6:P6),AVERAGE(CY_Target!$F6:P6)),"")</f>
        <v>0.97400000000000009</v>
      </c>
      <c r="Q6" s="200">
        <f>IFERROR(IF(INDEX(Metrics!$G$6:$G$24,MATCH(CY_Target_Cumulative!$D6,Metrics!$D$6:$D$24,0))=Calc!$K$8,SUM(CY_Target!$F6:Q6),AVERAGE(CY_Target!$F6:Q6)),"")</f>
        <v>0.97400000000000009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Operational Efficiency</v>
      </c>
      <c r="D7" s="162" t="str">
        <f>IFERROR(IF(LEN(INDEX(Metrics!$B$6:$E$24,ROW($A7)-ROW($A$5),MATCH(D$5,Metrics!$B$5:$E$5,0)))=0,"",INDEX(Metrics!$B$6:$E$24,ROW($A7)-ROW($A$5),MATCH(D$5,Metrics!$B$5:$E$5,0))),"")</f>
        <v>Cash to Cash Cycle Time</v>
      </c>
      <c r="E7" s="42" t="str">
        <f>IFERROR(IF(LEN(INDEX(Metrics!$B$6:$E$24,ROW($A7)-ROW($A$5),MATCH(E$5,Metrics!$B$5:$E$5,0)))=0,"",INDEX(Metrics!$B$6:$E$24,ROW($A7)-ROW($A$5),MATCH(E$5,Metrics!$B$5:$E$5,0))),"")</f>
        <v>Days</v>
      </c>
      <c r="F7" s="196">
        <f>IFERROR(IF(INDEX(Metrics!$G$6:$G$24,MATCH(CY_Target_Cumulative!$D7,Metrics!$D$6:$D$24,0))=Calc!$K$8,SUM(CY_Target!$F7:F7),AVERAGE(CY_Target!$F7:F7)),"")</f>
        <v>27</v>
      </c>
      <c r="G7" s="196">
        <f>IFERROR(IF(INDEX(Metrics!$G$6:$G$24,MATCH(CY_Target_Cumulative!$D7,Metrics!$D$6:$D$24,0))=Calc!$K$8,SUM(CY_Target!$F7:G7),AVERAGE(CY_Target!$F7:G7)),"")</f>
        <v>27</v>
      </c>
      <c r="H7" s="196">
        <f>IFERROR(IF(INDEX(Metrics!$G$6:$G$24,MATCH(CY_Target_Cumulative!$D7,Metrics!$D$6:$D$24,0))=Calc!$K$8,SUM(CY_Target!$F7:H7),AVERAGE(CY_Target!$F7:H7)),"")</f>
        <v>27</v>
      </c>
      <c r="I7" s="196">
        <f>IFERROR(IF(INDEX(Metrics!$G$6:$G$24,MATCH(CY_Target_Cumulative!$D7,Metrics!$D$6:$D$24,0))=Calc!$K$8,SUM(CY_Target!$F7:I7),AVERAGE(CY_Target!$F7:I7)),"")</f>
        <v>27</v>
      </c>
      <c r="J7" s="196">
        <f>IFERROR(IF(INDEX(Metrics!$G$6:$G$24,MATCH(CY_Target_Cumulative!$D7,Metrics!$D$6:$D$24,0))=Calc!$K$8,SUM(CY_Target!$F7:J7),AVERAGE(CY_Target!$F7:J7)),"")</f>
        <v>27</v>
      </c>
      <c r="K7" s="196">
        <f>IFERROR(IF(INDEX(Metrics!$G$6:$G$24,MATCH(CY_Target_Cumulative!$D7,Metrics!$D$6:$D$24,0))=Calc!$K$8,SUM(CY_Target!$F7:K7),AVERAGE(CY_Target!$F7:K7)),"")</f>
        <v>27</v>
      </c>
      <c r="L7" s="194">
        <f>IFERROR(IF(INDEX(Metrics!$G$6:$G$24,MATCH(CY_Target_Cumulative!$D7,Metrics!$D$6:$D$24,0))=Calc!$K$8,SUM(CY_Target!$F7:L7),AVERAGE(CY_Target!$F7:L7)),"")</f>
        <v>27</v>
      </c>
      <c r="M7" s="194">
        <f>IFERROR(IF(INDEX(Metrics!$G$6:$G$24,MATCH(CY_Target_Cumulative!$D7,Metrics!$D$6:$D$24,0))=Calc!$K$8,SUM(CY_Target!$F7:M7),AVERAGE(CY_Target!$F7:M7)),"")</f>
        <v>27</v>
      </c>
      <c r="N7" s="194">
        <f>IFERROR(IF(INDEX(Metrics!$G$6:$G$24,MATCH(CY_Target_Cumulative!$D7,Metrics!$D$6:$D$24,0))=Calc!$K$8,SUM(CY_Target!$F7:N7),AVERAGE(CY_Target!$F7:N7)),"")</f>
        <v>27</v>
      </c>
      <c r="O7" s="194">
        <f>IFERROR(IF(INDEX(Metrics!$G$6:$G$24,MATCH(CY_Target_Cumulative!$D7,Metrics!$D$6:$D$24,0))=Calc!$K$8,SUM(CY_Target!$F7:O7),AVERAGE(CY_Target!$F7:O7)),"")</f>
        <v>27</v>
      </c>
      <c r="P7" s="194">
        <f>IFERROR(IF(INDEX(Metrics!$G$6:$G$24,MATCH(CY_Target_Cumulative!$D7,Metrics!$D$6:$D$24,0))=Calc!$K$8,SUM(CY_Target!$F7:P7),AVERAGE(CY_Target!$F7:P7)),"")</f>
        <v>27</v>
      </c>
      <c r="Q7" s="195">
        <f>IFERROR(IF(INDEX(Metrics!$G$6:$G$24,MATCH(CY_Target_Cumulative!$D7,Metrics!$D$6:$D$24,0))=Calc!$K$8,SUM(CY_Target!$F7:Q7),AVERAGE(CY_Target!$F7:Q7)),"")</f>
        <v>27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Operational Efficiency</v>
      </c>
      <c r="D8" s="162" t="str">
        <f>IFERROR(IF(LEN(INDEX(Metrics!$B$6:$E$24,ROW($A8)-ROW($A$5),MATCH(D$5,Metrics!$B$5:$E$5,0)))=0,"",INDEX(Metrics!$B$6:$E$24,ROW($A8)-ROW($A$5),MATCH(D$5,Metrics!$B$5:$E$5,0))),"")</f>
        <v>Customer Order Cycle Time</v>
      </c>
      <c r="E8" s="42" t="str">
        <f>IFERROR(IF(LEN(INDEX(Metrics!$B$6:$E$24,ROW($A8)-ROW($A$5),MATCH(E$5,Metrics!$B$5:$E$5,0)))=0,"",INDEX(Metrics!$B$6:$E$24,ROW($A8)-ROW($A$5),MATCH(E$5,Metrics!$B$5:$E$5,0))),"")</f>
        <v>Days</v>
      </c>
      <c r="F8" s="196">
        <f>IFERROR(IF(INDEX(Metrics!$G$6:$G$24,MATCH(CY_Target_Cumulative!$D8,Metrics!$D$6:$D$24,0))=Calc!$K$8,SUM(CY_Target!$F8:F8),AVERAGE(CY_Target!$F8:F8)),"")</f>
        <v>11</v>
      </c>
      <c r="G8" s="196">
        <f>IFERROR(IF(INDEX(Metrics!$G$6:$G$24,MATCH(CY_Target_Cumulative!$D8,Metrics!$D$6:$D$24,0))=Calc!$K$8,SUM(CY_Target!$F8:G8),AVERAGE(CY_Target!$F8:G8)),"")</f>
        <v>11</v>
      </c>
      <c r="H8" s="196">
        <f>IFERROR(IF(INDEX(Metrics!$G$6:$G$24,MATCH(CY_Target_Cumulative!$D8,Metrics!$D$6:$D$24,0))=Calc!$K$8,SUM(CY_Target!$F8:H8),AVERAGE(CY_Target!$F8:H8)),"")</f>
        <v>11</v>
      </c>
      <c r="I8" s="196">
        <f>IFERROR(IF(INDEX(Metrics!$G$6:$G$24,MATCH(CY_Target_Cumulative!$D8,Metrics!$D$6:$D$24,0))=Calc!$K$8,SUM(CY_Target!$F8:I8),AVERAGE(CY_Target!$F8:I8)),"")</f>
        <v>11</v>
      </c>
      <c r="J8" s="196">
        <f>IFERROR(IF(INDEX(Metrics!$G$6:$G$24,MATCH(CY_Target_Cumulative!$D8,Metrics!$D$6:$D$24,0))=Calc!$K$8,SUM(CY_Target!$F8:J8),AVERAGE(CY_Target!$F8:J8)),"")</f>
        <v>11</v>
      </c>
      <c r="K8" s="196">
        <f>IFERROR(IF(INDEX(Metrics!$G$6:$G$24,MATCH(CY_Target_Cumulative!$D8,Metrics!$D$6:$D$24,0))=Calc!$K$8,SUM(CY_Target!$F8:K8),AVERAGE(CY_Target!$F8:K8)),"")</f>
        <v>11</v>
      </c>
      <c r="L8" s="194">
        <f>IFERROR(IF(INDEX(Metrics!$G$6:$G$24,MATCH(CY_Target_Cumulative!$D8,Metrics!$D$6:$D$24,0))=Calc!$K$8,SUM(CY_Target!$F8:L8),AVERAGE(CY_Target!$F8:L8)),"")</f>
        <v>11</v>
      </c>
      <c r="M8" s="194">
        <f>IFERROR(IF(INDEX(Metrics!$G$6:$G$24,MATCH(CY_Target_Cumulative!$D8,Metrics!$D$6:$D$24,0))=Calc!$K$8,SUM(CY_Target!$F8:M8),AVERAGE(CY_Target!$F8:M8)),"")</f>
        <v>11</v>
      </c>
      <c r="N8" s="194">
        <f>IFERROR(IF(INDEX(Metrics!$G$6:$G$24,MATCH(CY_Target_Cumulative!$D8,Metrics!$D$6:$D$24,0))=Calc!$K$8,SUM(CY_Target!$F8:N8),AVERAGE(CY_Target!$F8:N8)),"")</f>
        <v>11</v>
      </c>
      <c r="O8" s="194">
        <f>IFERROR(IF(INDEX(Metrics!$G$6:$G$24,MATCH(CY_Target_Cumulative!$D8,Metrics!$D$6:$D$24,0))=Calc!$K$8,SUM(CY_Target!$F8:O8),AVERAGE(CY_Target!$F8:O8)),"")</f>
        <v>11</v>
      </c>
      <c r="P8" s="194">
        <f>IFERROR(IF(INDEX(Metrics!$G$6:$G$24,MATCH(CY_Target_Cumulative!$D8,Metrics!$D$6:$D$24,0))=Calc!$K$8,SUM(CY_Target!$F8:P8),AVERAGE(CY_Target!$F8:P8)),"")</f>
        <v>11</v>
      </c>
      <c r="Q8" s="195">
        <f>IFERROR(IF(INDEX(Metrics!$G$6:$G$24,MATCH(CY_Target_Cumulative!$D8,Metrics!$D$6:$D$24,0))=Calc!$K$8,SUM(CY_Target!$F8:Q8),AVERAGE(CY_Target!$F8:Q8)),"")</f>
        <v>11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Operational Efficiency</v>
      </c>
      <c r="D9" s="162" t="str">
        <f>IFERROR(IF(LEN(INDEX(Metrics!$B$6:$E$24,ROW($A9)-ROW($A$5),MATCH(D$5,Metrics!$B$5:$E$5,0)))=0,"",INDEX(Metrics!$B$6:$E$24,ROW($A9)-ROW($A$5),MATCH(D$5,Metrics!$B$5:$E$5,0))),"")</f>
        <v>Fill Rate</v>
      </c>
      <c r="E9" s="42" t="str">
        <f>IFERROR(IF(LEN(INDEX(Metrics!$B$6:$E$24,ROW($A9)-ROW($A$5),MATCH(E$5,Metrics!$B$5:$E$5,0)))=0,"",INDEX(Metrics!$B$6:$E$24,ROW($A9)-ROW($A$5),MATCH(E$5,Metrics!$B$5:$E$5,0))),"")</f>
        <v>%</v>
      </c>
      <c r="F9" s="201">
        <f>IFERROR(IF(INDEX(Metrics!$G$6:$G$24,MATCH(CY_Target_Cumulative!$D9,Metrics!$D$6:$D$24,0))=Calc!$K$8,SUM(CY_Target!$F9:F9),AVERAGE(CY_Target!$F9:F9)),"")</f>
        <v>0.76</v>
      </c>
      <c r="G9" s="201">
        <f>IFERROR(IF(INDEX(Metrics!$G$6:$G$24,MATCH(CY_Target_Cumulative!$D9,Metrics!$D$6:$D$24,0))=Calc!$K$8,SUM(CY_Target!$F9:G9),AVERAGE(CY_Target!$F9:G9)),"")</f>
        <v>0.76</v>
      </c>
      <c r="H9" s="201">
        <f>IFERROR(IF(INDEX(Metrics!$G$6:$G$24,MATCH(CY_Target_Cumulative!$D9,Metrics!$D$6:$D$24,0))=Calc!$K$8,SUM(CY_Target!$F9:H9),AVERAGE(CY_Target!$F9:H9)),"")</f>
        <v>0.76000000000000012</v>
      </c>
      <c r="I9" s="201">
        <f>IFERROR(IF(INDEX(Metrics!$G$6:$G$24,MATCH(CY_Target_Cumulative!$D9,Metrics!$D$6:$D$24,0))=Calc!$K$8,SUM(CY_Target!$F9:I9),AVERAGE(CY_Target!$F9:I9)),"")</f>
        <v>0.76</v>
      </c>
      <c r="J9" s="201">
        <f>IFERROR(IF(INDEX(Metrics!$G$6:$G$24,MATCH(CY_Target_Cumulative!$D9,Metrics!$D$6:$D$24,0))=Calc!$K$8,SUM(CY_Target!$F9:J9),AVERAGE(CY_Target!$F9:J9)),"")</f>
        <v>0.76</v>
      </c>
      <c r="K9" s="201">
        <f>IFERROR(IF(INDEX(Metrics!$G$6:$G$24,MATCH(CY_Target_Cumulative!$D9,Metrics!$D$6:$D$24,0))=Calc!$K$8,SUM(CY_Target!$F9:K9),AVERAGE(CY_Target!$F9:K9)),"")</f>
        <v>0.7599999999999999</v>
      </c>
      <c r="L9" s="201">
        <f>IFERROR(IF(INDEX(Metrics!$G$6:$G$24,MATCH(CY_Target_Cumulative!$D9,Metrics!$D$6:$D$24,0))=Calc!$K$8,SUM(CY_Target!$F9:L9),AVERAGE(CY_Target!$F9:L9)),"")</f>
        <v>0.7599999999999999</v>
      </c>
      <c r="M9" s="201">
        <f>IFERROR(IF(INDEX(Metrics!$G$6:$G$24,MATCH(CY_Target_Cumulative!$D9,Metrics!$D$6:$D$24,0))=Calc!$K$8,SUM(CY_Target!$F9:M9),AVERAGE(CY_Target!$F9:M9)),"")</f>
        <v>0.7599999999999999</v>
      </c>
      <c r="N9" s="201">
        <f>IFERROR(IF(INDEX(Metrics!$G$6:$G$24,MATCH(CY_Target_Cumulative!$D9,Metrics!$D$6:$D$24,0))=Calc!$K$8,SUM(CY_Target!$F9:N9),AVERAGE(CY_Target!$F9:N9)),"")</f>
        <v>0.7599999999999999</v>
      </c>
      <c r="O9" s="201">
        <f>IFERROR(IF(INDEX(Metrics!$G$6:$G$24,MATCH(CY_Target_Cumulative!$D9,Metrics!$D$6:$D$24,0))=Calc!$K$8,SUM(CY_Target!$F9:O9),AVERAGE(CY_Target!$F9:O9)),"")</f>
        <v>0.7599999999999999</v>
      </c>
      <c r="P9" s="201">
        <f>IFERROR(IF(INDEX(Metrics!$G$6:$G$24,MATCH(CY_Target_Cumulative!$D9,Metrics!$D$6:$D$24,0))=Calc!$K$8,SUM(CY_Target!$F9:P9),AVERAGE(CY_Target!$F9:P9)),"")</f>
        <v>0.7599999999999999</v>
      </c>
      <c r="Q9" s="202">
        <f>IFERROR(IF(INDEX(Metrics!$G$6:$G$24,MATCH(CY_Target_Cumulative!$D9,Metrics!$D$6:$D$24,0))=Calc!$K$8,SUM(CY_Target!$F9:Q9),AVERAGE(CY_Target!$F9:Q9)),"")</f>
        <v>0.7599999999999999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Operational Efficiency</v>
      </c>
      <c r="D10" s="162" t="str">
        <f>IFERROR(IF(LEN(INDEX(Metrics!$B$6:$E$24,ROW($A10)-ROW($A$5),MATCH(D$5,Metrics!$B$5:$E$5,0)))=0,"",INDEX(Metrics!$B$6:$E$24,ROW($A10)-ROW($A$5),MATCH(D$5,Metrics!$B$5:$E$5,0))),"")</f>
        <v>Supply Chain Cycle Time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6">
        <f>IFERROR(IF(INDEX(Metrics!$G$6:$G$24,MATCH(CY_Target_Cumulative!$D10,Metrics!$D$6:$D$24,0))=Calc!$K$8,SUM(CY_Target!$F10:F10),AVERAGE(CY_Target!$F10:F10)),"")</f>
        <v>18</v>
      </c>
      <c r="G10" s="196">
        <f>IFERROR(IF(INDEX(Metrics!$G$6:$G$24,MATCH(CY_Target_Cumulative!$D10,Metrics!$D$6:$D$24,0))=Calc!$K$8,SUM(CY_Target!$F10:G10),AVERAGE(CY_Target!$F10:G10)),"")</f>
        <v>18</v>
      </c>
      <c r="H10" s="196">
        <f>IFERROR(IF(INDEX(Metrics!$G$6:$G$24,MATCH(CY_Target_Cumulative!$D10,Metrics!$D$6:$D$24,0))=Calc!$K$8,SUM(CY_Target!$F10:H10),AVERAGE(CY_Target!$F10:H10)),"")</f>
        <v>18</v>
      </c>
      <c r="I10" s="196">
        <f>IFERROR(IF(INDEX(Metrics!$G$6:$G$24,MATCH(CY_Target_Cumulative!$D10,Metrics!$D$6:$D$24,0))=Calc!$K$8,SUM(CY_Target!$F10:I10),AVERAGE(CY_Target!$F10:I10)),"")</f>
        <v>18</v>
      </c>
      <c r="J10" s="196">
        <f>IFERROR(IF(INDEX(Metrics!$G$6:$G$24,MATCH(CY_Target_Cumulative!$D10,Metrics!$D$6:$D$24,0))=Calc!$K$8,SUM(CY_Target!$F10:J10),AVERAGE(CY_Target!$F10:J10)),"")</f>
        <v>18</v>
      </c>
      <c r="K10" s="196">
        <f>IFERROR(IF(INDEX(Metrics!$G$6:$G$24,MATCH(CY_Target_Cumulative!$D10,Metrics!$D$6:$D$24,0))=Calc!$K$8,SUM(CY_Target!$F10:K10),AVERAGE(CY_Target!$F10:K10)),"")</f>
        <v>18</v>
      </c>
      <c r="L10" s="194">
        <f>IFERROR(IF(INDEX(Metrics!$G$6:$G$24,MATCH(CY_Target_Cumulative!$D10,Metrics!$D$6:$D$24,0))=Calc!$K$8,SUM(CY_Target!$F10:L10),AVERAGE(CY_Target!$F10:L10)),"")</f>
        <v>18</v>
      </c>
      <c r="M10" s="194">
        <f>IFERROR(IF(INDEX(Metrics!$G$6:$G$24,MATCH(CY_Target_Cumulative!$D10,Metrics!$D$6:$D$24,0))=Calc!$K$8,SUM(CY_Target!$F10:M10),AVERAGE(CY_Target!$F10:M10)),"")</f>
        <v>18</v>
      </c>
      <c r="N10" s="194">
        <f>IFERROR(IF(INDEX(Metrics!$G$6:$G$24,MATCH(CY_Target_Cumulative!$D10,Metrics!$D$6:$D$24,0))=Calc!$K$8,SUM(CY_Target!$F10:N10),AVERAGE(CY_Target!$F10:N10)),"")</f>
        <v>18</v>
      </c>
      <c r="O10" s="194">
        <f>IFERROR(IF(INDEX(Metrics!$G$6:$G$24,MATCH(CY_Target_Cumulative!$D10,Metrics!$D$6:$D$24,0))=Calc!$K$8,SUM(CY_Target!$F10:O10),AVERAGE(CY_Target!$F10:O10)),"")</f>
        <v>18</v>
      </c>
      <c r="P10" s="194">
        <f>IFERROR(IF(INDEX(Metrics!$G$6:$G$24,MATCH(CY_Target_Cumulative!$D10,Metrics!$D$6:$D$24,0))=Calc!$K$8,SUM(CY_Target!$F10:P10),AVERAGE(CY_Target!$F10:P10)),"")</f>
        <v>18</v>
      </c>
      <c r="Q10" s="195">
        <f>IFERROR(IF(INDEX(Metrics!$G$6:$G$24,MATCH(CY_Target_Cumulative!$D10,Metrics!$D$6:$D$24,0))=Calc!$K$8,SUM(CY_Target!$F10:Q10),AVERAGE(CY_Target!$F10:Q10)),"")</f>
        <v>18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Operational Efficiency</v>
      </c>
      <c r="D11" s="162" t="str">
        <f>IFERROR(IF(LEN(INDEX(Metrics!$B$6:$E$24,ROW($A11)-ROW($A$5),MATCH(D$5,Metrics!$B$5:$E$5,0)))=0,"",INDEX(Metrics!$B$6:$E$24,ROW($A11)-ROW($A$5),MATCH(D$5,Metrics!$B$5:$E$5,0))),"")</f>
        <v>Days Sales Outstanding</v>
      </c>
      <c r="E11" s="42" t="str">
        <f>IFERROR(IF(LEN(INDEX(Metrics!$B$6:$E$24,ROW($A11)-ROW($A$5),MATCH(E$5,Metrics!$B$5:$E$5,0)))=0,"",INDEX(Metrics!$B$6:$E$24,ROW($A11)-ROW($A$5),MATCH(E$5,Metrics!$B$5:$E$5,0))),"")</f>
        <v>Days</v>
      </c>
      <c r="F11" s="196">
        <f>IFERROR(IF(INDEX(Metrics!$G$6:$G$24,MATCH(CY_Target_Cumulative!$D11,Metrics!$D$6:$D$24,0))=Calc!$K$8,SUM(CY_Target!$F11:F11),AVERAGE(CY_Target!$F11:F11)),"")</f>
        <v>33</v>
      </c>
      <c r="G11" s="196">
        <f>IFERROR(IF(INDEX(Metrics!$G$6:$G$24,MATCH(CY_Target_Cumulative!$D11,Metrics!$D$6:$D$24,0))=Calc!$K$8,SUM(CY_Target!$F11:G11),AVERAGE(CY_Target!$F11:G11)),"")</f>
        <v>33</v>
      </c>
      <c r="H11" s="196">
        <f>IFERROR(IF(INDEX(Metrics!$G$6:$G$24,MATCH(CY_Target_Cumulative!$D11,Metrics!$D$6:$D$24,0))=Calc!$K$8,SUM(CY_Target!$F11:H11),AVERAGE(CY_Target!$F11:H11)),"")</f>
        <v>33</v>
      </c>
      <c r="I11" s="196">
        <f>IFERROR(IF(INDEX(Metrics!$G$6:$G$24,MATCH(CY_Target_Cumulative!$D11,Metrics!$D$6:$D$24,0))=Calc!$K$8,SUM(CY_Target!$F11:I11),AVERAGE(CY_Target!$F11:I11)),"")</f>
        <v>33</v>
      </c>
      <c r="J11" s="196">
        <f>IFERROR(IF(INDEX(Metrics!$G$6:$G$24,MATCH(CY_Target_Cumulative!$D11,Metrics!$D$6:$D$24,0))=Calc!$K$8,SUM(CY_Target!$F11:J11),AVERAGE(CY_Target!$F11:J11)),"")</f>
        <v>33</v>
      </c>
      <c r="K11" s="196">
        <f>IFERROR(IF(INDEX(Metrics!$G$6:$G$24,MATCH(CY_Target_Cumulative!$D11,Metrics!$D$6:$D$24,0))=Calc!$K$8,SUM(CY_Target!$F11:K11),AVERAGE(CY_Target!$F11:K11)),"")</f>
        <v>33</v>
      </c>
      <c r="L11" s="194">
        <f>IFERROR(IF(INDEX(Metrics!$G$6:$G$24,MATCH(CY_Target_Cumulative!$D11,Metrics!$D$6:$D$24,0))=Calc!$K$8,SUM(CY_Target!$F11:L11),AVERAGE(CY_Target!$F11:L11)),"")</f>
        <v>33</v>
      </c>
      <c r="M11" s="194">
        <f>IFERROR(IF(INDEX(Metrics!$G$6:$G$24,MATCH(CY_Target_Cumulative!$D11,Metrics!$D$6:$D$24,0))=Calc!$K$8,SUM(CY_Target!$F11:M11),AVERAGE(CY_Target!$F11:M11)),"")</f>
        <v>33</v>
      </c>
      <c r="N11" s="194">
        <f>IFERROR(IF(INDEX(Metrics!$G$6:$G$24,MATCH(CY_Target_Cumulative!$D11,Metrics!$D$6:$D$24,0))=Calc!$K$8,SUM(CY_Target!$F11:N11),AVERAGE(CY_Target!$F11:N11)),"")</f>
        <v>33</v>
      </c>
      <c r="O11" s="194">
        <f>IFERROR(IF(INDEX(Metrics!$G$6:$G$24,MATCH(CY_Target_Cumulative!$D11,Metrics!$D$6:$D$24,0))=Calc!$K$8,SUM(CY_Target!$F11:O11),AVERAGE(CY_Target!$F11:O11)),"")</f>
        <v>33</v>
      </c>
      <c r="P11" s="194">
        <f>IFERROR(IF(INDEX(Metrics!$G$6:$G$24,MATCH(CY_Target_Cumulative!$D11,Metrics!$D$6:$D$24,0))=Calc!$K$8,SUM(CY_Target!$F11:P11),AVERAGE(CY_Target!$F11:P11)),"")</f>
        <v>33</v>
      </c>
      <c r="Q11" s="195">
        <f>IFERROR(IF(INDEX(Metrics!$G$6:$G$24,MATCH(CY_Target_Cumulative!$D11,Metrics!$D$6:$D$24,0))=Calc!$K$8,SUM(CY_Target!$F11:Q11),AVERAGE(CY_Target!$F11:Q11)),"")</f>
        <v>33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Operational Efficiency</v>
      </c>
      <c r="D12" s="162" t="str">
        <f>IFERROR(IF(LEN(INDEX(Metrics!$B$6:$E$24,ROW($A12)-ROW($A$5),MATCH(D$5,Metrics!$B$5:$E$5,0)))=0,"",INDEX(Metrics!$B$6:$E$24,ROW($A12)-ROW($A$5),MATCH(D$5,Metrics!$B$5:$E$5,0))),"")</f>
        <v>Avg. Payment Period for Goods</v>
      </c>
      <c r="E12" s="42" t="str">
        <f>IFERROR(IF(LEN(INDEX(Metrics!$B$6:$E$24,ROW($A12)-ROW($A$5),MATCH(E$5,Metrics!$B$5:$E$5,0)))=0,"",INDEX(Metrics!$B$6:$E$24,ROW($A12)-ROW($A$5),MATCH(E$5,Metrics!$B$5:$E$5,0))),"")</f>
        <v>Days</v>
      </c>
      <c r="F12" s="196">
        <f>IFERROR(IF(INDEX(Metrics!$G$6:$G$24,MATCH(CY_Target_Cumulative!$D12,Metrics!$D$6:$D$24,0))=Calc!$K$8,SUM(CY_Target!$F12:F12),AVERAGE(CY_Target!$F12:F12)),"")</f>
        <v>18</v>
      </c>
      <c r="G12" s="196">
        <f>IFERROR(IF(INDEX(Metrics!$G$6:$G$24,MATCH(CY_Target_Cumulative!$D12,Metrics!$D$6:$D$24,0))=Calc!$K$8,SUM(CY_Target!$F12:G12),AVERAGE(CY_Target!$F12:G12)),"")</f>
        <v>18</v>
      </c>
      <c r="H12" s="196">
        <f>IFERROR(IF(INDEX(Metrics!$G$6:$G$24,MATCH(CY_Target_Cumulative!$D12,Metrics!$D$6:$D$24,0))=Calc!$K$8,SUM(CY_Target!$F12:H12),AVERAGE(CY_Target!$F12:H12)),"")</f>
        <v>18</v>
      </c>
      <c r="I12" s="196">
        <f>IFERROR(IF(INDEX(Metrics!$G$6:$G$24,MATCH(CY_Target_Cumulative!$D12,Metrics!$D$6:$D$24,0))=Calc!$K$8,SUM(CY_Target!$F12:I12),AVERAGE(CY_Target!$F12:I12)),"")</f>
        <v>18</v>
      </c>
      <c r="J12" s="196">
        <f>IFERROR(IF(INDEX(Metrics!$G$6:$G$24,MATCH(CY_Target_Cumulative!$D12,Metrics!$D$6:$D$24,0))=Calc!$K$8,SUM(CY_Target!$F12:J12),AVERAGE(CY_Target!$F12:J12)),"")</f>
        <v>18</v>
      </c>
      <c r="K12" s="196">
        <f>IFERROR(IF(INDEX(Metrics!$G$6:$G$24,MATCH(CY_Target_Cumulative!$D12,Metrics!$D$6:$D$24,0))=Calc!$K$8,SUM(CY_Target!$F12:K12),AVERAGE(CY_Target!$F12:K12)),"")</f>
        <v>18</v>
      </c>
      <c r="L12" s="196">
        <f>IFERROR(IF(INDEX(Metrics!$G$6:$G$24,MATCH(CY_Target_Cumulative!$D12,Metrics!$D$6:$D$24,0))=Calc!$K$8,SUM(CY_Target!$F12:L12),AVERAGE(CY_Target!$F12:L12)),"")</f>
        <v>18</v>
      </c>
      <c r="M12" s="196">
        <f>IFERROR(IF(INDEX(Metrics!$G$6:$G$24,MATCH(CY_Target_Cumulative!$D12,Metrics!$D$6:$D$24,0))=Calc!$K$8,SUM(CY_Target!$F12:M12),AVERAGE(CY_Target!$F12:M12)),"")</f>
        <v>18</v>
      </c>
      <c r="N12" s="196">
        <f>IFERROR(IF(INDEX(Metrics!$G$6:$G$24,MATCH(CY_Target_Cumulative!$D12,Metrics!$D$6:$D$24,0))=Calc!$K$8,SUM(CY_Target!$F12:N12),AVERAGE(CY_Target!$F12:N12)),"")</f>
        <v>18</v>
      </c>
      <c r="O12" s="196">
        <f>IFERROR(IF(INDEX(Metrics!$G$6:$G$24,MATCH(CY_Target_Cumulative!$D12,Metrics!$D$6:$D$24,0))=Calc!$K$8,SUM(CY_Target!$F12:O12),AVERAGE(CY_Target!$F12:O12)),"")</f>
        <v>18</v>
      </c>
      <c r="P12" s="196">
        <f>IFERROR(IF(INDEX(Metrics!$G$6:$G$24,MATCH(CY_Target_Cumulative!$D12,Metrics!$D$6:$D$24,0))=Calc!$K$8,SUM(CY_Target!$F12:P12),AVERAGE(CY_Target!$F12:P12)),"")</f>
        <v>18</v>
      </c>
      <c r="Q12" s="197">
        <f>IFERROR(IF(INDEX(Metrics!$G$6:$G$24,MATCH(CY_Target_Cumulative!$D12,Metrics!$D$6:$D$24,0))=Calc!$K$8,SUM(CY_Target!$F12:Q12),AVERAGE(CY_Target!$F12:Q12)),"")</f>
        <v>18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Operational Efficiency</v>
      </c>
      <c r="D13" s="162" t="str">
        <f>IFERROR(IF(LEN(INDEX(Metrics!$B$6:$E$24,ROW($A13)-ROW($A$5),MATCH(D$5,Metrics!$B$5:$E$5,0)))=0,"",INDEX(Metrics!$B$6:$E$24,ROW($A13)-ROW($A$5),MATCH(D$5,Metrics!$B$5:$E$5,0))),"")</f>
        <v>On Time Shipping Rate</v>
      </c>
      <c r="E13" s="42" t="str">
        <f>IFERROR(IF(LEN(INDEX(Metrics!$B$6:$E$24,ROW($A13)-ROW($A$5),MATCH(E$5,Metrics!$B$5:$E$5,0)))=0,"",INDEX(Metrics!$B$6:$E$24,ROW($A13)-ROW($A$5),MATCH(E$5,Metrics!$B$5:$E$5,0))),"")</f>
        <v>%</v>
      </c>
      <c r="F13" s="203">
        <f>IFERROR(IF(INDEX(Metrics!$G$6:$G$24,MATCH(CY_Target_Cumulative!$D13,Metrics!$D$6:$D$24,0))=Calc!$K$8,SUM(CY_Target!$F13:F13),AVERAGE(CY_Target!$F13:F13)),"")</f>
        <v>0.88</v>
      </c>
      <c r="G13" s="203">
        <f>IFERROR(IF(INDEX(Metrics!$G$6:$G$24,MATCH(CY_Target_Cumulative!$D13,Metrics!$D$6:$D$24,0))=Calc!$K$8,SUM(CY_Target!$F13:G13),AVERAGE(CY_Target!$F13:G13)),"")</f>
        <v>0.88</v>
      </c>
      <c r="H13" s="203">
        <f>IFERROR(IF(INDEX(Metrics!$G$6:$G$24,MATCH(CY_Target_Cumulative!$D13,Metrics!$D$6:$D$24,0))=Calc!$K$8,SUM(CY_Target!$F13:H13),AVERAGE(CY_Target!$F13:H13)),"")</f>
        <v>0.88</v>
      </c>
      <c r="I13" s="203">
        <f>IFERROR(IF(INDEX(Metrics!$G$6:$G$24,MATCH(CY_Target_Cumulative!$D13,Metrics!$D$6:$D$24,0))=Calc!$K$8,SUM(CY_Target!$F13:I13),AVERAGE(CY_Target!$F13:I13)),"")</f>
        <v>0.88</v>
      </c>
      <c r="J13" s="203">
        <f>IFERROR(IF(INDEX(Metrics!$G$6:$G$24,MATCH(CY_Target_Cumulative!$D13,Metrics!$D$6:$D$24,0))=Calc!$K$8,SUM(CY_Target!$F13:J13),AVERAGE(CY_Target!$F13:J13)),"")</f>
        <v>0.88000000000000012</v>
      </c>
      <c r="K13" s="203">
        <f>IFERROR(IF(INDEX(Metrics!$G$6:$G$24,MATCH(CY_Target_Cumulative!$D13,Metrics!$D$6:$D$24,0))=Calc!$K$8,SUM(CY_Target!$F13:K13),AVERAGE(CY_Target!$F13:K13)),"")</f>
        <v>0.88</v>
      </c>
      <c r="L13" s="203">
        <f>IFERROR(IF(INDEX(Metrics!$G$6:$G$24,MATCH(CY_Target_Cumulative!$D13,Metrics!$D$6:$D$24,0))=Calc!$K$8,SUM(CY_Target!$F13:L13),AVERAGE(CY_Target!$F13:L13)),"")</f>
        <v>0.88</v>
      </c>
      <c r="M13" s="203">
        <f>IFERROR(IF(INDEX(Metrics!$G$6:$G$24,MATCH(CY_Target_Cumulative!$D13,Metrics!$D$6:$D$24,0))=Calc!$K$8,SUM(CY_Target!$F13:M13),AVERAGE(CY_Target!$F13:M13)),"")</f>
        <v>0.88</v>
      </c>
      <c r="N13" s="203">
        <f>IFERROR(IF(INDEX(Metrics!$G$6:$G$24,MATCH(CY_Target_Cumulative!$D13,Metrics!$D$6:$D$24,0))=Calc!$K$8,SUM(CY_Target!$F13:N13),AVERAGE(CY_Target!$F13:N13)),"")</f>
        <v>0.88</v>
      </c>
      <c r="O13" s="203">
        <f>IFERROR(IF(INDEX(Metrics!$G$6:$G$24,MATCH(CY_Target_Cumulative!$D13,Metrics!$D$6:$D$24,0))=Calc!$K$8,SUM(CY_Target!$F13:O13),AVERAGE(CY_Target!$F13:O13)),"")</f>
        <v>0.88</v>
      </c>
      <c r="P13" s="203">
        <f>IFERROR(IF(INDEX(Metrics!$G$6:$G$24,MATCH(CY_Target_Cumulative!$D13,Metrics!$D$6:$D$24,0))=Calc!$K$8,SUM(CY_Target!$F13:P13),AVERAGE(CY_Target!$F13:P13)),"")</f>
        <v>0.88</v>
      </c>
      <c r="Q13" s="204">
        <f>IFERROR(IF(INDEX(Metrics!$G$6:$G$24,MATCH(CY_Target_Cumulative!$D13,Metrics!$D$6:$D$24,0))=Calc!$K$8,SUM(CY_Target!$F13:Q13),AVERAGE(CY_Target!$F13:Q13)),"")</f>
        <v>0.88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Operational Efficiency</v>
      </c>
      <c r="D14" s="162" t="str">
        <f>IFERROR(IF(LEN(INDEX(Metrics!$B$6:$E$24,ROW($A14)-ROW($A$5),MATCH(D$5,Metrics!$B$5:$E$5,0)))=0,"",INDEX(Metrics!$B$6:$E$24,ROW($A14)-ROW($A$5),MATCH(D$5,Metrics!$B$5:$E$5,0))),"")</f>
        <v>Days of Supply (DOS)</v>
      </c>
      <c r="E14" s="42" t="str">
        <f>IFERROR(IF(LEN(INDEX(Metrics!$B$6:$E$24,ROW($A14)-ROW($A$5),MATCH(E$5,Metrics!$B$5:$E$5,0)))=0,"",INDEX(Metrics!$B$6:$E$24,ROW($A14)-ROW($A$5),MATCH(E$5,Metrics!$B$5:$E$5,0))),"")</f>
        <v>Days</v>
      </c>
      <c r="F14" s="194">
        <f>IFERROR(IF(INDEX(Metrics!$G$6:$G$24,MATCH(CY_Target_Cumulative!$D14,Metrics!$D$6:$D$24,0))=Calc!$K$8,SUM(CY_Target!$F14:F14),AVERAGE(CY_Target!$F14:F14)),"")</f>
        <v>25.2</v>
      </c>
      <c r="G14" s="194">
        <f>IFERROR(IF(INDEX(Metrics!$G$6:$G$24,MATCH(CY_Target_Cumulative!$D14,Metrics!$D$6:$D$24,0))=Calc!$K$8,SUM(CY_Target!$F14:G14),AVERAGE(CY_Target!$F14:G14)),"")</f>
        <v>25.2</v>
      </c>
      <c r="H14" s="194">
        <f>IFERROR(IF(INDEX(Metrics!$G$6:$G$24,MATCH(CY_Target_Cumulative!$D14,Metrics!$D$6:$D$24,0))=Calc!$K$8,SUM(CY_Target!$F14:H14),AVERAGE(CY_Target!$F14:H14)),"")</f>
        <v>25.2</v>
      </c>
      <c r="I14" s="194">
        <f>IFERROR(IF(INDEX(Metrics!$G$6:$G$24,MATCH(CY_Target_Cumulative!$D14,Metrics!$D$6:$D$24,0))=Calc!$K$8,SUM(CY_Target!$F14:I14),AVERAGE(CY_Target!$F14:I14)),"")</f>
        <v>25.2</v>
      </c>
      <c r="J14" s="194">
        <f>IFERROR(IF(INDEX(Metrics!$G$6:$G$24,MATCH(CY_Target_Cumulative!$D14,Metrics!$D$6:$D$24,0))=Calc!$K$8,SUM(CY_Target!$F14:J14),AVERAGE(CY_Target!$F14:J14)),"")</f>
        <v>25.2</v>
      </c>
      <c r="K14" s="194">
        <f>IFERROR(IF(INDEX(Metrics!$G$6:$G$24,MATCH(CY_Target_Cumulative!$D14,Metrics!$D$6:$D$24,0))=Calc!$K$8,SUM(CY_Target!$F14:K14),AVERAGE(CY_Target!$F14:K14)),"")</f>
        <v>25.2</v>
      </c>
      <c r="L14" s="194">
        <f>IFERROR(IF(INDEX(Metrics!$G$6:$G$24,MATCH(CY_Target_Cumulative!$D14,Metrics!$D$6:$D$24,0))=Calc!$K$8,SUM(CY_Target!$F14:L14),AVERAGE(CY_Target!$F14:L14)),"")</f>
        <v>25.2</v>
      </c>
      <c r="M14" s="194">
        <f>IFERROR(IF(INDEX(Metrics!$G$6:$G$24,MATCH(CY_Target_Cumulative!$D14,Metrics!$D$6:$D$24,0))=Calc!$K$8,SUM(CY_Target!$F14:M14),AVERAGE(CY_Target!$F14:M14)),"")</f>
        <v>25.2</v>
      </c>
      <c r="N14" s="194">
        <f>IFERROR(IF(INDEX(Metrics!$G$6:$G$24,MATCH(CY_Target_Cumulative!$D14,Metrics!$D$6:$D$24,0))=Calc!$K$8,SUM(CY_Target!$F14:N14),AVERAGE(CY_Target!$F14:N14)),"")</f>
        <v>25.2</v>
      </c>
      <c r="O14" s="194">
        <f>IFERROR(IF(INDEX(Metrics!$G$6:$G$24,MATCH(CY_Target_Cumulative!$D14,Metrics!$D$6:$D$24,0))=Calc!$K$8,SUM(CY_Target!$F14:O14),AVERAGE(CY_Target!$F14:O14)),"")</f>
        <v>25.2</v>
      </c>
      <c r="P14" s="194">
        <f>IFERROR(IF(INDEX(Metrics!$G$6:$G$24,MATCH(CY_Target_Cumulative!$D14,Metrics!$D$6:$D$24,0))=Calc!$K$8,SUM(CY_Target!$F14:P14),AVERAGE(CY_Target!$F14:P14)),"")</f>
        <v>25.2</v>
      </c>
      <c r="Q14" s="195">
        <f>IFERROR(IF(INDEX(Metrics!$G$6:$G$24,MATCH(CY_Target_Cumulative!$D14,Metrics!$D$6:$D$24,0))=Calc!$K$8,SUM(CY_Target!$F14:Q14),AVERAGE(CY_Target!$F14:Q14)),"")</f>
        <v>25.2</v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Operational Efficiency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IFERROR(IF(INDEX(Metrics!$G$6:$G$24,MATCH(CY_Target_Cumulative!$D15,Metrics!$D$6:$D$24,0))=Calc!$K$8,SUM(CY_Target!$F15:F15),AVERAGE(CY_Target!$F15:F15)),"")</f>
        <v/>
      </c>
      <c r="G15" s="133" t="str">
        <f>IFERROR(IF(INDEX(Metrics!$G$6:$G$24,MATCH(CY_Target_Cumulative!$D15,Metrics!$D$6:$D$24,0))=Calc!$K$8,SUM(CY_Target!$F15:G15),AVERAGE(CY_Target!$F15:G15)),"")</f>
        <v/>
      </c>
      <c r="H15" s="133" t="str">
        <f>IFERROR(IF(INDEX(Metrics!$G$6:$G$24,MATCH(CY_Target_Cumulative!$D15,Metrics!$D$6:$D$24,0))=Calc!$K$8,SUM(CY_Target!$F15:H15),AVERAGE(CY_Target!$F15:H15)),"")</f>
        <v/>
      </c>
      <c r="I15" s="133" t="str">
        <f>IFERROR(IF(INDEX(Metrics!$G$6:$G$24,MATCH(CY_Target_Cumulative!$D15,Metrics!$D$6:$D$24,0))=Calc!$K$8,SUM(CY_Target!$F15:I15),AVERAGE(CY_Target!$F15:I15)),"")</f>
        <v/>
      </c>
      <c r="J15" s="133" t="str">
        <f>IFERROR(IF(INDEX(Metrics!$G$6:$G$24,MATCH(CY_Target_Cumulative!$D15,Metrics!$D$6:$D$24,0))=Calc!$K$8,SUM(CY_Target!$F15:J15),AVERAGE(CY_Target!$F15:J15)),"")</f>
        <v/>
      </c>
      <c r="K15" s="133" t="str">
        <f>IFERROR(IF(INDEX(Metrics!$G$6:$G$24,MATCH(CY_Target_Cumulative!$D15,Metrics!$D$6:$D$24,0))=Calc!$K$8,SUM(CY_Target!$F15:K15),AVERAGE(CY_Target!$F15:K15)),"")</f>
        <v/>
      </c>
      <c r="L15" s="133" t="str">
        <f>IFERROR(IF(INDEX(Metrics!$G$6:$G$24,MATCH(CY_Target_Cumulative!$D15,Metrics!$D$6:$D$24,0))=Calc!$K$8,SUM(CY_Target!$F15:L15),AVERAGE(CY_Target!$F15:L15)),"")</f>
        <v/>
      </c>
      <c r="M15" s="133" t="str">
        <f>IFERROR(IF(INDEX(Metrics!$G$6:$G$24,MATCH(CY_Target_Cumulative!$D15,Metrics!$D$6:$D$24,0))=Calc!$K$8,SUM(CY_Target!$F15:M15),AVERAGE(CY_Target!$F15:M15)),"")</f>
        <v/>
      </c>
      <c r="N15" s="133" t="str">
        <f>IFERROR(IF(INDEX(Metrics!$G$6:$G$24,MATCH(CY_Target_Cumulative!$D15,Metrics!$D$6:$D$24,0))=Calc!$K$8,SUM(CY_Target!$F15:N15),AVERAGE(CY_Target!$F15:N15)),"")</f>
        <v/>
      </c>
      <c r="O15" s="133" t="str">
        <f>IFERROR(IF(INDEX(Metrics!$G$6:$G$24,MATCH(CY_Target_Cumulative!$D15,Metrics!$D$6:$D$24,0))=Calc!$K$8,SUM(CY_Target!$F15:O15),AVERAGE(CY_Target!$F15:O15)),"")</f>
        <v/>
      </c>
      <c r="P15" s="133" t="str">
        <f>IFERROR(IF(INDEX(Metrics!$G$6:$G$24,MATCH(CY_Target_Cumulative!$D15,Metrics!$D$6:$D$24,0))=Calc!$K$8,SUM(CY_Target!$F15:P15),AVERAGE(CY_Target!$F15:P15)),"")</f>
        <v/>
      </c>
      <c r="Q15" s="134" t="str">
        <f>IFERROR(IF(INDEX(Metrics!$G$6:$G$24,MATCH(CY_Target_Cumulative!$D15,Metrics!$D$6:$D$24,0))=Calc!$K$8,SUM(CY_Target!$F15:Q15),AVERAGE(CY_Target!$F15:Q15)),"")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111</v>
      </c>
      <c r="C16" s="162" t="str">
        <f>IFERROR(IF(LEN(INDEX(Metrics!$B$6:$E$24,ROW($A16)-ROW($A$5),MATCH(C$5,Metrics!$B$5:$E$5,0)))=0,"",INDEX(Metrics!$B$6:$E$24,ROW($A16)-ROW($A$5),MATCH(C$5,Metrics!$B$5:$E$5,0))),"")</f>
        <v>Operational Efficiency</v>
      </c>
      <c r="D16" s="162" t="str">
        <f>IFERROR(IF(LEN(INDEX(Metrics!$B$6:$E$24,ROW($A16)-ROW($A$5),MATCH(D$5,Metrics!$B$5:$E$5,0)))=0,"",INDEX(Metrics!$B$6:$E$24,ROW($A16)-ROW($A$5),MATCH(D$5,Metrics!$B$5:$E$5,0))),"")</f>
        <v/>
      </c>
      <c r="E16" s="42" t="str">
        <f>IFERROR(IF(LEN(INDEX(Metrics!$B$6:$E$24,ROW($A16)-ROW($A$5),MATCH(E$5,Metrics!$B$5:$E$5,0)))=0,"",INDEX(Metrics!$B$6:$E$24,ROW($A16)-ROW($A$5),MATCH(E$5,Metrics!$B$5:$E$5,0))),"")</f>
        <v/>
      </c>
      <c r="F16" s="133" t="str">
        <f>IFERROR(IF(INDEX(Metrics!$G$6:$G$24,MATCH(CY_Target_Cumulative!$D16,Metrics!$D$6:$D$24,0))=Calc!$K$8,SUM(CY_Target!$F16:F16),AVERAGE(CY_Target!$F16:F16)),"")</f>
        <v/>
      </c>
      <c r="G16" s="133" t="str">
        <f>IFERROR(IF(INDEX(Metrics!$G$6:$G$24,MATCH(CY_Target_Cumulative!$D16,Metrics!$D$6:$D$24,0))=Calc!$K$8,SUM(CY_Target!$F16:G16),AVERAGE(CY_Target!$F16:G16)),"")</f>
        <v/>
      </c>
      <c r="H16" s="133" t="str">
        <f>IFERROR(IF(INDEX(Metrics!$G$6:$G$24,MATCH(CY_Target_Cumulative!$D16,Metrics!$D$6:$D$24,0))=Calc!$K$8,SUM(CY_Target!$F16:H16),AVERAGE(CY_Target!$F16:H16)),"")</f>
        <v/>
      </c>
      <c r="I16" s="133" t="str">
        <f>IFERROR(IF(INDEX(Metrics!$G$6:$G$24,MATCH(CY_Target_Cumulative!$D16,Metrics!$D$6:$D$24,0))=Calc!$K$8,SUM(CY_Target!$F16:I16),AVERAGE(CY_Target!$F16:I16)),"")</f>
        <v/>
      </c>
      <c r="J16" s="133" t="str">
        <f>IFERROR(IF(INDEX(Metrics!$G$6:$G$24,MATCH(CY_Target_Cumulative!$D16,Metrics!$D$6:$D$24,0))=Calc!$K$8,SUM(CY_Target!$F16:J16),AVERAGE(CY_Target!$F16:J16)),"")</f>
        <v/>
      </c>
      <c r="K16" s="133" t="str">
        <f>IFERROR(IF(INDEX(Metrics!$G$6:$G$24,MATCH(CY_Target_Cumulative!$D16,Metrics!$D$6:$D$24,0))=Calc!$K$8,SUM(CY_Target!$F16:K16),AVERAGE(CY_Target!$F16:K16)),"")</f>
        <v/>
      </c>
      <c r="L16" s="45" t="str">
        <f>IFERROR(IF(INDEX(Metrics!$G$6:$G$24,MATCH(CY_Target_Cumulative!$D16,Metrics!$D$6:$D$24,0))=Calc!$K$8,SUM(CY_Target!$F16:L16),AVERAGE(CY_Target!$F16:L16)),"")</f>
        <v/>
      </c>
      <c r="M16" s="45" t="str">
        <f>IFERROR(IF(INDEX(Metrics!$G$6:$G$24,MATCH(CY_Target_Cumulative!$D16,Metrics!$D$6:$D$24,0))=Calc!$K$8,SUM(CY_Target!$F16:M16),AVERAGE(CY_Target!$F16:M16)),"")</f>
        <v/>
      </c>
      <c r="N16" s="45" t="str">
        <f>IFERROR(IF(INDEX(Metrics!$G$6:$G$24,MATCH(CY_Target_Cumulative!$D16,Metrics!$D$6:$D$24,0))=Calc!$K$8,SUM(CY_Target!$F16:N16),AVERAGE(CY_Target!$F16:N16)),"")</f>
        <v/>
      </c>
      <c r="O16" s="45" t="str">
        <f>IFERROR(IF(INDEX(Metrics!$G$6:$G$24,MATCH(CY_Target_Cumulative!$D16,Metrics!$D$6:$D$24,0))=Calc!$K$8,SUM(CY_Target!$F16:O16),AVERAGE(CY_Target!$F16:O16)),"")</f>
        <v/>
      </c>
      <c r="P16" s="45" t="str">
        <f>IFERROR(IF(INDEX(Metrics!$G$6:$G$24,MATCH(CY_Target_Cumulative!$D16,Metrics!$D$6:$D$24,0))=Calc!$K$8,SUM(CY_Target!$F16:P16),AVERAGE(CY_Target!$F16:P16)),"")</f>
        <v/>
      </c>
      <c r="Q16" s="69" t="str">
        <f>IFERROR(IF(INDEX(Metrics!$G$6:$G$24,MATCH(CY_Target_Cumulative!$D16,Metrics!$D$6:$D$24,0))=Calc!$K$8,SUM(CY_Target!$F16:Q16),AVERAGE(CY_Target!$F16:Q16)),"")</f>
        <v/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201</v>
      </c>
      <c r="C17" s="162" t="str">
        <f>IFERROR(IF(LEN(INDEX(Metrics!$B$6:$E$24,ROW($A17)-ROW($A$5),MATCH(C$5,Metrics!$B$5:$E$5,0)))=0,"",INDEX(Metrics!$B$6:$E$24,ROW($A17)-ROW($A$5),MATCH(C$5,Metrics!$B$5:$E$5,0))),"")</f>
        <v>Inventory Management</v>
      </c>
      <c r="D17" s="162" t="str">
        <f>IFERROR(IF(LEN(INDEX(Metrics!$B$6:$E$24,ROW($A17)-ROW($A$5),MATCH(D$5,Metrics!$B$5:$E$5,0)))=0,"",INDEX(Metrics!$B$6:$E$24,ROW($A17)-ROW($A$5),MATCH(D$5,Metrics!$B$5:$E$5,0))),"")</f>
        <v>Inventory Turnover</v>
      </c>
      <c r="E17" s="42" t="str">
        <f>IFERROR(IF(LEN(INDEX(Metrics!$B$6:$E$24,ROW($A17)-ROW($A$5),MATCH(E$5,Metrics!$B$5:$E$5,0)))=0,"",INDEX(Metrics!$B$6:$E$24,ROW($A17)-ROW($A$5),MATCH(E$5,Metrics!$B$5:$E$5,0))),"")</f>
        <v>#</v>
      </c>
      <c r="F17" s="191">
        <f>IFERROR(IF(INDEX(Metrics!$G$6:$G$24,MATCH(CY_Target_Cumulative!$D17,Metrics!$D$6:$D$24,0))=Calc!$K$8,SUM(CY_Target!$F17:F17),AVERAGE(CY_Target!$F17:F17)),"")</f>
        <v>1.82</v>
      </c>
      <c r="G17" s="191">
        <f>IFERROR(IF(INDEX(Metrics!$G$6:$G$24,MATCH(CY_Target_Cumulative!$D17,Metrics!$D$6:$D$24,0))=Calc!$K$8,SUM(CY_Target!$F17:G17),AVERAGE(CY_Target!$F17:G17)),"")</f>
        <v>1.82</v>
      </c>
      <c r="H17" s="191">
        <f>IFERROR(IF(INDEX(Metrics!$G$6:$G$24,MATCH(CY_Target_Cumulative!$D17,Metrics!$D$6:$D$24,0))=Calc!$K$8,SUM(CY_Target!$F17:H17),AVERAGE(CY_Target!$F17:H17)),"")</f>
        <v>1.82</v>
      </c>
      <c r="I17" s="191">
        <f>IFERROR(IF(INDEX(Metrics!$G$6:$G$24,MATCH(CY_Target_Cumulative!$D17,Metrics!$D$6:$D$24,0))=Calc!$K$8,SUM(CY_Target!$F17:I17),AVERAGE(CY_Target!$F17:I17)),"")</f>
        <v>1.82</v>
      </c>
      <c r="J17" s="191">
        <f>IFERROR(IF(INDEX(Metrics!$G$6:$G$24,MATCH(CY_Target_Cumulative!$D17,Metrics!$D$6:$D$24,0))=Calc!$K$8,SUM(CY_Target!$F17:J17),AVERAGE(CY_Target!$F17:J17)),"")</f>
        <v>1.8199999999999998</v>
      </c>
      <c r="K17" s="191">
        <f>IFERROR(IF(INDEX(Metrics!$G$6:$G$24,MATCH(CY_Target_Cumulative!$D17,Metrics!$D$6:$D$24,0))=Calc!$K$8,SUM(CY_Target!$F17:K17),AVERAGE(CY_Target!$F17:K17)),"")</f>
        <v>1.82</v>
      </c>
      <c r="L17" s="192">
        <f>IFERROR(IF(INDEX(Metrics!$G$6:$G$24,MATCH(CY_Target_Cumulative!$D17,Metrics!$D$6:$D$24,0))=Calc!$K$8,SUM(CY_Target!$F17:L17),AVERAGE(CY_Target!$F17:L17)),"")</f>
        <v>1.82</v>
      </c>
      <c r="M17" s="192">
        <f>IFERROR(IF(INDEX(Metrics!$G$6:$G$24,MATCH(CY_Target_Cumulative!$D17,Metrics!$D$6:$D$24,0))=Calc!$K$8,SUM(CY_Target!$F17:M17),AVERAGE(CY_Target!$F17:M17)),"")</f>
        <v>1.82</v>
      </c>
      <c r="N17" s="192">
        <f>IFERROR(IF(INDEX(Metrics!$G$6:$G$24,MATCH(CY_Target_Cumulative!$D17,Metrics!$D$6:$D$24,0))=Calc!$K$8,SUM(CY_Target!$F17:N17),AVERAGE(CY_Target!$F17:N17)),"")</f>
        <v>1.82</v>
      </c>
      <c r="O17" s="192">
        <f>IFERROR(IF(INDEX(Metrics!$G$6:$G$24,MATCH(CY_Target_Cumulative!$D17,Metrics!$D$6:$D$24,0))=Calc!$K$8,SUM(CY_Target!$F17:O17),AVERAGE(CY_Target!$F17:O17)),"")</f>
        <v>1.82</v>
      </c>
      <c r="P17" s="192">
        <f>IFERROR(IF(INDEX(Metrics!$G$6:$G$24,MATCH(CY_Target_Cumulative!$D17,Metrics!$D$6:$D$24,0))=Calc!$K$8,SUM(CY_Target!$F17:P17),AVERAGE(CY_Target!$F17:P17)),"")</f>
        <v>1.82</v>
      </c>
      <c r="Q17" s="193">
        <f>IFERROR(IF(INDEX(Metrics!$G$6:$G$24,MATCH(CY_Target_Cumulative!$D17,Metrics!$D$6:$D$24,0))=Calc!$K$8,SUM(CY_Target!$F17:Q17),AVERAGE(CY_Target!$F17:Q17)),"")</f>
        <v>1.82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202</v>
      </c>
      <c r="C18" s="162" t="str">
        <f>IFERROR(IF(LEN(INDEX(Metrics!$B$6:$E$24,ROW($A18)-ROW($A$5),MATCH(C$5,Metrics!$B$5:$E$5,0)))=0,"",INDEX(Metrics!$B$6:$E$24,ROW($A18)-ROW($A$5),MATCH(C$5,Metrics!$B$5:$E$5,0))),"")</f>
        <v>Inventory Management</v>
      </c>
      <c r="D18" s="162" t="str">
        <f>IFERROR(IF(LEN(INDEX(Metrics!$B$6:$E$24,ROW($A18)-ROW($A$5),MATCH(D$5,Metrics!$B$5:$E$5,0)))=0,"",INDEX(Metrics!$B$6:$E$24,ROW($A18)-ROW($A$5),MATCH(D$5,Metrics!$B$5:$E$5,0))),"")</f>
        <v>Average Days to Sell Inventory</v>
      </c>
      <c r="E18" s="42" t="str">
        <f>IFERROR(IF(LEN(INDEX(Metrics!$B$6:$E$24,ROW($A18)-ROW($A$5),MATCH(E$5,Metrics!$B$5:$E$5,0)))=0,"",INDEX(Metrics!$B$6:$E$24,ROW($A18)-ROW($A$5),MATCH(E$5,Metrics!$B$5:$E$5,0))),"")</f>
        <v>Days</v>
      </c>
      <c r="F18" s="196">
        <f>IFERROR(IF(INDEX(Metrics!$G$6:$G$24,MATCH(CY_Target_Cumulative!$D18,Metrics!$D$6:$D$24,0))=Calc!$K$8,SUM(CY_Target!$F18:F18),AVERAGE(CY_Target!$F18:F18)),"")</f>
        <v>21</v>
      </c>
      <c r="G18" s="196">
        <f>IFERROR(IF(INDEX(Metrics!$G$6:$G$24,MATCH(CY_Target_Cumulative!$D18,Metrics!$D$6:$D$24,0))=Calc!$K$8,SUM(CY_Target!$F18:G18),AVERAGE(CY_Target!$F18:G18)),"")</f>
        <v>21</v>
      </c>
      <c r="H18" s="196">
        <f>IFERROR(IF(INDEX(Metrics!$G$6:$G$24,MATCH(CY_Target_Cumulative!$D18,Metrics!$D$6:$D$24,0))=Calc!$K$8,SUM(CY_Target!$F18:H18),AVERAGE(CY_Target!$F18:H18)),"")</f>
        <v>21</v>
      </c>
      <c r="I18" s="196">
        <f>IFERROR(IF(INDEX(Metrics!$G$6:$G$24,MATCH(CY_Target_Cumulative!$D18,Metrics!$D$6:$D$24,0))=Calc!$K$8,SUM(CY_Target!$F18:I18),AVERAGE(CY_Target!$F18:I18)),"")</f>
        <v>21</v>
      </c>
      <c r="J18" s="196">
        <f>IFERROR(IF(INDEX(Metrics!$G$6:$G$24,MATCH(CY_Target_Cumulative!$D18,Metrics!$D$6:$D$24,0))=Calc!$K$8,SUM(CY_Target!$F18:J18),AVERAGE(CY_Target!$F18:J18)),"")</f>
        <v>21</v>
      </c>
      <c r="K18" s="196">
        <f>IFERROR(IF(INDEX(Metrics!$G$6:$G$24,MATCH(CY_Target_Cumulative!$D18,Metrics!$D$6:$D$24,0))=Calc!$K$8,SUM(CY_Target!$F18:K18),AVERAGE(CY_Target!$F18:K18)),"")</f>
        <v>21</v>
      </c>
      <c r="L18" s="194">
        <f>IFERROR(IF(INDEX(Metrics!$G$6:$G$24,MATCH(CY_Target_Cumulative!$D18,Metrics!$D$6:$D$24,0))=Calc!$K$8,SUM(CY_Target!$F18:L18),AVERAGE(CY_Target!$F18:L18)),"")</f>
        <v>21</v>
      </c>
      <c r="M18" s="194">
        <f>IFERROR(IF(INDEX(Metrics!$G$6:$G$24,MATCH(CY_Target_Cumulative!$D18,Metrics!$D$6:$D$24,0))=Calc!$K$8,SUM(CY_Target!$F18:M18),AVERAGE(CY_Target!$F18:M18)),"")</f>
        <v>21</v>
      </c>
      <c r="N18" s="194">
        <f>IFERROR(IF(INDEX(Metrics!$G$6:$G$24,MATCH(CY_Target_Cumulative!$D18,Metrics!$D$6:$D$24,0))=Calc!$K$8,SUM(CY_Target!$F18:N18),AVERAGE(CY_Target!$F18:N18)),"")</f>
        <v>21</v>
      </c>
      <c r="O18" s="194">
        <f>IFERROR(IF(INDEX(Metrics!$G$6:$G$24,MATCH(CY_Target_Cumulative!$D18,Metrics!$D$6:$D$24,0))=Calc!$K$8,SUM(CY_Target!$F18:O18),AVERAGE(CY_Target!$F18:O18)),"")</f>
        <v>21</v>
      </c>
      <c r="P18" s="194">
        <f>IFERROR(IF(INDEX(Metrics!$G$6:$G$24,MATCH(CY_Target_Cumulative!$D18,Metrics!$D$6:$D$24,0))=Calc!$K$8,SUM(CY_Target!$F18:P18),AVERAGE(CY_Target!$F18:P18)),"")</f>
        <v>21</v>
      </c>
      <c r="Q18" s="195">
        <f>IFERROR(IF(INDEX(Metrics!$G$6:$G$24,MATCH(CY_Target_Cumulative!$D18,Metrics!$D$6:$D$24,0))=Calc!$K$8,SUM(CY_Target!$F18:Q18),AVERAGE(CY_Target!$F18:Q18)),"")</f>
        <v>21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203</v>
      </c>
      <c r="C19" s="162" t="str">
        <f>IFERROR(IF(LEN(INDEX(Metrics!$B$6:$E$24,ROW($A19)-ROW($A$5),MATCH(C$5,Metrics!$B$5:$E$5,0)))=0,"",INDEX(Metrics!$B$6:$E$24,ROW($A19)-ROW($A$5),MATCH(C$5,Metrics!$B$5:$E$5,0))),"")</f>
        <v>Inventory Management</v>
      </c>
      <c r="D19" s="162" t="str">
        <f>IFERROR(IF(LEN(INDEX(Metrics!$B$6:$E$24,ROW($A19)-ROW($A$5),MATCH(D$5,Metrics!$B$5:$E$5,0)))=0,"",INDEX(Metrics!$B$6:$E$24,ROW($A19)-ROW($A$5),MATCH(D$5,Metrics!$B$5:$E$5,0))),"")</f>
        <v>Average Inventory</v>
      </c>
      <c r="E19" s="42" t="str">
        <f>IFERROR(IF(LEN(INDEX(Metrics!$B$6:$E$24,ROW($A19)-ROW($A$5),MATCH(E$5,Metrics!$B$5:$E$5,0)))=0,"",INDEX(Metrics!$B$6:$E$24,ROW($A19)-ROW($A$5),MATCH(E$5,Metrics!$B$5:$E$5,0))),"")</f>
        <v>USD</v>
      </c>
      <c r="F19" s="196">
        <f>IFERROR(IF(INDEX(Metrics!$G$6:$G$24,MATCH(CY_Target_Cumulative!$D19,Metrics!$D$6:$D$24,0))=Calc!$K$8,SUM(CY_Target!$F19:F19),AVERAGE(CY_Target!$F19:F19)),"")</f>
        <v>1750</v>
      </c>
      <c r="G19" s="196">
        <f>IFERROR(IF(INDEX(Metrics!$G$6:$G$24,MATCH(CY_Target_Cumulative!$D19,Metrics!$D$6:$D$24,0))=Calc!$K$8,SUM(CY_Target!$F19:G19),AVERAGE(CY_Target!$F19:G19)),"")</f>
        <v>1750</v>
      </c>
      <c r="H19" s="196">
        <f>IFERROR(IF(INDEX(Metrics!$G$6:$G$24,MATCH(CY_Target_Cumulative!$D19,Metrics!$D$6:$D$24,0))=Calc!$K$8,SUM(CY_Target!$F19:H19),AVERAGE(CY_Target!$F19:H19)),"")</f>
        <v>1750</v>
      </c>
      <c r="I19" s="196">
        <f>IFERROR(IF(INDEX(Metrics!$G$6:$G$24,MATCH(CY_Target_Cumulative!$D19,Metrics!$D$6:$D$24,0))=Calc!$K$8,SUM(CY_Target!$F19:I19),AVERAGE(CY_Target!$F19:I19)),"")</f>
        <v>1750</v>
      </c>
      <c r="J19" s="196">
        <f>IFERROR(IF(INDEX(Metrics!$G$6:$G$24,MATCH(CY_Target_Cumulative!$D19,Metrics!$D$6:$D$24,0))=Calc!$K$8,SUM(CY_Target!$F19:J19),AVERAGE(CY_Target!$F19:J19)),"")</f>
        <v>1750</v>
      </c>
      <c r="K19" s="196">
        <f>IFERROR(IF(INDEX(Metrics!$G$6:$G$24,MATCH(CY_Target_Cumulative!$D19,Metrics!$D$6:$D$24,0))=Calc!$K$8,SUM(CY_Target!$F19:K19),AVERAGE(CY_Target!$F19:K19)),"")</f>
        <v>1750</v>
      </c>
      <c r="L19" s="196">
        <f>IFERROR(IF(INDEX(Metrics!$G$6:$G$24,MATCH(CY_Target_Cumulative!$D19,Metrics!$D$6:$D$24,0))=Calc!$K$8,SUM(CY_Target!$F19:L19),AVERAGE(CY_Target!$F19:L19)),"")</f>
        <v>1750</v>
      </c>
      <c r="M19" s="196">
        <f>IFERROR(IF(INDEX(Metrics!$G$6:$G$24,MATCH(CY_Target_Cumulative!$D19,Metrics!$D$6:$D$24,0))=Calc!$K$8,SUM(CY_Target!$F19:M19),AVERAGE(CY_Target!$F19:M19)),"")</f>
        <v>1750</v>
      </c>
      <c r="N19" s="196">
        <f>IFERROR(IF(INDEX(Metrics!$G$6:$G$24,MATCH(CY_Target_Cumulative!$D19,Metrics!$D$6:$D$24,0))=Calc!$K$8,SUM(CY_Target!$F19:N19),AVERAGE(CY_Target!$F19:N19)),"")</f>
        <v>1750</v>
      </c>
      <c r="O19" s="196">
        <f>IFERROR(IF(INDEX(Metrics!$G$6:$G$24,MATCH(CY_Target_Cumulative!$D19,Metrics!$D$6:$D$24,0))=Calc!$K$8,SUM(CY_Target!$F19:O19),AVERAGE(CY_Target!$F19:O19)),"")</f>
        <v>1750</v>
      </c>
      <c r="P19" s="196">
        <f>IFERROR(IF(INDEX(Metrics!$G$6:$G$24,MATCH(CY_Target_Cumulative!$D19,Metrics!$D$6:$D$24,0))=Calc!$K$8,SUM(CY_Target!$F19:P19),AVERAGE(CY_Target!$F19:P19)),"")</f>
        <v>1750</v>
      </c>
      <c r="Q19" s="197">
        <f>IFERROR(IF(INDEX(Metrics!$G$6:$G$24,MATCH(CY_Target_Cumulative!$D19,Metrics!$D$6:$D$24,0))=Calc!$K$8,SUM(CY_Target!$F19:Q19),AVERAGE(CY_Target!$F19:Q19)),"")</f>
        <v>1750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204</v>
      </c>
      <c r="C20" s="162" t="str">
        <f>IFERROR(IF(LEN(INDEX(Metrics!$B$6:$E$24,ROW($A20)-ROW($A$5),MATCH(C$5,Metrics!$B$5:$E$5,0)))=0,"",INDEX(Metrics!$B$6:$E$24,ROW($A20)-ROW($A$5),MATCH(C$5,Metrics!$B$5:$E$5,0))),"")</f>
        <v>Inventory Management</v>
      </c>
      <c r="D20" s="162" t="str">
        <f>IFERROR(IF(LEN(INDEX(Metrics!$B$6:$E$24,ROW($A20)-ROW($A$5),MATCH(D$5,Metrics!$B$5:$E$5,0)))=0,"",INDEX(Metrics!$B$6:$E$24,ROW($A20)-ROW($A$5),MATCH(D$5,Metrics!$B$5:$E$5,0))),"")</f>
        <v>Inventory Days of Supply</v>
      </c>
      <c r="E20" s="42" t="str">
        <f>IFERROR(IF(LEN(INDEX(Metrics!$B$6:$E$24,ROW($A20)-ROW($A$5),MATCH(E$5,Metrics!$B$5:$E$5,0)))=0,"",INDEX(Metrics!$B$6:$E$24,ROW($A20)-ROW($A$5),MATCH(E$5,Metrics!$B$5:$E$5,0))),"")</f>
        <v>Days</v>
      </c>
      <c r="F20" s="194">
        <f>IFERROR(IF(INDEX(Metrics!$G$6:$G$24,MATCH(CY_Target_Cumulative!$D20,Metrics!$D$6:$D$24,0))=Calc!$K$8,SUM(CY_Target!$F20:F20),AVERAGE(CY_Target!$F20:F20)),"")</f>
        <v>11</v>
      </c>
      <c r="G20" s="194">
        <f>IFERROR(IF(INDEX(Metrics!$G$6:$G$24,MATCH(CY_Target_Cumulative!$D20,Metrics!$D$6:$D$24,0))=Calc!$K$8,SUM(CY_Target!$F20:G20),AVERAGE(CY_Target!$F20:G20)),"")</f>
        <v>11</v>
      </c>
      <c r="H20" s="194">
        <f>IFERROR(IF(INDEX(Metrics!$G$6:$G$24,MATCH(CY_Target_Cumulative!$D20,Metrics!$D$6:$D$24,0))=Calc!$K$8,SUM(CY_Target!$F20:H20),AVERAGE(CY_Target!$F20:H20)),"")</f>
        <v>11</v>
      </c>
      <c r="I20" s="194">
        <f>IFERROR(IF(INDEX(Metrics!$G$6:$G$24,MATCH(CY_Target_Cumulative!$D20,Metrics!$D$6:$D$24,0))=Calc!$K$8,SUM(CY_Target!$F20:I20),AVERAGE(CY_Target!$F20:I20)),"")</f>
        <v>11</v>
      </c>
      <c r="J20" s="194">
        <f>IFERROR(IF(INDEX(Metrics!$G$6:$G$24,MATCH(CY_Target_Cumulative!$D20,Metrics!$D$6:$D$24,0))=Calc!$K$8,SUM(CY_Target!$F20:J20),AVERAGE(CY_Target!$F20:J20)),"")</f>
        <v>11</v>
      </c>
      <c r="K20" s="194">
        <f>IFERROR(IF(INDEX(Metrics!$G$6:$G$24,MATCH(CY_Target_Cumulative!$D20,Metrics!$D$6:$D$24,0))=Calc!$K$8,SUM(CY_Target!$F20:K20),AVERAGE(CY_Target!$F20:K20)),"")</f>
        <v>11</v>
      </c>
      <c r="L20" s="194">
        <f>IFERROR(IF(INDEX(Metrics!$G$6:$G$24,MATCH(CY_Target_Cumulative!$D20,Metrics!$D$6:$D$24,0))=Calc!$K$8,SUM(CY_Target!$F20:L20),AVERAGE(CY_Target!$F20:L20)),"")</f>
        <v>11</v>
      </c>
      <c r="M20" s="194">
        <f>IFERROR(IF(INDEX(Metrics!$G$6:$G$24,MATCH(CY_Target_Cumulative!$D20,Metrics!$D$6:$D$24,0))=Calc!$K$8,SUM(CY_Target!$F20:M20),AVERAGE(CY_Target!$F20:M20)),"")</f>
        <v>11</v>
      </c>
      <c r="N20" s="194">
        <f>IFERROR(IF(INDEX(Metrics!$G$6:$G$24,MATCH(CY_Target_Cumulative!$D20,Metrics!$D$6:$D$24,0))=Calc!$K$8,SUM(CY_Target!$F20:N20),AVERAGE(CY_Target!$F20:N20)),"")</f>
        <v>11</v>
      </c>
      <c r="O20" s="194">
        <f>IFERROR(IF(INDEX(Metrics!$G$6:$G$24,MATCH(CY_Target_Cumulative!$D20,Metrics!$D$6:$D$24,0))=Calc!$K$8,SUM(CY_Target!$F20:O20),AVERAGE(CY_Target!$F20:O20)),"")</f>
        <v>11</v>
      </c>
      <c r="P20" s="194">
        <f>IFERROR(IF(INDEX(Metrics!$G$6:$G$24,MATCH(CY_Target_Cumulative!$D20,Metrics!$D$6:$D$24,0))=Calc!$K$8,SUM(CY_Target!$F20:P20),AVERAGE(CY_Target!$F20:P20)),"")</f>
        <v>11</v>
      </c>
      <c r="Q20" s="195">
        <f>IFERROR(IF(INDEX(Metrics!$G$6:$G$24,MATCH(CY_Target_Cumulative!$D20,Metrics!$D$6:$D$24,0))=Calc!$K$8,SUM(CY_Target!$F20:Q20),AVERAGE(CY_Target!$F20:Q20)),"")</f>
        <v>11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205</v>
      </c>
      <c r="C21" s="162" t="str">
        <f>IFERROR(IF(LEN(INDEX(Metrics!$B$6:$E$24,ROW($A21)-ROW($A$5),MATCH(C$5,Metrics!$B$5:$E$5,0)))=0,"",INDEX(Metrics!$B$6:$E$24,ROW($A21)-ROW($A$5),MATCH(C$5,Metrics!$B$5:$E$5,0))),"")</f>
        <v>Inventory Management</v>
      </c>
      <c r="D21" s="162" t="str">
        <f>IFERROR(IF(LEN(INDEX(Metrics!$B$6:$E$24,ROW($A21)-ROW($A$5),MATCH(D$5,Metrics!$B$5:$E$5,0)))=0,"",INDEX(Metrics!$B$6:$E$24,ROW($A21)-ROW($A$5),MATCH(D$5,Metrics!$B$5:$E$5,0))),"")</f>
        <v>Lead Time</v>
      </c>
      <c r="E21" s="42" t="str">
        <f>IFERROR(IF(LEN(INDEX(Metrics!$B$6:$E$24,ROW($A21)-ROW($A$5),MATCH(E$5,Metrics!$B$5:$E$5,0)))=0,"",INDEX(Metrics!$B$6:$E$24,ROW($A21)-ROW($A$5),MATCH(E$5,Metrics!$B$5:$E$5,0))),"")</f>
        <v>Days</v>
      </c>
      <c r="F21" s="194">
        <f>IFERROR(IF(INDEX(Metrics!$G$6:$G$24,MATCH(CY_Target_Cumulative!$D21,Metrics!$D$6:$D$24,0))=Calc!$K$8,SUM(CY_Target!$F21:F21),AVERAGE(CY_Target!$F21:F21)),"")</f>
        <v>15</v>
      </c>
      <c r="G21" s="194">
        <f>IFERROR(IF(INDEX(Metrics!$G$6:$G$24,MATCH(CY_Target_Cumulative!$D21,Metrics!$D$6:$D$24,0))=Calc!$K$8,SUM(CY_Target!$F21:G21),AVERAGE(CY_Target!$F21:G21)),"")</f>
        <v>15</v>
      </c>
      <c r="H21" s="194">
        <f>IFERROR(IF(INDEX(Metrics!$G$6:$G$24,MATCH(CY_Target_Cumulative!$D21,Metrics!$D$6:$D$24,0))=Calc!$K$8,SUM(CY_Target!$F21:H21),AVERAGE(CY_Target!$F21:H21)),"")</f>
        <v>15</v>
      </c>
      <c r="I21" s="194">
        <f>IFERROR(IF(INDEX(Metrics!$G$6:$G$24,MATCH(CY_Target_Cumulative!$D21,Metrics!$D$6:$D$24,0))=Calc!$K$8,SUM(CY_Target!$F21:I21),AVERAGE(CY_Target!$F21:I21)),"")</f>
        <v>15</v>
      </c>
      <c r="J21" s="194">
        <f>IFERROR(IF(INDEX(Metrics!$G$6:$G$24,MATCH(CY_Target_Cumulative!$D21,Metrics!$D$6:$D$24,0))=Calc!$K$8,SUM(CY_Target!$F21:J21),AVERAGE(CY_Target!$F21:J21)),"")</f>
        <v>15</v>
      </c>
      <c r="K21" s="194">
        <f>IFERROR(IF(INDEX(Metrics!$G$6:$G$24,MATCH(CY_Target_Cumulative!$D21,Metrics!$D$6:$D$24,0))=Calc!$K$8,SUM(CY_Target!$F21:K21),AVERAGE(CY_Target!$F21:K21)),"")</f>
        <v>15</v>
      </c>
      <c r="L21" s="194">
        <f>IFERROR(IF(INDEX(Metrics!$G$6:$G$24,MATCH(CY_Target_Cumulative!$D21,Metrics!$D$6:$D$24,0))=Calc!$K$8,SUM(CY_Target!$F21:L21),AVERAGE(CY_Target!$F21:L21)),"")</f>
        <v>15</v>
      </c>
      <c r="M21" s="194">
        <f>IFERROR(IF(INDEX(Metrics!$G$6:$G$24,MATCH(CY_Target_Cumulative!$D21,Metrics!$D$6:$D$24,0))=Calc!$K$8,SUM(CY_Target!$F21:M21),AVERAGE(CY_Target!$F21:M21)),"")</f>
        <v>15</v>
      </c>
      <c r="N21" s="194">
        <f>IFERROR(IF(INDEX(Metrics!$G$6:$G$24,MATCH(CY_Target_Cumulative!$D21,Metrics!$D$6:$D$24,0))=Calc!$K$8,SUM(CY_Target!$F21:N21),AVERAGE(CY_Target!$F21:N21)),"")</f>
        <v>15</v>
      </c>
      <c r="O21" s="194">
        <f>IFERROR(IF(INDEX(Metrics!$G$6:$G$24,MATCH(CY_Target_Cumulative!$D21,Metrics!$D$6:$D$24,0))=Calc!$K$8,SUM(CY_Target!$F21:O21),AVERAGE(CY_Target!$F21:O21)),"")</f>
        <v>15</v>
      </c>
      <c r="P21" s="194">
        <f>IFERROR(IF(INDEX(Metrics!$G$6:$G$24,MATCH(CY_Target_Cumulative!$D21,Metrics!$D$6:$D$24,0))=Calc!$K$8,SUM(CY_Target!$F21:P21),AVERAGE(CY_Target!$F21:P21)),"")</f>
        <v>15</v>
      </c>
      <c r="Q21" s="195">
        <f>IFERROR(IF(INDEX(Metrics!$G$6:$G$24,MATCH(CY_Target_Cumulative!$D21,Metrics!$D$6:$D$24,0))=Calc!$K$8,SUM(CY_Target!$F21:Q21),AVERAGE(CY_Target!$F21:Q21)),"")</f>
        <v>15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206</v>
      </c>
      <c r="C22" s="162" t="str">
        <f>IFERROR(IF(LEN(INDEX(Metrics!$B$6:$E$24,ROW($A22)-ROW($A$5),MATCH(C$5,Metrics!$B$5:$E$5,0)))=0,"",INDEX(Metrics!$B$6:$E$24,ROW($A22)-ROW($A$5),MATCH(C$5,Metrics!$B$5:$E$5,0))),"")</f>
        <v>Inventory Management</v>
      </c>
      <c r="D22" s="162" t="str">
        <f>IFERROR(IF(LEN(INDEX(Metrics!$B$6:$E$24,ROW($A22)-ROW($A$5),MATCH(D$5,Metrics!$B$5:$E$5,0)))=0,"",INDEX(Metrics!$B$6:$E$24,ROW($A22)-ROW($A$5),MATCH(D$5,Metrics!$B$5:$E$5,0))),"")</f>
        <v>Rate of Return</v>
      </c>
      <c r="E22" s="42" t="str">
        <f>IFERROR(IF(LEN(INDEX(Metrics!$B$6:$E$24,ROW($A22)-ROW($A$5),MATCH(E$5,Metrics!$B$5:$E$5,0)))=0,"",INDEX(Metrics!$B$6:$E$24,ROW($A22)-ROW($A$5),MATCH(E$5,Metrics!$B$5:$E$5,0))),"")</f>
        <v>%</v>
      </c>
      <c r="F22" s="203">
        <f>IFERROR(IF(INDEX(Metrics!$G$6:$G$24,MATCH(CY_Target_Cumulative!$D22,Metrics!$D$6:$D$24,0))=Calc!$K$8,SUM(CY_Target!$F22:F22),AVERAGE(CY_Target!$F22:F22)),"")</f>
        <v>3.4000000000000002E-2</v>
      </c>
      <c r="G22" s="203">
        <f>IFERROR(IF(INDEX(Metrics!$G$6:$G$24,MATCH(CY_Target_Cumulative!$D22,Metrics!$D$6:$D$24,0))=Calc!$K$8,SUM(CY_Target!$F22:G22),AVERAGE(CY_Target!$F22:G22)),"")</f>
        <v>3.4000000000000002E-2</v>
      </c>
      <c r="H22" s="203">
        <f>IFERROR(IF(INDEX(Metrics!$G$6:$G$24,MATCH(CY_Target_Cumulative!$D22,Metrics!$D$6:$D$24,0))=Calc!$K$8,SUM(CY_Target!$F22:H22),AVERAGE(CY_Target!$F22:H22)),"")</f>
        <v>3.4000000000000002E-2</v>
      </c>
      <c r="I22" s="203">
        <f>IFERROR(IF(INDEX(Metrics!$G$6:$G$24,MATCH(CY_Target_Cumulative!$D22,Metrics!$D$6:$D$24,0))=Calc!$K$8,SUM(CY_Target!$F22:I22),AVERAGE(CY_Target!$F22:I22)),"")</f>
        <v>3.4000000000000002E-2</v>
      </c>
      <c r="J22" s="203">
        <f>IFERROR(IF(INDEX(Metrics!$G$6:$G$24,MATCH(CY_Target_Cumulative!$D22,Metrics!$D$6:$D$24,0))=Calc!$K$8,SUM(CY_Target!$F22:J22),AVERAGE(CY_Target!$F22:J22)),"")</f>
        <v>3.4000000000000002E-2</v>
      </c>
      <c r="K22" s="203">
        <f>IFERROR(IF(INDEX(Metrics!$G$6:$G$24,MATCH(CY_Target_Cumulative!$D22,Metrics!$D$6:$D$24,0))=Calc!$K$8,SUM(CY_Target!$F22:K22),AVERAGE(CY_Target!$F22:K22)),"")</f>
        <v>3.4000000000000002E-2</v>
      </c>
      <c r="L22" s="203">
        <f>IFERROR(IF(INDEX(Metrics!$G$6:$G$24,MATCH(CY_Target_Cumulative!$D22,Metrics!$D$6:$D$24,0))=Calc!$K$8,SUM(CY_Target!$F22:L22),AVERAGE(CY_Target!$F22:L22)),"")</f>
        <v>3.4000000000000002E-2</v>
      </c>
      <c r="M22" s="203">
        <f>IFERROR(IF(INDEX(Metrics!$G$6:$G$24,MATCH(CY_Target_Cumulative!$D22,Metrics!$D$6:$D$24,0))=Calc!$K$8,SUM(CY_Target!$F22:M22),AVERAGE(CY_Target!$F22:M22)),"")</f>
        <v>3.4000000000000002E-2</v>
      </c>
      <c r="N22" s="203">
        <f>IFERROR(IF(INDEX(Metrics!$G$6:$G$24,MATCH(CY_Target_Cumulative!$D22,Metrics!$D$6:$D$24,0))=Calc!$K$8,SUM(CY_Target!$F22:N22),AVERAGE(CY_Target!$F22:N22)),"")</f>
        <v>3.4000000000000002E-2</v>
      </c>
      <c r="O22" s="203">
        <f>IFERROR(IF(INDEX(Metrics!$G$6:$G$24,MATCH(CY_Target_Cumulative!$D22,Metrics!$D$6:$D$24,0))=Calc!$K$8,SUM(CY_Target!$F22:O22),AVERAGE(CY_Target!$F22:O22)),"")</f>
        <v>3.4000000000000002E-2</v>
      </c>
      <c r="P22" s="203">
        <f>IFERROR(IF(INDEX(Metrics!$G$6:$G$24,MATCH(CY_Target_Cumulative!$D22,Metrics!$D$6:$D$24,0))=Calc!$K$8,SUM(CY_Target!$F22:P22),AVERAGE(CY_Target!$F22:P22)),"")</f>
        <v>3.4000000000000002E-2</v>
      </c>
      <c r="Q22" s="204">
        <f>IFERROR(IF(INDEX(Metrics!$G$6:$G$24,MATCH(CY_Target_Cumulative!$D22,Metrics!$D$6:$D$24,0))=Calc!$K$8,SUM(CY_Target!$F22:Q22),AVERAGE(CY_Target!$F22:Q22)),"")</f>
        <v>3.4000000000000002E-2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207</v>
      </c>
      <c r="C23" s="162" t="str">
        <f>IFERROR(IF(LEN(INDEX(Metrics!$B$6:$E$24,ROW($A23)-ROW($A$5),MATCH(C$5,Metrics!$B$5:$E$5,0)))=0,"",INDEX(Metrics!$B$6:$E$24,ROW($A23)-ROW($A$5),MATCH(C$5,Metrics!$B$5:$E$5,0))),"")</f>
        <v>Inventory Management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IFERROR(IF(INDEX(Metrics!$G$6:$G$24,MATCH(CY_Target_Cumulative!$D23,Metrics!$D$6:$D$24,0))=Calc!$K$8,SUM(CY_Target!$F23:F23),AVERAGE(CY_Target!$F23:F23)),"")</f>
        <v/>
      </c>
      <c r="G23" s="45" t="str">
        <f>IFERROR(IF(INDEX(Metrics!$G$6:$G$24,MATCH(CY_Target_Cumulative!$D23,Metrics!$D$6:$D$24,0))=Calc!$K$8,SUM(CY_Target!$F23:G23),AVERAGE(CY_Target!$F23:G23)),"")</f>
        <v/>
      </c>
      <c r="H23" s="45" t="str">
        <f>IFERROR(IF(INDEX(Metrics!$G$6:$G$24,MATCH(CY_Target_Cumulative!$D23,Metrics!$D$6:$D$24,0))=Calc!$K$8,SUM(CY_Target!$F23:H23),AVERAGE(CY_Target!$F23:H23)),"")</f>
        <v/>
      </c>
      <c r="I23" s="45" t="str">
        <f>IFERROR(IF(INDEX(Metrics!$G$6:$G$24,MATCH(CY_Target_Cumulative!$D23,Metrics!$D$6:$D$24,0))=Calc!$K$8,SUM(CY_Target!$F23:I23),AVERAGE(CY_Target!$F23:I23)),"")</f>
        <v/>
      </c>
      <c r="J23" s="45" t="str">
        <f>IFERROR(IF(INDEX(Metrics!$G$6:$G$24,MATCH(CY_Target_Cumulative!$D23,Metrics!$D$6:$D$24,0))=Calc!$K$8,SUM(CY_Target!$F23:J23),AVERAGE(CY_Target!$F23:J23)),"")</f>
        <v/>
      </c>
      <c r="K23" s="45" t="str">
        <f>IFERROR(IF(INDEX(Metrics!$G$6:$G$24,MATCH(CY_Target_Cumulative!$D23,Metrics!$D$6:$D$24,0))=Calc!$K$8,SUM(CY_Target!$F23:K23),AVERAGE(CY_Target!$F23:K23)),"")</f>
        <v/>
      </c>
      <c r="L23" s="45" t="str">
        <f>IFERROR(IF(INDEX(Metrics!$G$6:$G$24,MATCH(CY_Target_Cumulative!$D23,Metrics!$D$6:$D$24,0))=Calc!$K$8,SUM(CY_Target!$F23:L23),AVERAGE(CY_Target!$F23:L23)),"")</f>
        <v/>
      </c>
      <c r="M23" s="45" t="str">
        <f>IFERROR(IF(INDEX(Metrics!$G$6:$G$24,MATCH(CY_Target_Cumulative!$D23,Metrics!$D$6:$D$24,0))=Calc!$K$8,SUM(CY_Target!$F23:M23),AVERAGE(CY_Target!$F23:M23)),"")</f>
        <v/>
      </c>
      <c r="N23" s="45" t="str">
        <f>IFERROR(IF(INDEX(Metrics!$G$6:$G$24,MATCH(CY_Target_Cumulative!$D23,Metrics!$D$6:$D$24,0))=Calc!$K$8,SUM(CY_Target!$F23:N23),AVERAGE(CY_Target!$F23:N23)),"")</f>
        <v/>
      </c>
      <c r="O23" s="45" t="str">
        <f>IFERROR(IF(INDEX(Metrics!$G$6:$G$24,MATCH(CY_Target_Cumulative!$D23,Metrics!$D$6:$D$24,0))=Calc!$K$8,SUM(CY_Target!$F23:O23),AVERAGE(CY_Target!$F23:O23)),"")</f>
        <v/>
      </c>
      <c r="P23" s="45" t="str">
        <f>IFERROR(IF(INDEX(Metrics!$G$6:$G$24,MATCH(CY_Target_Cumulative!$D23,Metrics!$D$6:$D$24,0))=Calc!$K$8,SUM(CY_Target!$F23:P23),AVERAGE(CY_Target!$F23:P23)),"")</f>
        <v/>
      </c>
      <c r="Q23" s="69" t="str">
        <f>IFERROR(IF(INDEX(Metrics!$G$6:$G$24,MATCH(CY_Target_Cumulative!$D23,Metrics!$D$6:$D$24,0))=Calc!$K$8,SUM(CY_Target!$F23:Q23),AVERAGE(CY_Target!$F23:Q23)),"")</f>
        <v/>
      </c>
    </row>
    <row r="24" spans="1:17" x14ac:dyDescent="0.25">
      <c r="A24" s="3"/>
      <c r="B24" s="62">
        <f>IFERROR(IF(LEN(INDEX(Metrics!$B$6:$E$24,ROW($A24)-ROW($A$5),MATCH(B$5,Metrics!$B$5:$E$5,0)))=0,"",INDEX(Metrics!$B$6:$E$24,ROW($A24)-ROW($A$5),MATCH(B$5,Metrics!$B$5:$E$5,0))),"")</f>
        <v>208</v>
      </c>
      <c r="C24" s="162" t="str">
        <f>IFERROR(IF(LEN(INDEX(Metrics!$B$6:$E$24,ROW($A24)-ROW($A$5),MATCH(C$5,Metrics!$B$5:$E$5,0)))=0,"",INDEX(Metrics!$B$6:$E$24,ROW($A24)-ROW($A$5),MATCH(C$5,Metrics!$B$5:$E$5,0))),"")</f>
        <v>Inventory Management</v>
      </c>
      <c r="D24" s="162" t="str">
        <f>IFERROR(IF(LEN(INDEX(Metrics!$B$6:$E$24,ROW($A24)-ROW($A$5),MATCH(D$5,Metrics!$B$5:$E$5,0)))=0,"",INDEX(Metrics!$B$6:$E$24,ROW($A24)-ROW($A$5),MATCH(D$5,Metrics!$B$5:$E$5,0))),"")</f>
        <v/>
      </c>
      <c r="E24" s="42" t="str">
        <f>IFERROR(IF(LEN(INDEX(Metrics!$B$6:$E$24,ROW($A24)-ROW($A$5),MATCH(E$5,Metrics!$B$5:$E$5,0)))=0,"",INDEX(Metrics!$B$6:$E$24,ROW($A24)-ROW($A$5),MATCH(E$5,Metrics!$B$5:$E$5,0))),"")</f>
        <v/>
      </c>
      <c r="F24" s="45" t="str">
        <f>IFERROR(IF(INDEX(Metrics!$G$6:$G$24,MATCH(CY_Target_Cumulative!$D24,Metrics!$D$6:$D$24,0))=Calc!$K$8,SUM(CY_Target!$F24:F24),AVERAGE(CY_Target!$F24:F24)),"")</f>
        <v/>
      </c>
      <c r="G24" s="45" t="str">
        <f>IFERROR(IF(INDEX(Metrics!$G$6:$G$24,MATCH(CY_Target_Cumulative!$D24,Metrics!$D$6:$D$24,0))=Calc!$K$8,SUM(CY_Target!$F24:G24),AVERAGE(CY_Target!$F24:G24)),"")</f>
        <v/>
      </c>
      <c r="H24" s="45" t="str">
        <f>IFERROR(IF(INDEX(Metrics!$G$6:$G$24,MATCH(CY_Target_Cumulative!$D24,Metrics!$D$6:$D$24,0))=Calc!$K$8,SUM(CY_Target!$F24:H24),AVERAGE(CY_Target!$F24:H24)),"")</f>
        <v/>
      </c>
      <c r="I24" s="45" t="str">
        <f>IFERROR(IF(INDEX(Metrics!$G$6:$G$24,MATCH(CY_Target_Cumulative!$D24,Metrics!$D$6:$D$24,0))=Calc!$K$8,SUM(CY_Target!$F24:I24),AVERAGE(CY_Target!$F24:I24)),"")</f>
        <v/>
      </c>
      <c r="J24" s="45" t="str">
        <f>IFERROR(IF(INDEX(Metrics!$G$6:$G$24,MATCH(CY_Target_Cumulative!$D24,Metrics!$D$6:$D$24,0))=Calc!$K$8,SUM(CY_Target!$F24:J24),AVERAGE(CY_Target!$F24:J24)),"")</f>
        <v/>
      </c>
      <c r="K24" s="45" t="str">
        <f>IFERROR(IF(INDEX(Metrics!$G$6:$G$24,MATCH(CY_Target_Cumulative!$D24,Metrics!$D$6:$D$24,0))=Calc!$K$8,SUM(CY_Target!$F24:K24),AVERAGE(CY_Target!$F24:K24)),"")</f>
        <v/>
      </c>
      <c r="L24" s="45" t="str">
        <f>IFERROR(IF(INDEX(Metrics!$G$6:$G$24,MATCH(CY_Target_Cumulative!$D24,Metrics!$D$6:$D$24,0))=Calc!$K$8,SUM(CY_Target!$F24:L24),AVERAGE(CY_Target!$F24:L24)),"")</f>
        <v/>
      </c>
      <c r="M24" s="45" t="str">
        <f>IFERROR(IF(INDEX(Metrics!$G$6:$G$24,MATCH(CY_Target_Cumulative!$D24,Metrics!$D$6:$D$24,0))=Calc!$K$8,SUM(CY_Target!$F24:M24),AVERAGE(CY_Target!$F24:M24)),"")</f>
        <v/>
      </c>
      <c r="N24" s="45" t="str">
        <f>IFERROR(IF(INDEX(Metrics!$G$6:$G$24,MATCH(CY_Target_Cumulative!$D24,Metrics!$D$6:$D$24,0))=Calc!$K$8,SUM(CY_Target!$F24:N24),AVERAGE(CY_Target!$F24:N24)),"")</f>
        <v/>
      </c>
      <c r="O24" s="45" t="str">
        <f>IFERROR(IF(INDEX(Metrics!$G$6:$G$24,MATCH(CY_Target_Cumulative!$D24,Metrics!$D$6:$D$24,0))=Calc!$K$8,SUM(CY_Target!$F24:O24),AVERAGE(CY_Target!$F24:O24)),"")</f>
        <v/>
      </c>
      <c r="P24" s="45" t="str">
        <f>IFERROR(IF(INDEX(Metrics!$G$6:$G$24,MATCH(CY_Target_Cumulative!$D24,Metrics!$D$6:$D$24,0))=Calc!$K$8,SUM(CY_Target!$F24:P24),AVERAGE(CY_Target!$F24:P24)),"")</f>
        <v/>
      </c>
      <c r="Q24" s="69" t="str">
        <f>IFERROR(IF(INDEX(Metrics!$G$6:$G$24,MATCH(CY_Target_Cumulative!$D24,Metrics!$D$6:$D$24,0))=Calc!$K$8,SUM(CY_Target!$F24:Q24),AVERAGE(CY_Target!$F24:Q24)),"")</f>
        <v/>
      </c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4"/>
    </row>
    <row r="26" spans="1:17" x14ac:dyDescent="0.25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41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4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42"/>
      <c r="G27" s="242"/>
      <c r="H27" s="242"/>
      <c r="I27" s="242"/>
      <c r="J27" s="242"/>
      <c r="K27" s="242"/>
      <c r="L27" s="241"/>
      <c r="M27" s="241"/>
      <c r="N27" s="241"/>
      <c r="O27" s="241"/>
      <c r="P27" s="241"/>
      <c r="Q27" s="24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42"/>
      <c r="G28" s="242"/>
      <c r="H28" s="242"/>
      <c r="I28" s="242"/>
      <c r="J28" s="242"/>
      <c r="K28" s="242"/>
      <c r="L28" s="241"/>
      <c r="M28" s="241"/>
      <c r="N28" s="241"/>
      <c r="O28" s="241"/>
      <c r="P28" s="241"/>
      <c r="Q28" s="243"/>
    </row>
    <row r="29" spans="1:17" x14ac:dyDescent="0.25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41"/>
      <c r="G29" s="242"/>
      <c r="H29" s="242"/>
      <c r="I29" s="242"/>
      <c r="J29" s="242"/>
      <c r="K29" s="242"/>
      <c r="L29" s="241"/>
      <c r="M29" s="241"/>
      <c r="N29" s="241"/>
      <c r="O29" s="241"/>
      <c r="P29" s="241"/>
      <c r="Q29" s="24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41"/>
      <c r="G30" s="241"/>
      <c r="H30" s="241"/>
      <c r="I30" s="241"/>
      <c r="J30" s="241"/>
      <c r="K30" s="241"/>
      <c r="L30" s="242"/>
      <c r="M30" s="242"/>
      <c r="N30" s="242"/>
      <c r="O30" s="242"/>
      <c r="P30" s="242"/>
      <c r="Q30" s="244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4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4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4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4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4"/>
    </row>
    <row r="36" spans="1:17" x14ac:dyDescent="0.25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42"/>
      <c r="G36" s="242"/>
      <c r="H36" s="242"/>
      <c r="I36" s="242"/>
      <c r="J36" s="242"/>
      <c r="K36" s="242"/>
      <c r="L36" s="241"/>
      <c r="M36" s="241"/>
      <c r="N36" s="241"/>
      <c r="O36" s="241"/>
      <c r="P36" s="241"/>
      <c r="Q36" s="24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42"/>
      <c r="G37" s="242"/>
      <c r="H37" s="242"/>
      <c r="I37" s="242"/>
      <c r="J37" s="242"/>
      <c r="K37" s="242"/>
      <c r="L37" s="241"/>
      <c r="M37" s="241"/>
      <c r="N37" s="241"/>
      <c r="O37" s="241"/>
      <c r="P37" s="241"/>
      <c r="Q37" s="243"/>
    </row>
    <row r="38" spans="1:17" x14ac:dyDescent="0.25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41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4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3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4"/>
    </row>
    <row r="41" spans="1:17" x14ac:dyDescent="0.25">
      <c r="A41" s="3"/>
      <c r="B41" s="214"/>
      <c r="C41" s="215"/>
      <c r="D41" s="215"/>
      <c r="E41" s="216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4"/>
    </row>
    <row r="42" spans="1:17" x14ac:dyDescent="0.25">
      <c r="A42" s="3"/>
      <c r="B42" s="214"/>
      <c r="C42" s="215"/>
      <c r="D42" s="215"/>
      <c r="E42" s="216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4"/>
    </row>
    <row r="43" spans="1:17" x14ac:dyDescent="0.25">
      <c r="A43" s="3"/>
      <c r="B43" s="214"/>
      <c r="C43" s="215"/>
      <c r="D43" s="215"/>
      <c r="E43" s="216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4"/>
    </row>
    <row r="44" spans="1:17" x14ac:dyDescent="0.25">
      <c r="A44" s="3"/>
      <c r="B44" s="214"/>
      <c r="C44" s="215"/>
      <c r="D44" s="215"/>
      <c r="E44" s="216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4"/>
    </row>
    <row r="45" spans="1:17" x14ac:dyDescent="0.25">
      <c r="A45" s="3"/>
      <c r="B45" s="214"/>
      <c r="C45" s="215"/>
      <c r="D45" s="215"/>
      <c r="E45" s="216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4"/>
    </row>
    <row r="46" spans="1:17" x14ac:dyDescent="0.25">
      <c r="A46" s="3"/>
      <c r="B46" s="214"/>
      <c r="C46" s="215"/>
      <c r="D46" s="218"/>
      <c r="E46" s="219"/>
      <c r="F46" s="242"/>
      <c r="G46" s="242"/>
      <c r="H46" s="242"/>
      <c r="I46" s="242"/>
      <c r="J46" s="242"/>
      <c r="K46" s="242"/>
      <c r="L46" s="241"/>
      <c r="M46" s="241"/>
      <c r="N46" s="241"/>
      <c r="O46" s="241"/>
      <c r="P46" s="241"/>
      <c r="Q46" s="243"/>
    </row>
    <row r="47" spans="1:17" x14ac:dyDescent="0.25">
      <c r="A47" s="3"/>
      <c r="B47" s="214"/>
      <c r="C47" s="215"/>
      <c r="D47" s="218"/>
      <c r="E47" s="219"/>
      <c r="F47" s="242"/>
      <c r="G47" s="242"/>
      <c r="H47" s="242"/>
      <c r="I47" s="242"/>
      <c r="J47" s="242"/>
      <c r="K47" s="242"/>
      <c r="L47" s="241"/>
      <c r="M47" s="241"/>
      <c r="N47" s="241"/>
      <c r="O47" s="241"/>
      <c r="P47" s="241"/>
      <c r="Q47" s="243"/>
    </row>
    <row r="48" spans="1:17" x14ac:dyDescent="0.25">
      <c r="A48" s="3"/>
      <c r="B48" s="214"/>
      <c r="C48" s="215"/>
      <c r="D48" s="218"/>
      <c r="E48" s="219"/>
      <c r="F48" s="241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4"/>
    </row>
    <row r="49" spans="1:17" x14ac:dyDescent="0.25">
      <c r="A49" s="3"/>
      <c r="B49" s="214"/>
      <c r="C49" s="215"/>
      <c r="D49" s="215"/>
      <c r="E49" s="216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4"/>
    </row>
    <row r="50" spans="1:17" x14ac:dyDescent="0.25">
      <c r="A50" s="3"/>
      <c r="B50" s="214"/>
      <c r="C50" s="215"/>
      <c r="D50" s="218"/>
      <c r="E50" s="219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4"/>
    </row>
    <row r="51" spans="1:17" x14ac:dyDescent="0.25">
      <c r="A51" s="3"/>
      <c r="B51" s="214"/>
      <c r="C51" s="215"/>
      <c r="D51" s="215"/>
      <c r="E51" s="216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4"/>
    </row>
    <row r="52" spans="1:17" x14ac:dyDescent="0.25">
      <c r="A52" s="3"/>
      <c r="B52" s="214"/>
      <c r="C52" s="215"/>
      <c r="D52" s="215"/>
      <c r="E52" s="216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4"/>
    </row>
    <row r="53" spans="1:17" x14ac:dyDescent="0.25">
      <c r="A53" s="3"/>
      <c r="B53" s="214"/>
      <c r="C53" s="215"/>
      <c r="D53" s="215"/>
      <c r="E53" s="216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4"/>
    </row>
    <row r="54" spans="1:17" x14ac:dyDescent="0.25">
      <c r="A54" s="3"/>
      <c r="B54" s="214"/>
      <c r="C54" s="215"/>
      <c r="D54" s="215"/>
      <c r="E54" s="216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4"/>
    </row>
    <row r="55" spans="1:17" x14ac:dyDescent="0.25">
      <c r="A55" s="3"/>
      <c r="B55" s="214"/>
      <c r="C55" s="215"/>
      <c r="D55" s="215"/>
      <c r="E55" s="216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4"/>
    </row>
    <row r="56" spans="1:17" x14ac:dyDescent="0.25">
      <c r="B56" s="214"/>
      <c r="C56" s="215"/>
      <c r="D56" s="215"/>
      <c r="E56" s="216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4"/>
    </row>
    <row r="57" spans="1:17" x14ac:dyDescent="0.25">
      <c r="B57" s="214"/>
      <c r="C57" s="215"/>
      <c r="D57" s="215"/>
      <c r="E57" s="216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4"/>
    </row>
    <row r="58" spans="1:17" x14ac:dyDescent="0.25">
      <c r="B58" s="214"/>
      <c r="C58" s="215"/>
      <c r="D58" s="215"/>
      <c r="E58" s="216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4"/>
    </row>
    <row r="59" spans="1:17" x14ac:dyDescent="0.25">
      <c r="B59" s="214"/>
      <c r="C59" s="215"/>
      <c r="D59" s="215"/>
      <c r="E59" s="216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4"/>
    </row>
    <row r="60" spans="1:17" x14ac:dyDescent="0.25">
      <c r="B60" s="214"/>
      <c r="C60" s="215"/>
      <c r="D60" s="215"/>
      <c r="E60" s="216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4"/>
    </row>
    <row r="61" spans="1:17" x14ac:dyDescent="0.25">
      <c r="B61" s="214"/>
      <c r="C61" s="215"/>
      <c r="D61" s="215"/>
      <c r="E61" s="216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4"/>
    </row>
    <row r="62" spans="1:17" x14ac:dyDescent="0.25">
      <c r="B62" s="214"/>
      <c r="C62" s="215"/>
      <c r="D62" s="215"/>
      <c r="E62" s="216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4"/>
    </row>
    <row r="63" spans="1:17" x14ac:dyDescent="0.25">
      <c r="B63" s="214"/>
      <c r="C63" s="215"/>
      <c r="D63" s="215"/>
      <c r="E63" s="216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4"/>
    </row>
    <row r="64" spans="1:17" x14ac:dyDescent="0.25">
      <c r="B64" s="214"/>
      <c r="C64" s="215"/>
      <c r="D64" s="215"/>
      <c r="E64" s="216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4"/>
    </row>
    <row r="65" spans="2:17" x14ac:dyDescent="0.25">
      <c r="B65" s="214"/>
      <c r="C65" s="215"/>
      <c r="D65" s="215"/>
      <c r="E65" s="216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4"/>
    </row>
    <row r="66" spans="2:17" x14ac:dyDescent="0.25">
      <c r="B66" s="214"/>
      <c r="C66" s="215"/>
      <c r="D66" s="215"/>
      <c r="E66" s="216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4"/>
    </row>
    <row r="67" spans="2:17" x14ac:dyDescent="0.25">
      <c r="B67" s="214"/>
      <c r="C67" s="215"/>
      <c r="D67" s="215"/>
      <c r="E67" s="216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4"/>
    </row>
    <row r="68" spans="2:17" x14ac:dyDescent="0.25">
      <c r="B68" s="214"/>
      <c r="C68" s="215"/>
      <c r="D68" s="215"/>
      <c r="E68" s="216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4"/>
    </row>
    <row r="69" spans="2:17" x14ac:dyDescent="0.25">
      <c r="B69" s="214"/>
      <c r="C69" s="215"/>
      <c r="D69" s="215"/>
      <c r="E69" s="216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4"/>
    </row>
    <row r="70" spans="2:17" x14ac:dyDescent="0.25">
      <c r="B70" s="221"/>
      <c r="C70" s="222"/>
      <c r="D70" s="222"/>
      <c r="E70" s="223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OeEt+7nzgImfvX1NGs9j8YSf1tZmCdR/bvwRHe/WniFWkaPlgG3mfLfclfpINpdhYo8Q6NUzkRx59/LcmDVoAQ==" saltValue="vsZGkyYhAcLKj0ABMmVve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17" s="108" customFormat="1" ht="24" customHeight="1" x14ac:dyDescent="0.25">
      <c r="B3" s="79"/>
      <c r="C3" s="88" t="s">
        <v>82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10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67">
        <f>IFERROR(IF(LEN(INDEX(Metrics!$B$6:$E$24,ROW($A6)-ROW($A$5),MATCH(B$5,Metrics!$B$5:$E$5,0)))=0,"",INDEX(Metrics!$B$6:$E$24,ROW($A6)-ROW($A$5),MATCH(B$5,Metrics!$B$5:$E$5,0))),"")</f>
        <v>101</v>
      </c>
      <c r="C6" s="163" t="str">
        <f>IFERROR(IF(LEN(INDEX(Metrics!$B$6:$E$24,ROW($A6)-ROW($A$5),MATCH(C$5,Metrics!$B$5:$E$5,0)))=0,"",INDEX(Metrics!$B$6:$E$24,ROW($A6)-ROW($A$5),MATCH(C$5,Metrics!$B$5:$E$5,0))),"")</f>
        <v>Operational Efficiency</v>
      </c>
      <c r="D6" s="163" t="str">
        <f>IFERROR(IF(LEN(INDEX(Metrics!$B$6:$E$24,ROW($A6)-ROW($A$5),MATCH(D$5,Metrics!$B$5:$E$5,0)))=0,"",INDEX(Metrics!$B$6:$E$24,ROW($A6)-ROW($A$5),MATCH(D$5,Metrics!$B$5:$E$5,0))),"")</f>
        <v>Perfect Order Measurement</v>
      </c>
      <c r="E6" s="68" t="str">
        <f>IFERROR(IF(LEN(INDEX(Metrics!$B$6:$E$24,ROW($A6)-ROW($A$5),MATCH(E$5,Metrics!$B$5:$E$5,0)))=0,"",INDEX(Metrics!$B$6:$E$24,ROW($A6)-ROW($A$5),MATCH(E$5,Metrics!$B$5:$E$5,0))),"")</f>
        <v>%</v>
      </c>
      <c r="F6" s="198">
        <f>IFERROR(IF(INDEX(Metrics!$G$6:$G$24,MATCH(PY_Actual_Cumulative!$D6,Metrics!$D$6:$D$24,0))=Calc!$K$8,SUM(PY_Actual!$F6:F6),AVERAGE(PY_Actual!$F6:F6)),"")</f>
        <v>0.83763999999999994</v>
      </c>
      <c r="G6" s="198">
        <f>IFERROR(IF(INDEX(Metrics!$G$6:$G$24,MATCH(PY_Actual_Cumulative!$D6,Metrics!$D$6:$D$24,0))=Calc!$K$8,SUM(PY_Actual!$F6:G6),AVERAGE(PY_Actual!$F6:G6)),"")</f>
        <v>0.83277000000000001</v>
      </c>
      <c r="H6" s="198">
        <f>IFERROR(IF(INDEX(Metrics!$G$6:$G$24,MATCH(PY_Actual_Cumulative!$D6,Metrics!$D$6:$D$24,0))=Calc!$K$8,SUM(PY_Actual!$F6:H6),AVERAGE(PY_Actual!$F6:H6)),"")</f>
        <v>0.86361333333333334</v>
      </c>
      <c r="I6" s="198">
        <f>IFERROR(IF(INDEX(Metrics!$G$6:$G$24,MATCH(PY_Actual_Cumulative!$D6,Metrics!$D$6:$D$24,0))=Calc!$K$8,SUM(PY_Actual!$F6:I6),AVERAGE(PY_Actual!$F6:I6)),"")</f>
        <v>0.86199000000000003</v>
      </c>
      <c r="J6" s="198">
        <f>IFERROR(IF(INDEX(Metrics!$G$6:$G$24,MATCH(PY_Actual_Cumulative!$D6,Metrics!$D$6:$D$24,0))=Calc!$K$8,SUM(PY_Actual!$F6:J6),AVERAGE(PY_Actual!$F6:J6)),"")</f>
        <v>0.85906800000000005</v>
      </c>
      <c r="K6" s="198">
        <f>IFERROR(IF(INDEX(Metrics!$G$6:$G$24,MATCH(PY_Actual_Cumulative!$D6,Metrics!$D$6:$D$24,0))=Calc!$K$8,SUM(PY_Actual!$F6:K6),AVERAGE(PY_Actual!$F6:K6)),"")</f>
        <v>0.8571200000000001</v>
      </c>
      <c r="L6" s="199">
        <f>IFERROR(IF(INDEX(Metrics!$G$6:$G$24,MATCH(PY_Actual_Cumulative!$D6,Metrics!$D$6:$D$24,0))=Calc!$K$8,SUM(PY_Actual!$F6:L6),AVERAGE(PY_Actual!$F6:L6)),"")</f>
        <v>0.8571200000000001</v>
      </c>
      <c r="M6" s="199">
        <f>IFERROR(IF(INDEX(Metrics!$G$6:$G$24,MATCH(PY_Actual_Cumulative!$D6,Metrics!$D$6:$D$24,0))=Calc!$K$8,SUM(PY_Actual!$F6:M6),AVERAGE(PY_Actual!$F6:M6)),"")</f>
        <v>0.8571200000000001</v>
      </c>
      <c r="N6" s="199">
        <f>IFERROR(IF(INDEX(Metrics!$G$6:$G$24,MATCH(PY_Actual_Cumulative!$D6,Metrics!$D$6:$D$24,0))=Calc!$K$8,SUM(PY_Actual!$F6:N6),AVERAGE(PY_Actual!$F6:N6)),"")</f>
        <v>0.8571200000000001</v>
      </c>
      <c r="O6" s="199">
        <f>IFERROR(IF(INDEX(Metrics!$G$6:$G$24,MATCH(PY_Actual_Cumulative!$D6,Metrics!$D$6:$D$24,0))=Calc!$K$8,SUM(PY_Actual!$F6:O6),AVERAGE(PY_Actual!$F6:O6)),"")</f>
        <v>0.8571200000000001</v>
      </c>
      <c r="P6" s="199">
        <f>IFERROR(IF(INDEX(Metrics!$G$6:$G$24,MATCH(PY_Actual_Cumulative!$D6,Metrics!$D$6:$D$24,0))=Calc!$K$8,SUM(PY_Actual!$F6:P6),AVERAGE(PY_Actual!$F6:P6)),"")</f>
        <v>0.8571200000000001</v>
      </c>
      <c r="Q6" s="200">
        <f>IFERROR(IF(INDEX(Metrics!$G$6:$G$24,MATCH(PY_Actual_Cumulative!$D6,Metrics!$D$6:$D$24,0))=Calc!$K$8,SUM(PY_Actual!$F6:Q6),AVERAGE(PY_Actual!$F6:Q6)),"")</f>
        <v>0.8571200000000001</v>
      </c>
    </row>
    <row r="7" spans="1:17" x14ac:dyDescent="0.25">
      <c r="A7" s="3"/>
      <c r="B7" s="62">
        <f>IFERROR(IF(LEN(INDEX(Metrics!$B$6:$E$24,ROW($A7)-ROW($A$5),MATCH(B$5,Metrics!$B$5:$E$5,0)))=0,"",INDEX(Metrics!$B$6:$E$24,ROW($A7)-ROW($A$5),MATCH(B$5,Metrics!$B$5:$E$5,0))),"")</f>
        <v>102</v>
      </c>
      <c r="C7" s="162" t="str">
        <f>IFERROR(IF(LEN(INDEX(Metrics!$B$6:$E$24,ROW($A7)-ROW($A$5),MATCH(C$5,Metrics!$B$5:$E$5,0)))=0,"",INDEX(Metrics!$B$6:$E$24,ROW($A7)-ROW($A$5),MATCH(C$5,Metrics!$B$5:$E$5,0))),"")</f>
        <v>Operational Efficiency</v>
      </c>
      <c r="D7" s="162" t="str">
        <f>IFERROR(IF(LEN(INDEX(Metrics!$B$6:$E$24,ROW($A7)-ROW($A$5),MATCH(D$5,Metrics!$B$5:$E$5,0)))=0,"",INDEX(Metrics!$B$6:$E$24,ROW($A7)-ROW($A$5),MATCH(D$5,Metrics!$B$5:$E$5,0))),"")</f>
        <v>Cash to Cash Cycle Time</v>
      </c>
      <c r="E7" s="42" t="str">
        <f>IFERROR(IF(LEN(INDEX(Metrics!$B$6:$E$24,ROW($A7)-ROW($A$5),MATCH(E$5,Metrics!$B$5:$E$5,0)))=0,"",INDEX(Metrics!$B$6:$E$24,ROW($A7)-ROW($A$5),MATCH(E$5,Metrics!$B$5:$E$5,0))),"")</f>
        <v>Days</v>
      </c>
      <c r="F7" s="196">
        <f>IFERROR(IF(INDEX(Metrics!$G$6:$G$24,MATCH(PY_Actual_Cumulative!$D7,Metrics!$D$6:$D$24,0))=Calc!$K$8,SUM(PY_Actual!$F7:F7),AVERAGE(PY_Actual!$F7:F7)),"")</f>
        <v>28.62</v>
      </c>
      <c r="G7" s="196">
        <f>IFERROR(IF(INDEX(Metrics!$G$6:$G$24,MATCH(PY_Actual_Cumulative!$D7,Metrics!$D$6:$D$24,0))=Calc!$K$8,SUM(PY_Actual!$F7:G7),AVERAGE(PY_Actual!$F7:G7)),"")</f>
        <v>27.54</v>
      </c>
      <c r="H7" s="196">
        <f>IFERROR(IF(INDEX(Metrics!$G$6:$G$24,MATCH(PY_Actual_Cumulative!$D7,Metrics!$D$6:$D$24,0))=Calc!$K$8,SUM(PY_Actual!$F7:H7),AVERAGE(PY_Actual!$F7:H7)),"")</f>
        <v>27.900000000000002</v>
      </c>
      <c r="I7" s="196">
        <f>IFERROR(IF(INDEX(Metrics!$G$6:$G$24,MATCH(PY_Actual_Cumulative!$D7,Metrics!$D$6:$D$24,0))=Calc!$K$8,SUM(PY_Actual!$F7:I7),AVERAGE(PY_Actual!$F7:I7)),"")</f>
        <v>28.4175</v>
      </c>
      <c r="J7" s="196">
        <f>IFERROR(IF(INDEX(Metrics!$G$6:$G$24,MATCH(PY_Actual_Cumulative!$D7,Metrics!$D$6:$D$24,0))=Calc!$K$8,SUM(PY_Actual!$F7:J7),AVERAGE(PY_Actual!$F7:J7)),"")</f>
        <v>29.052</v>
      </c>
      <c r="K7" s="196">
        <f>IFERROR(IF(INDEX(Metrics!$G$6:$G$24,MATCH(PY_Actual_Cumulative!$D7,Metrics!$D$6:$D$24,0))=Calc!$K$8,SUM(PY_Actual!$F7:K7),AVERAGE(PY_Actual!$F7:K7)),"")</f>
        <v>29.024999999999995</v>
      </c>
      <c r="L7" s="194">
        <f>IFERROR(IF(INDEX(Metrics!$G$6:$G$24,MATCH(PY_Actual_Cumulative!$D7,Metrics!$D$6:$D$24,0))=Calc!$K$8,SUM(PY_Actual!$F7:L7),AVERAGE(PY_Actual!$F7:L7)),"")</f>
        <v>29.024999999999995</v>
      </c>
      <c r="M7" s="194">
        <f>IFERROR(IF(INDEX(Metrics!$G$6:$G$24,MATCH(PY_Actual_Cumulative!$D7,Metrics!$D$6:$D$24,0))=Calc!$K$8,SUM(PY_Actual!$F7:M7),AVERAGE(PY_Actual!$F7:M7)),"")</f>
        <v>29.024999999999995</v>
      </c>
      <c r="N7" s="194">
        <f>IFERROR(IF(INDEX(Metrics!$G$6:$G$24,MATCH(PY_Actual_Cumulative!$D7,Metrics!$D$6:$D$24,0))=Calc!$K$8,SUM(PY_Actual!$F7:N7),AVERAGE(PY_Actual!$F7:N7)),"")</f>
        <v>29.024999999999995</v>
      </c>
      <c r="O7" s="194">
        <f>IFERROR(IF(INDEX(Metrics!$G$6:$G$24,MATCH(PY_Actual_Cumulative!$D7,Metrics!$D$6:$D$24,0))=Calc!$K$8,SUM(PY_Actual!$F7:O7),AVERAGE(PY_Actual!$F7:O7)),"")</f>
        <v>29.024999999999995</v>
      </c>
      <c r="P7" s="194">
        <f>IFERROR(IF(INDEX(Metrics!$G$6:$G$24,MATCH(PY_Actual_Cumulative!$D7,Metrics!$D$6:$D$24,0))=Calc!$K$8,SUM(PY_Actual!$F7:P7),AVERAGE(PY_Actual!$F7:P7)),"")</f>
        <v>29.024999999999995</v>
      </c>
      <c r="Q7" s="195">
        <f>IFERROR(IF(INDEX(Metrics!$G$6:$G$24,MATCH(PY_Actual_Cumulative!$D7,Metrics!$D$6:$D$24,0))=Calc!$K$8,SUM(PY_Actual!$F7:Q7),AVERAGE(PY_Actual!$F7:Q7)),"")</f>
        <v>29.024999999999995</v>
      </c>
    </row>
    <row r="8" spans="1:17" x14ac:dyDescent="0.25">
      <c r="A8" s="3"/>
      <c r="B8" s="62">
        <f>IFERROR(IF(LEN(INDEX(Metrics!$B$6:$E$24,ROW($A8)-ROW($A$5),MATCH(B$5,Metrics!$B$5:$E$5,0)))=0,"",INDEX(Metrics!$B$6:$E$24,ROW($A8)-ROW($A$5),MATCH(B$5,Metrics!$B$5:$E$5,0))),"")</f>
        <v>103</v>
      </c>
      <c r="C8" s="162" t="str">
        <f>IFERROR(IF(LEN(INDEX(Metrics!$B$6:$E$24,ROW($A8)-ROW($A$5),MATCH(C$5,Metrics!$B$5:$E$5,0)))=0,"",INDEX(Metrics!$B$6:$E$24,ROW($A8)-ROW($A$5),MATCH(C$5,Metrics!$B$5:$E$5,0))),"")</f>
        <v>Operational Efficiency</v>
      </c>
      <c r="D8" s="162" t="str">
        <f>IFERROR(IF(LEN(INDEX(Metrics!$B$6:$E$24,ROW($A8)-ROW($A$5),MATCH(D$5,Metrics!$B$5:$E$5,0)))=0,"",INDEX(Metrics!$B$6:$E$24,ROW($A8)-ROW($A$5),MATCH(D$5,Metrics!$B$5:$E$5,0))),"")</f>
        <v>Customer Order Cycle Time</v>
      </c>
      <c r="E8" s="42" t="str">
        <f>IFERROR(IF(LEN(INDEX(Metrics!$B$6:$E$24,ROW($A8)-ROW($A$5),MATCH(E$5,Metrics!$B$5:$E$5,0)))=0,"",INDEX(Metrics!$B$6:$E$24,ROW($A8)-ROW($A$5),MATCH(E$5,Metrics!$B$5:$E$5,0))),"")</f>
        <v>Days</v>
      </c>
      <c r="F8" s="196">
        <f>IFERROR(IF(INDEX(Metrics!$G$6:$G$24,MATCH(PY_Actual_Cumulative!$D8,Metrics!$D$6:$D$24,0))=Calc!$K$8,SUM(PY_Actual!$F8:F8),AVERAGE(PY_Actual!$F8:F8)),"")</f>
        <v>10.89</v>
      </c>
      <c r="G8" s="196">
        <f>IFERROR(IF(INDEX(Metrics!$G$6:$G$24,MATCH(PY_Actual_Cumulative!$D8,Metrics!$D$6:$D$24,0))=Calc!$K$8,SUM(PY_Actual!$F8:G8),AVERAGE(PY_Actual!$F8:G8)),"")</f>
        <v>10.725</v>
      </c>
      <c r="H8" s="196">
        <f>IFERROR(IF(INDEX(Metrics!$G$6:$G$24,MATCH(PY_Actual_Cumulative!$D8,Metrics!$D$6:$D$24,0))=Calc!$K$8,SUM(PY_Actual!$F8:H8),AVERAGE(PY_Actual!$F8:H8)),"")</f>
        <v>11.44</v>
      </c>
      <c r="I8" s="196">
        <f>IFERROR(IF(INDEX(Metrics!$G$6:$G$24,MATCH(PY_Actual_Cumulative!$D8,Metrics!$D$6:$D$24,0))=Calc!$K$8,SUM(PY_Actual!$F8:I8),AVERAGE(PY_Actual!$F8:I8)),"")</f>
        <v>11.440000000000001</v>
      </c>
      <c r="J8" s="196">
        <f>IFERROR(IF(INDEX(Metrics!$G$6:$G$24,MATCH(PY_Actual_Cumulative!$D8,Metrics!$D$6:$D$24,0))=Calc!$K$8,SUM(PY_Actual!$F8:J8),AVERAGE(PY_Actual!$F8:J8)),"")</f>
        <v>11.638000000000002</v>
      </c>
      <c r="K8" s="196">
        <f>IFERROR(IF(INDEX(Metrics!$G$6:$G$24,MATCH(PY_Actual_Cumulative!$D8,Metrics!$D$6:$D$24,0))=Calc!$K$8,SUM(PY_Actual!$F8:K8),AVERAGE(PY_Actual!$F8:K8)),"")</f>
        <v>11.696666666666667</v>
      </c>
      <c r="L8" s="194">
        <f>IFERROR(IF(INDEX(Metrics!$G$6:$G$24,MATCH(PY_Actual_Cumulative!$D8,Metrics!$D$6:$D$24,0))=Calc!$K$8,SUM(PY_Actual!$F8:L8),AVERAGE(PY_Actual!$F8:L8)),"")</f>
        <v>11.696666666666667</v>
      </c>
      <c r="M8" s="194">
        <f>IFERROR(IF(INDEX(Metrics!$G$6:$G$24,MATCH(PY_Actual_Cumulative!$D8,Metrics!$D$6:$D$24,0))=Calc!$K$8,SUM(PY_Actual!$F8:M8),AVERAGE(PY_Actual!$F8:M8)),"")</f>
        <v>11.696666666666667</v>
      </c>
      <c r="N8" s="194">
        <f>IFERROR(IF(INDEX(Metrics!$G$6:$G$24,MATCH(PY_Actual_Cumulative!$D8,Metrics!$D$6:$D$24,0))=Calc!$K$8,SUM(PY_Actual!$F8:N8),AVERAGE(PY_Actual!$F8:N8)),"")</f>
        <v>11.696666666666667</v>
      </c>
      <c r="O8" s="194">
        <f>IFERROR(IF(INDEX(Metrics!$G$6:$G$24,MATCH(PY_Actual_Cumulative!$D8,Metrics!$D$6:$D$24,0))=Calc!$K$8,SUM(PY_Actual!$F8:O8),AVERAGE(PY_Actual!$F8:O8)),"")</f>
        <v>11.696666666666667</v>
      </c>
      <c r="P8" s="194">
        <f>IFERROR(IF(INDEX(Metrics!$G$6:$G$24,MATCH(PY_Actual_Cumulative!$D8,Metrics!$D$6:$D$24,0))=Calc!$K$8,SUM(PY_Actual!$F8:P8),AVERAGE(PY_Actual!$F8:P8)),"")</f>
        <v>11.696666666666667</v>
      </c>
      <c r="Q8" s="195">
        <f>IFERROR(IF(INDEX(Metrics!$G$6:$G$24,MATCH(PY_Actual_Cumulative!$D8,Metrics!$D$6:$D$24,0))=Calc!$K$8,SUM(PY_Actual!$F8:Q8),AVERAGE(PY_Actual!$F8:Q8)),"")</f>
        <v>11.696666666666667</v>
      </c>
    </row>
    <row r="9" spans="1:17" x14ac:dyDescent="0.25">
      <c r="A9" s="3"/>
      <c r="B9" s="62">
        <f>IFERROR(IF(LEN(INDEX(Metrics!$B$6:$E$24,ROW($A9)-ROW($A$5),MATCH(B$5,Metrics!$B$5:$E$5,0)))=0,"",INDEX(Metrics!$B$6:$E$24,ROW($A9)-ROW($A$5),MATCH(B$5,Metrics!$B$5:$E$5,0))),"")</f>
        <v>104</v>
      </c>
      <c r="C9" s="162" t="str">
        <f>IFERROR(IF(LEN(INDEX(Metrics!$B$6:$E$24,ROW($A9)-ROW($A$5),MATCH(C$5,Metrics!$B$5:$E$5,0)))=0,"",INDEX(Metrics!$B$6:$E$24,ROW($A9)-ROW($A$5),MATCH(C$5,Metrics!$B$5:$E$5,0))),"")</f>
        <v>Operational Efficiency</v>
      </c>
      <c r="D9" s="162" t="str">
        <f>IFERROR(IF(LEN(INDEX(Metrics!$B$6:$E$24,ROW($A9)-ROW($A$5),MATCH(D$5,Metrics!$B$5:$E$5,0)))=0,"",INDEX(Metrics!$B$6:$E$24,ROW($A9)-ROW($A$5),MATCH(D$5,Metrics!$B$5:$E$5,0))),"")</f>
        <v>Fill Rate</v>
      </c>
      <c r="E9" s="42" t="str">
        <f>IFERROR(IF(LEN(INDEX(Metrics!$B$6:$E$24,ROW($A9)-ROW($A$5),MATCH(E$5,Metrics!$B$5:$E$5,0)))=0,"",INDEX(Metrics!$B$6:$E$24,ROW($A9)-ROW($A$5),MATCH(E$5,Metrics!$B$5:$E$5,0))),"")</f>
        <v>%</v>
      </c>
      <c r="F9" s="201">
        <f>IFERROR(IF(INDEX(Metrics!$G$6:$G$24,MATCH(PY_Actual_Cumulative!$D9,Metrics!$D$6:$D$24,0))=Calc!$K$8,SUM(PY_Actual!$F9:F9),AVERAGE(PY_Actual!$F9:F9)),"")</f>
        <v>0.69159999999999999</v>
      </c>
      <c r="G9" s="201">
        <f>IFERROR(IF(INDEX(Metrics!$G$6:$G$24,MATCH(PY_Actual_Cumulative!$D9,Metrics!$D$6:$D$24,0))=Calc!$K$8,SUM(PY_Actual!$F9:G9),AVERAGE(PY_Actual!$F9:G9)),"")</f>
        <v>0.74480000000000002</v>
      </c>
      <c r="H9" s="201">
        <f>IFERROR(IF(INDEX(Metrics!$G$6:$G$24,MATCH(PY_Actual_Cumulative!$D9,Metrics!$D$6:$D$24,0))=Calc!$K$8,SUM(PY_Actual!$F9:H9),AVERAGE(PY_Actual!$F9:H9)),"")</f>
        <v>0.74986666666666668</v>
      </c>
      <c r="I9" s="201">
        <f>IFERROR(IF(INDEX(Metrics!$G$6:$G$24,MATCH(PY_Actual_Cumulative!$D9,Metrics!$D$6:$D$24,0))=Calc!$K$8,SUM(PY_Actual!$F9:I9),AVERAGE(PY_Actual!$F9:I9)),"")</f>
        <v>0.74860000000000004</v>
      </c>
      <c r="J9" s="201">
        <f>IFERROR(IF(INDEX(Metrics!$G$6:$G$24,MATCH(PY_Actual_Cumulative!$D9,Metrics!$D$6:$D$24,0))=Calc!$K$8,SUM(PY_Actual!$F9:J9),AVERAGE(PY_Actual!$F9:J9)),"")</f>
        <v>0.72655999999999998</v>
      </c>
      <c r="K9" s="201">
        <f>IFERROR(IF(INDEX(Metrics!$G$6:$G$24,MATCH(PY_Actual_Cumulative!$D9,Metrics!$D$6:$D$24,0))=Calc!$K$8,SUM(PY_Actual!$F9:K9),AVERAGE(PY_Actual!$F9:K9)),"")</f>
        <v>0.72199999999999998</v>
      </c>
      <c r="L9" s="201">
        <f>IFERROR(IF(INDEX(Metrics!$G$6:$G$24,MATCH(PY_Actual_Cumulative!$D9,Metrics!$D$6:$D$24,0))=Calc!$K$8,SUM(PY_Actual!$F9:L9),AVERAGE(PY_Actual!$F9:L9)),"")</f>
        <v>0.72199999999999998</v>
      </c>
      <c r="M9" s="201">
        <f>IFERROR(IF(INDEX(Metrics!$G$6:$G$24,MATCH(PY_Actual_Cumulative!$D9,Metrics!$D$6:$D$24,0))=Calc!$K$8,SUM(PY_Actual!$F9:M9),AVERAGE(PY_Actual!$F9:M9)),"")</f>
        <v>0.72199999999999998</v>
      </c>
      <c r="N9" s="201">
        <f>IFERROR(IF(INDEX(Metrics!$G$6:$G$24,MATCH(PY_Actual_Cumulative!$D9,Metrics!$D$6:$D$24,0))=Calc!$K$8,SUM(PY_Actual!$F9:N9),AVERAGE(PY_Actual!$F9:N9)),"")</f>
        <v>0.72199999999999998</v>
      </c>
      <c r="O9" s="201">
        <f>IFERROR(IF(INDEX(Metrics!$G$6:$G$24,MATCH(PY_Actual_Cumulative!$D9,Metrics!$D$6:$D$24,0))=Calc!$K$8,SUM(PY_Actual!$F9:O9),AVERAGE(PY_Actual!$F9:O9)),"")</f>
        <v>0.72199999999999998</v>
      </c>
      <c r="P9" s="201">
        <f>IFERROR(IF(INDEX(Metrics!$G$6:$G$24,MATCH(PY_Actual_Cumulative!$D9,Metrics!$D$6:$D$24,0))=Calc!$K$8,SUM(PY_Actual!$F9:P9),AVERAGE(PY_Actual!$F9:P9)),"")</f>
        <v>0.72199999999999998</v>
      </c>
      <c r="Q9" s="202">
        <f>IFERROR(IF(INDEX(Metrics!$G$6:$G$24,MATCH(PY_Actual_Cumulative!$D9,Metrics!$D$6:$D$24,0))=Calc!$K$8,SUM(PY_Actual!$F9:Q9),AVERAGE(PY_Actual!$F9:Q9)),"")</f>
        <v>0.72199999999999998</v>
      </c>
    </row>
    <row r="10" spans="1:17" x14ac:dyDescent="0.25">
      <c r="A10" s="3"/>
      <c r="B10" s="62">
        <f>IFERROR(IF(LEN(INDEX(Metrics!$B$6:$E$24,ROW($A10)-ROW($A$5),MATCH(B$5,Metrics!$B$5:$E$5,0)))=0,"",INDEX(Metrics!$B$6:$E$24,ROW($A10)-ROW($A$5),MATCH(B$5,Metrics!$B$5:$E$5,0))),"")</f>
        <v>105</v>
      </c>
      <c r="C10" s="162" t="str">
        <f>IFERROR(IF(LEN(INDEX(Metrics!$B$6:$E$24,ROW($A10)-ROW($A$5),MATCH(C$5,Metrics!$B$5:$E$5,0)))=0,"",INDEX(Metrics!$B$6:$E$24,ROW($A10)-ROW($A$5),MATCH(C$5,Metrics!$B$5:$E$5,0))),"")</f>
        <v>Operational Efficiency</v>
      </c>
      <c r="D10" s="162" t="str">
        <f>IFERROR(IF(LEN(INDEX(Metrics!$B$6:$E$24,ROW($A10)-ROW($A$5),MATCH(D$5,Metrics!$B$5:$E$5,0)))=0,"",INDEX(Metrics!$B$6:$E$24,ROW($A10)-ROW($A$5),MATCH(D$5,Metrics!$B$5:$E$5,0))),"")</f>
        <v>Supply Chain Cycle Time</v>
      </c>
      <c r="E10" s="42" t="str">
        <f>IFERROR(IF(LEN(INDEX(Metrics!$B$6:$E$24,ROW($A10)-ROW($A$5),MATCH(E$5,Metrics!$B$5:$E$5,0)))=0,"",INDEX(Metrics!$B$6:$E$24,ROW($A10)-ROW($A$5),MATCH(E$5,Metrics!$B$5:$E$5,0))),"")</f>
        <v>Days</v>
      </c>
      <c r="F10" s="196">
        <f>IFERROR(IF(INDEX(Metrics!$G$6:$G$24,MATCH(PY_Actual_Cumulative!$D10,Metrics!$D$6:$D$24,0))=Calc!$K$8,SUM(PY_Actual!$F10:F10),AVERAGE(PY_Actual!$F10:F10)),"")</f>
        <v>18</v>
      </c>
      <c r="G10" s="196">
        <f>IFERROR(IF(INDEX(Metrics!$G$6:$G$24,MATCH(PY_Actual_Cumulative!$D10,Metrics!$D$6:$D$24,0))=Calc!$K$8,SUM(PY_Actual!$F10:G10),AVERAGE(PY_Actual!$F10:G10)),"")</f>
        <v>17.549999999999997</v>
      </c>
      <c r="H10" s="196">
        <f>IFERROR(IF(INDEX(Metrics!$G$6:$G$24,MATCH(PY_Actual_Cumulative!$D10,Metrics!$D$6:$D$24,0))=Calc!$K$8,SUM(PY_Actual!$F10:H10),AVERAGE(PY_Actual!$F10:H10)),"")</f>
        <v>18.36</v>
      </c>
      <c r="I10" s="196">
        <f>IFERROR(IF(INDEX(Metrics!$G$6:$G$24,MATCH(PY_Actual_Cumulative!$D10,Metrics!$D$6:$D$24,0))=Calc!$K$8,SUM(PY_Actual!$F10:I10),AVERAGE(PY_Actual!$F10:I10)),"")</f>
        <v>18.495000000000001</v>
      </c>
      <c r="J10" s="196">
        <f>IFERROR(IF(INDEX(Metrics!$G$6:$G$24,MATCH(PY_Actual_Cumulative!$D10,Metrics!$D$6:$D$24,0))=Calc!$K$8,SUM(PY_Actual!$F10:J10),AVERAGE(PY_Actual!$F10:J10)),"")</f>
        <v>18.252000000000002</v>
      </c>
      <c r="K10" s="196">
        <f>IFERROR(IF(INDEX(Metrics!$G$6:$G$24,MATCH(PY_Actual_Cumulative!$D10,Metrics!$D$6:$D$24,0))=Calc!$K$8,SUM(PY_Actual!$F10:K10),AVERAGE(PY_Actual!$F10:K10)),"")</f>
        <v>18.63</v>
      </c>
      <c r="L10" s="194">
        <f>IFERROR(IF(INDEX(Metrics!$G$6:$G$24,MATCH(PY_Actual_Cumulative!$D10,Metrics!$D$6:$D$24,0))=Calc!$K$8,SUM(PY_Actual!$F10:L10),AVERAGE(PY_Actual!$F10:L10)),"")</f>
        <v>18.63</v>
      </c>
      <c r="M10" s="194">
        <f>IFERROR(IF(INDEX(Metrics!$G$6:$G$24,MATCH(PY_Actual_Cumulative!$D10,Metrics!$D$6:$D$24,0))=Calc!$K$8,SUM(PY_Actual!$F10:M10),AVERAGE(PY_Actual!$F10:M10)),"")</f>
        <v>18.63</v>
      </c>
      <c r="N10" s="194">
        <f>IFERROR(IF(INDEX(Metrics!$G$6:$G$24,MATCH(PY_Actual_Cumulative!$D10,Metrics!$D$6:$D$24,0))=Calc!$K$8,SUM(PY_Actual!$F10:N10),AVERAGE(PY_Actual!$F10:N10)),"")</f>
        <v>18.63</v>
      </c>
      <c r="O10" s="194">
        <f>IFERROR(IF(INDEX(Metrics!$G$6:$G$24,MATCH(PY_Actual_Cumulative!$D10,Metrics!$D$6:$D$24,0))=Calc!$K$8,SUM(PY_Actual!$F10:O10),AVERAGE(PY_Actual!$F10:O10)),"")</f>
        <v>18.63</v>
      </c>
      <c r="P10" s="194">
        <f>IFERROR(IF(INDEX(Metrics!$G$6:$G$24,MATCH(PY_Actual_Cumulative!$D10,Metrics!$D$6:$D$24,0))=Calc!$K$8,SUM(PY_Actual!$F10:P10),AVERAGE(PY_Actual!$F10:P10)),"")</f>
        <v>18.63</v>
      </c>
      <c r="Q10" s="195">
        <f>IFERROR(IF(INDEX(Metrics!$G$6:$G$24,MATCH(PY_Actual_Cumulative!$D10,Metrics!$D$6:$D$24,0))=Calc!$K$8,SUM(PY_Actual!$F10:Q10),AVERAGE(PY_Actual!$F10:Q10)),"")</f>
        <v>18.63</v>
      </c>
    </row>
    <row r="11" spans="1:17" x14ac:dyDescent="0.25">
      <c r="A11" s="3"/>
      <c r="B11" s="62">
        <f>IFERROR(IF(LEN(INDEX(Metrics!$B$6:$E$24,ROW($A11)-ROW($A$5),MATCH(B$5,Metrics!$B$5:$E$5,0)))=0,"",INDEX(Metrics!$B$6:$E$24,ROW($A11)-ROW($A$5),MATCH(B$5,Metrics!$B$5:$E$5,0))),"")</f>
        <v>106</v>
      </c>
      <c r="C11" s="162" t="str">
        <f>IFERROR(IF(LEN(INDEX(Metrics!$B$6:$E$24,ROW($A11)-ROW($A$5),MATCH(C$5,Metrics!$B$5:$E$5,0)))=0,"",INDEX(Metrics!$B$6:$E$24,ROW($A11)-ROW($A$5),MATCH(C$5,Metrics!$B$5:$E$5,0))),"")</f>
        <v>Operational Efficiency</v>
      </c>
      <c r="D11" s="162" t="str">
        <f>IFERROR(IF(LEN(INDEX(Metrics!$B$6:$E$24,ROW($A11)-ROW($A$5),MATCH(D$5,Metrics!$B$5:$E$5,0)))=0,"",INDEX(Metrics!$B$6:$E$24,ROW($A11)-ROW($A$5),MATCH(D$5,Metrics!$B$5:$E$5,0))),"")</f>
        <v>Days Sales Outstanding</v>
      </c>
      <c r="E11" s="42" t="str">
        <f>IFERROR(IF(LEN(INDEX(Metrics!$B$6:$E$24,ROW($A11)-ROW($A$5),MATCH(E$5,Metrics!$B$5:$E$5,0)))=0,"",INDEX(Metrics!$B$6:$E$24,ROW($A11)-ROW($A$5),MATCH(E$5,Metrics!$B$5:$E$5,0))),"")</f>
        <v>Days</v>
      </c>
      <c r="F11" s="196">
        <f>IFERROR(IF(INDEX(Metrics!$G$6:$G$24,MATCH(PY_Actual_Cumulative!$D11,Metrics!$D$6:$D$24,0))=Calc!$K$8,SUM(PY_Actual!$F11:F11),AVERAGE(PY_Actual!$F11:F11)),"")</f>
        <v>33.99</v>
      </c>
      <c r="G11" s="196">
        <f>IFERROR(IF(INDEX(Metrics!$G$6:$G$24,MATCH(PY_Actual_Cumulative!$D11,Metrics!$D$6:$D$24,0))=Calc!$K$8,SUM(PY_Actual!$F11:G11),AVERAGE(PY_Actual!$F11:G11)),"")</f>
        <v>33.99</v>
      </c>
      <c r="H11" s="196">
        <f>IFERROR(IF(INDEX(Metrics!$G$6:$G$24,MATCH(PY_Actual_Cumulative!$D11,Metrics!$D$6:$D$24,0))=Calc!$K$8,SUM(PY_Actual!$F11:H11),AVERAGE(PY_Actual!$F11:H11)),"")</f>
        <v>33.770000000000003</v>
      </c>
      <c r="I11" s="196">
        <f>IFERROR(IF(INDEX(Metrics!$G$6:$G$24,MATCH(PY_Actual_Cumulative!$D11,Metrics!$D$6:$D$24,0))=Calc!$K$8,SUM(PY_Actual!$F11:I11),AVERAGE(PY_Actual!$F11:I11)),"")</f>
        <v>34.072500000000005</v>
      </c>
      <c r="J11" s="196">
        <f>IFERROR(IF(INDEX(Metrics!$G$6:$G$24,MATCH(PY_Actual_Cumulative!$D11,Metrics!$D$6:$D$24,0))=Calc!$K$8,SUM(PY_Actual!$F11:J11),AVERAGE(PY_Actual!$F11:J11)),"")</f>
        <v>34.716000000000001</v>
      </c>
      <c r="K11" s="196">
        <f>IFERROR(IF(INDEX(Metrics!$G$6:$G$24,MATCH(PY_Actual_Cumulative!$D11,Metrics!$D$6:$D$24,0))=Calc!$K$8,SUM(PY_Actual!$F11:K11),AVERAGE(PY_Actual!$F11:K11)),"")</f>
        <v>34.815000000000005</v>
      </c>
      <c r="L11" s="194">
        <f>IFERROR(IF(INDEX(Metrics!$G$6:$G$24,MATCH(PY_Actual_Cumulative!$D11,Metrics!$D$6:$D$24,0))=Calc!$K$8,SUM(PY_Actual!$F11:L11),AVERAGE(PY_Actual!$F11:L11)),"")</f>
        <v>34.815000000000005</v>
      </c>
      <c r="M11" s="194">
        <f>IFERROR(IF(INDEX(Metrics!$G$6:$G$24,MATCH(PY_Actual_Cumulative!$D11,Metrics!$D$6:$D$24,0))=Calc!$K$8,SUM(PY_Actual!$F11:M11),AVERAGE(PY_Actual!$F11:M11)),"")</f>
        <v>34.815000000000005</v>
      </c>
      <c r="N11" s="194">
        <f>IFERROR(IF(INDEX(Metrics!$G$6:$G$24,MATCH(PY_Actual_Cumulative!$D11,Metrics!$D$6:$D$24,0))=Calc!$K$8,SUM(PY_Actual!$F11:N11),AVERAGE(PY_Actual!$F11:N11)),"")</f>
        <v>34.815000000000005</v>
      </c>
      <c r="O11" s="194">
        <f>IFERROR(IF(INDEX(Metrics!$G$6:$G$24,MATCH(PY_Actual_Cumulative!$D11,Metrics!$D$6:$D$24,0))=Calc!$K$8,SUM(PY_Actual!$F11:O11),AVERAGE(PY_Actual!$F11:O11)),"")</f>
        <v>34.815000000000005</v>
      </c>
      <c r="P11" s="194">
        <f>IFERROR(IF(INDEX(Metrics!$G$6:$G$24,MATCH(PY_Actual_Cumulative!$D11,Metrics!$D$6:$D$24,0))=Calc!$K$8,SUM(PY_Actual!$F11:P11),AVERAGE(PY_Actual!$F11:P11)),"")</f>
        <v>34.815000000000005</v>
      </c>
      <c r="Q11" s="195">
        <f>IFERROR(IF(INDEX(Metrics!$G$6:$G$24,MATCH(PY_Actual_Cumulative!$D11,Metrics!$D$6:$D$24,0))=Calc!$K$8,SUM(PY_Actual!$F11:Q11),AVERAGE(PY_Actual!$F11:Q11)),"")</f>
        <v>34.815000000000005</v>
      </c>
    </row>
    <row r="12" spans="1:17" x14ac:dyDescent="0.25">
      <c r="A12" s="3"/>
      <c r="B12" s="62">
        <f>IFERROR(IF(LEN(INDEX(Metrics!$B$6:$E$24,ROW($A12)-ROW($A$5),MATCH(B$5,Metrics!$B$5:$E$5,0)))=0,"",INDEX(Metrics!$B$6:$E$24,ROW($A12)-ROW($A$5),MATCH(B$5,Metrics!$B$5:$E$5,0))),"")</f>
        <v>107</v>
      </c>
      <c r="C12" s="162" t="str">
        <f>IFERROR(IF(LEN(INDEX(Metrics!$B$6:$E$24,ROW($A12)-ROW($A$5),MATCH(C$5,Metrics!$B$5:$E$5,0)))=0,"",INDEX(Metrics!$B$6:$E$24,ROW($A12)-ROW($A$5),MATCH(C$5,Metrics!$B$5:$E$5,0))),"")</f>
        <v>Operational Efficiency</v>
      </c>
      <c r="D12" s="162" t="str">
        <f>IFERROR(IF(LEN(INDEX(Metrics!$B$6:$E$24,ROW($A12)-ROW($A$5),MATCH(D$5,Metrics!$B$5:$E$5,0)))=0,"",INDEX(Metrics!$B$6:$E$24,ROW($A12)-ROW($A$5),MATCH(D$5,Metrics!$B$5:$E$5,0))),"")</f>
        <v>Avg. Payment Period for Goods</v>
      </c>
      <c r="E12" s="42" t="str">
        <f>IFERROR(IF(LEN(INDEX(Metrics!$B$6:$E$24,ROW($A12)-ROW($A$5),MATCH(E$5,Metrics!$B$5:$E$5,0)))=0,"",INDEX(Metrics!$B$6:$E$24,ROW($A12)-ROW($A$5),MATCH(E$5,Metrics!$B$5:$E$5,0))),"")</f>
        <v>Days</v>
      </c>
      <c r="F12" s="196">
        <f>IFERROR(IF(INDEX(Metrics!$G$6:$G$24,MATCH(PY_Actual_Cumulative!$D12,Metrics!$D$6:$D$24,0))=Calc!$K$8,SUM(PY_Actual!$F12:F12),AVERAGE(PY_Actual!$F12:F12)),"")</f>
        <v>18.36</v>
      </c>
      <c r="G12" s="196">
        <f>IFERROR(IF(INDEX(Metrics!$G$6:$G$24,MATCH(PY_Actual_Cumulative!$D12,Metrics!$D$6:$D$24,0))=Calc!$K$8,SUM(PY_Actual!$F12:G12),AVERAGE(PY_Actual!$F12:G12)),"")</f>
        <v>18.18</v>
      </c>
      <c r="H12" s="196">
        <f>IFERROR(IF(INDEX(Metrics!$G$6:$G$24,MATCH(PY_Actual_Cumulative!$D12,Metrics!$D$6:$D$24,0))=Calc!$K$8,SUM(PY_Actual!$F12:H12),AVERAGE(PY_Actual!$F12:H12)),"")</f>
        <v>18.059999999999999</v>
      </c>
      <c r="I12" s="196">
        <f>IFERROR(IF(INDEX(Metrics!$G$6:$G$24,MATCH(PY_Actual_Cumulative!$D12,Metrics!$D$6:$D$24,0))=Calc!$K$8,SUM(PY_Actual!$F12:I12),AVERAGE(PY_Actual!$F12:I12)),"")</f>
        <v>18.27</v>
      </c>
      <c r="J12" s="196">
        <f>IFERROR(IF(INDEX(Metrics!$G$6:$G$24,MATCH(PY_Actual_Cumulative!$D12,Metrics!$D$6:$D$24,0))=Calc!$K$8,SUM(PY_Actual!$F12:J12),AVERAGE(PY_Actual!$F12:J12)),"")</f>
        <v>18.324000000000002</v>
      </c>
      <c r="K12" s="196">
        <f>IFERROR(IF(INDEX(Metrics!$G$6:$G$24,MATCH(PY_Actual_Cumulative!$D12,Metrics!$D$6:$D$24,0))=Calc!$K$8,SUM(PY_Actual!$F12:K12),AVERAGE(PY_Actual!$F12:K12)),"")</f>
        <v>18.48</v>
      </c>
      <c r="L12" s="196">
        <f>IFERROR(IF(INDEX(Metrics!$G$6:$G$24,MATCH(PY_Actual_Cumulative!$D12,Metrics!$D$6:$D$24,0))=Calc!$K$8,SUM(PY_Actual!$F12:L12),AVERAGE(PY_Actual!$F12:L12)),"")</f>
        <v>18.48</v>
      </c>
      <c r="M12" s="196">
        <f>IFERROR(IF(INDEX(Metrics!$G$6:$G$24,MATCH(PY_Actual_Cumulative!$D12,Metrics!$D$6:$D$24,0))=Calc!$K$8,SUM(PY_Actual!$F12:M12),AVERAGE(PY_Actual!$F12:M12)),"")</f>
        <v>18.48</v>
      </c>
      <c r="N12" s="196">
        <f>IFERROR(IF(INDEX(Metrics!$G$6:$G$24,MATCH(PY_Actual_Cumulative!$D12,Metrics!$D$6:$D$24,0))=Calc!$K$8,SUM(PY_Actual!$F12:N12),AVERAGE(PY_Actual!$F12:N12)),"")</f>
        <v>18.48</v>
      </c>
      <c r="O12" s="196">
        <f>IFERROR(IF(INDEX(Metrics!$G$6:$G$24,MATCH(PY_Actual_Cumulative!$D12,Metrics!$D$6:$D$24,0))=Calc!$K$8,SUM(PY_Actual!$F12:O12),AVERAGE(PY_Actual!$F12:O12)),"")</f>
        <v>18.48</v>
      </c>
      <c r="P12" s="196">
        <f>IFERROR(IF(INDEX(Metrics!$G$6:$G$24,MATCH(PY_Actual_Cumulative!$D12,Metrics!$D$6:$D$24,0))=Calc!$K$8,SUM(PY_Actual!$F12:P12),AVERAGE(PY_Actual!$F12:P12)),"")</f>
        <v>18.48</v>
      </c>
      <c r="Q12" s="197">
        <f>IFERROR(IF(INDEX(Metrics!$G$6:$G$24,MATCH(PY_Actual_Cumulative!$D12,Metrics!$D$6:$D$24,0))=Calc!$K$8,SUM(PY_Actual!$F12:Q12),AVERAGE(PY_Actual!$F12:Q12)),"")</f>
        <v>18.48</v>
      </c>
    </row>
    <row r="13" spans="1:17" x14ac:dyDescent="0.25">
      <c r="A13" s="3"/>
      <c r="B13" s="62">
        <f>IFERROR(IF(LEN(INDEX(Metrics!$B$6:$E$24,ROW($A13)-ROW($A$5),MATCH(B$5,Metrics!$B$5:$E$5,0)))=0,"",INDEX(Metrics!$B$6:$E$24,ROW($A13)-ROW($A$5),MATCH(B$5,Metrics!$B$5:$E$5,0))),"")</f>
        <v>108</v>
      </c>
      <c r="C13" s="162" t="str">
        <f>IFERROR(IF(LEN(INDEX(Metrics!$B$6:$E$24,ROW($A13)-ROW($A$5),MATCH(C$5,Metrics!$B$5:$E$5,0)))=0,"",INDEX(Metrics!$B$6:$E$24,ROW($A13)-ROW($A$5),MATCH(C$5,Metrics!$B$5:$E$5,0))),"")</f>
        <v>Operational Efficiency</v>
      </c>
      <c r="D13" s="162" t="str">
        <f>IFERROR(IF(LEN(INDEX(Metrics!$B$6:$E$24,ROW($A13)-ROW($A$5),MATCH(D$5,Metrics!$B$5:$E$5,0)))=0,"",INDEX(Metrics!$B$6:$E$24,ROW($A13)-ROW($A$5),MATCH(D$5,Metrics!$B$5:$E$5,0))),"")</f>
        <v>On Time Shipping Rate</v>
      </c>
      <c r="E13" s="42" t="str">
        <f>IFERROR(IF(LEN(INDEX(Metrics!$B$6:$E$24,ROW($A13)-ROW($A$5),MATCH(E$5,Metrics!$B$5:$E$5,0)))=0,"",INDEX(Metrics!$B$6:$E$24,ROW($A13)-ROW($A$5),MATCH(E$5,Metrics!$B$5:$E$5,0))),"")</f>
        <v>%</v>
      </c>
      <c r="F13" s="203">
        <f>IFERROR(IF(INDEX(Metrics!$G$6:$G$24,MATCH(PY_Actual_Cumulative!$D13,Metrics!$D$6:$D$24,0))=Calc!$K$8,SUM(PY_Actual!$F13:F13),AVERAGE(PY_Actual!$F13:F13)),"")</f>
        <v>0.86239999999999994</v>
      </c>
      <c r="G13" s="203">
        <f>IFERROR(IF(INDEX(Metrics!$G$6:$G$24,MATCH(PY_Actual_Cumulative!$D13,Metrics!$D$6:$D$24,0))=Calc!$K$8,SUM(PY_Actual!$F13:G13),AVERAGE(PY_Actual!$F13:G13)),"")</f>
        <v>0.80079999999999996</v>
      </c>
      <c r="H13" s="203">
        <f>IFERROR(IF(INDEX(Metrics!$G$6:$G$24,MATCH(PY_Actual_Cumulative!$D13,Metrics!$D$6:$D$24,0))=Calc!$K$8,SUM(PY_Actual!$F13:H13),AVERAGE(PY_Actual!$F13:H13)),"")</f>
        <v>0.80959999999999999</v>
      </c>
      <c r="I13" s="203">
        <f>IFERROR(IF(INDEX(Metrics!$G$6:$G$24,MATCH(PY_Actual_Cumulative!$D13,Metrics!$D$6:$D$24,0))=Calc!$K$8,SUM(PY_Actual!$F13:I13),AVERAGE(PY_Actual!$F13:I13)),"")</f>
        <v>0.80959999999999999</v>
      </c>
      <c r="J13" s="203">
        <f>IFERROR(IF(INDEX(Metrics!$G$6:$G$24,MATCH(PY_Actual_Cumulative!$D13,Metrics!$D$6:$D$24,0))=Calc!$K$8,SUM(PY_Actual!$F13:J13),AVERAGE(PY_Actual!$F13:J13)),"")</f>
        <v>0.78848000000000007</v>
      </c>
      <c r="K13" s="203">
        <f>IFERROR(IF(INDEX(Metrics!$G$6:$G$24,MATCH(PY_Actual_Cumulative!$D13,Metrics!$D$6:$D$24,0))=Calc!$K$8,SUM(PY_Actual!$F13:K13),AVERAGE(PY_Actual!$F13:K13)),"")</f>
        <v>0.79493333333333338</v>
      </c>
      <c r="L13" s="203">
        <f>IFERROR(IF(INDEX(Metrics!$G$6:$G$24,MATCH(PY_Actual_Cumulative!$D13,Metrics!$D$6:$D$24,0))=Calc!$K$8,SUM(PY_Actual!$F13:L13),AVERAGE(PY_Actual!$F13:L13)),"")</f>
        <v>0.79493333333333338</v>
      </c>
      <c r="M13" s="203">
        <f>IFERROR(IF(INDEX(Metrics!$G$6:$G$24,MATCH(PY_Actual_Cumulative!$D13,Metrics!$D$6:$D$24,0))=Calc!$K$8,SUM(PY_Actual!$F13:M13),AVERAGE(PY_Actual!$F13:M13)),"")</f>
        <v>0.79493333333333338</v>
      </c>
      <c r="N13" s="203">
        <f>IFERROR(IF(INDEX(Metrics!$G$6:$G$24,MATCH(PY_Actual_Cumulative!$D13,Metrics!$D$6:$D$24,0))=Calc!$K$8,SUM(PY_Actual!$F13:N13),AVERAGE(PY_Actual!$F13:N13)),"")</f>
        <v>0.79493333333333338</v>
      </c>
      <c r="O13" s="203">
        <f>IFERROR(IF(INDEX(Metrics!$G$6:$G$24,MATCH(PY_Actual_Cumulative!$D13,Metrics!$D$6:$D$24,0))=Calc!$K$8,SUM(PY_Actual!$F13:O13),AVERAGE(PY_Actual!$F13:O13)),"")</f>
        <v>0.79493333333333338</v>
      </c>
      <c r="P13" s="203">
        <f>IFERROR(IF(INDEX(Metrics!$G$6:$G$24,MATCH(PY_Actual_Cumulative!$D13,Metrics!$D$6:$D$24,0))=Calc!$K$8,SUM(PY_Actual!$F13:P13),AVERAGE(PY_Actual!$F13:P13)),"")</f>
        <v>0.79493333333333338</v>
      </c>
      <c r="Q13" s="204">
        <f>IFERROR(IF(INDEX(Metrics!$G$6:$G$24,MATCH(PY_Actual_Cumulative!$D13,Metrics!$D$6:$D$24,0))=Calc!$K$8,SUM(PY_Actual!$F13:Q13),AVERAGE(PY_Actual!$F13:Q13)),"")</f>
        <v>0.79493333333333338</v>
      </c>
    </row>
    <row r="14" spans="1:17" x14ac:dyDescent="0.25">
      <c r="A14" s="3"/>
      <c r="B14" s="62">
        <f>IFERROR(IF(LEN(INDEX(Metrics!$B$6:$E$24,ROW($A14)-ROW($A$5),MATCH(B$5,Metrics!$B$5:$E$5,0)))=0,"",INDEX(Metrics!$B$6:$E$24,ROW($A14)-ROW($A$5),MATCH(B$5,Metrics!$B$5:$E$5,0))),"")</f>
        <v>109</v>
      </c>
      <c r="C14" s="162" t="str">
        <f>IFERROR(IF(LEN(INDEX(Metrics!$B$6:$E$24,ROW($A14)-ROW($A$5),MATCH(C$5,Metrics!$B$5:$E$5,0)))=0,"",INDEX(Metrics!$B$6:$E$24,ROW($A14)-ROW($A$5),MATCH(C$5,Metrics!$B$5:$E$5,0))),"")</f>
        <v>Operational Efficiency</v>
      </c>
      <c r="D14" s="162" t="str">
        <f>IFERROR(IF(LEN(INDEX(Metrics!$B$6:$E$24,ROW($A14)-ROW($A$5),MATCH(D$5,Metrics!$B$5:$E$5,0)))=0,"",INDEX(Metrics!$B$6:$E$24,ROW($A14)-ROW($A$5),MATCH(D$5,Metrics!$B$5:$E$5,0))),"")</f>
        <v>Days of Supply (DOS)</v>
      </c>
      <c r="E14" s="42" t="str">
        <f>IFERROR(IF(LEN(INDEX(Metrics!$B$6:$E$24,ROW($A14)-ROW($A$5),MATCH(E$5,Metrics!$B$5:$E$5,0)))=0,"",INDEX(Metrics!$B$6:$E$24,ROW($A14)-ROW($A$5),MATCH(E$5,Metrics!$B$5:$E$5,0))),"")</f>
        <v>Days</v>
      </c>
      <c r="F14" s="194">
        <f>IFERROR(IF(INDEX(Metrics!$G$6:$G$24,MATCH(PY_Actual_Cumulative!$D14,Metrics!$D$6:$D$24,0))=Calc!$K$8,SUM(PY_Actual!$F14:F14),AVERAGE(PY_Actual!$F14:F14)),"")</f>
        <v>24.443999999999999</v>
      </c>
      <c r="G14" s="194">
        <f>IFERROR(IF(INDEX(Metrics!$G$6:$G$24,MATCH(PY_Actual_Cumulative!$D14,Metrics!$D$6:$D$24,0))=Calc!$K$8,SUM(PY_Actual!$F14:G14),AVERAGE(PY_Actual!$F14:G14)),"")</f>
        <v>24.57</v>
      </c>
      <c r="H14" s="194">
        <f>IFERROR(IF(INDEX(Metrics!$G$6:$G$24,MATCH(PY_Actual_Cumulative!$D14,Metrics!$D$6:$D$24,0))=Calc!$K$8,SUM(PY_Actual!$F14:H14),AVERAGE(PY_Actual!$F14:H14)),"")</f>
        <v>25.367999999999999</v>
      </c>
      <c r="I14" s="194">
        <f>IFERROR(IF(INDEX(Metrics!$G$6:$G$24,MATCH(PY_Actual_Cumulative!$D14,Metrics!$D$6:$D$24,0))=Calc!$K$8,SUM(PY_Actual!$F14:I14),AVERAGE(PY_Actual!$F14:I14)),"")</f>
        <v>26.271000000000001</v>
      </c>
      <c r="J14" s="194">
        <f>IFERROR(IF(INDEX(Metrics!$G$6:$G$24,MATCH(PY_Actual_Cumulative!$D14,Metrics!$D$6:$D$24,0))=Calc!$K$8,SUM(PY_Actual!$F14:J14),AVERAGE(PY_Actual!$F14:J14)),"")</f>
        <v>26.258400000000002</v>
      </c>
      <c r="K14" s="194">
        <f>IFERROR(IF(INDEX(Metrics!$G$6:$G$24,MATCH(PY_Actual_Cumulative!$D14,Metrics!$D$6:$D$24,0))=Calc!$K$8,SUM(PY_Actual!$F14:K14),AVERAGE(PY_Actual!$F14:K14)),"")</f>
        <v>26.796000000000003</v>
      </c>
      <c r="L14" s="194">
        <f>IFERROR(IF(INDEX(Metrics!$G$6:$G$24,MATCH(PY_Actual_Cumulative!$D14,Metrics!$D$6:$D$24,0))=Calc!$K$8,SUM(PY_Actual!$F14:L14),AVERAGE(PY_Actual!$F14:L14)),"")</f>
        <v>26.796000000000003</v>
      </c>
      <c r="M14" s="194">
        <f>IFERROR(IF(INDEX(Metrics!$G$6:$G$24,MATCH(PY_Actual_Cumulative!$D14,Metrics!$D$6:$D$24,0))=Calc!$K$8,SUM(PY_Actual!$F14:M14),AVERAGE(PY_Actual!$F14:M14)),"")</f>
        <v>26.796000000000003</v>
      </c>
      <c r="N14" s="194">
        <f>IFERROR(IF(INDEX(Metrics!$G$6:$G$24,MATCH(PY_Actual_Cumulative!$D14,Metrics!$D$6:$D$24,0))=Calc!$K$8,SUM(PY_Actual!$F14:N14),AVERAGE(PY_Actual!$F14:N14)),"")</f>
        <v>26.796000000000003</v>
      </c>
      <c r="O14" s="194">
        <f>IFERROR(IF(INDEX(Metrics!$G$6:$G$24,MATCH(PY_Actual_Cumulative!$D14,Metrics!$D$6:$D$24,0))=Calc!$K$8,SUM(PY_Actual!$F14:O14),AVERAGE(PY_Actual!$F14:O14)),"")</f>
        <v>26.796000000000003</v>
      </c>
      <c r="P14" s="194">
        <f>IFERROR(IF(INDEX(Metrics!$G$6:$G$24,MATCH(PY_Actual_Cumulative!$D14,Metrics!$D$6:$D$24,0))=Calc!$K$8,SUM(PY_Actual!$F14:P14),AVERAGE(PY_Actual!$F14:P14)),"")</f>
        <v>26.796000000000003</v>
      </c>
      <c r="Q14" s="195">
        <f>IFERROR(IF(INDEX(Metrics!$G$6:$G$24,MATCH(PY_Actual_Cumulative!$D14,Metrics!$D$6:$D$24,0))=Calc!$K$8,SUM(PY_Actual!$F14:Q14),AVERAGE(PY_Actual!$F14:Q14)),"")</f>
        <v>26.796000000000003</v>
      </c>
    </row>
    <row r="15" spans="1:17" x14ac:dyDescent="0.25">
      <c r="A15" s="3"/>
      <c r="B15" s="62">
        <f>IFERROR(IF(LEN(INDEX(Metrics!$B$6:$E$24,ROW($A15)-ROW($A$5),MATCH(B$5,Metrics!$B$5:$E$5,0)))=0,"",INDEX(Metrics!$B$6:$E$24,ROW($A15)-ROW($A$5),MATCH(B$5,Metrics!$B$5:$E$5,0))),"")</f>
        <v>110</v>
      </c>
      <c r="C15" s="162" t="str">
        <f>IFERROR(IF(LEN(INDEX(Metrics!$B$6:$E$24,ROW($A15)-ROW($A$5),MATCH(C$5,Metrics!$B$5:$E$5,0)))=0,"",INDEX(Metrics!$B$6:$E$24,ROW($A15)-ROW($A$5),MATCH(C$5,Metrics!$B$5:$E$5,0))),"")</f>
        <v>Operational Efficiency</v>
      </c>
      <c r="D15" s="162" t="str">
        <f>IFERROR(IF(LEN(INDEX(Metrics!$B$6:$E$24,ROW($A15)-ROW($A$5),MATCH(D$5,Metrics!$B$5:$E$5,0)))=0,"",INDEX(Metrics!$B$6:$E$24,ROW($A15)-ROW($A$5),MATCH(D$5,Metrics!$B$5:$E$5,0))),"")</f>
        <v/>
      </c>
      <c r="E15" s="42" t="str">
        <f>IFERROR(IF(LEN(INDEX(Metrics!$B$6:$E$24,ROW($A15)-ROW($A$5),MATCH(E$5,Metrics!$B$5:$E$5,0)))=0,"",INDEX(Metrics!$B$6:$E$24,ROW($A15)-ROW($A$5),MATCH(E$5,Metrics!$B$5:$E$5,0))),"")</f>
        <v/>
      </c>
      <c r="F15" s="133" t="str">
        <f>IFERROR(IF(INDEX(Metrics!$G$6:$G$24,MATCH(PY_Actual_Cumulative!$D15,Metrics!$D$6:$D$24,0))=Calc!$K$8,SUM(PY_Actual!$F15:F15),AVERAGE(PY_Actual!$F15:F15)),"")</f>
        <v/>
      </c>
      <c r="G15" s="133" t="str">
        <f>IFERROR(IF(INDEX(Metrics!$G$6:$G$24,MATCH(PY_Actual_Cumulative!$D15,Metrics!$D$6:$D$24,0))=Calc!$K$8,SUM(PY_Actual!$F15:G15),AVERAGE(PY_Actual!$F15:G15)),"")</f>
        <v/>
      </c>
      <c r="H15" s="133" t="str">
        <f>IFERROR(IF(INDEX(Metrics!$G$6:$G$24,MATCH(PY_Actual_Cumulative!$D15,Metrics!$D$6:$D$24,0))=Calc!$K$8,SUM(PY_Actual!$F15:H15),AVERAGE(PY_Actual!$F15:H15)),"")</f>
        <v/>
      </c>
      <c r="I15" s="133" t="str">
        <f>IFERROR(IF(INDEX(Metrics!$G$6:$G$24,MATCH(PY_Actual_Cumulative!$D15,Metrics!$D$6:$D$24,0))=Calc!$K$8,SUM(PY_Actual!$F15:I15),AVERAGE(PY_Actual!$F15:I15)),"")</f>
        <v/>
      </c>
      <c r="J15" s="133" t="str">
        <f>IFERROR(IF(INDEX(Metrics!$G$6:$G$24,MATCH(PY_Actual_Cumulative!$D15,Metrics!$D$6:$D$24,0))=Calc!$K$8,SUM(PY_Actual!$F15:J15),AVERAGE(PY_Actual!$F15:J15)),"")</f>
        <v/>
      </c>
      <c r="K15" s="133" t="str">
        <f>IFERROR(IF(INDEX(Metrics!$G$6:$G$24,MATCH(PY_Actual_Cumulative!$D15,Metrics!$D$6:$D$24,0))=Calc!$K$8,SUM(PY_Actual!$F15:K15),AVERAGE(PY_Actual!$F15:K15)),"")</f>
        <v/>
      </c>
      <c r="L15" s="133" t="str">
        <f>IFERROR(IF(INDEX(Metrics!$G$6:$G$24,MATCH(PY_Actual_Cumulative!$D15,Metrics!$D$6:$D$24,0))=Calc!$K$8,SUM(PY_Actual!$F15:L15),AVERAGE(PY_Actual!$F15:L15)),"")</f>
        <v/>
      </c>
      <c r="M15" s="133" t="str">
        <f>IFERROR(IF(INDEX(Metrics!$G$6:$G$24,MATCH(PY_Actual_Cumulative!$D15,Metrics!$D$6:$D$24,0))=Calc!$K$8,SUM(PY_Actual!$F15:M15),AVERAGE(PY_Actual!$F15:M15)),"")</f>
        <v/>
      </c>
      <c r="N15" s="133" t="str">
        <f>IFERROR(IF(INDEX(Metrics!$G$6:$G$24,MATCH(PY_Actual_Cumulative!$D15,Metrics!$D$6:$D$24,0))=Calc!$K$8,SUM(PY_Actual!$F15:N15),AVERAGE(PY_Actual!$F15:N15)),"")</f>
        <v/>
      </c>
      <c r="O15" s="133" t="str">
        <f>IFERROR(IF(INDEX(Metrics!$G$6:$G$24,MATCH(PY_Actual_Cumulative!$D15,Metrics!$D$6:$D$24,0))=Calc!$K$8,SUM(PY_Actual!$F15:O15),AVERAGE(PY_Actual!$F15:O15)),"")</f>
        <v/>
      </c>
      <c r="P15" s="133" t="str">
        <f>IFERROR(IF(INDEX(Metrics!$G$6:$G$24,MATCH(PY_Actual_Cumulative!$D15,Metrics!$D$6:$D$24,0))=Calc!$K$8,SUM(PY_Actual!$F15:P15),AVERAGE(PY_Actual!$F15:P15)),"")</f>
        <v/>
      </c>
      <c r="Q15" s="134" t="str">
        <f>IFERROR(IF(INDEX(Metrics!$G$6:$G$24,MATCH(PY_Actual_Cumulative!$D15,Metrics!$D$6:$D$24,0))=Calc!$K$8,SUM(PY_Actual!$F15:Q15),AVERAGE(PY_Actual!$F15:Q15)),"")</f>
        <v/>
      </c>
    </row>
    <row r="16" spans="1:17" x14ac:dyDescent="0.25">
      <c r="A16" s="3"/>
      <c r="B16" s="62">
        <f>IFERROR(IF(LEN(INDEX(Metrics!$B$6:$E$24,ROW($A16)-ROW($A$5),MATCH(B$5,Metrics!$B$5:$E$5,0)))=0,"",INDEX(Metrics!$B$6:$E$24,ROW($A16)-ROW($A$5),MATCH(B$5,Metrics!$B$5:$E$5,0))),"")</f>
        <v>111</v>
      </c>
      <c r="C16" s="162" t="str">
        <f>IFERROR(IF(LEN(INDEX(Metrics!$B$6:$E$24,ROW($A16)-ROW($A$5),MATCH(C$5,Metrics!$B$5:$E$5,0)))=0,"",INDEX(Metrics!$B$6:$E$24,ROW($A16)-ROW($A$5),MATCH(C$5,Metrics!$B$5:$E$5,0))),"")</f>
        <v>Operational Efficiency</v>
      </c>
      <c r="D16" s="162" t="str">
        <f>IFERROR(IF(LEN(INDEX(Metrics!$B$6:$E$24,ROW($A16)-ROW($A$5),MATCH(D$5,Metrics!$B$5:$E$5,0)))=0,"",INDEX(Metrics!$B$6:$E$24,ROW($A16)-ROW($A$5),MATCH(D$5,Metrics!$B$5:$E$5,0))),"")</f>
        <v/>
      </c>
      <c r="E16" s="42" t="str">
        <f>IFERROR(IF(LEN(INDEX(Metrics!$B$6:$E$24,ROW($A16)-ROW($A$5),MATCH(E$5,Metrics!$B$5:$E$5,0)))=0,"",INDEX(Metrics!$B$6:$E$24,ROW($A16)-ROW($A$5),MATCH(E$5,Metrics!$B$5:$E$5,0))),"")</f>
        <v/>
      </c>
      <c r="F16" s="133" t="str">
        <f>IFERROR(IF(INDEX(Metrics!$G$6:$G$24,MATCH(PY_Actual_Cumulative!$D16,Metrics!$D$6:$D$24,0))=Calc!$K$8,SUM(PY_Actual!$F16:F16),AVERAGE(PY_Actual!$F16:F16)),"")</f>
        <v/>
      </c>
      <c r="G16" s="133" t="str">
        <f>IFERROR(IF(INDEX(Metrics!$G$6:$G$24,MATCH(PY_Actual_Cumulative!$D16,Metrics!$D$6:$D$24,0))=Calc!$K$8,SUM(PY_Actual!$F16:G16),AVERAGE(PY_Actual!$F16:G16)),"")</f>
        <v/>
      </c>
      <c r="H16" s="133" t="str">
        <f>IFERROR(IF(INDEX(Metrics!$G$6:$G$24,MATCH(PY_Actual_Cumulative!$D16,Metrics!$D$6:$D$24,0))=Calc!$K$8,SUM(PY_Actual!$F16:H16),AVERAGE(PY_Actual!$F16:H16)),"")</f>
        <v/>
      </c>
      <c r="I16" s="133" t="str">
        <f>IFERROR(IF(INDEX(Metrics!$G$6:$G$24,MATCH(PY_Actual_Cumulative!$D16,Metrics!$D$6:$D$24,0))=Calc!$K$8,SUM(PY_Actual!$F16:I16),AVERAGE(PY_Actual!$F16:I16)),"")</f>
        <v/>
      </c>
      <c r="J16" s="133" t="str">
        <f>IFERROR(IF(INDEX(Metrics!$G$6:$G$24,MATCH(PY_Actual_Cumulative!$D16,Metrics!$D$6:$D$24,0))=Calc!$K$8,SUM(PY_Actual!$F16:J16),AVERAGE(PY_Actual!$F16:J16)),"")</f>
        <v/>
      </c>
      <c r="K16" s="133" t="str">
        <f>IFERROR(IF(INDEX(Metrics!$G$6:$G$24,MATCH(PY_Actual_Cumulative!$D16,Metrics!$D$6:$D$24,0))=Calc!$K$8,SUM(PY_Actual!$F16:K16),AVERAGE(PY_Actual!$F16:K16)),"")</f>
        <v/>
      </c>
      <c r="L16" s="45" t="str">
        <f>IFERROR(IF(INDEX(Metrics!$G$6:$G$24,MATCH(PY_Actual_Cumulative!$D16,Metrics!$D$6:$D$24,0))=Calc!$K$8,SUM(PY_Actual!$F16:L16),AVERAGE(PY_Actual!$F16:L16)),"")</f>
        <v/>
      </c>
      <c r="M16" s="45" t="str">
        <f>IFERROR(IF(INDEX(Metrics!$G$6:$G$24,MATCH(PY_Actual_Cumulative!$D16,Metrics!$D$6:$D$24,0))=Calc!$K$8,SUM(PY_Actual!$F16:M16),AVERAGE(PY_Actual!$F16:M16)),"")</f>
        <v/>
      </c>
      <c r="N16" s="45" t="str">
        <f>IFERROR(IF(INDEX(Metrics!$G$6:$G$24,MATCH(PY_Actual_Cumulative!$D16,Metrics!$D$6:$D$24,0))=Calc!$K$8,SUM(PY_Actual!$F16:N16),AVERAGE(PY_Actual!$F16:N16)),"")</f>
        <v/>
      </c>
      <c r="O16" s="45" t="str">
        <f>IFERROR(IF(INDEX(Metrics!$G$6:$G$24,MATCH(PY_Actual_Cumulative!$D16,Metrics!$D$6:$D$24,0))=Calc!$K$8,SUM(PY_Actual!$F16:O16),AVERAGE(PY_Actual!$F16:O16)),"")</f>
        <v/>
      </c>
      <c r="P16" s="45" t="str">
        <f>IFERROR(IF(INDEX(Metrics!$G$6:$G$24,MATCH(PY_Actual_Cumulative!$D16,Metrics!$D$6:$D$24,0))=Calc!$K$8,SUM(PY_Actual!$F16:P16),AVERAGE(PY_Actual!$F16:P16)),"")</f>
        <v/>
      </c>
      <c r="Q16" s="69" t="str">
        <f>IFERROR(IF(INDEX(Metrics!$G$6:$G$24,MATCH(PY_Actual_Cumulative!$D16,Metrics!$D$6:$D$24,0))=Calc!$K$8,SUM(PY_Actual!$F16:Q16),AVERAGE(PY_Actual!$F16:Q16)),"")</f>
        <v/>
      </c>
    </row>
    <row r="17" spans="1:17" x14ac:dyDescent="0.25">
      <c r="A17" s="3"/>
      <c r="B17" s="62">
        <f>IFERROR(IF(LEN(INDEX(Metrics!$B$6:$E$24,ROW($A17)-ROW($A$5),MATCH(B$5,Metrics!$B$5:$E$5,0)))=0,"",INDEX(Metrics!$B$6:$E$24,ROW($A17)-ROW($A$5),MATCH(B$5,Metrics!$B$5:$E$5,0))),"")</f>
        <v>201</v>
      </c>
      <c r="C17" s="162" t="str">
        <f>IFERROR(IF(LEN(INDEX(Metrics!$B$6:$E$24,ROW($A17)-ROW($A$5),MATCH(C$5,Metrics!$B$5:$E$5,0)))=0,"",INDEX(Metrics!$B$6:$E$24,ROW($A17)-ROW($A$5),MATCH(C$5,Metrics!$B$5:$E$5,0))),"")</f>
        <v>Inventory Management</v>
      </c>
      <c r="D17" s="162" t="str">
        <f>IFERROR(IF(LEN(INDEX(Metrics!$B$6:$E$24,ROW($A17)-ROW($A$5),MATCH(D$5,Metrics!$B$5:$E$5,0)))=0,"",INDEX(Metrics!$B$6:$E$24,ROW($A17)-ROW($A$5),MATCH(D$5,Metrics!$B$5:$E$5,0))),"")</f>
        <v>Inventory Turnover</v>
      </c>
      <c r="E17" s="42" t="str">
        <f>IFERROR(IF(LEN(INDEX(Metrics!$B$6:$E$24,ROW($A17)-ROW($A$5),MATCH(E$5,Metrics!$B$5:$E$5,0)))=0,"",INDEX(Metrics!$B$6:$E$24,ROW($A17)-ROW($A$5),MATCH(E$5,Metrics!$B$5:$E$5,0))),"")</f>
        <v>#</v>
      </c>
      <c r="F17" s="191">
        <f>IFERROR(IF(INDEX(Metrics!$G$6:$G$24,MATCH(PY_Actual_Cumulative!$D17,Metrics!$D$6:$D$24,0))=Calc!$K$8,SUM(PY_Actual!$F17:F17),AVERAGE(PY_Actual!$F17:F17)),"")</f>
        <v>1.8018000000000001</v>
      </c>
      <c r="G17" s="191">
        <f>IFERROR(IF(INDEX(Metrics!$G$6:$G$24,MATCH(PY_Actual_Cumulative!$D17,Metrics!$D$6:$D$24,0))=Calc!$K$8,SUM(PY_Actual!$F17:G17),AVERAGE(PY_Actual!$F17:G17)),"")</f>
        <v>1.7290000000000001</v>
      </c>
      <c r="H17" s="191">
        <f>IFERROR(IF(INDEX(Metrics!$G$6:$G$24,MATCH(PY_Actual_Cumulative!$D17,Metrics!$D$6:$D$24,0))=Calc!$K$8,SUM(PY_Actual!$F17:H17),AVERAGE(PY_Actual!$F17:H17)),"")</f>
        <v>1.6622666666666668</v>
      </c>
      <c r="I17" s="191">
        <f>IFERROR(IF(INDEX(Metrics!$G$6:$G$24,MATCH(PY_Actual_Cumulative!$D17,Metrics!$D$6:$D$24,0))=Calc!$K$8,SUM(PY_Actual!$F17:I17),AVERAGE(PY_Actual!$F17:I17)),"")</f>
        <v>1.7153500000000002</v>
      </c>
      <c r="J17" s="191">
        <f>IFERROR(IF(INDEX(Metrics!$G$6:$G$24,MATCH(PY_Actual_Cumulative!$D17,Metrics!$D$6:$D$24,0))=Calc!$K$8,SUM(PY_Actual!$F17:J17),AVERAGE(PY_Actual!$F17:J17)),"")</f>
        <v>1.6889600000000002</v>
      </c>
      <c r="K17" s="191">
        <f>IFERROR(IF(INDEX(Metrics!$G$6:$G$24,MATCH(PY_Actual_Cumulative!$D17,Metrics!$D$6:$D$24,0))=Calc!$K$8,SUM(PY_Actual!$F17:K17),AVERAGE(PY_Actual!$F17:K17)),"")</f>
        <v>1.6592333333333336</v>
      </c>
      <c r="L17" s="192">
        <f>IFERROR(IF(INDEX(Metrics!$G$6:$G$24,MATCH(PY_Actual_Cumulative!$D17,Metrics!$D$6:$D$24,0))=Calc!$K$8,SUM(PY_Actual!$F17:L17),AVERAGE(PY_Actual!$F17:L17)),"")</f>
        <v>1.6592333333333336</v>
      </c>
      <c r="M17" s="192">
        <f>IFERROR(IF(INDEX(Metrics!$G$6:$G$24,MATCH(PY_Actual_Cumulative!$D17,Metrics!$D$6:$D$24,0))=Calc!$K$8,SUM(PY_Actual!$F17:M17),AVERAGE(PY_Actual!$F17:M17)),"")</f>
        <v>1.6592333333333336</v>
      </c>
      <c r="N17" s="192">
        <f>IFERROR(IF(INDEX(Metrics!$G$6:$G$24,MATCH(PY_Actual_Cumulative!$D17,Metrics!$D$6:$D$24,0))=Calc!$K$8,SUM(PY_Actual!$F17:N17),AVERAGE(PY_Actual!$F17:N17)),"")</f>
        <v>1.6592333333333336</v>
      </c>
      <c r="O17" s="192">
        <f>IFERROR(IF(INDEX(Metrics!$G$6:$G$24,MATCH(PY_Actual_Cumulative!$D17,Metrics!$D$6:$D$24,0))=Calc!$K$8,SUM(PY_Actual!$F17:O17),AVERAGE(PY_Actual!$F17:O17)),"")</f>
        <v>1.6592333333333336</v>
      </c>
      <c r="P17" s="192">
        <f>IFERROR(IF(INDEX(Metrics!$G$6:$G$24,MATCH(PY_Actual_Cumulative!$D17,Metrics!$D$6:$D$24,0))=Calc!$K$8,SUM(PY_Actual!$F17:P17),AVERAGE(PY_Actual!$F17:P17)),"")</f>
        <v>1.6592333333333336</v>
      </c>
      <c r="Q17" s="193">
        <f>IFERROR(IF(INDEX(Metrics!$G$6:$G$24,MATCH(PY_Actual_Cumulative!$D17,Metrics!$D$6:$D$24,0))=Calc!$K$8,SUM(PY_Actual!$F17:Q17),AVERAGE(PY_Actual!$F17:Q17)),"")</f>
        <v>1.6592333333333336</v>
      </c>
    </row>
    <row r="18" spans="1:17" x14ac:dyDescent="0.25">
      <c r="A18" s="3"/>
      <c r="B18" s="62">
        <f>IFERROR(IF(LEN(INDEX(Metrics!$B$6:$E$24,ROW($A18)-ROW($A$5),MATCH(B$5,Metrics!$B$5:$E$5,0)))=0,"",INDEX(Metrics!$B$6:$E$24,ROW($A18)-ROW($A$5),MATCH(B$5,Metrics!$B$5:$E$5,0))),"")</f>
        <v>202</v>
      </c>
      <c r="C18" s="162" t="str">
        <f>IFERROR(IF(LEN(INDEX(Metrics!$B$6:$E$24,ROW($A18)-ROW($A$5),MATCH(C$5,Metrics!$B$5:$E$5,0)))=0,"",INDEX(Metrics!$B$6:$E$24,ROW($A18)-ROW($A$5),MATCH(C$5,Metrics!$B$5:$E$5,0))),"")</f>
        <v>Inventory Management</v>
      </c>
      <c r="D18" s="162" t="str">
        <f>IFERROR(IF(LEN(INDEX(Metrics!$B$6:$E$24,ROW($A18)-ROW($A$5),MATCH(D$5,Metrics!$B$5:$E$5,0)))=0,"",INDEX(Metrics!$B$6:$E$24,ROW($A18)-ROW($A$5),MATCH(D$5,Metrics!$B$5:$E$5,0))),"")</f>
        <v>Average Days to Sell Inventory</v>
      </c>
      <c r="E18" s="42" t="str">
        <f>IFERROR(IF(LEN(INDEX(Metrics!$B$6:$E$24,ROW($A18)-ROW($A$5),MATCH(E$5,Metrics!$B$5:$E$5,0)))=0,"",INDEX(Metrics!$B$6:$E$24,ROW($A18)-ROW($A$5),MATCH(E$5,Metrics!$B$5:$E$5,0))),"")</f>
        <v>Days</v>
      </c>
      <c r="F18" s="196">
        <f>IFERROR(IF(INDEX(Metrics!$G$6:$G$24,MATCH(PY_Actual_Cumulative!$D18,Metrics!$D$6:$D$24,0))=Calc!$K$8,SUM(PY_Actual!$F18:F18),AVERAGE(PY_Actual!$F18:F18)),"")</f>
        <v>17.43</v>
      </c>
      <c r="G18" s="196">
        <f>IFERROR(IF(INDEX(Metrics!$G$6:$G$24,MATCH(PY_Actual_Cumulative!$D18,Metrics!$D$6:$D$24,0))=Calc!$K$8,SUM(PY_Actual!$F18:G18),AVERAGE(PY_Actual!$F18:G18)),"")</f>
        <v>19.32</v>
      </c>
      <c r="H18" s="196">
        <f>IFERROR(IF(INDEX(Metrics!$G$6:$G$24,MATCH(PY_Actual_Cumulative!$D18,Metrics!$D$6:$D$24,0))=Calc!$K$8,SUM(PY_Actual!$F18:H18),AVERAGE(PY_Actual!$F18:H18)),"")</f>
        <v>19.040000000000003</v>
      </c>
      <c r="I18" s="196">
        <f>IFERROR(IF(INDEX(Metrics!$G$6:$G$24,MATCH(PY_Actual_Cumulative!$D18,Metrics!$D$6:$D$24,0))=Calc!$K$8,SUM(PY_Actual!$F18:I18),AVERAGE(PY_Actual!$F18:I18)),"")</f>
        <v>18.7425</v>
      </c>
      <c r="J18" s="196">
        <f>IFERROR(IF(INDEX(Metrics!$G$6:$G$24,MATCH(PY_Actual_Cumulative!$D18,Metrics!$D$6:$D$24,0))=Calc!$K$8,SUM(PY_Actual!$F18:J18),AVERAGE(PY_Actual!$F18:J18)),"")</f>
        <v>18.899999999999999</v>
      </c>
      <c r="K18" s="196">
        <f>IFERROR(IF(INDEX(Metrics!$G$6:$G$24,MATCH(PY_Actual_Cumulative!$D18,Metrics!$D$6:$D$24,0))=Calc!$K$8,SUM(PY_Actual!$F18:K18),AVERAGE(PY_Actual!$F18:K18)),"")</f>
        <v>18.585000000000001</v>
      </c>
      <c r="L18" s="194">
        <f>IFERROR(IF(INDEX(Metrics!$G$6:$G$24,MATCH(PY_Actual_Cumulative!$D18,Metrics!$D$6:$D$24,0))=Calc!$K$8,SUM(PY_Actual!$F18:L18),AVERAGE(PY_Actual!$F18:L18)),"")</f>
        <v>18.585000000000001</v>
      </c>
      <c r="M18" s="194">
        <f>IFERROR(IF(INDEX(Metrics!$G$6:$G$24,MATCH(PY_Actual_Cumulative!$D18,Metrics!$D$6:$D$24,0))=Calc!$K$8,SUM(PY_Actual!$F18:M18),AVERAGE(PY_Actual!$F18:M18)),"")</f>
        <v>18.585000000000001</v>
      </c>
      <c r="N18" s="194">
        <f>IFERROR(IF(INDEX(Metrics!$G$6:$G$24,MATCH(PY_Actual_Cumulative!$D18,Metrics!$D$6:$D$24,0))=Calc!$K$8,SUM(PY_Actual!$F18:N18),AVERAGE(PY_Actual!$F18:N18)),"")</f>
        <v>18.585000000000001</v>
      </c>
      <c r="O18" s="194">
        <f>IFERROR(IF(INDEX(Metrics!$G$6:$G$24,MATCH(PY_Actual_Cumulative!$D18,Metrics!$D$6:$D$24,0))=Calc!$K$8,SUM(PY_Actual!$F18:O18),AVERAGE(PY_Actual!$F18:O18)),"")</f>
        <v>18.585000000000001</v>
      </c>
      <c r="P18" s="194">
        <f>IFERROR(IF(INDEX(Metrics!$G$6:$G$24,MATCH(PY_Actual_Cumulative!$D18,Metrics!$D$6:$D$24,0))=Calc!$K$8,SUM(PY_Actual!$F18:P18),AVERAGE(PY_Actual!$F18:P18)),"")</f>
        <v>18.585000000000001</v>
      </c>
      <c r="Q18" s="195">
        <f>IFERROR(IF(INDEX(Metrics!$G$6:$G$24,MATCH(PY_Actual_Cumulative!$D18,Metrics!$D$6:$D$24,0))=Calc!$K$8,SUM(PY_Actual!$F18:Q18),AVERAGE(PY_Actual!$F18:Q18)),"")</f>
        <v>18.585000000000001</v>
      </c>
    </row>
    <row r="19" spans="1:17" x14ac:dyDescent="0.25">
      <c r="A19" s="3"/>
      <c r="B19" s="62">
        <f>IFERROR(IF(LEN(INDEX(Metrics!$B$6:$E$24,ROW($A19)-ROW($A$5),MATCH(B$5,Metrics!$B$5:$E$5,0)))=0,"",INDEX(Metrics!$B$6:$E$24,ROW($A19)-ROW($A$5),MATCH(B$5,Metrics!$B$5:$E$5,0))),"")</f>
        <v>203</v>
      </c>
      <c r="C19" s="162" t="str">
        <f>IFERROR(IF(LEN(INDEX(Metrics!$B$6:$E$24,ROW($A19)-ROW($A$5),MATCH(C$5,Metrics!$B$5:$E$5,0)))=0,"",INDEX(Metrics!$B$6:$E$24,ROW($A19)-ROW($A$5),MATCH(C$5,Metrics!$B$5:$E$5,0))),"")</f>
        <v>Inventory Management</v>
      </c>
      <c r="D19" s="162" t="str">
        <f>IFERROR(IF(LEN(INDEX(Metrics!$B$6:$E$24,ROW($A19)-ROW($A$5),MATCH(D$5,Metrics!$B$5:$E$5,0)))=0,"",INDEX(Metrics!$B$6:$E$24,ROW($A19)-ROW($A$5),MATCH(D$5,Metrics!$B$5:$E$5,0))),"")</f>
        <v>Average Inventory</v>
      </c>
      <c r="E19" s="42" t="str">
        <f>IFERROR(IF(LEN(INDEX(Metrics!$B$6:$E$24,ROW($A19)-ROW($A$5),MATCH(E$5,Metrics!$B$5:$E$5,0)))=0,"",INDEX(Metrics!$B$6:$E$24,ROW($A19)-ROW($A$5),MATCH(E$5,Metrics!$B$5:$E$5,0))),"")</f>
        <v>USD</v>
      </c>
      <c r="F19" s="196">
        <f>IFERROR(IF(INDEX(Metrics!$G$6:$G$24,MATCH(PY_Actual_Cumulative!$D19,Metrics!$D$6:$D$24,0))=Calc!$K$8,SUM(PY_Actual!$F19:F19),AVERAGE(PY_Actual!$F19:F19)),"")</f>
        <v>1575</v>
      </c>
      <c r="G19" s="196">
        <f>IFERROR(IF(INDEX(Metrics!$G$6:$G$24,MATCH(PY_Actual_Cumulative!$D19,Metrics!$D$6:$D$24,0))=Calc!$K$8,SUM(PY_Actual!$F19:G19),AVERAGE(PY_Actual!$F19:G19)),"")</f>
        <v>1496.25</v>
      </c>
      <c r="H19" s="196">
        <f>IFERROR(IF(INDEX(Metrics!$G$6:$G$24,MATCH(PY_Actual_Cumulative!$D19,Metrics!$D$6:$D$24,0))=Calc!$K$8,SUM(PY_Actual!$F19:H19),AVERAGE(PY_Actual!$F19:H19)),"")</f>
        <v>1499.1666666666667</v>
      </c>
      <c r="I19" s="196">
        <f>IFERROR(IF(INDEX(Metrics!$G$6:$G$24,MATCH(PY_Actual_Cumulative!$D19,Metrics!$D$6:$D$24,0))=Calc!$K$8,SUM(PY_Actual!$F19:I19),AVERAGE(PY_Actual!$F19:I19)),"")</f>
        <v>1526.875</v>
      </c>
      <c r="J19" s="196">
        <f>IFERROR(IF(INDEX(Metrics!$G$6:$G$24,MATCH(PY_Actual_Cumulative!$D19,Metrics!$D$6:$D$24,0))=Calc!$K$8,SUM(PY_Actual!$F19:J19),AVERAGE(PY_Actual!$F19:J19)),"")</f>
        <v>1501.5</v>
      </c>
      <c r="K19" s="196">
        <f>IFERROR(IF(INDEX(Metrics!$G$6:$G$24,MATCH(PY_Actual_Cumulative!$D19,Metrics!$D$6:$D$24,0))=Calc!$K$8,SUM(PY_Actual!$F19:K19),AVERAGE(PY_Actual!$F19:K19)),"")</f>
        <v>1548.75</v>
      </c>
      <c r="L19" s="196">
        <f>IFERROR(IF(INDEX(Metrics!$G$6:$G$24,MATCH(PY_Actual_Cumulative!$D19,Metrics!$D$6:$D$24,0))=Calc!$K$8,SUM(PY_Actual!$F19:L19),AVERAGE(PY_Actual!$F19:L19)),"")</f>
        <v>1548.75</v>
      </c>
      <c r="M19" s="196">
        <f>IFERROR(IF(INDEX(Metrics!$G$6:$G$24,MATCH(PY_Actual_Cumulative!$D19,Metrics!$D$6:$D$24,0))=Calc!$K$8,SUM(PY_Actual!$F19:M19),AVERAGE(PY_Actual!$F19:M19)),"")</f>
        <v>1548.75</v>
      </c>
      <c r="N19" s="196">
        <f>IFERROR(IF(INDEX(Metrics!$G$6:$G$24,MATCH(PY_Actual_Cumulative!$D19,Metrics!$D$6:$D$24,0))=Calc!$K$8,SUM(PY_Actual!$F19:N19),AVERAGE(PY_Actual!$F19:N19)),"")</f>
        <v>1548.75</v>
      </c>
      <c r="O19" s="196">
        <f>IFERROR(IF(INDEX(Metrics!$G$6:$G$24,MATCH(PY_Actual_Cumulative!$D19,Metrics!$D$6:$D$24,0))=Calc!$K$8,SUM(PY_Actual!$F19:O19),AVERAGE(PY_Actual!$F19:O19)),"")</f>
        <v>1548.75</v>
      </c>
      <c r="P19" s="196">
        <f>IFERROR(IF(INDEX(Metrics!$G$6:$G$24,MATCH(PY_Actual_Cumulative!$D19,Metrics!$D$6:$D$24,0))=Calc!$K$8,SUM(PY_Actual!$F19:P19),AVERAGE(PY_Actual!$F19:P19)),"")</f>
        <v>1548.75</v>
      </c>
      <c r="Q19" s="197">
        <f>IFERROR(IF(INDEX(Metrics!$G$6:$G$24,MATCH(PY_Actual_Cumulative!$D19,Metrics!$D$6:$D$24,0))=Calc!$K$8,SUM(PY_Actual!$F19:Q19),AVERAGE(PY_Actual!$F19:Q19)),"")</f>
        <v>1548.75</v>
      </c>
    </row>
    <row r="20" spans="1:17" x14ac:dyDescent="0.25">
      <c r="A20" s="3"/>
      <c r="B20" s="62">
        <f>IFERROR(IF(LEN(INDEX(Metrics!$B$6:$E$24,ROW($A20)-ROW($A$5),MATCH(B$5,Metrics!$B$5:$E$5,0)))=0,"",INDEX(Metrics!$B$6:$E$24,ROW($A20)-ROW($A$5),MATCH(B$5,Metrics!$B$5:$E$5,0))),"")</f>
        <v>204</v>
      </c>
      <c r="C20" s="162" t="str">
        <f>IFERROR(IF(LEN(INDEX(Metrics!$B$6:$E$24,ROW($A20)-ROW($A$5),MATCH(C$5,Metrics!$B$5:$E$5,0)))=0,"",INDEX(Metrics!$B$6:$E$24,ROW($A20)-ROW($A$5),MATCH(C$5,Metrics!$B$5:$E$5,0))),"")</f>
        <v>Inventory Management</v>
      </c>
      <c r="D20" s="162" t="str">
        <f>IFERROR(IF(LEN(INDEX(Metrics!$B$6:$E$24,ROW($A20)-ROW($A$5),MATCH(D$5,Metrics!$B$5:$E$5,0)))=0,"",INDEX(Metrics!$B$6:$E$24,ROW($A20)-ROW($A$5),MATCH(D$5,Metrics!$B$5:$E$5,0))),"")</f>
        <v>Inventory Days of Supply</v>
      </c>
      <c r="E20" s="42" t="str">
        <f>IFERROR(IF(LEN(INDEX(Metrics!$B$6:$E$24,ROW($A20)-ROW($A$5),MATCH(E$5,Metrics!$B$5:$E$5,0)))=0,"",INDEX(Metrics!$B$6:$E$24,ROW($A20)-ROW($A$5),MATCH(E$5,Metrics!$B$5:$E$5,0))),"")</f>
        <v>Days</v>
      </c>
      <c r="F20" s="194">
        <f>IFERROR(IF(INDEX(Metrics!$G$6:$G$24,MATCH(PY_Actual_Cumulative!$D20,Metrics!$D$6:$D$24,0))=Calc!$K$8,SUM(PY_Actual!$F20:F20),AVERAGE(PY_Actual!$F20:F20)),"")</f>
        <v>9.4599999999999991</v>
      </c>
      <c r="G20" s="194">
        <f>IFERROR(IF(INDEX(Metrics!$G$6:$G$24,MATCH(PY_Actual_Cumulative!$D20,Metrics!$D$6:$D$24,0))=Calc!$K$8,SUM(PY_Actual!$F20:G20),AVERAGE(PY_Actual!$F20:G20)),"")</f>
        <v>9.625</v>
      </c>
      <c r="H20" s="194">
        <f>IFERROR(IF(INDEX(Metrics!$G$6:$G$24,MATCH(PY_Actual_Cumulative!$D20,Metrics!$D$6:$D$24,0))=Calc!$K$8,SUM(PY_Actual!$F20:H20),AVERAGE(PY_Actual!$F20:H20)),"")</f>
        <v>9.57</v>
      </c>
      <c r="I20" s="194">
        <f>IFERROR(IF(INDEX(Metrics!$G$6:$G$24,MATCH(PY_Actual_Cumulative!$D20,Metrics!$D$6:$D$24,0))=Calc!$K$8,SUM(PY_Actual!$F20:I20),AVERAGE(PY_Actual!$F20:I20)),"")</f>
        <v>9.8725000000000005</v>
      </c>
      <c r="J20" s="194">
        <f>IFERROR(IF(INDEX(Metrics!$G$6:$G$24,MATCH(PY_Actual_Cumulative!$D20,Metrics!$D$6:$D$24,0))=Calc!$K$8,SUM(PY_Actual!$F20:J20),AVERAGE(PY_Actual!$F20:J20)),"")</f>
        <v>9.9659999999999993</v>
      </c>
      <c r="K20" s="194">
        <f>IFERROR(IF(INDEX(Metrics!$G$6:$G$24,MATCH(PY_Actual_Cumulative!$D20,Metrics!$D$6:$D$24,0))=Calc!$K$8,SUM(PY_Actual!$F20:K20),AVERAGE(PY_Actual!$F20:K20)),"")</f>
        <v>10.101666666666667</v>
      </c>
      <c r="L20" s="194">
        <f>IFERROR(IF(INDEX(Metrics!$G$6:$G$24,MATCH(PY_Actual_Cumulative!$D20,Metrics!$D$6:$D$24,0))=Calc!$K$8,SUM(PY_Actual!$F20:L20),AVERAGE(PY_Actual!$F20:L20)),"")</f>
        <v>10.101666666666667</v>
      </c>
      <c r="M20" s="194">
        <f>IFERROR(IF(INDEX(Metrics!$G$6:$G$24,MATCH(PY_Actual_Cumulative!$D20,Metrics!$D$6:$D$24,0))=Calc!$K$8,SUM(PY_Actual!$F20:M20),AVERAGE(PY_Actual!$F20:M20)),"")</f>
        <v>10.101666666666667</v>
      </c>
      <c r="N20" s="194">
        <f>IFERROR(IF(INDEX(Metrics!$G$6:$G$24,MATCH(PY_Actual_Cumulative!$D20,Metrics!$D$6:$D$24,0))=Calc!$K$8,SUM(PY_Actual!$F20:N20),AVERAGE(PY_Actual!$F20:N20)),"")</f>
        <v>10.101666666666667</v>
      </c>
      <c r="O20" s="194">
        <f>IFERROR(IF(INDEX(Metrics!$G$6:$G$24,MATCH(PY_Actual_Cumulative!$D20,Metrics!$D$6:$D$24,0))=Calc!$K$8,SUM(PY_Actual!$F20:O20),AVERAGE(PY_Actual!$F20:O20)),"")</f>
        <v>10.101666666666667</v>
      </c>
      <c r="P20" s="194">
        <f>IFERROR(IF(INDEX(Metrics!$G$6:$G$24,MATCH(PY_Actual_Cumulative!$D20,Metrics!$D$6:$D$24,0))=Calc!$K$8,SUM(PY_Actual!$F20:P20),AVERAGE(PY_Actual!$F20:P20)),"")</f>
        <v>10.101666666666667</v>
      </c>
      <c r="Q20" s="195">
        <f>IFERROR(IF(INDEX(Metrics!$G$6:$G$24,MATCH(PY_Actual_Cumulative!$D20,Metrics!$D$6:$D$24,0))=Calc!$K$8,SUM(PY_Actual!$F20:Q20),AVERAGE(PY_Actual!$F20:Q20)),"")</f>
        <v>10.101666666666667</v>
      </c>
    </row>
    <row r="21" spans="1:17" x14ac:dyDescent="0.25">
      <c r="A21" s="3"/>
      <c r="B21" s="62">
        <f>IFERROR(IF(LEN(INDEX(Metrics!$B$6:$E$24,ROW($A21)-ROW($A$5),MATCH(B$5,Metrics!$B$5:$E$5,0)))=0,"",INDEX(Metrics!$B$6:$E$24,ROW($A21)-ROW($A$5),MATCH(B$5,Metrics!$B$5:$E$5,0))),"")</f>
        <v>205</v>
      </c>
      <c r="C21" s="162" t="str">
        <f>IFERROR(IF(LEN(INDEX(Metrics!$B$6:$E$24,ROW($A21)-ROW($A$5),MATCH(C$5,Metrics!$B$5:$E$5,0)))=0,"",INDEX(Metrics!$B$6:$E$24,ROW($A21)-ROW($A$5),MATCH(C$5,Metrics!$B$5:$E$5,0))),"")</f>
        <v>Inventory Management</v>
      </c>
      <c r="D21" s="162" t="str">
        <f>IFERROR(IF(LEN(INDEX(Metrics!$B$6:$E$24,ROW($A21)-ROW($A$5),MATCH(D$5,Metrics!$B$5:$E$5,0)))=0,"",INDEX(Metrics!$B$6:$E$24,ROW($A21)-ROW($A$5),MATCH(D$5,Metrics!$B$5:$E$5,0))),"")</f>
        <v>Lead Time</v>
      </c>
      <c r="E21" s="42" t="str">
        <f>IFERROR(IF(LEN(INDEX(Metrics!$B$6:$E$24,ROW($A21)-ROW($A$5),MATCH(E$5,Metrics!$B$5:$E$5,0)))=0,"",INDEX(Metrics!$B$6:$E$24,ROW($A21)-ROW($A$5),MATCH(E$5,Metrics!$B$5:$E$5,0))),"")</f>
        <v>Days</v>
      </c>
      <c r="F21" s="194">
        <f>IFERROR(IF(INDEX(Metrics!$G$6:$G$24,MATCH(PY_Actual_Cumulative!$D21,Metrics!$D$6:$D$24,0))=Calc!$K$8,SUM(PY_Actual!$F21:F21),AVERAGE(PY_Actual!$F21:F21)),"")</f>
        <v>17.25</v>
      </c>
      <c r="G21" s="194">
        <f>IFERROR(IF(INDEX(Metrics!$G$6:$G$24,MATCH(PY_Actual_Cumulative!$D21,Metrics!$D$6:$D$24,0))=Calc!$K$8,SUM(PY_Actual!$F21:G21),AVERAGE(PY_Actual!$F21:G21)),"")</f>
        <v>17.625</v>
      </c>
      <c r="H21" s="194">
        <f>IFERROR(IF(INDEX(Metrics!$G$6:$G$24,MATCH(PY_Actual_Cumulative!$D21,Metrics!$D$6:$D$24,0))=Calc!$K$8,SUM(PY_Actual!$F21:H21),AVERAGE(PY_Actual!$F21:H21)),"")</f>
        <v>16.55</v>
      </c>
      <c r="I21" s="194">
        <f>IFERROR(IF(INDEX(Metrics!$G$6:$G$24,MATCH(PY_Actual_Cumulative!$D21,Metrics!$D$6:$D$24,0))=Calc!$K$8,SUM(PY_Actual!$F21:I21),AVERAGE(PY_Actual!$F21:I21)),"")</f>
        <v>16.05</v>
      </c>
      <c r="J21" s="194">
        <f>IFERROR(IF(INDEX(Metrics!$G$6:$G$24,MATCH(PY_Actual_Cumulative!$D21,Metrics!$D$6:$D$24,0))=Calc!$K$8,SUM(PY_Actual!$F21:J21),AVERAGE(PY_Actual!$F21:J21)),"")</f>
        <v>15.9</v>
      </c>
      <c r="K21" s="194">
        <f>IFERROR(IF(INDEX(Metrics!$G$6:$G$24,MATCH(PY_Actual_Cumulative!$D21,Metrics!$D$6:$D$24,0))=Calc!$K$8,SUM(PY_Actual!$F21:K21),AVERAGE(PY_Actual!$F21:K21)),"")</f>
        <v>15.775</v>
      </c>
      <c r="L21" s="194">
        <f>IFERROR(IF(INDEX(Metrics!$G$6:$G$24,MATCH(PY_Actual_Cumulative!$D21,Metrics!$D$6:$D$24,0))=Calc!$K$8,SUM(PY_Actual!$F21:L21),AVERAGE(PY_Actual!$F21:L21)),"")</f>
        <v>15.775</v>
      </c>
      <c r="M21" s="194">
        <f>IFERROR(IF(INDEX(Metrics!$G$6:$G$24,MATCH(PY_Actual_Cumulative!$D21,Metrics!$D$6:$D$24,0))=Calc!$K$8,SUM(PY_Actual!$F21:M21),AVERAGE(PY_Actual!$F21:M21)),"")</f>
        <v>15.775</v>
      </c>
      <c r="N21" s="194">
        <f>IFERROR(IF(INDEX(Metrics!$G$6:$G$24,MATCH(PY_Actual_Cumulative!$D21,Metrics!$D$6:$D$24,0))=Calc!$K$8,SUM(PY_Actual!$F21:N21),AVERAGE(PY_Actual!$F21:N21)),"")</f>
        <v>15.775</v>
      </c>
      <c r="O21" s="194">
        <f>IFERROR(IF(INDEX(Metrics!$G$6:$G$24,MATCH(PY_Actual_Cumulative!$D21,Metrics!$D$6:$D$24,0))=Calc!$K$8,SUM(PY_Actual!$F21:O21),AVERAGE(PY_Actual!$F21:O21)),"")</f>
        <v>15.775</v>
      </c>
      <c r="P21" s="194">
        <f>IFERROR(IF(INDEX(Metrics!$G$6:$G$24,MATCH(PY_Actual_Cumulative!$D21,Metrics!$D$6:$D$24,0))=Calc!$K$8,SUM(PY_Actual!$F21:P21),AVERAGE(PY_Actual!$F21:P21)),"")</f>
        <v>15.775</v>
      </c>
      <c r="Q21" s="195">
        <f>IFERROR(IF(INDEX(Metrics!$G$6:$G$24,MATCH(PY_Actual_Cumulative!$D21,Metrics!$D$6:$D$24,0))=Calc!$K$8,SUM(PY_Actual!$F21:Q21),AVERAGE(PY_Actual!$F21:Q21)),"")</f>
        <v>15.775</v>
      </c>
    </row>
    <row r="22" spans="1:17" x14ac:dyDescent="0.25">
      <c r="A22" s="3"/>
      <c r="B22" s="62">
        <f>IFERROR(IF(LEN(INDEX(Metrics!$B$6:$E$24,ROW($A22)-ROW($A$5),MATCH(B$5,Metrics!$B$5:$E$5,0)))=0,"",INDEX(Metrics!$B$6:$E$24,ROW($A22)-ROW($A$5),MATCH(B$5,Metrics!$B$5:$E$5,0))),"")</f>
        <v>206</v>
      </c>
      <c r="C22" s="162" t="str">
        <f>IFERROR(IF(LEN(INDEX(Metrics!$B$6:$E$24,ROW($A22)-ROW($A$5),MATCH(C$5,Metrics!$B$5:$E$5,0)))=0,"",INDEX(Metrics!$B$6:$E$24,ROW($A22)-ROW($A$5),MATCH(C$5,Metrics!$B$5:$E$5,0))),"")</f>
        <v>Inventory Management</v>
      </c>
      <c r="D22" s="162" t="str">
        <f>IFERROR(IF(LEN(INDEX(Metrics!$B$6:$E$24,ROW($A22)-ROW($A$5),MATCH(D$5,Metrics!$B$5:$E$5,0)))=0,"",INDEX(Metrics!$B$6:$E$24,ROW($A22)-ROW($A$5),MATCH(D$5,Metrics!$B$5:$E$5,0))),"")</f>
        <v>Rate of Return</v>
      </c>
      <c r="E22" s="42" t="str">
        <f>IFERROR(IF(LEN(INDEX(Metrics!$B$6:$E$24,ROW($A22)-ROW($A$5),MATCH(E$5,Metrics!$B$5:$E$5,0)))=0,"",INDEX(Metrics!$B$6:$E$24,ROW($A22)-ROW($A$5),MATCH(E$5,Metrics!$B$5:$E$5,0))),"")</f>
        <v>%</v>
      </c>
      <c r="F22" s="203">
        <f>IFERROR(IF(INDEX(Metrics!$G$6:$G$24,MATCH(PY_Actual_Cumulative!$D22,Metrics!$D$6:$D$24,0))=Calc!$K$8,SUM(PY_Actual!$F22:F22),AVERAGE(PY_Actual!$F22:F22)),"")</f>
        <v>3.2300000000000002E-2</v>
      </c>
      <c r="G22" s="203">
        <f>IFERROR(IF(INDEX(Metrics!$G$6:$G$24,MATCH(PY_Actual_Cumulative!$D22,Metrics!$D$6:$D$24,0))=Calc!$K$8,SUM(PY_Actual!$F22:G22),AVERAGE(PY_Actual!$F22:G22)),"")</f>
        <v>3.5869999999999999E-2</v>
      </c>
      <c r="H22" s="203">
        <f>IFERROR(IF(INDEX(Metrics!$G$6:$G$24,MATCH(PY_Actual_Cumulative!$D22,Metrics!$D$6:$D$24,0))=Calc!$K$8,SUM(PY_Actual!$F22:H22),AVERAGE(PY_Actual!$F22:H22)),"")</f>
        <v>3.5246666666666669E-2</v>
      </c>
      <c r="I22" s="203">
        <f>IFERROR(IF(INDEX(Metrics!$G$6:$G$24,MATCH(PY_Actual_Cumulative!$D22,Metrics!$D$6:$D$24,0))=Calc!$K$8,SUM(PY_Actual!$F22:I22),AVERAGE(PY_Actual!$F22:I22)),"")</f>
        <v>3.5104999999999997E-2</v>
      </c>
      <c r="J22" s="203">
        <f>IFERROR(IF(INDEX(Metrics!$G$6:$G$24,MATCH(PY_Actual_Cumulative!$D22,Metrics!$D$6:$D$24,0))=Calc!$K$8,SUM(PY_Actual!$F22:J22),AVERAGE(PY_Actual!$F22:J22)),"")</f>
        <v>3.5971999999999997E-2</v>
      </c>
      <c r="K22" s="203">
        <f>IFERROR(IF(INDEX(Metrics!$G$6:$G$24,MATCH(PY_Actual_Cumulative!$D22,Metrics!$D$6:$D$24,0))=Calc!$K$8,SUM(PY_Actual!$F22:K22),AVERAGE(PY_Actual!$F22:K22)),"")</f>
        <v>3.6493333333333329E-2</v>
      </c>
      <c r="L22" s="203">
        <f>IFERROR(IF(INDEX(Metrics!$G$6:$G$24,MATCH(PY_Actual_Cumulative!$D22,Metrics!$D$6:$D$24,0))=Calc!$K$8,SUM(PY_Actual!$F22:L22),AVERAGE(PY_Actual!$F22:L22)),"")</f>
        <v>3.6493333333333329E-2</v>
      </c>
      <c r="M22" s="203">
        <f>IFERROR(IF(INDEX(Metrics!$G$6:$G$24,MATCH(PY_Actual_Cumulative!$D22,Metrics!$D$6:$D$24,0))=Calc!$K$8,SUM(PY_Actual!$F22:M22),AVERAGE(PY_Actual!$F22:M22)),"")</f>
        <v>3.6493333333333329E-2</v>
      </c>
      <c r="N22" s="203">
        <f>IFERROR(IF(INDEX(Metrics!$G$6:$G$24,MATCH(PY_Actual_Cumulative!$D22,Metrics!$D$6:$D$24,0))=Calc!$K$8,SUM(PY_Actual!$F22:N22),AVERAGE(PY_Actual!$F22:N22)),"")</f>
        <v>3.6493333333333329E-2</v>
      </c>
      <c r="O22" s="203">
        <f>IFERROR(IF(INDEX(Metrics!$G$6:$G$24,MATCH(PY_Actual_Cumulative!$D22,Metrics!$D$6:$D$24,0))=Calc!$K$8,SUM(PY_Actual!$F22:O22),AVERAGE(PY_Actual!$F22:O22)),"")</f>
        <v>3.6493333333333329E-2</v>
      </c>
      <c r="P22" s="203">
        <f>IFERROR(IF(INDEX(Metrics!$G$6:$G$24,MATCH(PY_Actual_Cumulative!$D22,Metrics!$D$6:$D$24,0))=Calc!$K$8,SUM(PY_Actual!$F22:P22),AVERAGE(PY_Actual!$F22:P22)),"")</f>
        <v>3.6493333333333329E-2</v>
      </c>
      <c r="Q22" s="204">
        <f>IFERROR(IF(INDEX(Metrics!$G$6:$G$24,MATCH(PY_Actual_Cumulative!$D22,Metrics!$D$6:$D$24,0))=Calc!$K$8,SUM(PY_Actual!$F22:Q22),AVERAGE(PY_Actual!$F22:Q22)),"")</f>
        <v>3.6493333333333329E-2</v>
      </c>
    </row>
    <row r="23" spans="1:17" x14ac:dyDescent="0.25">
      <c r="A23" s="3"/>
      <c r="B23" s="62">
        <f>IFERROR(IF(LEN(INDEX(Metrics!$B$6:$E$24,ROW($A23)-ROW($A$5),MATCH(B$5,Metrics!$B$5:$E$5,0)))=0,"",INDEX(Metrics!$B$6:$E$24,ROW($A23)-ROW($A$5),MATCH(B$5,Metrics!$B$5:$E$5,0))),"")</f>
        <v>207</v>
      </c>
      <c r="C23" s="162" t="str">
        <f>IFERROR(IF(LEN(INDEX(Metrics!$B$6:$E$24,ROW($A23)-ROW($A$5),MATCH(C$5,Metrics!$B$5:$E$5,0)))=0,"",INDEX(Metrics!$B$6:$E$24,ROW($A23)-ROW($A$5),MATCH(C$5,Metrics!$B$5:$E$5,0))),"")</f>
        <v>Inventory Management</v>
      </c>
      <c r="D23" s="162" t="str">
        <f>IFERROR(IF(LEN(INDEX(Metrics!$B$6:$E$24,ROW($A23)-ROW($A$5),MATCH(D$5,Metrics!$B$5:$E$5,0)))=0,"",INDEX(Metrics!$B$6:$E$24,ROW($A23)-ROW($A$5),MATCH(D$5,Metrics!$B$5:$E$5,0))),"")</f>
        <v/>
      </c>
      <c r="E23" s="42" t="str">
        <f>IFERROR(IF(LEN(INDEX(Metrics!$B$6:$E$24,ROW($A23)-ROW($A$5),MATCH(E$5,Metrics!$B$5:$E$5,0)))=0,"",INDEX(Metrics!$B$6:$E$24,ROW($A23)-ROW($A$5),MATCH(E$5,Metrics!$B$5:$E$5,0))),"")</f>
        <v/>
      </c>
      <c r="F23" s="45" t="str">
        <f>IFERROR(IF(INDEX(Metrics!$G$6:$G$24,MATCH(PY_Actual_Cumulative!$D23,Metrics!$D$6:$D$24,0))=Calc!$K$8,SUM(PY_Actual!$F23:F23),AVERAGE(PY_Actual!$F23:F23)),"")</f>
        <v/>
      </c>
      <c r="G23" s="45" t="str">
        <f>IFERROR(IF(INDEX(Metrics!$G$6:$G$24,MATCH(PY_Actual_Cumulative!$D23,Metrics!$D$6:$D$24,0))=Calc!$K$8,SUM(PY_Actual!$F23:G23),AVERAGE(PY_Actual!$F23:G23)),"")</f>
        <v/>
      </c>
      <c r="H23" s="45" t="str">
        <f>IFERROR(IF(INDEX(Metrics!$G$6:$G$24,MATCH(PY_Actual_Cumulative!$D23,Metrics!$D$6:$D$24,0))=Calc!$K$8,SUM(PY_Actual!$F23:H23),AVERAGE(PY_Actual!$F23:H23)),"")</f>
        <v/>
      </c>
      <c r="I23" s="45" t="str">
        <f>IFERROR(IF(INDEX(Metrics!$G$6:$G$24,MATCH(PY_Actual_Cumulative!$D23,Metrics!$D$6:$D$24,0))=Calc!$K$8,SUM(PY_Actual!$F23:I23),AVERAGE(PY_Actual!$F23:I23)),"")</f>
        <v/>
      </c>
      <c r="J23" s="45" t="str">
        <f>IFERROR(IF(INDEX(Metrics!$G$6:$G$24,MATCH(PY_Actual_Cumulative!$D23,Metrics!$D$6:$D$24,0))=Calc!$K$8,SUM(PY_Actual!$F23:J23),AVERAGE(PY_Actual!$F23:J23)),"")</f>
        <v/>
      </c>
      <c r="K23" s="45" t="str">
        <f>IFERROR(IF(INDEX(Metrics!$G$6:$G$24,MATCH(PY_Actual_Cumulative!$D23,Metrics!$D$6:$D$24,0))=Calc!$K$8,SUM(PY_Actual!$F23:K23),AVERAGE(PY_Actual!$F23:K23)),"")</f>
        <v/>
      </c>
      <c r="L23" s="45" t="str">
        <f>IFERROR(IF(INDEX(Metrics!$G$6:$G$24,MATCH(PY_Actual_Cumulative!$D23,Metrics!$D$6:$D$24,0))=Calc!$K$8,SUM(PY_Actual!$F23:L23),AVERAGE(PY_Actual!$F23:L23)),"")</f>
        <v/>
      </c>
      <c r="M23" s="45" t="str">
        <f>IFERROR(IF(INDEX(Metrics!$G$6:$G$24,MATCH(PY_Actual_Cumulative!$D23,Metrics!$D$6:$D$24,0))=Calc!$K$8,SUM(PY_Actual!$F23:M23),AVERAGE(PY_Actual!$F23:M23)),"")</f>
        <v/>
      </c>
      <c r="N23" s="45" t="str">
        <f>IFERROR(IF(INDEX(Metrics!$G$6:$G$24,MATCH(PY_Actual_Cumulative!$D23,Metrics!$D$6:$D$24,0))=Calc!$K$8,SUM(PY_Actual!$F23:N23),AVERAGE(PY_Actual!$F23:N23)),"")</f>
        <v/>
      </c>
      <c r="O23" s="45" t="str">
        <f>IFERROR(IF(INDEX(Metrics!$G$6:$G$24,MATCH(PY_Actual_Cumulative!$D23,Metrics!$D$6:$D$24,0))=Calc!$K$8,SUM(PY_Actual!$F23:O23),AVERAGE(PY_Actual!$F23:O23)),"")</f>
        <v/>
      </c>
      <c r="P23" s="45" t="str">
        <f>IFERROR(IF(INDEX(Metrics!$G$6:$G$24,MATCH(PY_Actual_Cumulative!$D23,Metrics!$D$6:$D$24,0))=Calc!$K$8,SUM(PY_Actual!$F23:P23),AVERAGE(PY_Actual!$F23:P23)),"")</f>
        <v/>
      </c>
      <c r="Q23" s="69" t="str">
        <f>IFERROR(IF(INDEX(Metrics!$G$6:$G$24,MATCH(PY_Actual_Cumulative!$D23,Metrics!$D$6:$D$24,0))=Calc!$K$8,SUM(PY_Actual!$F23:Q23),AVERAGE(PY_Actual!$F23:Q23)),"")</f>
        <v/>
      </c>
    </row>
    <row r="24" spans="1:17" x14ac:dyDescent="0.25">
      <c r="A24" s="3"/>
      <c r="B24" s="266">
        <f>IFERROR(IF(LEN(INDEX(Metrics!$B$6:$E$24,ROW($A24)-ROW($A$5),MATCH(B$5,Metrics!$B$5:$E$5,0)))=0,"",INDEX(Metrics!$B$6:$E$24,ROW($A24)-ROW($A$5),MATCH(B$5,Metrics!$B$5:$E$5,0))),"")</f>
        <v>208</v>
      </c>
      <c r="C24" s="267" t="str">
        <f>IFERROR(IF(LEN(INDEX(Metrics!$B$6:$E$24,ROW($A24)-ROW($A$5),MATCH(C$5,Metrics!$B$5:$E$5,0)))=0,"",INDEX(Metrics!$B$6:$E$24,ROW($A24)-ROW($A$5),MATCH(C$5,Metrics!$B$5:$E$5,0))),"")</f>
        <v>Inventory Management</v>
      </c>
      <c r="D24" s="267" t="str">
        <f>IFERROR(IF(LEN(INDEX(Metrics!$B$6:$E$24,ROW($A24)-ROW($A$5),MATCH(D$5,Metrics!$B$5:$E$5,0)))=0,"",INDEX(Metrics!$B$6:$E$24,ROW($A24)-ROW($A$5),MATCH(D$5,Metrics!$B$5:$E$5,0))),"")</f>
        <v/>
      </c>
      <c r="E24" s="268" t="str">
        <f>IFERROR(IF(LEN(INDEX(Metrics!$B$6:$E$24,ROW($A24)-ROW($A$5),MATCH(E$5,Metrics!$B$5:$E$5,0)))=0,"",INDEX(Metrics!$B$6:$E$24,ROW($A24)-ROW($A$5),MATCH(E$5,Metrics!$B$5:$E$5,0))),"")</f>
        <v/>
      </c>
      <c r="F24" s="269" t="str">
        <f>IFERROR(IF(INDEX(Metrics!$G$6:$G$24,MATCH(PY_Actual_Cumulative!$D24,Metrics!$D$6:$D$24,0))=Calc!$K$8,SUM(PY_Actual!$F24:F24),AVERAGE(PY_Actual!$F24:F24)),"")</f>
        <v/>
      </c>
      <c r="G24" s="269" t="str">
        <f>IFERROR(IF(INDEX(Metrics!$G$6:$G$24,MATCH(PY_Actual_Cumulative!$D24,Metrics!$D$6:$D$24,0))=Calc!$K$8,SUM(PY_Actual!$F24:G24),AVERAGE(PY_Actual!$F24:G24)),"")</f>
        <v/>
      </c>
      <c r="H24" s="269" t="str">
        <f>IFERROR(IF(INDEX(Metrics!$G$6:$G$24,MATCH(PY_Actual_Cumulative!$D24,Metrics!$D$6:$D$24,0))=Calc!$K$8,SUM(PY_Actual!$F24:H24),AVERAGE(PY_Actual!$F24:H24)),"")</f>
        <v/>
      </c>
      <c r="I24" s="269" t="str">
        <f>IFERROR(IF(INDEX(Metrics!$G$6:$G$24,MATCH(PY_Actual_Cumulative!$D24,Metrics!$D$6:$D$24,0))=Calc!$K$8,SUM(PY_Actual!$F24:I24),AVERAGE(PY_Actual!$F24:I24)),"")</f>
        <v/>
      </c>
      <c r="J24" s="269" t="str">
        <f>IFERROR(IF(INDEX(Metrics!$G$6:$G$24,MATCH(PY_Actual_Cumulative!$D24,Metrics!$D$6:$D$24,0))=Calc!$K$8,SUM(PY_Actual!$F24:J24),AVERAGE(PY_Actual!$F24:J24)),"")</f>
        <v/>
      </c>
      <c r="K24" s="269" t="str">
        <f>IFERROR(IF(INDEX(Metrics!$G$6:$G$24,MATCH(PY_Actual_Cumulative!$D24,Metrics!$D$6:$D$24,0))=Calc!$K$8,SUM(PY_Actual!$F24:K24),AVERAGE(PY_Actual!$F24:K24)),"")</f>
        <v/>
      </c>
      <c r="L24" s="269" t="str">
        <f>IFERROR(IF(INDEX(Metrics!$G$6:$G$24,MATCH(PY_Actual_Cumulative!$D24,Metrics!$D$6:$D$24,0))=Calc!$K$8,SUM(PY_Actual!$F24:L24),AVERAGE(PY_Actual!$F24:L24)),"")</f>
        <v/>
      </c>
      <c r="M24" s="269" t="str">
        <f>IFERROR(IF(INDEX(Metrics!$G$6:$G$24,MATCH(PY_Actual_Cumulative!$D24,Metrics!$D$6:$D$24,0))=Calc!$K$8,SUM(PY_Actual!$F24:M24),AVERAGE(PY_Actual!$F24:M24)),"")</f>
        <v/>
      </c>
      <c r="N24" s="269" t="str">
        <f>IFERROR(IF(INDEX(Metrics!$G$6:$G$24,MATCH(PY_Actual_Cumulative!$D24,Metrics!$D$6:$D$24,0))=Calc!$K$8,SUM(PY_Actual!$F24:N24),AVERAGE(PY_Actual!$F24:N24)),"")</f>
        <v/>
      </c>
      <c r="O24" s="269" t="str">
        <f>IFERROR(IF(INDEX(Metrics!$G$6:$G$24,MATCH(PY_Actual_Cumulative!$D24,Metrics!$D$6:$D$24,0))=Calc!$K$8,SUM(PY_Actual!$F24:O24),AVERAGE(PY_Actual!$F24:O24)),"")</f>
        <v/>
      </c>
      <c r="P24" s="269" t="str">
        <f>IFERROR(IF(INDEX(Metrics!$G$6:$G$24,MATCH(PY_Actual_Cumulative!$D24,Metrics!$D$6:$D$24,0))=Calc!$K$8,SUM(PY_Actual!$F24:P24),AVERAGE(PY_Actual!$F24:P24)),"")</f>
        <v/>
      </c>
      <c r="Q24" s="270" t="str">
        <f>IFERROR(IF(INDEX(Metrics!$G$6:$G$24,MATCH(PY_Actual_Cumulative!$D24,Metrics!$D$6:$D$24,0))=Calc!$K$8,SUM(PY_Actual!$F24:Q24),AVERAGE(PY_Actual!$F24:Q24)),"")</f>
        <v/>
      </c>
    </row>
    <row r="25" spans="1:17" x14ac:dyDescent="0.25">
      <c r="A25" s="3"/>
      <c r="B25" s="214">
        <v>301</v>
      </c>
      <c r="C25" s="215" t="s">
        <v>134</v>
      </c>
      <c r="D25" s="215" t="s">
        <v>135</v>
      </c>
      <c r="E25" s="216" t="s">
        <v>126</v>
      </c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4"/>
    </row>
    <row r="26" spans="1:17" x14ac:dyDescent="0.25">
      <c r="A26" s="3"/>
      <c r="B26" s="214">
        <v>302</v>
      </c>
      <c r="C26" s="215" t="s">
        <v>134</v>
      </c>
      <c r="D26" s="215" t="s">
        <v>137</v>
      </c>
      <c r="E26" s="216" t="s">
        <v>121</v>
      </c>
      <c r="F26" s="241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4"/>
    </row>
    <row r="27" spans="1:17" x14ac:dyDescent="0.25">
      <c r="A27" s="3"/>
      <c r="B27" s="214">
        <v>303</v>
      </c>
      <c r="C27" s="215" t="s">
        <v>134</v>
      </c>
      <c r="D27" s="215" t="s">
        <v>139</v>
      </c>
      <c r="E27" s="216" t="s">
        <v>121</v>
      </c>
      <c r="F27" s="242"/>
      <c r="G27" s="242"/>
      <c r="H27" s="242"/>
      <c r="I27" s="242"/>
      <c r="J27" s="242"/>
      <c r="K27" s="242"/>
      <c r="L27" s="241"/>
      <c r="M27" s="241"/>
      <c r="N27" s="241"/>
      <c r="O27" s="241"/>
      <c r="P27" s="241"/>
      <c r="Q27" s="243"/>
    </row>
    <row r="28" spans="1:17" x14ac:dyDescent="0.25">
      <c r="A28" s="3"/>
      <c r="B28" s="214">
        <v>304</v>
      </c>
      <c r="C28" s="215" t="s">
        <v>134</v>
      </c>
      <c r="D28" s="215" t="s">
        <v>141</v>
      </c>
      <c r="E28" s="216" t="s">
        <v>100</v>
      </c>
      <c r="F28" s="242"/>
      <c r="G28" s="242"/>
      <c r="H28" s="242"/>
      <c r="I28" s="242"/>
      <c r="J28" s="242"/>
      <c r="K28" s="242"/>
      <c r="L28" s="241"/>
      <c r="M28" s="241"/>
      <c r="N28" s="241"/>
      <c r="O28" s="241"/>
      <c r="P28" s="241"/>
      <c r="Q28" s="243"/>
    </row>
    <row r="29" spans="1:17" x14ac:dyDescent="0.25">
      <c r="A29" s="3"/>
      <c r="B29" s="214">
        <v>305</v>
      </c>
      <c r="C29" s="215" t="s">
        <v>134</v>
      </c>
      <c r="D29" s="218" t="s">
        <v>162</v>
      </c>
      <c r="E29" s="219" t="s">
        <v>162</v>
      </c>
      <c r="F29" s="241"/>
      <c r="G29" s="242"/>
      <c r="H29" s="242"/>
      <c r="I29" s="242"/>
      <c r="J29" s="242"/>
      <c r="K29" s="242"/>
      <c r="L29" s="241"/>
      <c r="M29" s="241"/>
      <c r="N29" s="241"/>
      <c r="O29" s="241"/>
      <c r="P29" s="241"/>
      <c r="Q29" s="243"/>
    </row>
    <row r="30" spans="1:17" x14ac:dyDescent="0.25">
      <c r="A30" s="3"/>
      <c r="B30" s="214">
        <v>306</v>
      </c>
      <c r="C30" s="215" t="s">
        <v>134</v>
      </c>
      <c r="D30" s="215" t="s">
        <v>162</v>
      </c>
      <c r="E30" s="216" t="s">
        <v>162</v>
      </c>
      <c r="F30" s="241"/>
      <c r="G30" s="241"/>
      <c r="H30" s="241"/>
      <c r="I30" s="241"/>
      <c r="J30" s="241"/>
      <c r="K30" s="241"/>
      <c r="L30" s="242"/>
      <c r="M30" s="242"/>
      <c r="N30" s="242"/>
      <c r="O30" s="242"/>
      <c r="P30" s="242"/>
      <c r="Q30" s="244"/>
    </row>
    <row r="31" spans="1:17" x14ac:dyDescent="0.25">
      <c r="A31" s="3"/>
      <c r="B31" s="214">
        <v>401</v>
      </c>
      <c r="C31" s="215" t="s">
        <v>143</v>
      </c>
      <c r="D31" s="215" t="s">
        <v>144</v>
      </c>
      <c r="E31" s="216" t="s">
        <v>126</v>
      </c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4"/>
    </row>
    <row r="32" spans="1:17" x14ac:dyDescent="0.25">
      <c r="A32" s="3"/>
      <c r="B32" s="214">
        <v>402</v>
      </c>
      <c r="C32" s="215" t="s">
        <v>143</v>
      </c>
      <c r="D32" s="215" t="s">
        <v>146</v>
      </c>
      <c r="E32" s="216" t="s">
        <v>100</v>
      </c>
      <c r="F32" s="242"/>
      <c r="G32" s="242"/>
      <c r="H32" s="242"/>
      <c r="I32" s="242"/>
      <c r="J32" s="242"/>
      <c r="K32" s="242"/>
      <c r="L32" s="242"/>
      <c r="M32" s="242"/>
      <c r="N32" s="242"/>
      <c r="O32" s="242"/>
      <c r="P32" s="242"/>
      <c r="Q32" s="244"/>
    </row>
    <row r="33" spans="1:17" x14ac:dyDescent="0.25">
      <c r="A33" s="3"/>
      <c r="B33" s="214">
        <v>403</v>
      </c>
      <c r="C33" s="215" t="s">
        <v>143</v>
      </c>
      <c r="D33" s="215" t="s">
        <v>148</v>
      </c>
      <c r="E33" s="216" t="s">
        <v>100</v>
      </c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4"/>
    </row>
    <row r="34" spans="1:17" x14ac:dyDescent="0.25">
      <c r="A34" s="3"/>
      <c r="B34" s="214">
        <v>404</v>
      </c>
      <c r="C34" s="215" t="s">
        <v>143</v>
      </c>
      <c r="D34" s="215" t="s">
        <v>150</v>
      </c>
      <c r="E34" s="216" t="s">
        <v>100</v>
      </c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4"/>
    </row>
    <row r="35" spans="1:17" x14ac:dyDescent="0.25">
      <c r="A35" s="3"/>
      <c r="B35" s="214">
        <v>405</v>
      </c>
      <c r="C35" s="215" t="s">
        <v>143</v>
      </c>
      <c r="D35" s="215" t="s">
        <v>152</v>
      </c>
      <c r="E35" s="216" t="s">
        <v>100</v>
      </c>
      <c r="F35" s="242"/>
      <c r="G35" s="242"/>
      <c r="H35" s="242"/>
      <c r="I35" s="242"/>
      <c r="J35" s="242"/>
      <c r="K35" s="242"/>
      <c r="L35" s="242"/>
      <c r="M35" s="242"/>
      <c r="N35" s="242"/>
      <c r="O35" s="242"/>
      <c r="P35" s="242"/>
      <c r="Q35" s="244"/>
    </row>
    <row r="36" spans="1:17" x14ac:dyDescent="0.25">
      <c r="A36" s="3"/>
      <c r="B36" s="214">
        <v>406</v>
      </c>
      <c r="C36" s="215" t="s">
        <v>143</v>
      </c>
      <c r="D36" s="215" t="s">
        <v>154</v>
      </c>
      <c r="E36" s="216" t="s">
        <v>155</v>
      </c>
      <c r="F36" s="242"/>
      <c r="G36" s="242"/>
      <c r="H36" s="242"/>
      <c r="I36" s="242"/>
      <c r="J36" s="242"/>
      <c r="K36" s="242"/>
      <c r="L36" s="241"/>
      <c r="M36" s="241"/>
      <c r="N36" s="241"/>
      <c r="O36" s="241"/>
      <c r="P36" s="241"/>
      <c r="Q36" s="243"/>
    </row>
    <row r="37" spans="1:17" x14ac:dyDescent="0.25">
      <c r="A37" s="3"/>
      <c r="B37" s="214">
        <v>407</v>
      </c>
      <c r="C37" s="215" t="s">
        <v>143</v>
      </c>
      <c r="D37" s="215" t="s">
        <v>157</v>
      </c>
      <c r="E37" s="216" t="s">
        <v>121</v>
      </c>
      <c r="F37" s="242"/>
      <c r="G37" s="242"/>
      <c r="H37" s="242"/>
      <c r="I37" s="242"/>
      <c r="J37" s="242"/>
      <c r="K37" s="242"/>
      <c r="L37" s="241"/>
      <c r="M37" s="241"/>
      <c r="N37" s="241"/>
      <c r="O37" s="241"/>
      <c r="P37" s="241"/>
      <c r="Q37" s="243"/>
    </row>
    <row r="38" spans="1:17" x14ac:dyDescent="0.25">
      <c r="A38" s="3"/>
      <c r="B38" s="214">
        <v>408</v>
      </c>
      <c r="C38" s="215" t="s">
        <v>143</v>
      </c>
      <c r="D38" s="215" t="s">
        <v>159</v>
      </c>
      <c r="E38" s="216" t="s">
        <v>100</v>
      </c>
      <c r="F38" s="241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4"/>
    </row>
    <row r="39" spans="1:17" x14ac:dyDescent="0.25">
      <c r="A39" s="3"/>
      <c r="B39" s="214">
        <v>409</v>
      </c>
      <c r="C39" s="215" t="s">
        <v>143</v>
      </c>
      <c r="D39" s="215" t="s">
        <v>162</v>
      </c>
      <c r="E39" s="216" t="s">
        <v>162</v>
      </c>
      <c r="F39" s="241"/>
      <c r="G39" s="241"/>
      <c r="H39" s="241"/>
      <c r="I39" s="241"/>
      <c r="J39" s="241"/>
      <c r="K39" s="241"/>
      <c r="L39" s="241"/>
      <c r="M39" s="241"/>
      <c r="N39" s="241"/>
      <c r="O39" s="241"/>
      <c r="P39" s="241"/>
      <c r="Q39" s="243"/>
    </row>
    <row r="40" spans="1:17" x14ac:dyDescent="0.25">
      <c r="A40" s="3"/>
      <c r="B40" s="214">
        <v>410</v>
      </c>
      <c r="C40" s="215" t="s">
        <v>143</v>
      </c>
      <c r="D40" s="215" t="s">
        <v>162</v>
      </c>
      <c r="E40" s="216" t="s">
        <v>162</v>
      </c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4"/>
    </row>
    <row r="41" spans="1:17" x14ac:dyDescent="0.25">
      <c r="A41" s="3"/>
      <c r="B41" s="214"/>
      <c r="C41" s="215"/>
      <c r="D41" s="215"/>
      <c r="E41" s="216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242"/>
      <c r="Q41" s="244"/>
    </row>
    <row r="42" spans="1:17" x14ac:dyDescent="0.25">
      <c r="A42" s="3"/>
      <c r="B42" s="214"/>
      <c r="C42" s="215"/>
      <c r="D42" s="215"/>
      <c r="E42" s="216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4"/>
    </row>
    <row r="43" spans="1:17" x14ac:dyDescent="0.25">
      <c r="A43" s="3"/>
      <c r="B43" s="214"/>
      <c r="C43" s="215"/>
      <c r="D43" s="215"/>
      <c r="E43" s="216"/>
      <c r="F43" s="242"/>
      <c r="G43" s="242"/>
      <c r="H43" s="242"/>
      <c r="I43" s="242"/>
      <c r="J43" s="242"/>
      <c r="K43" s="242"/>
      <c r="L43" s="242"/>
      <c r="M43" s="242"/>
      <c r="N43" s="242"/>
      <c r="O43" s="242"/>
      <c r="P43" s="242"/>
      <c r="Q43" s="244"/>
    </row>
    <row r="44" spans="1:17" x14ac:dyDescent="0.25">
      <c r="A44" s="3"/>
      <c r="B44" s="214"/>
      <c r="C44" s="215"/>
      <c r="D44" s="215"/>
      <c r="E44" s="216"/>
      <c r="F44" s="242"/>
      <c r="G44" s="242"/>
      <c r="H44" s="242"/>
      <c r="I44" s="242"/>
      <c r="J44" s="242"/>
      <c r="K44" s="242"/>
      <c r="L44" s="242"/>
      <c r="M44" s="242"/>
      <c r="N44" s="242"/>
      <c r="O44" s="242"/>
      <c r="P44" s="242"/>
      <c r="Q44" s="244"/>
    </row>
    <row r="45" spans="1:17" x14ac:dyDescent="0.25">
      <c r="A45" s="3"/>
      <c r="B45" s="214"/>
      <c r="C45" s="215"/>
      <c r="D45" s="215"/>
      <c r="E45" s="216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4"/>
    </row>
    <row r="46" spans="1:17" x14ac:dyDescent="0.25">
      <c r="A46" s="3"/>
      <c r="B46" s="214"/>
      <c r="C46" s="215"/>
      <c r="D46" s="218"/>
      <c r="E46" s="219"/>
      <c r="F46" s="242"/>
      <c r="G46" s="242"/>
      <c r="H46" s="242"/>
      <c r="I46" s="242"/>
      <c r="J46" s="242"/>
      <c r="K46" s="242"/>
      <c r="L46" s="241"/>
      <c r="M46" s="241"/>
      <c r="N46" s="241"/>
      <c r="O46" s="241"/>
      <c r="P46" s="241"/>
      <c r="Q46" s="243"/>
    </row>
    <row r="47" spans="1:17" x14ac:dyDescent="0.25">
      <c r="A47" s="3"/>
      <c r="B47" s="214"/>
      <c r="C47" s="215"/>
      <c r="D47" s="218"/>
      <c r="E47" s="219"/>
      <c r="F47" s="242"/>
      <c r="G47" s="242"/>
      <c r="H47" s="242"/>
      <c r="I47" s="242"/>
      <c r="J47" s="242"/>
      <c r="K47" s="242"/>
      <c r="L47" s="241"/>
      <c r="M47" s="241"/>
      <c r="N47" s="241"/>
      <c r="O47" s="241"/>
      <c r="P47" s="241"/>
      <c r="Q47" s="243"/>
    </row>
    <row r="48" spans="1:17" x14ac:dyDescent="0.25">
      <c r="A48" s="3"/>
      <c r="B48" s="214"/>
      <c r="C48" s="215"/>
      <c r="D48" s="218"/>
      <c r="E48" s="219"/>
      <c r="F48" s="241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4"/>
    </row>
    <row r="49" spans="1:17" x14ac:dyDescent="0.25">
      <c r="A49" s="3"/>
      <c r="B49" s="214"/>
      <c r="C49" s="215"/>
      <c r="D49" s="215"/>
      <c r="E49" s="216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4"/>
    </row>
    <row r="50" spans="1:17" x14ac:dyDescent="0.25">
      <c r="A50" s="3"/>
      <c r="B50" s="214"/>
      <c r="C50" s="215"/>
      <c r="D50" s="218"/>
      <c r="E50" s="219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4"/>
    </row>
    <row r="51" spans="1:17" x14ac:dyDescent="0.25">
      <c r="A51" s="3"/>
      <c r="B51" s="214"/>
      <c r="C51" s="215"/>
      <c r="D51" s="215"/>
      <c r="E51" s="216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4"/>
    </row>
    <row r="52" spans="1:17" x14ac:dyDescent="0.25">
      <c r="A52" s="3"/>
      <c r="B52" s="214"/>
      <c r="C52" s="215"/>
      <c r="D52" s="215"/>
      <c r="E52" s="216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4"/>
    </row>
    <row r="53" spans="1:17" x14ac:dyDescent="0.25">
      <c r="A53" s="3"/>
      <c r="B53" s="214"/>
      <c r="C53" s="215"/>
      <c r="D53" s="215"/>
      <c r="E53" s="216"/>
      <c r="F53" s="242"/>
      <c r="G53" s="242"/>
      <c r="H53" s="242"/>
      <c r="I53" s="242"/>
      <c r="J53" s="242"/>
      <c r="K53" s="242"/>
      <c r="L53" s="242"/>
      <c r="M53" s="242"/>
      <c r="N53" s="242"/>
      <c r="O53" s="242"/>
      <c r="P53" s="242"/>
      <c r="Q53" s="244"/>
    </row>
    <row r="54" spans="1:17" x14ac:dyDescent="0.25">
      <c r="A54" s="3"/>
      <c r="B54" s="214"/>
      <c r="C54" s="215"/>
      <c r="D54" s="215"/>
      <c r="E54" s="216"/>
      <c r="F54" s="242"/>
      <c r="G54" s="242"/>
      <c r="H54" s="242"/>
      <c r="I54" s="242"/>
      <c r="J54" s="242"/>
      <c r="K54" s="242"/>
      <c r="L54" s="242"/>
      <c r="M54" s="242"/>
      <c r="N54" s="242"/>
      <c r="O54" s="242"/>
      <c r="P54" s="242"/>
      <c r="Q54" s="244"/>
    </row>
    <row r="55" spans="1:17" x14ac:dyDescent="0.25">
      <c r="A55" s="3"/>
      <c r="B55" s="214"/>
      <c r="C55" s="215"/>
      <c r="D55" s="215"/>
      <c r="E55" s="216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4"/>
    </row>
    <row r="56" spans="1:17" x14ac:dyDescent="0.25">
      <c r="B56" s="214"/>
      <c r="C56" s="215"/>
      <c r="D56" s="215"/>
      <c r="E56" s="216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4"/>
    </row>
    <row r="57" spans="1:17" x14ac:dyDescent="0.25">
      <c r="B57" s="214"/>
      <c r="C57" s="215"/>
      <c r="D57" s="215"/>
      <c r="E57" s="216"/>
      <c r="F57" s="242"/>
      <c r="G57" s="242"/>
      <c r="H57" s="242"/>
      <c r="I57" s="242"/>
      <c r="J57" s="242"/>
      <c r="K57" s="242"/>
      <c r="L57" s="242"/>
      <c r="M57" s="242"/>
      <c r="N57" s="242"/>
      <c r="O57" s="242"/>
      <c r="P57" s="242"/>
      <c r="Q57" s="244"/>
    </row>
    <row r="58" spans="1:17" x14ac:dyDescent="0.25">
      <c r="B58" s="214"/>
      <c r="C58" s="215"/>
      <c r="D58" s="215"/>
      <c r="E58" s="216"/>
      <c r="F58" s="242"/>
      <c r="G58" s="242"/>
      <c r="H58" s="242"/>
      <c r="I58" s="242"/>
      <c r="J58" s="242"/>
      <c r="K58" s="242"/>
      <c r="L58" s="242"/>
      <c r="M58" s="242"/>
      <c r="N58" s="242"/>
      <c r="O58" s="242"/>
      <c r="P58" s="242"/>
      <c r="Q58" s="244"/>
    </row>
    <row r="59" spans="1:17" x14ac:dyDescent="0.25">
      <c r="B59" s="214"/>
      <c r="C59" s="215"/>
      <c r="D59" s="215"/>
      <c r="E59" s="216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4"/>
    </row>
    <row r="60" spans="1:17" x14ac:dyDescent="0.25">
      <c r="B60" s="214"/>
      <c r="C60" s="215"/>
      <c r="D60" s="215"/>
      <c r="E60" s="216"/>
      <c r="F60" s="242"/>
      <c r="G60" s="242"/>
      <c r="H60" s="242"/>
      <c r="I60" s="242"/>
      <c r="J60" s="242"/>
      <c r="K60" s="242"/>
      <c r="L60" s="242"/>
      <c r="M60" s="242"/>
      <c r="N60" s="242"/>
      <c r="O60" s="242"/>
      <c r="P60" s="242"/>
      <c r="Q60" s="244"/>
    </row>
    <row r="61" spans="1:17" x14ac:dyDescent="0.25">
      <c r="B61" s="214"/>
      <c r="C61" s="215"/>
      <c r="D61" s="215"/>
      <c r="E61" s="216"/>
      <c r="F61" s="242"/>
      <c r="G61" s="242"/>
      <c r="H61" s="242"/>
      <c r="I61" s="242"/>
      <c r="J61" s="242"/>
      <c r="K61" s="242"/>
      <c r="L61" s="242"/>
      <c r="M61" s="242"/>
      <c r="N61" s="242"/>
      <c r="O61" s="242"/>
      <c r="P61" s="242"/>
      <c r="Q61" s="244"/>
    </row>
    <row r="62" spans="1:17" x14ac:dyDescent="0.25">
      <c r="B62" s="214"/>
      <c r="C62" s="215"/>
      <c r="D62" s="215"/>
      <c r="E62" s="216"/>
      <c r="F62" s="242"/>
      <c r="G62" s="242"/>
      <c r="H62" s="242"/>
      <c r="I62" s="242"/>
      <c r="J62" s="242"/>
      <c r="K62" s="242"/>
      <c r="L62" s="242"/>
      <c r="M62" s="242"/>
      <c r="N62" s="242"/>
      <c r="O62" s="242"/>
      <c r="P62" s="242"/>
      <c r="Q62" s="244"/>
    </row>
    <row r="63" spans="1:17" x14ac:dyDescent="0.25">
      <c r="B63" s="214"/>
      <c r="C63" s="215"/>
      <c r="D63" s="215"/>
      <c r="E63" s="216"/>
      <c r="F63" s="242"/>
      <c r="G63" s="242"/>
      <c r="H63" s="242"/>
      <c r="I63" s="242"/>
      <c r="J63" s="242"/>
      <c r="K63" s="242"/>
      <c r="L63" s="242"/>
      <c r="M63" s="242"/>
      <c r="N63" s="242"/>
      <c r="O63" s="242"/>
      <c r="P63" s="242"/>
      <c r="Q63" s="244"/>
    </row>
    <row r="64" spans="1:17" x14ac:dyDescent="0.25">
      <c r="B64" s="214"/>
      <c r="C64" s="215"/>
      <c r="D64" s="215"/>
      <c r="E64" s="216"/>
      <c r="F64" s="242"/>
      <c r="G64" s="242"/>
      <c r="H64" s="242"/>
      <c r="I64" s="242"/>
      <c r="J64" s="242"/>
      <c r="K64" s="242"/>
      <c r="L64" s="242"/>
      <c r="M64" s="242"/>
      <c r="N64" s="242"/>
      <c r="O64" s="242"/>
      <c r="P64" s="242"/>
      <c r="Q64" s="244"/>
    </row>
    <row r="65" spans="2:17" x14ac:dyDescent="0.25">
      <c r="B65" s="214"/>
      <c r="C65" s="215"/>
      <c r="D65" s="215"/>
      <c r="E65" s="216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4"/>
    </row>
    <row r="66" spans="2:17" x14ac:dyDescent="0.25">
      <c r="B66" s="214"/>
      <c r="C66" s="215"/>
      <c r="D66" s="215"/>
      <c r="E66" s="216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4"/>
    </row>
    <row r="67" spans="2:17" x14ac:dyDescent="0.25">
      <c r="B67" s="214"/>
      <c r="C67" s="215"/>
      <c r="D67" s="215"/>
      <c r="E67" s="216"/>
      <c r="F67" s="242"/>
      <c r="G67" s="242"/>
      <c r="H67" s="242"/>
      <c r="I67" s="242"/>
      <c r="J67" s="242"/>
      <c r="K67" s="242"/>
      <c r="L67" s="242"/>
      <c r="M67" s="242"/>
      <c r="N67" s="242"/>
      <c r="O67" s="242"/>
      <c r="P67" s="242"/>
      <c r="Q67" s="244"/>
    </row>
    <row r="68" spans="2:17" x14ac:dyDescent="0.25">
      <c r="B68" s="214"/>
      <c r="C68" s="215"/>
      <c r="D68" s="215"/>
      <c r="E68" s="216"/>
      <c r="F68" s="242"/>
      <c r="G68" s="242"/>
      <c r="H68" s="242"/>
      <c r="I68" s="242"/>
      <c r="J68" s="242"/>
      <c r="K68" s="242"/>
      <c r="L68" s="242"/>
      <c r="M68" s="242"/>
      <c r="N68" s="242"/>
      <c r="O68" s="242"/>
      <c r="P68" s="242"/>
      <c r="Q68" s="244"/>
    </row>
    <row r="69" spans="2:17" x14ac:dyDescent="0.25">
      <c r="B69" s="214"/>
      <c r="C69" s="215"/>
      <c r="D69" s="215"/>
      <c r="E69" s="216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4"/>
    </row>
    <row r="70" spans="2:17" x14ac:dyDescent="0.25">
      <c r="B70" s="221"/>
      <c r="C70" s="222"/>
      <c r="D70" s="222"/>
      <c r="E70" s="223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Da1oGmF7n0ctkgoCdh1gqsTUQer8xXHfLktjhnYcP5K2OsgfZazh7iuYeRvo2fwzhnVq5mB6MnqBqjeVcgTk/A==" saltValue="83DOqL4T6uTbCPIyPok0p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03" customFormat="1" ht="20.100000000000001" customHeight="1" x14ac:dyDescent="0.25">
      <c r="B2" s="105"/>
      <c r="C2" s="106" t="s">
        <v>97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</row>
    <row r="3" spans="1:20" s="108" customFormat="1" ht="24" customHeight="1" x14ac:dyDescent="0.25">
      <c r="B3" s="79"/>
      <c r="C3" s="88" t="s">
        <v>85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S3" s="109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98" t="s">
        <v>8</v>
      </c>
      <c r="C5" s="58" t="s">
        <v>76</v>
      </c>
      <c r="D5" s="22"/>
      <c r="E5" s="8"/>
      <c r="F5" s="8"/>
      <c r="G5" s="59" t="s">
        <v>2</v>
      </c>
      <c r="H5" s="60"/>
      <c r="I5" s="60"/>
      <c r="J5" s="60"/>
      <c r="K5" s="61"/>
      <c r="L5" s="8"/>
      <c r="M5" s="59" t="s">
        <v>3</v>
      </c>
      <c r="N5" s="60"/>
      <c r="O5" s="60"/>
      <c r="P5" s="60"/>
      <c r="Q5" s="61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1" t="s">
        <v>0</v>
      </c>
      <c r="C7" s="52" t="s">
        <v>10</v>
      </c>
      <c r="D7" s="52" t="s">
        <v>7</v>
      </c>
      <c r="E7" s="53" t="s">
        <v>1</v>
      </c>
      <c r="F7" s="54"/>
      <c r="G7" s="51" t="s">
        <v>6</v>
      </c>
      <c r="H7" s="55" t="s">
        <v>4</v>
      </c>
      <c r="I7" s="55" t="s">
        <v>5</v>
      </c>
      <c r="J7" s="55" t="s">
        <v>87</v>
      </c>
      <c r="K7" s="56" t="s">
        <v>88</v>
      </c>
      <c r="L7" s="54"/>
      <c r="M7" s="51" t="s">
        <v>6</v>
      </c>
      <c r="N7" s="55" t="s">
        <v>4</v>
      </c>
      <c r="O7" s="55" t="s">
        <v>5</v>
      </c>
      <c r="P7" s="55" t="s">
        <v>87</v>
      </c>
      <c r="Q7" s="56" t="s">
        <v>88</v>
      </c>
      <c r="R7" s="17"/>
    </row>
    <row r="8" spans="1:20" x14ac:dyDescent="0.25">
      <c r="A8" s="3"/>
      <c r="B8" s="137">
        <f>IFERROR(IF(LEN(INDEX(Metrics!$B$6:$E$24,ROW($A8)-ROW($A$7),MATCH(B$7,Metrics!$B$5:$E$5,0)))=0,"",INDEX(Metrics!$B$6:$E$24,ROW($A8)-ROW($A$7),MATCH(B$7,Metrics!$B$5:$E$5,0))),"")</f>
        <v>101</v>
      </c>
      <c r="C8" s="164" t="str">
        <f>IFERROR(IF(LEN(INDEX(Metrics!$B$6:$E$24,ROW($A8)-ROW($A$7),MATCH(C$7,Metrics!$B$5:$E$5,0)))=0,"",INDEX(Metrics!$B$6:$E$24,ROW($A8)-ROW($A$7),MATCH(C$7,Metrics!$B$5:$E$5,0))),"")</f>
        <v>Operational Efficiency</v>
      </c>
      <c r="D8" s="164" t="str">
        <f>IFERROR(IF(LEN(INDEX(Metrics!$B$6:$E$24,ROW($A8)-ROW($A$7),MATCH(D$7,Metrics!$B$5:$E$5,0)))=0,"",INDEX(Metrics!$B$6:$E$24,ROW($A8)-ROW($A$7),MATCH(D$7,Metrics!$B$5:$E$5,0))),"")</f>
        <v>Perfect Order Measurement</v>
      </c>
      <c r="E8" s="143" t="str">
        <f>IFERROR(IF(LEN(INDEX(Metrics!$B$6:$E$24,ROW($A8)-ROW($A$7),MATCH(E$7,Metrics!$B$5:$E$5,0)))=0,"",INDEX(Metrics!$B$6:$E$24,ROW($A8)-ROW($A$7),MATCH(E$7,Metrics!$B$5:$E$5,0))),"")</f>
        <v>%</v>
      </c>
      <c r="F8" s="46"/>
      <c r="G8" s="209">
        <f>IFERROR(IF(D8="","",IF(LEN(INDEX(PY_Actual!$F$6:$Q$24,MATCH(Monthly_Analysis!$D8,PY_Actual!$D$6:$D$24,0),MATCH(Calc!$L$11,PY_Actual!$F$5:$Q$5,0)))=0,"",INDEX(PY_Actual!$F$6:$Q$24,MATCH(Monthly_Analysis!$D8,PY_Actual!$D$6:$D$24,0),MATCH(Calc!$L$11,PY_Actual!$F$5:$Q$5,0)))),"")</f>
        <v>0.85711999999999999</v>
      </c>
      <c r="H8" s="210">
        <f>IFERROR(IF(D8="","",IF(LEN(INDEX(CY_Target!$F$6:$Q$24,MATCH(Monthly_Analysis!$D8,CY_Target!$D$6:$D$24,0),MATCH(Calc!$L$10,CY_Target!$F$5:$Q$5,0)))=0,"",INDEX(CY_Target!$F$6:$Q$24,MATCH(Monthly_Analysis!$D8,CY_Target!$D$6:$D$24,0),MATCH(Calc!$L$10,CY_Target!$F$5:$Q$5,0)))),"")</f>
        <v>0.97399999999999998</v>
      </c>
      <c r="I8" s="210">
        <f>IFERROR(IF(D8="","",IF(LEN(INDEX(CY_Actual!$F$6:$Q$24,MATCH(Monthly_Analysis!$D8,CY_Actual!$D$6:$D$24,0),MATCH(Calc!$L$10,CY_Actual!$F$5:$Q$5,0)))=0,"",INDEX(CY_Actual!$F$6:$Q$24,MATCH(Monthly_Analysis!$D8,CY_Actual!$D$6:$D$24,0),MATCH(Calc!$L$10,CY_Actual!$F$5:$Q$5,0)))),"")</f>
        <v>0.873</v>
      </c>
      <c r="J8" s="139">
        <f>IFERROR(IF(OR(LEN($D8)=0,LEN(G8)=0,LEN(I8)=0),"",IF(INDEX(Metrics!$F$6:$F$24,MATCH(Monthly_Analysis!$B8,Metrics!$B$6:$B$24,0))=Calc!$L$7,G8/I8*100,I8/G8*100)),100)</f>
        <v>101.85271607242861</v>
      </c>
      <c r="K8" s="140">
        <f>IFERROR(IF(OR(LEN($D8)=0,LEN(H8)=0,LEN(I8)=0),"",IF(INDEX(Metrics!$F$6:$F$24,MATCH(Monthly_Analysis!$B8,Metrics!$B$6:$B$24,0))=Calc!$L$7,H8/I8*100,I8/H8*100)),100)</f>
        <v>89.630390143737174</v>
      </c>
      <c r="L8" s="57"/>
      <c r="M8" s="209">
        <f>IFERROR(IF(B8="","",INDEX(PY_Actual_Cumulative!$F$6:$Q$24,MATCH(Monthly_Analysis!$B8,PY_Actual_Cumulative!$B$6:$B$24,0),MATCH(Calc!$L$11,PY_Actual_Cumulative!$F$5:$Q$5,0))),"")</f>
        <v>0.86199000000000003</v>
      </c>
      <c r="N8" s="210">
        <f>IFERROR(IF(B8="","",INDEX(CY_Target_Cumulative!$F$6:$Q$24,MATCH(Monthly_Analysis!$B8,CY_Target_Cumulative!$B$6:$B$24,0),MATCH(Calc!$L$10,CY_Target_Cumulative!$F$5:$Q$5,0))),"")</f>
        <v>0.97399999999999998</v>
      </c>
      <c r="O8" s="210">
        <f>IFERROR(IF(B8="","",INDEX(CY_Actual_Cumulative!$F$6:$Q$24,MATCH(Monthly_Analysis!$B8,CY_Actual_Cumulative!$B$6:$B$24,0),MATCH(Calc!$L$10,CY_Actual_Cumulative!$F$5:$Q$5,0))),"")</f>
        <v>0.87395850000000008</v>
      </c>
      <c r="P8" s="139">
        <f>IFERROR(IF(OR(LEN($D8)=0,LEN(M8)=0,LEN(O8)=0),"",IF(INDEX(Metrics!$F$6:$F$24,MATCH(Monthly_Analysis!$B8,Metrics!$B$6:$B$24,0))=Calc!$L$7,M8/O8*100,O8/M8*100)),100)</f>
        <v>101.38847318414368</v>
      </c>
      <c r="Q8" s="140">
        <f>IFERROR(IF(OR(LEN($D8)=0,LEN(N8)=0,LEN(O8)=0),"",IF(INDEX(Metrics!$F$6:$F$24,MATCH(Monthly_Analysis!$B8,Metrics!$B$6:$B$24,0))=Calc!$L$7,N8/O8*100,O8/N8*100)),100)</f>
        <v>89.728798767967149</v>
      </c>
      <c r="S8" s="3"/>
    </row>
    <row r="9" spans="1:20" x14ac:dyDescent="0.25">
      <c r="A9" s="3"/>
      <c r="B9" s="138">
        <f>IFERROR(IF(LEN(INDEX(Metrics!$B$6:$E$24,ROW($A9)-ROW($A$7),MATCH(B$7,Metrics!$B$5:$E$5,0)))=0,"",INDEX(Metrics!$B$6:$E$24,ROW($A9)-ROW($A$7),MATCH(B$7,Metrics!$B$5:$E$5,0))),"")</f>
        <v>102</v>
      </c>
      <c r="C9" s="165" t="str">
        <f>IFERROR(IF(LEN(INDEX(Metrics!$B$6:$E$24,ROW($A9)-ROW($A$7),MATCH(C$7,Metrics!$B$5:$E$5,0)))=0,"",INDEX(Metrics!$B$6:$E$24,ROW($A9)-ROW($A$7),MATCH(C$7,Metrics!$B$5:$E$5,0))),"")</f>
        <v>Operational Efficiency</v>
      </c>
      <c r="D9" s="165" t="str">
        <f>IFERROR(IF(LEN(INDEX(Metrics!$B$6:$E$24,ROW($A9)-ROW($A$7),MATCH(D$7,Metrics!$B$5:$E$5,0)))=0,"",INDEX(Metrics!$B$6:$E$24,ROW($A9)-ROW($A$7),MATCH(D$7,Metrics!$B$5:$E$5,0))),"")</f>
        <v>Cash to Cash Cycle Time</v>
      </c>
      <c r="E9" s="144" t="str">
        <f>IFERROR(IF(LEN(INDEX(Metrics!$B$6:$E$24,ROW($A9)-ROW($A$7),MATCH(E$7,Metrics!$B$5:$E$5,0)))=0,"",INDEX(Metrics!$B$6:$E$24,ROW($A9)-ROW($A$7),MATCH(E$7,Metrics!$B$5:$E$5,0))),"")</f>
        <v>Days</v>
      </c>
      <c r="F9" s="46"/>
      <c r="G9" s="207">
        <f>IFERROR(IF(D9="","",IF(LEN(INDEX(PY_Actual!$F$6:$Q$24,MATCH(Monthly_Analysis!$D9,PY_Actual!$D$6:$D$24,0),MATCH(Calc!$L$11,PY_Actual!$F$5:$Q$5,0)))=0,"",INDEX(PY_Actual!$F$6:$Q$24,MATCH(Monthly_Analysis!$D9,PY_Actual!$D$6:$D$24,0),MATCH(Calc!$L$11,PY_Actual!$F$5:$Q$5,0)))),"")</f>
        <v>29.970000000000002</v>
      </c>
      <c r="H9" s="208">
        <f>IFERROR(IF(D9="","",IF(LEN(INDEX(CY_Target!$F$6:$Q$24,MATCH(Monthly_Analysis!$D9,CY_Target!$D$6:$D$24,0),MATCH(Calc!$L$10,CY_Target!$F$5:$Q$5,0)))=0,"",INDEX(CY_Target!$F$6:$Q$24,MATCH(Monthly_Analysis!$D9,CY_Target!$D$6:$D$24,0),MATCH(Calc!$L$10,CY_Target!$F$5:$Q$5,0)))),"")</f>
        <v>27</v>
      </c>
      <c r="I9" s="208">
        <f>IFERROR(IF(D9="","",IF(LEN(INDEX(CY_Actual!$F$6:$Q$24,MATCH(Monthly_Analysis!$D9,CY_Actual!$D$6:$D$24,0),MATCH(Calc!$L$10,CY_Actual!$F$5:$Q$5,0)))=0,"",INDEX(CY_Actual!$F$6:$Q$24,MATCH(Monthly_Analysis!$D9,CY_Actual!$D$6:$D$24,0),MATCH(Calc!$L$10,CY_Actual!$F$5:$Q$5,0)))),"")</f>
        <v>27.747674955000001</v>
      </c>
      <c r="J9" s="141">
        <f>IFERROR(IF(OR(LEN($D9)=0,LEN(G9)=0,LEN(I9)=0),"",IF(INDEX(Metrics!$F$6:$F$24,MATCH(Monthly_Analysis!$B9,Metrics!$B$6:$B$24,0))=Calc!$L$7,G9/I9*100,I9/G9*100)),100)</f>
        <v>108.00904958200668</v>
      </c>
      <c r="K9" s="142">
        <f>IFERROR(IF(OR(LEN($D9)=0,LEN(H9)=0,LEN(I9)=0),"",IF(INDEX(Metrics!$F$6:$F$24,MATCH(Monthly_Analysis!$B9,Metrics!$B$6:$B$24,0))=Calc!$L$7,H9/I9*100,I9/H9*100)),100)</f>
        <v>97.305450073879882</v>
      </c>
      <c r="L9" s="57"/>
      <c r="M9" s="207">
        <f>IFERROR(IF(B9="","",INDEX(PY_Actual_Cumulative!$F$6:$Q$24,MATCH(Monthly_Analysis!$B9,PY_Actual_Cumulative!$B$6:$B$24,0),MATCH(Calc!$L$11,PY_Actual_Cumulative!$F$5:$Q$5,0))),"")</f>
        <v>28.4175</v>
      </c>
      <c r="N9" s="208">
        <f>IFERROR(IF(B9="","",INDEX(CY_Target_Cumulative!$F$6:$Q$24,MATCH(Monthly_Analysis!$B9,CY_Target_Cumulative!$B$6:$B$24,0),MATCH(Calc!$L$10,CY_Target_Cumulative!$F$5:$Q$5,0))),"")</f>
        <v>27</v>
      </c>
      <c r="O9" s="208">
        <f>IFERROR(IF(B9="","",INDEX(CY_Actual_Cumulative!$F$6:$Q$24,MATCH(Monthly_Analysis!$B9,CY_Actual_Cumulative!$B$6:$B$24,0),MATCH(Calc!$L$10,CY_Actual_Cumulative!$F$5:$Q$5,0))),"")</f>
        <v>28.406417613750001</v>
      </c>
      <c r="P9" s="141">
        <f>IFERROR(IF(OR(LEN($D9)=0,LEN(M9)=0,LEN(O9)=0),"",IF(INDEX(Metrics!$F$6:$F$24,MATCH(Monthly_Analysis!$B9,Metrics!$B$6:$B$24,0))=Calc!$L$7,M9/O9*100,O9/M9*100)),100)</f>
        <v>100.03901367078628</v>
      </c>
      <c r="Q9" s="142">
        <f>IFERROR(IF(OR(LEN($D9)=0,LEN(N9)=0,LEN(O9)=0),"",IF(INDEX(Metrics!$F$6:$F$24,MATCH(Monthly_Analysis!$B9,Metrics!$B$6:$B$24,0))=Calc!$L$7,N9/O9*100,O9/N9*100)),100)</f>
        <v>95.048944105260105</v>
      </c>
      <c r="S9" s="3"/>
    </row>
    <row r="10" spans="1:20" x14ac:dyDescent="0.25">
      <c r="A10" s="3"/>
      <c r="B10" s="138">
        <f>IFERROR(IF(LEN(INDEX(Metrics!$B$6:$E$24,ROW($A10)-ROW($A$7),MATCH(B$7,Metrics!$B$5:$E$5,0)))=0,"",INDEX(Metrics!$B$6:$E$24,ROW($A10)-ROW($A$7),MATCH(B$7,Metrics!$B$5:$E$5,0))),"")</f>
        <v>103</v>
      </c>
      <c r="C10" s="165" t="str">
        <f>IFERROR(IF(LEN(INDEX(Metrics!$B$6:$E$24,ROW($A10)-ROW($A$7),MATCH(C$7,Metrics!$B$5:$E$5,0)))=0,"",INDEX(Metrics!$B$6:$E$24,ROW($A10)-ROW($A$7),MATCH(C$7,Metrics!$B$5:$E$5,0))),"")</f>
        <v>Operational Efficiency</v>
      </c>
      <c r="D10" s="165" t="str">
        <f>IFERROR(IF(LEN(INDEX(Metrics!$B$6:$E$24,ROW($A10)-ROW($A$7),MATCH(D$7,Metrics!$B$5:$E$5,0)))=0,"",INDEX(Metrics!$B$6:$E$24,ROW($A10)-ROW($A$7),MATCH(D$7,Metrics!$B$5:$E$5,0))),"")</f>
        <v>Customer Order Cycle Time</v>
      </c>
      <c r="E10" s="144" t="str">
        <f>IFERROR(IF(LEN(INDEX(Metrics!$B$6:$E$24,ROW($A10)-ROW($A$7),MATCH(E$7,Metrics!$B$5:$E$5,0)))=0,"",INDEX(Metrics!$B$6:$E$24,ROW($A10)-ROW($A$7),MATCH(E$7,Metrics!$B$5:$E$5,0))),"")</f>
        <v>Days</v>
      </c>
      <c r="F10" s="46"/>
      <c r="G10" s="207">
        <f>IFERROR(IF(D10="","",IF(LEN(INDEX(PY_Actual!$F$6:$Q$24,MATCH(Monthly_Analysis!$D10,PY_Actual!$D$6:$D$24,0),MATCH(Calc!$L$11,PY_Actual!$F$5:$Q$5,0)))=0,"",INDEX(PY_Actual!$F$6:$Q$24,MATCH(Monthly_Analysis!$D10,PY_Actual!$D$6:$D$24,0),MATCH(Calc!$L$11,PY_Actual!$F$5:$Q$5,0)))),"")</f>
        <v>11.440000000000001</v>
      </c>
      <c r="H10" s="208">
        <f>IFERROR(IF(D10="","",IF(LEN(INDEX(CY_Target!$F$6:$Q$24,MATCH(Monthly_Analysis!$D10,CY_Target!$D$6:$D$24,0),MATCH(Calc!$L$10,CY_Target!$F$5:$Q$5,0)))=0,"",INDEX(CY_Target!$F$6:$Q$24,MATCH(Monthly_Analysis!$D10,CY_Target!$D$6:$D$24,0),MATCH(Calc!$L$10,CY_Target!$F$5:$Q$5,0)))),"")</f>
        <v>11</v>
      </c>
      <c r="I10" s="208">
        <f>IFERROR(IF(D10="","",IF(LEN(INDEX(CY_Actual!$F$6:$Q$24,MATCH(Monthly_Analysis!$D10,CY_Actual!$D$6:$D$24,0),MATCH(Calc!$L$10,CY_Actual!$F$5:$Q$5,0)))=0,"",INDEX(CY_Actual!$F$6:$Q$24,MATCH(Monthly_Analysis!$D10,CY_Actual!$D$6:$D$24,0),MATCH(Calc!$L$10,CY_Actual!$F$5:$Q$5,0)))),"")</f>
        <v>10.911790890000001</v>
      </c>
      <c r="J10" s="141">
        <f>IFERROR(IF(OR(LEN($D10)=0,LEN(G10)=0,LEN(I10)=0),"",IF(INDEX(Metrics!$F$6:$F$24,MATCH(Monthly_Analysis!$B10,Metrics!$B$6:$B$24,0))=Calc!$L$7,G10/I10*100,I10/G10*100)),100)</f>
        <v>104.84071877224179</v>
      </c>
      <c r="K10" s="142">
        <f>IFERROR(IF(OR(LEN($D10)=0,LEN(H10)=0,LEN(I10)=0),"",IF(INDEX(Metrics!$F$6:$F$24,MATCH(Monthly_Analysis!$B10,Metrics!$B$6:$B$24,0))=Calc!$L$7,H10/I10*100,I10/H10*100)),100)</f>
        <v>100.80838343484788</v>
      </c>
      <c r="L10" s="57"/>
      <c r="M10" s="207">
        <f>IFERROR(IF(B10="","",INDEX(PY_Actual_Cumulative!$F$6:$Q$24,MATCH(Monthly_Analysis!$B10,PY_Actual_Cumulative!$B$6:$B$24,0),MATCH(Calc!$L$11,PY_Actual_Cumulative!$F$5:$Q$5,0))),"")</f>
        <v>11.440000000000001</v>
      </c>
      <c r="N10" s="208">
        <f>IFERROR(IF(B10="","",INDEX(CY_Target_Cumulative!$F$6:$Q$24,MATCH(Monthly_Analysis!$B10,CY_Target_Cumulative!$B$6:$B$24,0),MATCH(Calc!$L$10,CY_Target_Cumulative!$F$5:$Q$5,0))),"")</f>
        <v>11</v>
      </c>
      <c r="O10" s="208">
        <f>IFERROR(IF(B10="","",INDEX(CY_Actual_Cumulative!$F$6:$Q$24,MATCH(Monthly_Analysis!$B10,CY_Actual_Cumulative!$B$6:$B$24,0),MATCH(Calc!$L$10,CY_Actual_Cumulative!$F$5:$Q$5,0))),"")</f>
        <v>10.465652697500001</v>
      </c>
      <c r="P10" s="141">
        <f>IFERROR(IF(OR(LEN($D10)=0,LEN(M10)=0,LEN(O10)=0),"",IF(INDEX(Metrics!$F$6:$F$24,MATCH(Monthly_Analysis!$B10,Metrics!$B$6:$B$24,0))=Calc!$L$7,M10/O10*100,O10/M10*100)),100)</f>
        <v>109.30995257211956</v>
      </c>
      <c r="Q10" s="142">
        <f>IFERROR(IF(OR(LEN($D10)=0,LEN(N10)=0,LEN(O10)=0),"",IF(INDEX(Metrics!$F$6:$F$24,MATCH(Monthly_Analysis!$B10,Metrics!$B$6:$B$24,0))=Calc!$L$7,N10/O10*100,O10/N10*100)),100)</f>
        <v>105.105723627038</v>
      </c>
      <c r="S10" s="3"/>
    </row>
    <row r="11" spans="1:20" x14ac:dyDescent="0.25">
      <c r="A11" s="3"/>
      <c r="B11" s="138">
        <f>IFERROR(IF(LEN(INDEX(Metrics!$B$6:$E$24,ROW($A11)-ROW($A$7),MATCH(B$7,Metrics!$B$5:$E$5,0)))=0,"",INDEX(Metrics!$B$6:$E$24,ROW($A11)-ROW($A$7),MATCH(B$7,Metrics!$B$5:$E$5,0))),"")</f>
        <v>104</v>
      </c>
      <c r="C11" s="165" t="str">
        <f>IFERROR(IF(LEN(INDEX(Metrics!$B$6:$E$24,ROW($A11)-ROW($A$7),MATCH(C$7,Metrics!$B$5:$E$5,0)))=0,"",INDEX(Metrics!$B$6:$E$24,ROW($A11)-ROW($A$7),MATCH(C$7,Metrics!$B$5:$E$5,0))),"")</f>
        <v>Operational Efficiency</v>
      </c>
      <c r="D11" s="165" t="str">
        <f>IFERROR(IF(LEN(INDEX(Metrics!$B$6:$E$24,ROW($A11)-ROW($A$7),MATCH(D$7,Metrics!$B$5:$E$5,0)))=0,"",INDEX(Metrics!$B$6:$E$24,ROW($A11)-ROW($A$7),MATCH(D$7,Metrics!$B$5:$E$5,0))),"")</f>
        <v>Fill Rate</v>
      </c>
      <c r="E11" s="144" t="str">
        <f>IFERROR(IF(LEN(INDEX(Metrics!$B$6:$E$24,ROW($A11)-ROW($A$7),MATCH(E$7,Metrics!$B$5:$E$5,0)))=0,"",INDEX(Metrics!$B$6:$E$24,ROW($A11)-ROW($A$7),MATCH(E$7,Metrics!$B$5:$E$5,0))),"")</f>
        <v>%</v>
      </c>
      <c r="F11" s="46"/>
      <c r="G11" s="211">
        <f>IFERROR(IF(D11="","",IF(LEN(INDEX(PY_Actual!$F$6:$Q$24,MATCH(Monthly_Analysis!$D11,PY_Actual!$D$6:$D$24,0),MATCH(Calc!$L$11,PY_Actual!$F$5:$Q$5,0)))=0,"",INDEX(PY_Actual!$F$6:$Q$24,MATCH(Monthly_Analysis!$D11,PY_Actual!$D$6:$D$24,0),MATCH(Calc!$L$11,PY_Actual!$F$5:$Q$5,0)))),"")</f>
        <v>0.74480000000000002</v>
      </c>
      <c r="H11" s="212">
        <f>IFERROR(IF(D11="","",IF(LEN(INDEX(CY_Target!$F$6:$Q$24,MATCH(Monthly_Analysis!$D11,CY_Target!$D$6:$D$24,0),MATCH(Calc!$L$10,CY_Target!$F$5:$Q$5,0)))=0,"",INDEX(CY_Target!$F$6:$Q$24,MATCH(Monthly_Analysis!$D11,CY_Target!$D$6:$D$24,0),MATCH(Calc!$L$10,CY_Target!$F$5:$Q$5,0)))),"")</f>
        <v>0.76</v>
      </c>
      <c r="I11" s="212">
        <f>IFERROR(IF(D11="","",IF(LEN(INDEX(CY_Actual!$F$6:$Q$24,MATCH(Monthly_Analysis!$D11,CY_Actual!$D$6:$D$24,0),MATCH(Calc!$L$10,CY_Actual!$F$5:$Q$5,0)))=0,"",INDEX(CY_Actual!$F$6:$Q$24,MATCH(Monthly_Analysis!$D11,CY_Actual!$D$6:$D$24,0),MATCH(Calc!$L$10,CY_Actual!$F$5:$Q$5,0)))),"")</f>
        <v>0.66034908576000018</v>
      </c>
      <c r="J11" s="141">
        <f>IFERROR(IF(OR(LEN($D11)=0,LEN(G11)=0,LEN(I11)=0),"",IF(INDEX(Metrics!$F$6:$F$24,MATCH(Monthly_Analysis!$B11,Metrics!$B$6:$B$24,0))=Calc!$L$7,G11/I11*100,I11/G11*100)),100)</f>
        <v>88.661262857142873</v>
      </c>
      <c r="K11" s="142">
        <f>IFERROR(IF(OR(LEN($D11)=0,LEN(H11)=0,LEN(I11)=0),"",IF(INDEX(Metrics!$F$6:$F$24,MATCH(Monthly_Analysis!$B11,Metrics!$B$6:$B$24,0))=Calc!$L$7,H11/I11*100,I11/H11*100)),100)</f>
        <v>86.888037600000018</v>
      </c>
      <c r="L11" s="57"/>
      <c r="M11" s="211">
        <f>IFERROR(IF(B11="","",INDEX(PY_Actual_Cumulative!$F$6:$Q$24,MATCH(Monthly_Analysis!$B11,PY_Actual_Cumulative!$B$6:$B$24,0),MATCH(Calc!$L$11,PY_Actual_Cumulative!$F$5:$Q$5,0))),"")</f>
        <v>0.74860000000000004</v>
      </c>
      <c r="N11" s="212">
        <f>IFERROR(IF(B11="","",INDEX(CY_Target_Cumulative!$F$6:$Q$24,MATCH(Monthly_Analysis!$B11,CY_Target_Cumulative!$B$6:$B$24,0),MATCH(Calc!$L$10,CY_Target_Cumulative!$F$5:$Q$5,0))),"")</f>
        <v>0.76</v>
      </c>
      <c r="O11" s="212">
        <f>IFERROR(IF(B11="","",INDEX(CY_Actual_Cumulative!$F$6:$Q$24,MATCH(Monthly_Analysis!$B11,CY_Actual_Cumulative!$B$6:$B$24,0),MATCH(Calc!$L$10,CY_Actual_Cumulative!$F$5:$Q$5,0))),"")</f>
        <v>0.6988302554400001</v>
      </c>
      <c r="P11" s="141">
        <f>IFERROR(IF(OR(LEN($D11)=0,LEN(M11)=0,LEN(O11)=0),"",IF(INDEX(Metrics!$F$6:$F$24,MATCH(Monthly_Analysis!$B11,Metrics!$B$6:$B$24,0))=Calc!$L$7,M11/O11*100,O11/M11*100)),100)</f>
        <v>93.351623756345177</v>
      </c>
      <c r="Q11" s="142">
        <f>IFERROR(IF(OR(LEN($D11)=0,LEN(N11)=0,LEN(O11)=0),"",IF(INDEX(Metrics!$F$6:$F$24,MATCH(Monthly_Analysis!$B11,Metrics!$B$6:$B$24,0))=Calc!$L$7,N11/O11*100,O11/N11*100)),100)</f>
        <v>91.951349400000012</v>
      </c>
      <c r="S11" s="3"/>
    </row>
    <row r="12" spans="1:20" x14ac:dyDescent="0.25">
      <c r="A12" s="3"/>
      <c r="B12" s="138">
        <f>IFERROR(IF(LEN(INDEX(Metrics!$B$6:$E$24,ROW($A12)-ROW($A$7),MATCH(B$7,Metrics!$B$5:$E$5,0)))=0,"",INDEX(Metrics!$B$6:$E$24,ROW($A12)-ROW($A$7),MATCH(B$7,Metrics!$B$5:$E$5,0))),"")</f>
        <v>105</v>
      </c>
      <c r="C12" s="165" t="str">
        <f>IFERROR(IF(LEN(INDEX(Metrics!$B$6:$E$24,ROW($A12)-ROW($A$7),MATCH(C$7,Metrics!$B$5:$E$5,0)))=0,"",INDEX(Metrics!$B$6:$E$24,ROW($A12)-ROW($A$7),MATCH(C$7,Metrics!$B$5:$E$5,0))),"")</f>
        <v>Operational Efficiency</v>
      </c>
      <c r="D12" s="165" t="str">
        <f>IFERROR(IF(LEN(INDEX(Metrics!$B$6:$E$24,ROW($A12)-ROW($A$7),MATCH(D$7,Metrics!$B$5:$E$5,0)))=0,"",INDEX(Metrics!$B$6:$E$24,ROW($A12)-ROW($A$7),MATCH(D$7,Metrics!$B$5:$E$5,0))),"")</f>
        <v>Supply Chain Cycle Time</v>
      </c>
      <c r="E12" s="144" t="str">
        <f>IFERROR(IF(LEN(INDEX(Metrics!$B$6:$E$24,ROW($A12)-ROW($A$7),MATCH(E$7,Metrics!$B$5:$E$5,0)))=0,"",INDEX(Metrics!$B$6:$E$24,ROW($A12)-ROW($A$7),MATCH(E$7,Metrics!$B$5:$E$5,0))),"")</f>
        <v>Days</v>
      </c>
      <c r="F12" s="46"/>
      <c r="G12" s="207">
        <f>IFERROR(IF(D12="","",IF(LEN(INDEX(PY_Actual!$F$6:$Q$24,MATCH(Monthly_Analysis!$D12,PY_Actual!$D$6:$D$24,0),MATCH(Calc!$L$11,PY_Actual!$F$5:$Q$5,0)))=0,"",INDEX(PY_Actual!$F$6:$Q$24,MATCH(Monthly_Analysis!$D12,PY_Actual!$D$6:$D$24,0),MATCH(Calc!$L$11,PY_Actual!$F$5:$Q$5,0)))),"")</f>
        <v>18.900000000000002</v>
      </c>
      <c r="H12" s="208">
        <f>IFERROR(IF(D12="","",IF(LEN(INDEX(CY_Target!$F$6:$Q$24,MATCH(Monthly_Analysis!$D12,CY_Target!$D$6:$D$24,0),MATCH(Calc!$L$10,CY_Target!$F$5:$Q$5,0)))=0,"",INDEX(CY_Target!$F$6:$Q$24,MATCH(Monthly_Analysis!$D12,CY_Target!$D$6:$D$24,0),MATCH(Calc!$L$10,CY_Target!$F$5:$Q$5,0)))),"")</f>
        <v>18</v>
      </c>
      <c r="I12" s="208">
        <f>IFERROR(IF(D12="","",IF(LEN(INDEX(CY_Actual!$F$6:$Q$24,MATCH(Monthly_Analysis!$D12,CY_Actual!$D$6:$D$24,0),MATCH(Calc!$L$10,CY_Actual!$F$5:$Q$5,0)))=0,"",INDEX(CY_Actual!$F$6:$Q$24,MATCH(Monthly_Analysis!$D12,CY_Actual!$D$6:$D$24,0),MATCH(Calc!$L$10,CY_Actual!$F$5:$Q$5,0)))),"")</f>
        <v>20.473199999999999</v>
      </c>
      <c r="J12" s="141">
        <f>IFERROR(IF(OR(LEN($D12)=0,LEN(G12)=0,LEN(I12)=0),"",IF(INDEX(Metrics!$F$6:$F$24,MATCH(Monthly_Analysis!$B12,Metrics!$B$6:$B$24,0))=Calc!$L$7,G12/I12*100,I12/G12*100)),100)</f>
        <v>92.315807983119413</v>
      </c>
      <c r="K12" s="142">
        <f>IFERROR(IF(OR(LEN($D12)=0,LEN(H12)=0,LEN(I12)=0),"",IF(INDEX(Metrics!$F$6:$F$24,MATCH(Monthly_Analysis!$B12,Metrics!$B$6:$B$24,0))=Calc!$L$7,H12/I12*100,I12/H12*100)),100)</f>
        <v>87.919817126780387</v>
      </c>
      <c r="L12" s="57"/>
      <c r="M12" s="207">
        <f>IFERROR(IF(B12="","",INDEX(PY_Actual_Cumulative!$F$6:$Q$24,MATCH(Monthly_Analysis!$B12,PY_Actual_Cumulative!$B$6:$B$24,0),MATCH(Calc!$L$11,PY_Actual_Cumulative!$F$5:$Q$5,0))),"")</f>
        <v>18.495000000000001</v>
      </c>
      <c r="N12" s="208">
        <f>IFERROR(IF(B12="","",INDEX(CY_Target_Cumulative!$F$6:$Q$24,MATCH(Monthly_Analysis!$B12,CY_Target_Cumulative!$B$6:$B$24,0),MATCH(Calc!$L$10,CY_Target_Cumulative!$F$5:$Q$5,0))),"")</f>
        <v>18</v>
      </c>
      <c r="O12" s="208">
        <f>IFERROR(IF(B12="","",INDEX(CY_Actual_Cumulative!$F$6:$Q$24,MATCH(Monthly_Analysis!$B12,CY_Actual_Cumulative!$B$6:$B$24,0),MATCH(Calc!$L$10,CY_Actual_Cumulative!$F$5:$Q$5,0))),"")</f>
        <v>20.799900000000001</v>
      </c>
      <c r="P12" s="141">
        <f>IFERROR(IF(OR(LEN($D12)=0,LEN(M12)=0,LEN(O12)=0),"",IF(INDEX(Metrics!$F$6:$F$24,MATCH(Monthly_Analysis!$B12,Metrics!$B$6:$B$24,0))=Calc!$L$7,M12/O12*100,O12/M12*100)),100)</f>
        <v>88.918696724503491</v>
      </c>
      <c r="Q12" s="142">
        <f>IFERROR(IF(OR(LEN($D12)=0,LEN(N12)=0,LEN(O12)=0),"",IF(INDEX(Metrics!$F$6:$F$24,MATCH(Monthly_Analysis!$B12,Metrics!$B$6:$B$24,0))=Calc!$L$7,N12/O12*100,O12/N12*100)),100)</f>
        <v>86.53887759075765</v>
      </c>
      <c r="S12" s="3"/>
    </row>
    <row r="13" spans="1:20" x14ac:dyDescent="0.25">
      <c r="A13" s="3"/>
      <c r="B13" s="138">
        <f>IFERROR(IF(LEN(INDEX(Metrics!$B$6:$E$24,ROW($A13)-ROW($A$7),MATCH(B$7,Metrics!$B$5:$E$5,0)))=0,"",INDEX(Metrics!$B$6:$E$24,ROW($A13)-ROW($A$7),MATCH(B$7,Metrics!$B$5:$E$5,0))),"")</f>
        <v>106</v>
      </c>
      <c r="C13" s="165" t="str">
        <f>IFERROR(IF(LEN(INDEX(Metrics!$B$6:$E$24,ROW($A13)-ROW($A$7),MATCH(C$7,Metrics!$B$5:$E$5,0)))=0,"",INDEX(Metrics!$B$6:$E$24,ROW($A13)-ROW($A$7),MATCH(C$7,Metrics!$B$5:$E$5,0))),"")</f>
        <v>Operational Efficiency</v>
      </c>
      <c r="D13" s="165" t="str">
        <f>IFERROR(IF(LEN(INDEX(Metrics!$B$6:$E$24,ROW($A13)-ROW($A$7),MATCH(D$7,Metrics!$B$5:$E$5,0)))=0,"",INDEX(Metrics!$B$6:$E$24,ROW($A13)-ROW($A$7),MATCH(D$7,Metrics!$B$5:$E$5,0))),"")</f>
        <v>Days Sales Outstanding</v>
      </c>
      <c r="E13" s="144" t="str">
        <f>IFERROR(IF(LEN(INDEX(Metrics!$B$6:$E$24,ROW($A13)-ROW($A$7),MATCH(E$7,Metrics!$B$5:$E$5,0)))=0,"",INDEX(Metrics!$B$6:$E$24,ROW($A13)-ROW($A$7),MATCH(E$7,Metrics!$B$5:$E$5,0))),"")</f>
        <v>Days</v>
      </c>
      <c r="F13" s="46"/>
      <c r="G13" s="207">
        <f>IFERROR(IF(D13="","",IF(LEN(INDEX(PY_Actual!$F$6:$Q$24,MATCH(Monthly_Analysis!$D13,PY_Actual!$D$6:$D$24,0),MATCH(Calc!$L$11,PY_Actual!$F$5:$Q$5,0)))=0,"",INDEX(PY_Actual!$F$6:$Q$24,MATCH(Monthly_Analysis!$D13,PY_Actual!$D$6:$D$24,0),MATCH(Calc!$L$11,PY_Actual!$F$5:$Q$5,0)))),"")</f>
        <v>34.980000000000004</v>
      </c>
      <c r="H13" s="208">
        <f>IFERROR(IF(D13="","",IF(LEN(INDEX(CY_Target!$F$6:$Q$24,MATCH(Monthly_Analysis!$D13,CY_Target!$D$6:$D$24,0),MATCH(Calc!$L$10,CY_Target!$F$5:$Q$5,0)))=0,"",INDEX(CY_Target!$F$6:$Q$24,MATCH(Monthly_Analysis!$D13,CY_Target!$D$6:$D$24,0),MATCH(Calc!$L$10,CY_Target!$F$5:$Q$5,0)))),"")</f>
        <v>33</v>
      </c>
      <c r="I13" s="208">
        <f>IFERROR(IF(D13="","",IF(LEN(INDEX(CY_Actual!$F$6:$Q$24,MATCH(Monthly_Analysis!$D13,CY_Actual!$D$6:$D$24,0),MATCH(Calc!$L$10,CY_Actual!$F$5:$Q$5,0)))=0,"",INDEX(CY_Actual!$F$6:$Q$24,MATCH(Monthly_Analysis!$D13,CY_Actual!$D$6:$D$24,0),MATCH(Calc!$L$10,CY_Actual!$F$5:$Q$5,0)))),"")</f>
        <v>38.458339920000007</v>
      </c>
      <c r="J13" s="141">
        <f>IFERROR(IF(OR(LEN($D13)=0,LEN(G13)=0,LEN(I13)=0),"",IF(INDEX(Metrics!$F$6:$F$24,MATCH(Monthly_Analysis!$B13,Metrics!$B$6:$B$24,0))=Calc!$L$7,G13/I13*100,I13/G13*100)),100)</f>
        <v>90.955564053894292</v>
      </c>
      <c r="K13" s="142">
        <f>IFERROR(IF(OR(LEN($D13)=0,LEN(H13)=0,LEN(I13)=0),"",IF(INDEX(Metrics!$F$6:$F$24,MATCH(Monthly_Analysis!$B13,Metrics!$B$6:$B$24,0))=Calc!$L$7,H13/I13*100,I13/H13*100)),100)</f>
        <v>85.80713589990026</v>
      </c>
      <c r="L13" s="57"/>
      <c r="M13" s="207">
        <f>IFERROR(IF(B13="","",INDEX(PY_Actual_Cumulative!$F$6:$Q$24,MATCH(Monthly_Analysis!$B13,PY_Actual_Cumulative!$B$6:$B$24,0),MATCH(Calc!$L$11,PY_Actual_Cumulative!$F$5:$Q$5,0))),"")</f>
        <v>34.072500000000005</v>
      </c>
      <c r="N13" s="208">
        <f>IFERROR(IF(B13="","",INDEX(CY_Target_Cumulative!$F$6:$Q$24,MATCH(Monthly_Analysis!$B13,CY_Target_Cumulative!$B$6:$B$24,0),MATCH(Calc!$L$10,CY_Target_Cumulative!$F$5:$Q$5,0))),"")</f>
        <v>33</v>
      </c>
      <c r="O13" s="208">
        <f>IFERROR(IF(B13="","",INDEX(CY_Actual_Cumulative!$F$6:$Q$24,MATCH(Monthly_Analysis!$B13,CY_Actual_Cumulative!$B$6:$B$24,0),MATCH(Calc!$L$10,CY_Actual_Cumulative!$F$5:$Q$5,0))),"")</f>
        <v>35.859303480000008</v>
      </c>
      <c r="P13" s="141">
        <f>IFERROR(IF(OR(LEN($D13)=0,LEN(M13)=0,LEN(O13)=0),"",IF(INDEX(Metrics!$F$6:$F$24,MATCH(Monthly_Analysis!$B13,Metrics!$B$6:$B$24,0))=Calc!$L$7,M13/O13*100,O13/M13*100)),100)</f>
        <v>95.017182971787037</v>
      </c>
      <c r="Q13" s="142">
        <f>IFERROR(IF(OR(LEN($D13)=0,LEN(N13)=0,LEN(O13)=0),"",IF(INDEX(Metrics!$F$6:$F$24,MATCH(Monthly_Analysis!$B13,Metrics!$B$6:$B$24,0))=Calc!$L$7,N13/O13*100,O13/N13*100)),100)</f>
        <v>92.026327333449899</v>
      </c>
      <c r="S13" s="3"/>
    </row>
    <row r="14" spans="1:20" x14ac:dyDescent="0.25">
      <c r="A14" s="3"/>
      <c r="B14" s="138">
        <f>IFERROR(IF(LEN(INDEX(Metrics!$B$6:$E$24,ROW($A14)-ROW($A$7),MATCH(B$7,Metrics!$B$5:$E$5,0)))=0,"",INDEX(Metrics!$B$6:$E$24,ROW($A14)-ROW($A$7),MATCH(B$7,Metrics!$B$5:$E$5,0))),"")</f>
        <v>107</v>
      </c>
      <c r="C14" s="165" t="str">
        <f>IFERROR(IF(LEN(INDEX(Metrics!$B$6:$E$24,ROW($A14)-ROW($A$7),MATCH(C$7,Metrics!$B$5:$E$5,0)))=0,"",INDEX(Metrics!$B$6:$E$24,ROW($A14)-ROW($A$7),MATCH(C$7,Metrics!$B$5:$E$5,0))),"")</f>
        <v>Operational Efficiency</v>
      </c>
      <c r="D14" s="165" t="str">
        <f>IFERROR(IF(LEN(INDEX(Metrics!$B$6:$E$24,ROW($A14)-ROW($A$7),MATCH(D$7,Metrics!$B$5:$E$5,0)))=0,"",INDEX(Metrics!$B$6:$E$24,ROW($A14)-ROW($A$7),MATCH(D$7,Metrics!$B$5:$E$5,0))),"")</f>
        <v>Avg. Payment Period for Goods</v>
      </c>
      <c r="E14" s="144" t="str">
        <f>IFERROR(IF(LEN(INDEX(Metrics!$B$6:$E$24,ROW($A14)-ROW($A$7),MATCH(E$7,Metrics!$B$5:$E$5,0)))=0,"",INDEX(Metrics!$B$6:$E$24,ROW($A14)-ROW($A$7),MATCH(E$7,Metrics!$B$5:$E$5,0))),"")</f>
        <v>Days</v>
      </c>
      <c r="F14" s="46"/>
      <c r="G14" s="207">
        <f>IFERROR(IF(D14="","",IF(LEN(INDEX(PY_Actual!$F$6:$Q$24,MATCH(Monthly_Analysis!$D14,PY_Actual!$D$6:$D$24,0),MATCH(Calc!$L$11,PY_Actual!$F$5:$Q$5,0)))=0,"",INDEX(PY_Actual!$F$6:$Q$24,MATCH(Monthly_Analysis!$D14,PY_Actual!$D$6:$D$24,0),MATCH(Calc!$L$11,PY_Actual!$F$5:$Q$5,0)))),"")</f>
        <v>18.900000000000002</v>
      </c>
      <c r="H14" s="208">
        <f>IFERROR(IF(D14="","",IF(LEN(INDEX(CY_Target!$F$6:$Q$24,MATCH(Monthly_Analysis!$D14,CY_Target!$D$6:$D$24,0),MATCH(Calc!$L$10,CY_Target!$F$5:$Q$5,0)))=0,"",INDEX(CY_Target!$F$6:$Q$24,MATCH(Monthly_Analysis!$D14,CY_Target!$D$6:$D$24,0),MATCH(Calc!$L$10,CY_Target!$F$5:$Q$5,0)))),"")</f>
        <v>18</v>
      </c>
      <c r="I14" s="208">
        <f>IFERROR(IF(D14="","",IF(LEN(INDEX(CY_Actual!$F$6:$Q$24,MATCH(Monthly_Analysis!$D14,CY_Actual!$D$6:$D$24,0),MATCH(Calc!$L$10,CY_Actual!$F$5:$Q$5,0)))=0,"",INDEX(CY_Actual!$F$6:$Q$24,MATCH(Monthly_Analysis!$D14,CY_Actual!$D$6:$D$24,0),MATCH(Calc!$L$10,CY_Actual!$F$5:$Q$5,0)))),"")</f>
        <v>19.661447519999999</v>
      </c>
      <c r="J14" s="141">
        <f>IFERROR(IF(OR(LEN($D14)=0,LEN(G14)=0,LEN(I14)=0),"",IF(INDEX(Metrics!$F$6:$F$24,MATCH(Monthly_Analysis!$B14,Metrics!$B$6:$B$24,0))=Calc!$L$7,G14/I14*100,I14/G14*100)),100)</f>
        <v>96.127205185551887</v>
      </c>
      <c r="K14" s="142">
        <f>IFERROR(IF(OR(LEN($D14)=0,LEN(H14)=0,LEN(I14)=0),"",IF(INDEX(Metrics!$F$6:$F$24,MATCH(Monthly_Analysis!$B14,Metrics!$B$6:$B$24,0))=Calc!$L$7,H14/I14*100,I14/H14*100)),100)</f>
        <v>91.549719224335121</v>
      </c>
      <c r="L14" s="57"/>
      <c r="M14" s="207">
        <f>IFERROR(IF(B14="","",INDEX(PY_Actual_Cumulative!$F$6:$Q$24,MATCH(Monthly_Analysis!$B14,PY_Actual_Cumulative!$B$6:$B$24,0),MATCH(Calc!$L$11,PY_Actual_Cumulative!$F$5:$Q$5,0))),"")</f>
        <v>18.27</v>
      </c>
      <c r="N14" s="208">
        <f>IFERROR(IF(B14="","",INDEX(CY_Target_Cumulative!$F$6:$Q$24,MATCH(Monthly_Analysis!$B14,CY_Target_Cumulative!$B$6:$B$24,0),MATCH(Calc!$L$10,CY_Target_Cumulative!$F$5:$Q$5,0))),"")</f>
        <v>18</v>
      </c>
      <c r="O14" s="208">
        <f>IFERROR(IF(B14="","",INDEX(CY_Actual_Cumulative!$F$6:$Q$24,MATCH(Monthly_Analysis!$B14,CY_Actual_Cumulative!$B$6:$B$24,0),MATCH(Calc!$L$10,CY_Actual_Cumulative!$F$5:$Q$5,0))),"")</f>
        <v>19.328821380000001</v>
      </c>
      <c r="P14" s="141">
        <f>IFERROR(IF(OR(LEN($D14)=0,LEN(M14)=0,LEN(O14)=0),"",IF(INDEX(Metrics!$F$6:$F$24,MATCH(Monthly_Analysis!$B14,Metrics!$B$6:$B$24,0))=Calc!$L$7,M14/O14*100,O14/M14*100)),100)</f>
        <v>94.522059264846902</v>
      </c>
      <c r="Q14" s="142">
        <f>IFERROR(IF(OR(LEN($D14)=0,LEN(N14)=0,LEN(O14)=0),"",IF(INDEX(Metrics!$F$6:$F$24,MATCH(Monthly_Analysis!$B14,Metrics!$B$6:$B$24,0))=Calc!$L$7,N14/O14*100,O14/N14*100)),100)</f>
        <v>93.125181541721091</v>
      </c>
      <c r="S14" s="3"/>
    </row>
    <row r="15" spans="1:20" x14ac:dyDescent="0.25">
      <c r="A15" s="3"/>
      <c r="B15" s="138">
        <f>IFERROR(IF(LEN(INDEX(Metrics!$B$6:$E$24,ROW($A15)-ROW($A$7),MATCH(B$7,Metrics!$B$5:$E$5,0)))=0,"",INDEX(Metrics!$B$6:$E$24,ROW($A15)-ROW($A$7),MATCH(B$7,Metrics!$B$5:$E$5,0))),"")</f>
        <v>108</v>
      </c>
      <c r="C15" s="165" t="str">
        <f>IFERROR(IF(LEN(INDEX(Metrics!$B$6:$E$24,ROW($A15)-ROW($A$7),MATCH(C$7,Metrics!$B$5:$E$5,0)))=0,"",INDEX(Metrics!$B$6:$E$24,ROW($A15)-ROW($A$7),MATCH(C$7,Metrics!$B$5:$E$5,0))),"")</f>
        <v>Operational Efficiency</v>
      </c>
      <c r="D15" s="165" t="str">
        <f>IFERROR(IF(LEN(INDEX(Metrics!$B$6:$E$24,ROW($A15)-ROW($A$7),MATCH(D$7,Metrics!$B$5:$E$5,0)))=0,"",INDEX(Metrics!$B$6:$E$24,ROW($A15)-ROW($A$7),MATCH(D$7,Metrics!$B$5:$E$5,0))),"")</f>
        <v>On Time Shipping Rate</v>
      </c>
      <c r="E15" s="144" t="str">
        <f>IFERROR(IF(LEN(INDEX(Metrics!$B$6:$E$24,ROW($A15)-ROW($A$7),MATCH(E$7,Metrics!$B$5:$E$5,0)))=0,"",INDEX(Metrics!$B$6:$E$24,ROW($A15)-ROW($A$7),MATCH(E$7,Metrics!$B$5:$E$5,0))),"")</f>
        <v>%</v>
      </c>
      <c r="F15" s="46"/>
      <c r="G15" s="211">
        <f>IFERROR(IF(D15="","",IF(LEN(INDEX(PY_Actual!$F$6:$Q$24,MATCH(Monthly_Analysis!$D15,PY_Actual!$D$6:$D$24,0),MATCH(Calc!$L$11,PY_Actual!$F$5:$Q$5,0)))=0,"",INDEX(PY_Actual!$F$6:$Q$24,MATCH(Monthly_Analysis!$D15,PY_Actual!$D$6:$D$24,0),MATCH(Calc!$L$11,PY_Actual!$F$5:$Q$5,0)))),"")</f>
        <v>0.80959999999999999</v>
      </c>
      <c r="H15" s="212">
        <f>IFERROR(IF(D15="","",IF(LEN(INDEX(CY_Target!$F$6:$Q$24,MATCH(Monthly_Analysis!$D15,CY_Target!$D$6:$D$24,0),MATCH(Calc!$L$10,CY_Target!$F$5:$Q$5,0)))=0,"",INDEX(CY_Target!$F$6:$Q$24,MATCH(Monthly_Analysis!$D15,CY_Target!$D$6:$D$24,0),MATCH(Calc!$L$10,CY_Target!$F$5:$Q$5,0)))),"")</f>
        <v>0.88</v>
      </c>
      <c r="I15" s="212">
        <f>IFERROR(IF(D15="","",IF(LEN(INDEX(CY_Actual!$F$6:$Q$24,MATCH(Monthly_Analysis!$D15,CY_Actual!$D$6:$D$24,0),MATCH(Calc!$L$10,CY_Actual!$F$5:$Q$5,0)))=0,"",INDEX(CY_Actual!$F$6:$Q$24,MATCH(Monthly_Analysis!$D15,CY_Actual!$D$6:$D$24,0),MATCH(Calc!$L$10,CY_Actual!$F$5:$Q$5,0)))),"")</f>
        <v>0.76816317600000006</v>
      </c>
      <c r="J15" s="141">
        <f>IFERROR(IF(OR(LEN($D15)=0,LEN(G15)=0,LEN(I15)=0),"",IF(INDEX(Metrics!$F$6:$F$24,MATCH(Monthly_Analysis!$B15,Metrics!$B$6:$B$24,0))=Calc!$L$7,G15/I15*100,I15/G15*100)),100)</f>
        <v>94.881815217391321</v>
      </c>
      <c r="K15" s="142">
        <f>IFERROR(IF(OR(LEN($D15)=0,LEN(H15)=0,LEN(I15)=0),"",IF(INDEX(Metrics!$F$6:$F$24,MATCH(Monthly_Analysis!$B15,Metrics!$B$6:$B$24,0))=Calc!$L$7,H15/I15*100,I15/H15*100)),100)</f>
        <v>87.291270000000011</v>
      </c>
      <c r="L15" s="57"/>
      <c r="M15" s="211">
        <f>IFERROR(IF(B15="","",INDEX(PY_Actual_Cumulative!$F$6:$Q$24,MATCH(Monthly_Analysis!$B15,PY_Actual_Cumulative!$B$6:$B$24,0),MATCH(Calc!$L$11,PY_Actual_Cumulative!$F$5:$Q$5,0))),"")</f>
        <v>0.80959999999999999</v>
      </c>
      <c r="N15" s="212">
        <f>IFERROR(IF(B15="","",INDEX(CY_Target_Cumulative!$F$6:$Q$24,MATCH(Monthly_Analysis!$B15,CY_Target_Cumulative!$B$6:$B$24,0),MATCH(Calc!$L$10,CY_Target_Cumulative!$F$5:$Q$5,0))),"")</f>
        <v>0.88</v>
      </c>
      <c r="O15" s="212">
        <f>IFERROR(IF(B15="","",INDEX(CY_Actual_Cumulative!$F$6:$Q$24,MATCH(Monthly_Analysis!$B15,CY_Actual_Cumulative!$B$6:$B$24,0),MATCH(Calc!$L$10,CY_Actual_Cumulative!$F$5:$Q$5,0))),"")</f>
        <v>0.73153733399999998</v>
      </c>
      <c r="P15" s="141">
        <f>IFERROR(IF(OR(LEN($D15)=0,LEN(M15)=0,LEN(O15)=0),"",IF(INDEX(Metrics!$F$6:$F$24,MATCH(Monthly_Analysis!$B15,Metrics!$B$6:$B$24,0))=Calc!$L$7,M15/O15*100,O15/M15*100)),100)</f>
        <v>90.357872282608696</v>
      </c>
      <c r="Q15" s="142">
        <f>IFERROR(IF(OR(LEN($D15)=0,LEN(N15)=0,LEN(O15)=0),"",IF(INDEX(Metrics!$F$6:$F$24,MATCH(Monthly_Analysis!$B15,Metrics!$B$6:$B$24,0))=Calc!$L$7,N15/O15*100,O15/N15*100)),100)</f>
        <v>83.129242500000004</v>
      </c>
      <c r="S15" s="3"/>
    </row>
    <row r="16" spans="1:20" x14ac:dyDescent="0.25">
      <c r="A16" s="3"/>
      <c r="B16" s="138">
        <f>IFERROR(IF(LEN(INDEX(Metrics!$B$6:$E$24,ROW($A16)-ROW($A$7),MATCH(B$7,Metrics!$B$5:$E$5,0)))=0,"",INDEX(Metrics!$B$6:$E$24,ROW($A16)-ROW($A$7),MATCH(B$7,Metrics!$B$5:$E$5,0))),"")</f>
        <v>109</v>
      </c>
      <c r="C16" s="165" t="str">
        <f>IFERROR(IF(LEN(INDEX(Metrics!$B$6:$E$24,ROW($A16)-ROW($A$7),MATCH(C$7,Metrics!$B$5:$E$5,0)))=0,"",INDEX(Metrics!$B$6:$E$24,ROW($A16)-ROW($A$7),MATCH(C$7,Metrics!$B$5:$E$5,0))),"")</f>
        <v>Operational Efficiency</v>
      </c>
      <c r="D16" s="165" t="str">
        <f>IFERROR(IF(LEN(INDEX(Metrics!$B$6:$E$24,ROW($A16)-ROW($A$7),MATCH(D$7,Metrics!$B$5:$E$5,0)))=0,"",INDEX(Metrics!$B$6:$E$24,ROW($A16)-ROW($A$7),MATCH(D$7,Metrics!$B$5:$E$5,0))),"")</f>
        <v>Days of Supply (DOS)</v>
      </c>
      <c r="E16" s="144" t="str">
        <f>IFERROR(IF(LEN(INDEX(Metrics!$B$6:$E$24,ROW($A16)-ROW($A$7),MATCH(E$7,Metrics!$B$5:$E$5,0)))=0,"",INDEX(Metrics!$B$6:$E$24,ROW($A16)-ROW($A$7),MATCH(E$7,Metrics!$B$5:$E$5,0))),"")</f>
        <v>Days</v>
      </c>
      <c r="F16" s="46"/>
      <c r="G16" s="207">
        <f>IFERROR(IF(D16="","",IF(LEN(INDEX(PY_Actual!$F$6:$Q$24,MATCH(Monthly_Analysis!$D16,PY_Actual!$D$6:$D$24,0),MATCH(Calc!$L$11,PY_Actual!$F$5:$Q$5,0)))=0,"",INDEX(PY_Actual!$F$6:$Q$24,MATCH(Monthly_Analysis!$D16,PY_Actual!$D$6:$D$24,0),MATCH(Calc!$L$11,PY_Actual!$F$5:$Q$5,0)))),"")</f>
        <v>28.979999999999997</v>
      </c>
      <c r="H16" s="208">
        <f>IFERROR(IF(D16="","",IF(LEN(INDEX(CY_Target!$F$6:$Q$24,MATCH(Monthly_Analysis!$D16,CY_Target!$D$6:$D$24,0),MATCH(Calc!$L$10,CY_Target!$F$5:$Q$5,0)))=0,"",INDEX(CY_Target!$F$6:$Q$24,MATCH(Monthly_Analysis!$D16,CY_Target!$D$6:$D$24,0),MATCH(Calc!$L$10,CY_Target!$F$5:$Q$5,0)))),"")</f>
        <v>25.2</v>
      </c>
      <c r="I16" s="208">
        <f>IFERROR(IF(D16="","",IF(LEN(INDEX(CY_Actual!$F$6:$Q$24,MATCH(Monthly_Analysis!$D16,CY_Actual!$D$6:$D$24,0),MATCH(Calc!$L$10,CY_Actual!$F$5:$Q$5,0)))=0,"",INDEX(CY_Actual!$F$6:$Q$24,MATCH(Monthly_Analysis!$D16,CY_Actual!$D$6:$D$24,0),MATCH(Calc!$L$10,CY_Actual!$F$5:$Q$5,0)))),"")</f>
        <v>28.048126906800004</v>
      </c>
      <c r="J16" s="141">
        <f>IFERROR(IF(OR(LEN($D16)=0,LEN(G16)=0,LEN(I16)=0),"",IF(INDEX(Metrics!$F$6:$F$24,MATCH(Monthly_Analysis!$B16,Metrics!$B$6:$B$24,0))=Calc!$L$7,G16/I16*100,I16/G16*100)),100)</f>
        <v>103.32240757572325</v>
      </c>
      <c r="K16" s="142">
        <f>IFERROR(IF(OR(LEN($D16)=0,LEN(H16)=0,LEN(I16)=0),"",IF(INDEX(Metrics!$F$6:$F$24,MATCH(Monthly_Analysis!$B16,Metrics!$B$6:$B$24,0))=Calc!$L$7,H16/I16*100,I16/H16*100)),100)</f>
        <v>89.845571804976743</v>
      </c>
      <c r="L16" s="57"/>
      <c r="M16" s="207">
        <f>IFERROR(IF(B16="","",INDEX(PY_Actual_Cumulative!$F$6:$Q$24,MATCH(Monthly_Analysis!$B16,PY_Actual_Cumulative!$B$6:$B$24,0),MATCH(Calc!$L$11,PY_Actual_Cumulative!$F$5:$Q$5,0))),"")</f>
        <v>26.271000000000001</v>
      </c>
      <c r="N16" s="208">
        <f>IFERROR(IF(B16="","",INDEX(CY_Target_Cumulative!$F$6:$Q$24,MATCH(Monthly_Analysis!$B16,CY_Target_Cumulative!$B$6:$B$24,0),MATCH(Calc!$L$10,CY_Target_Cumulative!$F$5:$Q$5,0))),"")</f>
        <v>25.2</v>
      </c>
      <c r="O16" s="208">
        <f>IFERROR(IF(B16="","",INDEX(CY_Actual_Cumulative!$F$6:$Q$24,MATCH(Monthly_Analysis!$B16,CY_Actual_Cumulative!$B$6:$B$24,0),MATCH(Calc!$L$10,CY_Actual_Cumulative!$F$5:$Q$5,0))),"")</f>
        <v>27.134804396700005</v>
      </c>
      <c r="P16" s="141">
        <f>IFERROR(IF(OR(LEN($D16)=0,LEN(M16)=0,LEN(O16)=0),"",IF(INDEX(Metrics!$F$6:$F$24,MATCH(Monthly_Analysis!$B16,Metrics!$B$6:$B$24,0))=Calc!$L$7,M16/O16*100,O16/M16*100)),100)</f>
        <v>96.816618302931062</v>
      </c>
      <c r="Q16" s="142">
        <f>IFERROR(IF(OR(LEN($D16)=0,LEN(N16)=0,LEN(O16)=0),"",IF(INDEX(Metrics!$F$6:$F$24,MATCH(Monthly_Analysis!$B16,Metrics!$B$6:$B$24,0))=Calc!$L$7,N16/O16*100,O16/N16*100)),100)</f>
        <v>92.869657844538196</v>
      </c>
      <c r="S16" s="3"/>
    </row>
    <row r="17" spans="1:19" x14ac:dyDescent="0.25">
      <c r="A17" s="3"/>
      <c r="B17" s="138">
        <f>IFERROR(IF(LEN(INDEX(Metrics!$B$6:$E$24,ROW($A17)-ROW($A$7),MATCH(B$7,Metrics!$B$5:$E$5,0)))=0,"",INDEX(Metrics!$B$6:$E$24,ROW($A17)-ROW($A$7),MATCH(B$7,Metrics!$B$5:$E$5,0))),"")</f>
        <v>110</v>
      </c>
      <c r="C17" s="165" t="str">
        <f>IFERROR(IF(LEN(INDEX(Metrics!$B$6:$E$24,ROW($A17)-ROW($A$7),MATCH(C$7,Metrics!$B$5:$E$5,0)))=0,"",INDEX(Metrics!$B$6:$E$24,ROW($A17)-ROW($A$7),MATCH(C$7,Metrics!$B$5:$E$5,0))),"")</f>
        <v>Operational Efficiency</v>
      </c>
      <c r="D17" s="165" t="str">
        <f>IFERROR(IF(LEN(INDEX(Metrics!$B$6:$E$24,ROW($A17)-ROW($A$7),MATCH(D$7,Metrics!$B$5:$E$5,0)))=0,"",INDEX(Metrics!$B$6:$E$24,ROW($A17)-ROW($A$7),MATCH(D$7,Metrics!$B$5:$E$5,0))),"")</f>
        <v/>
      </c>
      <c r="E17" s="144" t="str">
        <f>IFERROR(IF(LEN(INDEX(Metrics!$B$6:$E$24,ROW($A17)-ROW($A$7),MATCH(E$7,Metrics!$B$5:$E$5,0)))=0,"",INDEX(Metrics!$B$6:$E$24,ROW($A17)-ROW($A$7),MATCH(E$7,Metrics!$B$5:$E$5,0))),"")</f>
        <v/>
      </c>
      <c r="F17" s="46"/>
      <c r="G17" s="118" t="str">
        <f>IFERROR(IF(D17="","",IF(LEN(INDEX(PY_Actual!$F$6:$Q$24,MATCH(Monthly_Analysis!$D17,PY_Actual!$D$6:$D$24,0),MATCH(Calc!$L$11,PY_Actual!$F$5:$Q$5,0)))=0,"",INDEX(PY_Actual!$F$6:$Q$24,MATCH(Monthly_Analysis!$D17,PY_Actual!$D$6:$D$24,0),MATCH(Calc!$L$11,PY_Actual!$F$5:$Q$5,0)))),"")</f>
        <v/>
      </c>
      <c r="H17" s="119" t="str">
        <f>IFERROR(IF(D17="","",IF(LEN(INDEX(CY_Target!$F$6:$Q$24,MATCH(Monthly_Analysis!$D17,CY_Target!$D$6:$D$24,0),MATCH(Calc!$L$10,CY_Target!$F$5:$Q$5,0)))=0,"",INDEX(CY_Target!$F$6:$Q$24,MATCH(Monthly_Analysis!$D17,CY_Target!$D$6:$D$24,0),MATCH(Calc!$L$10,CY_Target!$F$5:$Q$5,0)))),"")</f>
        <v/>
      </c>
      <c r="I17" s="119" t="str">
        <f>IFERROR(IF(D17="","",IF(LEN(INDEX(CY_Actual!$F$6:$Q$24,MATCH(Monthly_Analysis!$D17,CY_Actual!$D$6:$D$24,0),MATCH(Calc!$L$10,CY_Actual!$F$5:$Q$5,0)))=0,"",INDEX(CY_Actual!$F$6:$Q$24,MATCH(Monthly_Analysis!$D17,CY_Actual!$D$6:$D$24,0),MATCH(Calc!$L$10,CY_Actual!$F$5:$Q$5,0)))),"")</f>
        <v/>
      </c>
      <c r="J17" s="141" t="str">
        <f>IFERROR(IF(OR(LEN($D17)=0,LEN(G17)=0,LEN(I17)=0),"",IF(INDEX(Metrics!$F$6:$F$24,MATCH(Monthly_Analysis!$B17,Metrics!$B$6:$B$24,0))=Calc!$L$7,G17/I17*100,I17/G17*100)),100)</f>
        <v/>
      </c>
      <c r="K17" s="142" t="str">
        <f>IFERROR(IF(OR(LEN($D17)=0,LEN(H17)=0,LEN(I17)=0),"",IF(INDEX(Metrics!$F$6:$F$24,MATCH(Monthly_Analysis!$B17,Metrics!$B$6:$B$24,0))=Calc!$L$7,H17/I17*100,I17/H17*100)),100)</f>
        <v/>
      </c>
      <c r="L17" s="57"/>
      <c r="M17" s="118" t="str">
        <f>IFERROR(IF(B17="","",INDEX(PY_Actual_Cumulative!$F$6:$Q$24,MATCH(Monthly_Analysis!$B17,PY_Actual_Cumulative!$B$6:$B$24,0),MATCH(Calc!$L$11,PY_Actual_Cumulative!$F$5:$Q$5,0))),"")</f>
        <v/>
      </c>
      <c r="N17" s="119" t="str">
        <f>IFERROR(IF(B17="","",INDEX(CY_Target_Cumulative!$F$6:$Q$24,MATCH(Monthly_Analysis!$B17,CY_Target_Cumulative!$B$6:$B$24,0),MATCH(Calc!$L$10,CY_Target_Cumulative!$F$5:$Q$5,0))),"")</f>
        <v/>
      </c>
      <c r="O17" s="119" t="str">
        <f>IFERROR(IF(B17="","",INDEX(CY_Actual_Cumulative!$F$6:$Q$24,MATCH(Monthly_Analysis!$B17,CY_Actual_Cumulative!$B$6:$B$24,0),MATCH(Calc!$L$10,CY_Actual_Cumulative!$F$5:$Q$5,0))),"")</f>
        <v/>
      </c>
      <c r="P17" s="141" t="str">
        <f>IFERROR(IF(OR(LEN($D17)=0,LEN(M17)=0,LEN(O17)=0),"",IF(INDEX(Metrics!$F$6:$F$24,MATCH(Monthly_Analysis!$B17,Metrics!$B$6:$B$24,0))=Calc!$L$7,M17/O17*100,O17/M17*100)),100)</f>
        <v/>
      </c>
      <c r="Q17" s="142" t="str">
        <f>IFERROR(IF(OR(LEN($D17)=0,LEN(N17)=0,LEN(O17)=0),"",IF(INDEX(Metrics!$F$6:$F$24,MATCH(Monthly_Analysis!$B17,Metrics!$B$6:$B$24,0))=Calc!$L$7,N17/O17*100,O17/N17*100)),100)</f>
        <v/>
      </c>
      <c r="S17" s="3"/>
    </row>
    <row r="18" spans="1:19" x14ac:dyDescent="0.25">
      <c r="A18" s="3"/>
      <c r="B18" s="138">
        <f>IFERROR(IF(LEN(INDEX(Metrics!$B$6:$E$24,ROW($A18)-ROW($A$7),MATCH(B$7,Metrics!$B$5:$E$5,0)))=0,"",INDEX(Metrics!$B$6:$E$24,ROW($A18)-ROW($A$7),MATCH(B$7,Metrics!$B$5:$E$5,0))),"")</f>
        <v>111</v>
      </c>
      <c r="C18" s="165" t="str">
        <f>IFERROR(IF(LEN(INDEX(Metrics!$B$6:$E$24,ROW($A18)-ROW($A$7),MATCH(C$7,Metrics!$B$5:$E$5,0)))=0,"",INDEX(Metrics!$B$6:$E$24,ROW($A18)-ROW($A$7),MATCH(C$7,Metrics!$B$5:$E$5,0))),"")</f>
        <v>Operational Efficiency</v>
      </c>
      <c r="D18" s="165" t="str">
        <f>IFERROR(IF(LEN(INDEX(Metrics!$B$6:$E$24,ROW($A18)-ROW($A$7),MATCH(D$7,Metrics!$B$5:$E$5,0)))=0,"",INDEX(Metrics!$B$6:$E$24,ROW($A18)-ROW($A$7),MATCH(D$7,Metrics!$B$5:$E$5,0))),"")</f>
        <v/>
      </c>
      <c r="E18" s="144" t="str">
        <f>IFERROR(IF(LEN(INDEX(Metrics!$B$6:$E$24,ROW($A18)-ROW($A$7),MATCH(E$7,Metrics!$B$5:$E$5,0)))=0,"",INDEX(Metrics!$B$6:$E$24,ROW($A18)-ROW($A$7),MATCH(E$7,Metrics!$B$5:$E$5,0))),"")</f>
        <v/>
      </c>
      <c r="F18" s="46"/>
      <c r="G18" s="118" t="str">
        <f>IFERROR(IF(D18="","",IF(LEN(INDEX(PY_Actual!$F$6:$Q$24,MATCH(Monthly_Analysis!$D18,PY_Actual!$D$6:$D$24,0),MATCH(Calc!$L$11,PY_Actual!$F$5:$Q$5,0)))=0,"",INDEX(PY_Actual!$F$6:$Q$24,MATCH(Monthly_Analysis!$D18,PY_Actual!$D$6:$D$24,0),MATCH(Calc!$L$11,PY_Actual!$F$5:$Q$5,0)))),"")</f>
        <v/>
      </c>
      <c r="H18" s="119" t="str">
        <f>IFERROR(IF(D18="","",IF(LEN(INDEX(CY_Target!$F$6:$Q$24,MATCH(Monthly_Analysis!$D18,CY_Target!$D$6:$D$24,0),MATCH(Calc!$L$10,CY_Target!$F$5:$Q$5,0)))=0,"",INDEX(CY_Target!$F$6:$Q$24,MATCH(Monthly_Analysis!$D18,CY_Target!$D$6:$D$24,0),MATCH(Calc!$L$10,CY_Target!$F$5:$Q$5,0)))),"")</f>
        <v/>
      </c>
      <c r="I18" s="119" t="str">
        <f>IFERROR(IF(D18="","",IF(LEN(INDEX(CY_Actual!$F$6:$Q$24,MATCH(Monthly_Analysis!$D18,CY_Actual!$D$6:$D$24,0),MATCH(Calc!$L$10,CY_Actual!$F$5:$Q$5,0)))=0,"",INDEX(CY_Actual!$F$6:$Q$24,MATCH(Monthly_Analysis!$D18,CY_Actual!$D$6:$D$24,0),MATCH(Calc!$L$10,CY_Actual!$F$5:$Q$5,0)))),"")</f>
        <v/>
      </c>
      <c r="J18" s="141" t="str">
        <f>IFERROR(IF(OR(LEN($D18)=0,LEN(G18)=0,LEN(I18)=0),"",IF(INDEX(Metrics!$F$6:$F$24,MATCH(Monthly_Analysis!$B18,Metrics!$B$6:$B$24,0))=Calc!$L$7,G18/I18*100,I18/G18*100)),100)</f>
        <v/>
      </c>
      <c r="K18" s="142" t="str">
        <f>IFERROR(IF(OR(LEN($D18)=0,LEN(H18)=0,LEN(I18)=0),"",IF(INDEX(Metrics!$F$6:$F$24,MATCH(Monthly_Analysis!$B18,Metrics!$B$6:$B$24,0))=Calc!$L$7,H18/I18*100,I18/H18*100)),100)</f>
        <v/>
      </c>
      <c r="L18" s="57"/>
      <c r="M18" s="118" t="str">
        <f>IFERROR(IF(B18="","",INDEX(PY_Actual_Cumulative!$F$6:$Q$24,MATCH(Monthly_Analysis!$B18,PY_Actual_Cumulative!$B$6:$B$24,0),MATCH(Calc!$L$11,PY_Actual_Cumulative!$F$5:$Q$5,0))),"")</f>
        <v/>
      </c>
      <c r="N18" s="119" t="str">
        <f>IFERROR(IF(B18="","",INDEX(CY_Target_Cumulative!$F$6:$Q$24,MATCH(Monthly_Analysis!$B18,CY_Target_Cumulative!$B$6:$B$24,0),MATCH(Calc!$L$10,CY_Target_Cumulative!$F$5:$Q$5,0))),"")</f>
        <v/>
      </c>
      <c r="O18" s="119" t="str">
        <f>IFERROR(IF(B18="","",INDEX(CY_Actual_Cumulative!$F$6:$Q$24,MATCH(Monthly_Analysis!$B18,CY_Actual_Cumulative!$B$6:$B$24,0),MATCH(Calc!$L$10,CY_Actual_Cumulative!$F$5:$Q$5,0))),"")</f>
        <v/>
      </c>
      <c r="P18" s="141" t="str">
        <f>IFERROR(IF(OR(LEN($D18)=0,LEN(M18)=0,LEN(O18)=0),"",IF(INDEX(Metrics!$F$6:$F$24,MATCH(Monthly_Analysis!$B18,Metrics!$B$6:$B$24,0))=Calc!$L$7,M18/O18*100,O18/M18*100)),100)</f>
        <v/>
      </c>
      <c r="Q18" s="142" t="str">
        <f>IFERROR(IF(OR(LEN($D18)=0,LEN(N18)=0,LEN(O18)=0),"",IF(INDEX(Metrics!$F$6:$F$24,MATCH(Monthly_Analysis!$B18,Metrics!$B$6:$B$24,0))=Calc!$L$7,N18/O18*100,O18/N18*100)),100)</f>
        <v/>
      </c>
      <c r="S18" s="3"/>
    </row>
    <row r="19" spans="1:19" x14ac:dyDescent="0.25">
      <c r="A19" s="3"/>
      <c r="B19" s="138">
        <f>IFERROR(IF(LEN(INDEX(Metrics!$B$6:$E$24,ROW($A19)-ROW($A$7),MATCH(B$7,Metrics!$B$5:$E$5,0)))=0,"",INDEX(Metrics!$B$6:$E$24,ROW($A19)-ROW($A$7),MATCH(B$7,Metrics!$B$5:$E$5,0))),"")</f>
        <v>201</v>
      </c>
      <c r="C19" s="165" t="str">
        <f>IFERROR(IF(LEN(INDEX(Metrics!$B$6:$E$24,ROW($A19)-ROW($A$7),MATCH(C$7,Metrics!$B$5:$E$5,0)))=0,"",INDEX(Metrics!$B$6:$E$24,ROW($A19)-ROW($A$7),MATCH(C$7,Metrics!$B$5:$E$5,0))),"")</f>
        <v>Inventory Management</v>
      </c>
      <c r="D19" s="165" t="str">
        <f>IFERROR(IF(LEN(INDEX(Metrics!$B$6:$E$24,ROW($A19)-ROW($A$7),MATCH(D$7,Metrics!$B$5:$E$5,0)))=0,"",INDEX(Metrics!$B$6:$E$24,ROW($A19)-ROW($A$7),MATCH(D$7,Metrics!$B$5:$E$5,0))),"")</f>
        <v>Inventory Turnover</v>
      </c>
      <c r="E19" s="144" t="str">
        <f>IFERROR(IF(LEN(INDEX(Metrics!$B$6:$E$24,ROW($A19)-ROW($A$7),MATCH(E$7,Metrics!$B$5:$E$5,0)))=0,"",INDEX(Metrics!$B$6:$E$24,ROW($A19)-ROW($A$7),MATCH(E$7,Metrics!$B$5:$E$5,0))),"")</f>
        <v>#</v>
      </c>
      <c r="F19" s="46"/>
      <c r="G19" s="205">
        <f>IFERROR(IF(D19="","",IF(LEN(INDEX(PY_Actual!$F$6:$Q$24,MATCH(Monthly_Analysis!$D19,PY_Actual!$D$6:$D$24,0),MATCH(Calc!$L$11,PY_Actual!$F$5:$Q$5,0)))=0,"",INDEX(PY_Actual!$F$6:$Q$24,MATCH(Monthly_Analysis!$D19,PY_Actual!$D$6:$D$24,0),MATCH(Calc!$L$11,PY_Actual!$F$5:$Q$5,0)))),"")</f>
        <v>1.8746</v>
      </c>
      <c r="H19" s="206">
        <f>IFERROR(IF(D19="","",IF(LEN(INDEX(CY_Target!$F$6:$Q$24,MATCH(Monthly_Analysis!$D19,CY_Target!$D$6:$D$24,0),MATCH(Calc!$L$10,CY_Target!$F$5:$Q$5,0)))=0,"",INDEX(CY_Target!$F$6:$Q$24,MATCH(Monthly_Analysis!$D19,CY_Target!$D$6:$D$24,0),MATCH(Calc!$L$10,CY_Target!$F$5:$Q$5,0)))),"")</f>
        <v>1.82</v>
      </c>
      <c r="I19" s="206">
        <f>IFERROR(IF(D19="","",IF(LEN(INDEX(CY_Actual!$F$6:$Q$24,MATCH(Monthly_Analysis!$D19,CY_Actual!$D$6:$D$24,0),MATCH(Calc!$L$10,CY_Actual!$F$5:$Q$5,0)))=0,"",INDEX(CY_Actual!$F$6:$Q$24,MATCH(Monthly_Analysis!$D19,CY_Actual!$D$6:$D$24,0),MATCH(Calc!$L$10,CY_Actual!$F$5:$Q$5,0)))),"")</f>
        <v>1.5157134720000003</v>
      </c>
      <c r="J19" s="141">
        <f>IFERROR(IF(OR(LEN($D19)=0,LEN(G19)=0,LEN(I19)=0),"",IF(INDEX(Metrics!$F$6:$F$24,MATCH(Monthly_Analysis!$B19,Metrics!$B$6:$B$24,0))=Calc!$L$7,G19/I19*100,I19/G19*100)),100)</f>
        <v>80.855300970873799</v>
      </c>
      <c r="K19" s="142">
        <f>IFERROR(IF(OR(LEN($D19)=0,LEN(H19)=0,LEN(I19)=0),"",IF(INDEX(Metrics!$F$6:$F$24,MATCH(Monthly_Analysis!$B19,Metrics!$B$6:$B$24,0))=Calc!$L$7,H19/I19*100,I19/H19*100)),100)</f>
        <v>83.280960000000022</v>
      </c>
      <c r="L19" s="57"/>
      <c r="M19" s="205">
        <f>IFERROR(IF(B19="","",INDEX(PY_Actual_Cumulative!$F$6:$Q$24,MATCH(Monthly_Analysis!$B19,PY_Actual_Cumulative!$B$6:$B$24,0),MATCH(Calc!$L$11,PY_Actual_Cumulative!$F$5:$Q$5,0))),"")</f>
        <v>1.7153500000000002</v>
      </c>
      <c r="N19" s="206">
        <f>IFERROR(IF(B19="","",INDEX(CY_Target_Cumulative!$F$6:$Q$24,MATCH(Monthly_Analysis!$B19,CY_Target_Cumulative!$B$6:$B$24,0),MATCH(Calc!$L$10,CY_Target_Cumulative!$F$5:$Q$5,0))),"")</f>
        <v>1.82</v>
      </c>
      <c r="O19" s="206">
        <f>IFERROR(IF(B19="","",INDEX(CY_Actual_Cumulative!$F$6:$Q$24,MATCH(Monthly_Analysis!$B19,CY_Actual_Cumulative!$B$6:$B$24,0),MATCH(Calc!$L$10,CY_Actual_Cumulative!$F$5:$Q$5,0))),"")</f>
        <v>1.5334235280000001</v>
      </c>
      <c r="P19" s="141">
        <f>IFERROR(IF(OR(LEN($D19)=0,LEN(M19)=0,LEN(O19)=0),"",IF(INDEX(Metrics!$F$6:$F$24,MATCH(Monthly_Analysis!$B19,Metrics!$B$6:$B$24,0))=Calc!$L$7,M19/O19*100,O19/M19*100)),100)</f>
        <v>89.394206896551722</v>
      </c>
      <c r="Q19" s="142">
        <f>IFERROR(IF(OR(LEN($D19)=0,LEN(N19)=0,LEN(O19)=0),"",IF(INDEX(Metrics!$F$6:$F$24,MATCH(Monthly_Analysis!$B19,Metrics!$B$6:$B$24,0))=Calc!$L$7,N19/O19*100,O19/N19*100)),100)</f>
        <v>84.254040000000003</v>
      </c>
      <c r="S19" s="3"/>
    </row>
    <row r="20" spans="1:19" x14ac:dyDescent="0.25">
      <c r="A20" s="3"/>
      <c r="B20" s="138">
        <f>IFERROR(IF(LEN(INDEX(Metrics!$B$6:$E$24,ROW($A20)-ROW($A$7),MATCH(B$7,Metrics!$B$5:$E$5,0)))=0,"",INDEX(Metrics!$B$6:$E$24,ROW($A20)-ROW($A$7),MATCH(B$7,Metrics!$B$5:$E$5,0))),"")</f>
        <v>202</v>
      </c>
      <c r="C20" s="165" t="str">
        <f>IFERROR(IF(LEN(INDEX(Metrics!$B$6:$E$24,ROW($A20)-ROW($A$7),MATCH(C$7,Metrics!$B$5:$E$5,0)))=0,"",INDEX(Metrics!$B$6:$E$24,ROW($A20)-ROW($A$7),MATCH(C$7,Metrics!$B$5:$E$5,0))),"")</f>
        <v>Inventory Management</v>
      </c>
      <c r="D20" s="165" t="str">
        <f>IFERROR(IF(LEN(INDEX(Metrics!$B$6:$E$24,ROW($A20)-ROW($A$7),MATCH(D$7,Metrics!$B$5:$E$5,0)))=0,"",INDEX(Metrics!$B$6:$E$24,ROW($A20)-ROW($A$7),MATCH(D$7,Metrics!$B$5:$E$5,0))),"")</f>
        <v>Average Days to Sell Inventory</v>
      </c>
      <c r="E20" s="144" t="str">
        <f>IFERROR(IF(LEN(INDEX(Metrics!$B$6:$E$24,ROW($A20)-ROW($A$7),MATCH(E$7,Metrics!$B$5:$E$5,0)))=0,"",INDEX(Metrics!$B$6:$E$24,ROW($A20)-ROW($A$7),MATCH(E$7,Metrics!$B$5:$E$5,0))),"")</f>
        <v>Days</v>
      </c>
      <c r="F20" s="46"/>
      <c r="G20" s="207">
        <f>IFERROR(IF(D20="","",IF(LEN(INDEX(PY_Actual!$F$6:$Q$24,MATCH(Monthly_Analysis!$D20,PY_Actual!$D$6:$D$24,0),MATCH(Calc!$L$11,PY_Actual!$F$5:$Q$5,0)))=0,"",INDEX(PY_Actual!$F$6:$Q$24,MATCH(Monthly_Analysis!$D20,PY_Actual!$D$6:$D$24,0),MATCH(Calc!$L$11,PY_Actual!$F$5:$Q$5,0)))),"")</f>
        <v>17.849999999999998</v>
      </c>
      <c r="H20" s="208">
        <f>IFERROR(IF(D20="","",IF(LEN(INDEX(CY_Target!$F$6:$Q$24,MATCH(Monthly_Analysis!$D20,CY_Target!$D$6:$D$24,0),MATCH(Calc!$L$10,CY_Target!$F$5:$Q$5,0)))=0,"",INDEX(CY_Target!$F$6:$Q$24,MATCH(Monthly_Analysis!$D20,CY_Target!$D$6:$D$24,0),MATCH(Calc!$L$10,CY_Target!$F$5:$Q$5,0)))),"")</f>
        <v>21</v>
      </c>
      <c r="I20" s="208">
        <f>IFERROR(IF(D20="","",IF(LEN(INDEX(CY_Actual!$F$6:$Q$24,MATCH(Monthly_Analysis!$D20,CY_Actual!$D$6:$D$24,0),MATCH(Calc!$L$10,CY_Actual!$F$5:$Q$5,0)))=0,"",INDEX(CY_Actual!$F$6:$Q$24,MATCH(Monthly_Analysis!$D20,CY_Actual!$D$6:$D$24,0),MATCH(Calc!$L$10,CY_Actual!$F$5:$Q$5,0)))),"")</f>
        <v>21.612951360000004</v>
      </c>
      <c r="J20" s="141">
        <f>IFERROR(IF(OR(LEN($D20)=0,LEN(G20)=0,LEN(I20)=0),"",IF(INDEX(Metrics!$F$6:$F$24,MATCH(Monthly_Analysis!$B20,Metrics!$B$6:$B$24,0))=Calc!$L$7,G20/I20*100,I20/G20*100)),100)</f>
        <v>82.589368303653998</v>
      </c>
      <c r="K20" s="142">
        <f>IFERROR(IF(OR(LEN($D20)=0,LEN(H20)=0,LEN(I20)=0),"",IF(INDEX(Metrics!$F$6:$F$24,MATCH(Monthly_Analysis!$B20,Metrics!$B$6:$B$24,0))=Calc!$L$7,H20/I20*100,I20/H20*100)),100)</f>
        <v>97.163962710181181</v>
      </c>
      <c r="L20" s="57"/>
      <c r="M20" s="207">
        <f>IFERROR(IF(B20="","",INDEX(PY_Actual_Cumulative!$F$6:$Q$24,MATCH(Monthly_Analysis!$B20,PY_Actual_Cumulative!$B$6:$B$24,0),MATCH(Calc!$L$11,PY_Actual_Cumulative!$F$5:$Q$5,0))),"")</f>
        <v>18.7425</v>
      </c>
      <c r="N20" s="208">
        <f>IFERROR(IF(B20="","",INDEX(CY_Target_Cumulative!$F$6:$Q$24,MATCH(Monthly_Analysis!$B20,CY_Target_Cumulative!$B$6:$B$24,0),MATCH(Calc!$L$10,CY_Target_Cumulative!$F$5:$Q$5,0))),"")</f>
        <v>21</v>
      </c>
      <c r="O20" s="208">
        <f>IFERROR(IF(B20="","",INDEX(CY_Actual_Cumulative!$F$6:$Q$24,MATCH(Monthly_Analysis!$B20,CY_Actual_Cumulative!$B$6:$B$24,0),MATCH(Calc!$L$10,CY_Actual_Cumulative!$F$5:$Q$5,0))),"")</f>
        <v>20.147052240000001</v>
      </c>
      <c r="P20" s="141">
        <f>IFERROR(IF(OR(LEN($D20)=0,LEN(M20)=0,LEN(O20)=0),"",IF(INDEX(Metrics!$F$6:$F$24,MATCH(Monthly_Analysis!$B20,Metrics!$B$6:$B$24,0))=Calc!$L$7,M20/O20*100,O20/M20*100)),100)</f>
        <v>93.028497552553119</v>
      </c>
      <c r="Q20" s="142">
        <f>IFERROR(IF(OR(LEN($D20)=0,LEN(N20)=0,LEN(O20)=0),"",IF(INDEX(Metrics!$F$6:$F$24,MATCH(Monthly_Analysis!$B20,Metrics!$B$6:$B$24,0))=Calc!$L$7,N20/O20*100,O20/N20*100)),100)</f>
        <v>104.23361070314074</v>
      </c>
      <c r="S20" s="18"/>
    </row>
    <row r="21" spans="1:19" x14ac:dyDescent="0.25">
      <c r="A21" s="3"/>
      <c r="B21" s="138">
        <f>IFERROR(IF(LEN(INDEX(Metrics!$B$6:$E$24,ROW($A21)-ROW($A$7),MATCH(B$7,Metrics!$B$5:$E$5,0)))=0,"",INDEX(Metrics!$B$6:$E$24,ROW($A21)-ROW($A$7),MATCH(B$7,Metrics!$B$5:$E$5,0))),"")</f>
        <v>203</v>
      </c>
      <c r="C21" s="165" t="str">
        <f>IFERROR(IF(LEN(INDEX(Metrics!$B$6:$E$24,ROW($A21)-ROW($A$7),MATCH(C$7,Metrics!$B$5:$E$5,0)))=0,"",INDEX(Metrics!$B$6:$E$24,ROW($A21)-ROW($A$7),MATCH(C$7,Metrics!$B$5:$E$5,0))),"")</f>
        <v>Inventory Management</v>
      </c>
      <c r="D21" s="165" t="str">
        <f>IFERROR(IF(LEN(INDEX(Metrics!$B$6:$E$24,ROW($A21)-ROW($A$7),MATCH(D$7,Metrics!$B$5:$E$5,0)))=0,"",INDEX(Metrics!$B$6:$E$24,ROW($A21)-ROW($A$7),MATCH(D$7,Metrics!$B$5:$E$5,0))),"")</f>
        <v>Average Inventory</v>
      </c>
      <c r="E21" s="144" t="str">
        <f>IFERROR(IF(LEN(INDEX(Metrics!$B$6:$E$24,ROW($A21)-ROW($A$7),MATCH(E$7,Metrics!$B$5:$E$5,0)))=0,"",INDEX(Metrics!$B$6:$E$24,ROW($A21)-ROW($A$7),MATCH(E$7,Metrics!$B$5:$E$5,0))),"")</f>
        <v>USD</v>
      </c>
      <c r="F21" s="46"/>
      <c r="G21" s="207">
        <f>IFERROR(IF(D21="","",IF(LEN(INDEX(PY_Actual!$F$6:$Q$24,MATCH(Monthly_Analysis!$D21,PY_Actual!$D$6:$D$24,0),MATCH(Calc!$L$11,PY_Actual!$F$5:$Q$5,0)))=0,"",INDEX(PY_Actual!$F$6:$Q$24,MATCH(Monthly_Analysis!$D21,PY_Actual!$D$6:$D$24,0),MATCH(Calc!$L$11,PY_Actual!$F$5:$Q$5,0)))),"")</f>
        <v>1610</v>
      </c>
      <c r="H21" s="208">
        <f>IFERROR(IF(D21="","",IF(LEN(INDEX(CY_Target!$F$6:$Q$24,MATCH(Monthly_Analysis!$D21,CY_Target!$D$6:$D$24,0),MATCH(Calc!$L$10,CY_Target!$F$5:$Q$5,0)))=0,"",INDEX(CY_Target!$F$6:$Q$24,MATCH(Monthly_Analysis!$D21,CY_Target!$D$6:$D$24,0),MATCH(Calc!$L$10,CY_Target!$F$5:$Q$5,0)))),"")</f>
        <v>1750</v>
      </c>
      <c r="I21" s="208">
        <f>IFERROR(IF(D21="","",IF(LEN(INDEX(CY_Actual!$F$6:$Q$24,MATCH(Monthly_Analysis!$D21,CY_Actual!$D$6:$D$24,0),MATCH(Calc!$L$10,CY_Actual!$F$5:$Q$5,0)))=0,"",INDEX(CY_Actual!$F$6:$Q$24,MATCH(Monthly_Analysis!$D21,CY_Actual!$D$6:$D$24,0),MATCH(Calc!$L$10,CY_Actual!$F$5:$Q$5,0)))),"")</f>
        <v>1360.8341460000001</v>
      </c>
      <c r="J21" s="141">
        <f>IFERROR(IF(OR(LEN($D21)=0,LEN(G21)=0,LEN(I21)=0),"",IF(INDEX(Metrics!$F$6:$F$24,MATCH(Monthly_Analysis!$B21,Metrics!$B$6:$B$24,0))=Calc!$L$7,G21/I21*100,I21/G21*100)),100)</f>
        <v>84.523860000000013</v>
      </c>
      <c r="K21" s="142">
        <f>IFERROR(IF(OR(LEN($D21)=0,LEN(H21)=0,LEN(I21)=0),"",IF(INDEX(Metrics!$F$6:$F$24,MATCH(Monthly_Analysis!$B21,Metrics!$B$6:$B$24,0))=Calc!$L$7,H21/I21*100,I21/H21*100)),100)</f>
        <v>77.761951200000013</v>
      </c>
      <c r="L21" s="57"/>
      <c r="M21" s="207">
        <f>IFERROR(IF(B21="","",INDEX(PY_Actual_Cumulative!$F$6:$Q$24,MATCH(Monthly_Analysis!$B21,PY_Actual_Cumulative!$B$6:$B$24,0),MATCH(Calc!$L$11,PY_Actual_Cumulative!$F$5:$Q$5,0))),"")</f>
        <v>1526.875</v>
      </c>
      <c r="N21" s="208">
        <f>IFERROR(IF(B21="","",INDEX(CY_Target_Cumulative!$F$6:$Q$24,MATCH(Monthly_Analysis!$B21,CY_Target_Cumulative!$B$6:$B$24,0),MATCH(Calc!$L$10,CY_Target_Cumulative!$F$5:$Q$5,0))),"")</f>
        <v>1750</v>
      </c>
      <c r="O21" s="208">
        <f>IFERROR(IF(B21="","",INDEX(CY_Actual_Cumulative!$F$6:$Q$24,MATCH(Monthly_Analysis!$B21,CY_Actual_Cumulative!$B$6:$B$24,0),MATCH(Calc!$L$10,CY_Actual_Cumulative!$F$5:$Q$5,0))),"")</f>
        <v>1384.1405864999999</v>
      </c>
      <c r="P21" s="141">
        <f>IFERROR(IF(OR(LEN($D21)=0,LEN(M21)=0,LEN(O21)=0),"",IF(INDEX(Metrics!$F$6:$F$24,MATCH(Monthly_Analysis!$B21,Metrics!$B$6:$B$24,0))=Calc!$L$7,M21/O21*100,O21/M21*100)),100)</f>
        <v>90.651859942693406</v>
      </c>
      <c r="Q21" s="142">
        <f>IFERROR(IF(OR(LEN($D21)=0,LEN(N21)=0,LEN(O21)=0),"",IF(INDEX(Metrics!$F$6:$F$24,MATCH(Monthly_Analysis!$B21,Metrics!$B$6:$B$24,0))=Calc!$L$7,N21/O21*100,O21/N21*100)),100)</f>
        <v>79.093747799999989</v>
      </c>
      <c r="S21" s="18"/>
    </row>
    <row r="22" spans="1:19" x14ac:dyDescent="0.25">
      <c r="A22" s="3"/>
      <c r="B22" s="138">
        <f>IFERROR(IF(LEN(INDEX(Metrics!$B$6:$E$24,ROW($A22)-ROW($A$7),MATCH(B$7,Metrics!$B$5:$E$5,0)))=0,"",INDEX(Metrics!$B$6:$E$24,ROW($A22)-ROW($A$7),MATCH(B$7,Metrics!$B$5:$E$5,0))),"")</f>
        <v>204</v>
      </c>
      <c r="C22" s="165" t="str">
        <f>IFERROR(IF(LEN(INDEX(Metrics!$B$6:$E$24,ROW($A22)-ROW($A$7),MATCH(C$7,Metrics!$B$5:$E$5,0)))=0,"",INDEX(Metrics!$B$6:$E$24,ROW($A22)-ROW($A$7),MATCH(C$7,Metrics!$B$5:$E$5,0))),"")</f>
        <v>Inventory Management</v>
      </c>
      <c r="D22" s="165" t="str">
        <f>IFERROR(IF(LEN(INDEX(Metrics!$B$6:$E$24,ROW($A22)-ROW($A$7),MATCH(D$7,Metrics!$B$5:$E$5,0)))=0,"",INDEX(Metrics!$B$6:$E$24,ROW($A22)-ROW($A$7),MATCH(D$7,Metrics!$B$5:$E$5,0))),"")</f>
        <v>Inventory Days of Supply</v>
      </c>
      <c r="E22" s="144" t="str">
        <f>IFERROR(IF(LEN(INDEX(Metrics!$B$6:$E$24,ROW($A22)-ROW($A$7),MATCH(E$7,Metrics!$B$5:$E$5,0)))=0,"",INDEX(Metrics!$B$6:$E$24,ROW($A22)-ROW($A$7),MATCH(E$7,Metrics!$B$5:$E$5,0))),"")</f>
        <v>Days</v>
      </c>
      <c r="F22" s="46"/>
      <c r="G22" s="207">
        <f>IFERROR(IF(D22="","",IF(LEN(INDEX(PY_Actual!$F$6:$Q$24,MATCH(Monthly_Analysis!$D22,PY_Actual!$D$6:$D$24,0),MATCH(Calc!$L$11,PY_Actual!$F$5:$Q$5,0)))=0,"",INDEX(PY_Actual!$F$6:$Q$24,MATCH(Monthly_Analysis!$D22,PY_Actual!$D$6:$D$24,0),MATCH(Calc!$L$11,PY_Actual!$F$5:$Q$5,0)))),"")</f>
        <v>10.78</v>
      </c>
      <c r="H22" s="208">
        <f>IFERROR(IF(D22="","",IF(LEN(INDEX(CY_Target!$F$6:$Q$24,MATCH(Monthly_Analysis!$D22,CY_Target!$D$6:$D$24,0),MATCH(Calc!$L$10,CY_Target!$F$5:$Q$5,0)))=0,"",INDEX(CY_Target!$F$6:$Q$24,MATCH(Monthly_Analysis!$D22,CY_Target!$D$6:$D$24,0),MATCH(Calc!$L$10,CY_Target!$F$5:$Q$5,0)))),"")</f>
        <v>11</v>
      </c>
      <c r="I22" s="208">
        <f>IFERROR(IF(D22="","",IF(LEN(INDEX(CY_Actual!$F$6:$Q$24,MATCH(Monthly_Analysis!$D22,CY_Actual!$D$6:$D$24,0),MATCH(Calc!$L$10,CY_Actual!$F$5:$Q$5,0)))=0,"",INDEX(CY_Actual!$F$6:$Q$24,MATCH(Monthly_Analysis!$D22,CY_Actual!$D$6:$D$24,0),MATCH(Calc!$L$10,CY_Actual!$F$5:$Q$5,0)))),"")</f>
        <v>9.4005311400000036</v>
      </c>
      <c r="J22" s="141">
        <f>IFERROR(IF(OR(LEN($D22)=0,LEN(G22)=0,LEN(I22)=0),"",IF(INDEX(Metrics!$F$6:$F$24,MATCH(Monthly_Analysis!$B22,Metrics!$B$6:$B$24,0))=Calc!$L$7,G22/I22*100,I22/G22*100)),100)</f>
        <v>114.67437147386541</v>
      </c>
      <c r="K22" s="142">
        <f>IFERROR(IF(OR(LEN($D22)=0,LEN(H22)=0,LEN(I22)=0),"",IF(INDEX(Metrics!$F$6:$F$24,MATCH(Monthly_Analysis!$B22,Metrics!$B$6:$B$24,0))=Calc!$L$7,H22/I22*100,I22/H22*100)),100)</f>
        <v>117.01466476925042</v>
      </c>
      <c r="L22" s="57"/>
      <c r="M22" s="207">
        <f>IFERROR(IF(B22="","",INDEX(PY_Actual_Cumulative!$F$6:$Q$24,MATCH(Monthly_Analysis!$B22,PY_Actual_Cumulative!$B$6:$B$24,0),MATCH(Calc!$L$11,PY_Actual_Cumulative!$F$5:$Q$5,0))),"")</f>
        <v>9.8725000000000005</v>
      </c>
      <c r="N22" s="208">
        <f>IFERROR(IF(B22="","",INDEX(CY_Target_Cumulative!$F$6:$Q$24,MATCH(Monthly_Analysis!$B22,CY_Target_Cumulative!$B$6:$B$24,0),MATCH(Calc!$L$10,CY_Target_Cumulative!$F$5:$Q$5,0))),"")</f>
        <v>11</v>
      </c>
      <c r="O22" s="208">
        <f>IFERROR(IF(B22="","",INDEX(CY_Actual_Cumulative!$F$6:$Q$24,MATCH(Monthly_Analysis!$B22,CY_Actual_Cumulative!$B$6:$B$24,0),MATCH(Calc!$L$10,CY_Actual_Cumulative!$F$5:$Q$5,0))),"")</f>
        <v>9.8541595350000026</v>
      </c>
      <c r="P22" s="141">
        <f>IFERROR(IF(OR(LEN($D22)=0,LEN(M22)=0,LEN(O22)=0),"",IF(INDEX(Metrics!$F$6:$F$24,MATCH(Monthly_Analysis!$B22,Metrics!$B$6:$B$24,0))=Calc!$L$7,M22/O22*100,O22/M22*100)),100)</f>
        <v>100.18611901841913</v>
      </c>
      <c r="Q22" s="142">
        <f>IFERROR(IF(OR(LEN($D22)=0,LEN(N22)=0,LEN(O22)=0),"",IF(INDEX(Metrics!$F$6:$F$24,MATCH(Monthly_Analysis!$B22,Metrics!$B$6:$B$24,0))=Calc!$L$7,N22/O22*100,O22/N22*100)),100)</f>
        <v>111.62798776425531</v>
      </c>
      <c r="S22" s="18"/>
    </row>
    <row r="23" spans="1:19" x14ac:dyDescent="0.25">
      <c r="A23" s="3"/>
      <c r="B23" s="138">
        <f>IFERROR(IF(LEN(INDEX(Metrics!$B$6:$E$24,ROW($A23)-ROW($A$7),MATCH(B$7,Metrics!$B$5:$E$5,0)))=0,"",INDEX(Metrics!$B$6:$E$24,ROW($A23)-ROW($A$7),MATCH(B$7,Metrics!$B$5:$E$5,0))),"")</f>
        <v>205</v>
      </c>
      <c r="C23" s="165" t="str">
        <f>IFERROR(IF(LEN(INDEX(Metrics!$B$6:$E$24,ROW($A23)-ROW($A$7),MATCH(C$7,Metrics!$B$5:$E$5,0)))=0,"",INDEX(Metrics!$B$6:$E$24,ROW($A23)-ROW($A$7),MATCH(C$7,Metrics!$B$5:$E$5,0))),"")</f>
        <v>Inventory Management</v>
      </c>
      <c r="D23" s="165" t="str">
        <f>IFERROR(IF(LEN(INDEX(Metrics!$B$6:$E$24,ROW($A23)-ROW($A$7),MATCH(D$7,Metrics!$B$5:$E$5,0)))=0,"",INDEX(Metrics!$B$6:$E$24,ROW($A23)-ROW($A$7),MATCH(D$7,Metrics!$B$5:$E$5,0))),"")</f>
        <v>Lead Time</v>
      </c>
      <c r="E23" s="144" t="str">
        <f>IFERROR(IF(LEN(INDEX(Metrics!$B$6:$E$24,ROW($A23)-ROW($A$7),MATCH(E$7,Metrics!$B$5:$E$5,0)))=0,"",INDEX(Metrics!$B$6:$E$24,ROW($A23)-ROW($A$7),MATCH(E$7,Metrics!$B$5:$E$5,0))),"")</f>
        <v>Days</v>
      </c>
      <c r="F23" s="46"/>
      <c r="G23" s="207">
        <f>IFERROR(IF(D23="","",IF(LEN(INDEX(PY_Actual!$F$6:$Q$24,MATCH(Monthly_Analysis!$D23,PY_Actual!$D$6:$D$24,0),MATCH(Calc!$L$11,PY_Actual!$F$5:$Q$5,0)))=0,"",INDEX(PY_Actual!$F$6:$Q$24,MATCH(Monthly_Analysis!$D23,PY_Actual!$D$6:$D$24,0),MATCH(Calc!$L$11,PY_Actual!$F$5:$Q$5,0)))),"")</f>
        <v>14.549999999999999</v>
      </c>
      <c r="H23" s="208">
        <f>IFERROR(IF(D23="","",IF(LEN(INDEX(CY_Target!$F$6:$Q$24,MATCH(Monthly_Analysis!$D23,CY_Target!$D$6:$D$24,0),MATCH(Calc!$L$10,CY_Target!$F$5:$Q$5,0)))=0,"",INDEX(CY_Target!$F$6:$Q$24,MATCH(Monthly_Analysis!$D23,CY_Target!$D$6:$D$24,0),MATCH(Calc!$L$10,CY_Target!$F$5:$Q$5,0)))),"")</f>
        <v>15</v>
      </c>
      <c r="I23" s="208">
        <f>IFERROR(IF(D23="","",IF(LEN(INDEX(CY_Actual!$F$6:$Q$24,MATCH(Monthly_Analysis!$D23,CY_Actual!$D$6:$D$24,0),MATCH(Calc!$L$10,CY_Actual!$F$5:$Q$5,0)))=0,"",INDEX(CY_Actual!$F$6:$Q$24,MATCH(Monthly_Analysis!$D23,CY_Actual!$D$6:$D$24,0),MATCH(Calc!$L$10,CY_Actual!$F$5:$Q$5,0)))),"")</f>
        <v>12.418758000000002</v>
      </c>
      <c r="J23" s="141">
        <f>IFERROR(IF(OR(LEN($D23)=0,LEN(G23)=0,LEN(I23)=0),"",IF(INDEX(Metrics!$F$6:$F$24,MATCH(Monthly_Analysis!$B23,Metrics!$B$6:$B$24,0))=Calc!$L$7,G23/I23*100,I23/G23*100)),100)</f>
        <v>117.16147460156641</v>
      </c>
      <c r="K23" s="142">
        <f>IFERROR(IF(OR(LEN($D23)=0,LEN(H23)=0,LEN(I23)=0),"",IF(INDEX(Metrics!$F$6:$F$24,MATCH(Monthly_Analysis!$B23,Metrics!$B$6:$B$24,0))=Calc!$L$7,H23/I23*100,I23/H23*100)),100)</f>
        <v>120.7850253624396</v>
      </c>
      <c r="L23" s="57"/>
      <c r="M23" s="207">
        <f>IFERROR(IF(B23="","",INDEX(PY_Actual_Cumulative!$F$6:$Q$24,MATCH(Monthly_Analysis!$B23,PY_Actual_Cumulative!$B$6:$B$24,0),MATCH(Calc!$L$11,PY_Actual_Cumulative!$F$5:$Q$5,0))),"")</f>
        <v>16.05</v>
      </c>
      <c r="N23" s="208">
        <f>IFERROR(IF(B23="","",INDEX(CY_Target_Cumulative!$F$6:$Q$24,MATCH(Monthly_Analysis!$B23,CY_Target_Cumulative!$B$6:$B$24,0),MATCH(Calc!$L$10,CY_Target_Cumulative!$F$5:$Q$5,0))),"")</f>
        <v>15</v>
      </c>
      <c r="O23" s="208">
        <f>IFERROR(IF(B23="","",INDEX(CY_Actual_Cumulative!$F$6:$Q$24,MATCH(Monthly_Analysis!$B23,CY_Actual_Cumulative!$B$6:$B$24,0),MATCH(Calc!$L$10,CY_Actual_Cumulative!$F$5:$Q$5,0))),"")</f>
        <v>13.533102000000001</v>
      </c>
      <c r="P23" s="141">
        <f>IFERROR(IF(OR(LEN($D23)=0,LEN(M23)=0,LEN(O23)=0),"",IF(INDEX(Metrics!$F$6:$F$24,MATCH(Monthly_Analysis!$B23,Metrics!$B$6:$B$24,0))=Calc!$L$7,M23/O23*100,O23/M23*100)),100)</f>
        <v>118.59808638108247</v>
      </c>
      <c r="Q23" s="142">
        <f>IFERROR(IF(OR(LEN($D23)=0,LEN(N23)=0,LEN(O23)=0),"",IF(INDEX(Metrics!$F$6:$F$24,MATCH(Monthly_Analysis!$B23,Metrics!$B$6:$B$24,0))=Calc!$L$7,N23/O23*100,O23/N23*100)),100)</f>
        <v>110.8393330664322</v>
      </c>
      <c r="S23" s="18"/>
    </row>
    <row r="24" spans="1:19" x14ac:dyDescent="0.25">
      <c r="A24" s="3"/>
      <c r="B24" s="138">
        <f>IFERROR(IF(LEN(INDEX(Metrics!$B$6:$E$24,ROW($A24)-ROW($A$7),MATCH(B$7,Metrics!$B$5:$E$5,0)))=0,"",INDEX(Metrics!$B$6:$E$24,ROW($A24)-ROW($A$7),MATCH(B$7,Metrics!$B$5:$E$5,0))),"")</f>
        <v>206</v>
      </c>
      <c r="C24" s="165" t="str">
        <f>IFERROR(IF(LEN(INDEX(Metrics!$B$6:$E$24,ROW($A24)-ROW($A$7),MATCH(C$7,Metrics!$B$5:$E$5,0)))=0,"",INDEX(Metrics!$B$6:$E$24,ROW($A24)-ROW($A$7),MATCH(C$7,Metrics!$B$5:$E$5,0))),"")</f>
        <v>Inventory Management</v>
      </c>
      <c r="D24" s="165" t="str">
        <f>IFERROR(IF(LEN(INDEX(Metrics!$B$6:$E$24,ROW($A24)-ROW($A$7),MATCH(D$7,Metrics!$B$5:$E$5,0)))=0,"",INDEX(Metrics!$B$6:$E$24,ROW($A24)-ROW($A$7),MATCH(D$7,Metrics!$B$5:$E$5,0))),"")</f>
        <v>Rate of Return</v>
      </c>
      <c r="E24" s="144" t="str">
        <f>IFERROR(IF(LEN(INDEX(Metrics!$B$6:$E$24,ROW($A24)-ROW($A$7),MATCH(E$7,Metrics!$B$5:$E$5,0)))=0,"",INDEX(Metrics!$B$6:$E$24,ROW($A24)-ROW($A$7),MATCH(E$7,Metrics!$B$5:$E$5,0))),"")</f>
        <v>%</v>
      </c>
      <c r="F24" s="46"/>
      <c r="G24" s="211">
        <f>IFERROR(IF(D24="","",IF(LEN(INDEX(PY_Actual!$F$6:$Q$24,MATCH(Monthly_Analysis!$D24,PY_Actual!$D$6:$D$24,0),MATCH(Calc!$L$11,PY_Actual!$F$5:$Q$5,0)))=0,"",INDEX(PY_Actual!$F$6:$Q$24,MATCH(Monthly_Analysis!$D24,PY_Actual!$D$6:$D$24,0),MATCH(Calc!$L$11,PY_Actual!$F$5:$Q$5,0)))),"")</f>
        <v>3.4680000000000002E-2</v>
      </c>
      <c r="H24" s="212">
        <f>IFERROR(IF(D24="","",IF(LEN(INDEX(CY_Target!$F$6:$Q$24,MATCH(Monthly_Analysis!$D24,CY_Target!$D$6:$D$24,0),MATCH(Calc!$L$10,CY_Target!$F$5:$Q$5,0)))=0,"",INDEX(CY_Target!$F$6:$Q$24,MATCH(Monthly_Analysis!$D24,CY_Target!$D$6:$D$24,0),MATCH(Calc!$L$10,CY_Target!$F$5:$Q$5,0)))),"")</f>
        <v>3.4000000000000002E-2</v>
      </c>
      <c r="I24" s="212">
        <f>IFERROR(IF(D24="","",IF(LEN(INDEX(CY_Actual!$F$6:$Q$24,MATCH(Monthly_Analysis!$D24,CY_Actual!$D$6:$D$24,0),MATCH(Calc!$L$10,CY_Actual!$F$5:$Q$5,0)))=0,"",INDEX(CY_Actual!$F$6:$Q$24,MATCH(Monthly_Analysis!$D24,CY_Actual!$D$6:$D$24,0),MATCH(Calc!$L$10,CY_Actual!$F$5:$Q$5,0)))),"")</f>
        <v>3.6267189156000003E-2</v>
      </c>
      <c r="J24" s="141">
        <f>IFERROR(IF(OR(LEN($D24)=0,LEN(G24)=0,LEN(I24)=0),"",IF(INDEX(Metrics!$F$6:$F$24,MATCH(Monthly_Analysis!$B24,Metrics!$B$6:$B$24,0))=Calc!$L$7,G24/I24*100,I24/G24*100)),100)</f>
        <v>95.623622362425579</v>
      </c>
      <c r="K24" s="142">
        <f>IFERROR(IF(OR(LEN($D24)=0,LEN(H24)=0,LEN(I24)=0),"",IF(INDEX(Metrics!$F$6:$F$24,MATCH(Monthly_Analysis!$B24,Metrics!$B$6:$B$24,0))=Calc!$L$7,H24/I24*100,I24/H24*100)),100)</f>
        <v>93.748649374927041</v>
      </c>
      <c r="L24" s="57"/>
      <c r="M24" s="211">
        <f>IFERROR(IF(B24="","",INDEX(PY_Actual_Cumulative!$F$6:$Q$24,MATCH(Monthly_Analysis!$B24,PY_Actual_Cumulative!$B$6:$B$24,0),MATCH(Calc!$L$11,PY_Actual_Cumulative!$F$5:$Q$5,0))),"")</f>
        <v>3.5104999999999997E-2</v>
      </c>
      <c r="N24" s="212">
        <f>IFERROR(IF(B24="","",INDEX(CY_Target_Cumulative!$F$6:$Q$24,MATCH(Monthly_Analysis!$B24,CY_Target_Cumulative!$B$6:$B$24,0),MATCH(Calc!$L$10,CY_Target_Cumulative!$F$5:$Q$5,0))),"")</f>
        <v>3.4000000000000002E-2</v>
      </c>
      <c r="O24" s="212">
        <f>IFERROR(IF(B24="","",INDEX(CY_Actual_Cumulative!$F$6:$Q$24,MATCH(Monthly_Analysis!$B24,CY_Actual_Cumulative!$B$6:$B$24,0),MATCH(Calc!$L$10,CY_Actual_Cumulative!$F$5:$Q$5,0))),"")</f>
        <v>3.6376249239000007E-2</v>
      </c>
      <c r="P24" s="141">
        <f>IFERROR(IF(OR(LEN($D24)=0,LEN(M24)=0,LEN(O24)=0),"",IF(INDEX(Metrics!$F$6:$F$24,MATCH(Monthly_Analysis!$B24,Metrics!$B$6:$B$24,0))=Calc!$L$7,M24/O24*100,O24/M24*100)),100)</f>
        <v>96.505276751740894</v>
      </c>
      <c r="Q24" s="142">
        <f>IFERROR(IF(OR(LEN($D24)=0,LEN(N24)=0,LEN(O24)=0),"",IF(INDEX(Metrics!$F$6:$F$24,MATCH(Monthly_Analysis!$B24,Metrics!$B$6:$B$24,0))=Calc!$L$7,N24/O24*100,O24/N24*100)),100)</f>
        <v>93.467580389095303</v>
      </c>
      <c r="S24" s="18"/>
    </row>
    <row r="25" spans="1:19" x14ac:dyDescent="0.25">
      <c r="A25" s="3"/>
      <c r="B25" s="138">
        <f>IFERROR(IF(LEN(INDEX(Metrics!$B$6:$E$24,ROW($A25)-ROW($A$7),MATCH(B$7,Metrics!$B$5:$E$5,0)))=0,"",INDEX(Metrics!$B$6:$E$24,ROW($A25)-ROW($A$7),MATCH(B$7,Metrics!$B$5:$E$5,0))),"")</f>
        <v>207</v>
      </c>
      <c r="C25" s="165" t="str">
        <f>IFERROR(IF(LEN(INDEX(Metrics!$B$6:$E$24,ROW($A25)-ROW($A$7),MATCH(C$7,Metrics!$B$5:$E$5,0)))=0,"",INDEX(Metrics!$B$6:$E$24,ROW($A25)-ROW($A$7),MATCH(C$7,Metrics!$B$5:$E$5,0))),"")</f>
        <v>Inventory Management</v>
      </c>
      <c r="D25" s="165" t="str">
        <f>IFERROR(IF(LEN(INDEX(Metrics!$B$6:$E$24,ROW($A25)-ROW($A$7),MATCH(D$7,Metrics!$B$5:$E$5,0)))=0,"",INDEX(Metrics!$B$6:$E$24,ROW($A25)-ROW($A$7),MATCH(D$7,Metrics!$B$5:$E$5,0))),"")</f>
        <v/>
      </c>
      <c r="E25" s="144" t="str">
        <f>IFERROR(IF(LEN(INDEX(Metrics!$B$6:$E$24,ROW($A25)-ROW($A$7),MATCH(E$7,Metrics!$B$5:$E$5,0)))=0,"",INDEX(Metrics!$B$6:$E$24,ROW($A25)-ROW($A$7),MATCH(E$7,Metrics!$B$5:$E$5,0))),"")</f>
        <v/>
      </c>
      <c r="F25" s="46"/>
      <c r="G25" s="118" t="str">
        <f>IFERROR(IF(D25="","",IF(LEN(INDEX(PY_Actual!$F$6:$Q$24,MATCH(Monthly_Analysis!$D25,PY_Actual!$D$6:$D$24,0),MATCH(Calc!$L$11,PY_Actual!$F$5:$Q$5,0)))=0,"",INDEX(PY_Actual!$F$6:$Q$24,MATCH(Monthly_Analysis!$D25,PY_Actual!$D$6:$D$24,0),MATCH(Calc!$L$11,PY_Actual!$F$5:$Q$5,0)))),"")</f>
        <v/>
      </c>
      <c r="H25" s="119" t="str">
        <f>IFERROR(IF(D25="","",IF(LEN(INDEX(CY_Target!$F$6:$Q$24,MATCH(Monthly_Analysis!$D25,CY_Target!$D$6:$D$24,0),MATCH(Calc!$L$10,CY_Target!$F$5:$Q$5,0)))=0,"",INDEX(CY_Target!$F$6:$Q$24,MATCH(Monthly_Analysis!$D25,CY_Target!$D$6:$D$24,0),MATCH(Calc!$L$10,CY_Target!$F$5:$Q$5,0)))),"")</f>
        <v/>
      </c>
      <c r="I25" s="119" t="str">
        <f>IFERROR(IF(D25="","",IF(LEN(INDEX(CY_Actual!$F$6:$Q$24,MATCH(Monthly_Analysis!$D25,CY_Actual!$D$6:$D$24,0),MATCH(Calc!$L$10,CY_Actual!$F$5:$Q$5,0)))=0,"",INDEX(CY_Actual!$F$6:$Q$24,MATCH(Monthly_Analysis!$D25,CY_Actual!$D$6:$D$24,0),MATCH(Calc!$L$10,CY_Actual!$F$5:$Q$5,0)))),"")</f>
        <v/>
      </c>
      <c r="J25" s="141" t="str">
        <f>IFERROR(IF(OR(LEN($D25)=0,LEN(G25)=0,LEN(I25)=0),"",IF(INDEX(Metrics!$F$6:$F$24,MATCH(Monthly_Analysis!$B25,Metrics!$B$6:$B$24,0))=Calc!$L$7,G25/I25*100,I25/G25*100)),100)</f>
        <v/>
      </c>
      <c r="K25" s="142" t="str">
        <f>IFERROR(IF(OR(LEN($D25)=0,LEN(H25)=0,LEN(I25)=0),"",IF(INDEX(Metrics!$F$6:$F$24,MATCH(Monthly_Analysis!$B25,Metrics!$B$6:$B$24,0))=Calc!$L$7,H25/I25*100,I25/H25*100)),100)</f>
        <v/>
      </c>
      <c r="L25" s="57"/>
      <c r="M25" s="118" t="str">
        <f>IFERROR(IF(B25="","",INDEX(PY_Actual_Cumulative!$F$6:$Q$24,MATCH(Monthly_Analysis!$B25,PY_Actual_Cumulative!$B$6:$B$24,0),MATCH(Calc!$L$11,PY_Actual_Cumulative!$F$5:$Q$5,0))),"")</f>
        <v/>
      </c>
      <c r="N25" s="119" t="str">
        <f>IFERROR(IF(B25="","",INDEX(CY_Target_Cumulative!$F$6:$Q$24,MATCH(Monthly_Analysis!$B25,CY_Target_Cumulative!$B$6:$B$24,0),MATCH(Calc!$L$10,CY_Target_Cumulative!$F$5:$Q$5,0))),"")</f>
        <v/>
      </c>
      <c r="O25" s="119" t="str">
        <f>IFERROR(IF(B25="","",INDEX(CY_Actual_Cumulative!$F$6:$Q$24,MATCH(Monthly_Analysis!$B25,CY_Actual_Cumulative!$B$6:$B$24,0),MATCH(Calc!$L$10,CY_Actual_Cumulative!$F$5:$Q$5,0))),"")</f>
        <v/>
      </c>
      <c r="P25" s="141" t="str">
        <f>IFERROR(IF(OR(LEN($D25)=0,LEN(M25)=0,LEN(O25)=0),"",IF(INDEX(Metrics!$F$6:$F$24,MATCH(Monthly_Analysis!$B25,Metrics!$B$6:$B$24,0))=Calc!$L$7,M25/O25*100,O25/M25*100)),100)</f>
        <v/>
      </c>
      <c r="Q25" s="142" t="str">
        <f>IFERROR(IF(OR(LEN($D25)=0,LEN(N25)=0,LEN(O25)=0),"",IF(INDEX(Metrics!$F$6:$F$24,MATCH(Monthly_Analysis!$B25,Metrics!$B$6:$B$24,0))=Calc!$L$7,N25/O25*100,O25/N25*100)),100)</f>
        <v/>
      </c>
      <c r="S25" s="18"/>
    </row>
    <row r="26" spans="1:19" x14ac:dyDescent="0.25">
      <c r="A26" s="3"/>
      <c r="B26" s="138">
        <f>IFERROR(IF(LEN(INDEX(Metrics!$B$6:$E$24,ROW($A26)-ROW($A$7),MATCH(B$7,Metrics!$B$5:$E$5,0)))=0,"",INDEX(Metrics!$B$6:$E$24,ROW($A26)-ROW($A$7),MATCH(B$7,Metrics!$B$5:$E$5,0))),"")</f>
        <v>208</v>
      </c>
      <c r="C26" s="165" t="str">
        <f>IFERROR(IF(LEN(INDEX(Metrics!$B$6:$E$24,ROW($A26)-ROW($A$7),MATCH(C$7,Metrics!$B$5:$E$5,0)))=0,"",INDEX(Metrics!$B$6:$E$24,ROW($A26)-ROW($A$7),MATCH(C$7,Metrics!$B$5:$E$5,0))),"")</f>
        <v>Inventory Management</v>
      </c>
      <c r="D26" s="165" t="str">
        <f>IFERROR(IF(LEN(INDEX(Metrics!$B$6:$E$24,ROW($A26)-ROW($A$7),MATCH(D$7,Metrics!$B$5:$E$5,0)))=0,"",INDEX(Metrics!$B$6:$E$24,ROW($A26)-ROW($A$7),MATCH(D$7,Metrics!$B$5:$E$5,0))),"")</f>
        <v/>
      </c>
      <c r="E26" s="144" t="str">
        <f>IFERROR(IF(LEN(INDEX(Metrics!$B$6:$E$24,ROW($A26)-ROW($A$7),MATCH(E$7,Metrics!$B$5:$E$5,0)))=0,"",INDEX(Metrics!$B$6:$E$24,ROW($A26)-ROW($A$7),MATCH(E$7,Metrics!$B$5:$E$5,0))),"")</f>
        <v/>
      </c>
      <c r="F26" s="46"/>
      <c r="G26" s="118" t="str">
        <f>IFERROR(IF(D26="","",IF(LEN(INDEX(PY_Actual!$F$6:$Q$24,MATCH(Monthly_Analysis!$D26,PY_Actual!$D$6:$D$24,0),MATCH(Calc!$L$11,PY_Actual!$F$5:$Q$5,0)))=0,"",INDEX(PY_Actual!$F$6:$Q$24,MATCH(Monthly_Analysis!$D26,PY_Actual!$D$6:$D$24,0),MATCH(Calc!$L$11,PY_Actual!$F$5:$Q$5,0)))),"")</f>
        <v/>
      </c>
      <c r="H26" s="119" t="str">
        <f>IFERROR(IF(D26="","",IF(LEN(INDEX(CY_Target!$F$6:$Q$24,MATCH(Monthly_Analysis!$D26,CY_Target!$D$6:$D$24,0),MATCH(Calc!$L$10,CY_Target!$F$5:$Q$5,0)))=0,"",INDEX(CY_Target!$F$6:$Q$24,MATCH(Monthly_Analysis!$D26,CY_Target!$D$6:$D$24,0),MATCH(Calc!$L$10,CY_Target!$F$5:$Q$5,0)))),"")</f>
        <v/>
      </c>
      <c r="I26" s="119" t="str">
        <f>IFERROR(IF(D26="","",IF(LEN(INDEX(CY_Actual!$F$6:$Q$24,MATCH(Monthly_Analysis!$D26,CY_Actual!$D$6:$D$24,0),MATCH(Calc!$L$10,CY_Actual!$F$5:$Q$5,0)))=0,"",INDEX(CY_Actual!$F$6:$Q$24,MATCH(Monthly_Analysis!$D26,CY_Actual!$D$6:$D$24,0),MATCH(Calc!$L$10,CY_Actual!$F$5:$Q$5,0)))),"")</f>
        <v/>
      </c>
      <c r="J26" s="141" t="str">
        <f>IFERROR(IF(OR(LEN($D26)=0,LEN(G26)=0,LEN(I26)=0),"",IF(INDEX(Metrics!$F$6:$F$24,MATCH(Monthly_Analysis!$B26,Metrics!$B$6:$B$24,0))=Calc!$L$7,G26/I26*100,I26/G26*100)),100)</f>
        <v/>
      </c>
      <c r="K26" s="142" t="str">
        <f>IFERROR(IF(OR(LEN($D26)=0,LEN(H26)=0,LEN(I26)=0),"",IF(INDEX(Metrics!$F$6:$F$24,MATCH(Monthly_Analysis!$B26,Metrics!$B$6:$B$24,0))=Calc!$L$7,H26/I26*100,I26/H26*100)),100)</f>
        <v/>
      </c>
      <c r="L26" s="57"/>
      <c r="M26" s="118" t="str">
        <f>IFERROR(IF(B26="","",INDEX(PY_Actual_Cumulative!$F$6:$Q$24,MATCH(Monthly_Analysis!$B26,PY_Actual_Cumulative!$B$6:$B$24,0),MATCH(Calc!$L$11,PY_Actual_Cumulative!$F$5:$Q$5,0))),"")</f>
        <v/>
      </c>
      <c r="N26" s="119" t="str">
        <f>IFERROR(IF(B26="","",INDEX(CY_Target_Cumulative!$F$6:$Q$24,MATCH(Monthly_Analysis!$B26,CY_Target_Cumulative!$B$6:$B$24,0),MATCH(Calc!$L$10,CY_Target_Cumulative!$F$5:$Q$5,0))),"")</f>
        <v/>
      </c>
      <c r="O26" s="119" t="str">
        <f>IFERROR(IF(B26="","",INDEX(CY_Actual_Cumulative!$F$6:$Q$24,MATCH(Monthly_Analysis!$B26,CY_Actual_Cumulative!$B$6:$B$24,0),MATCH(Calc!$L$10,CY_Actual_Cumulative!$F$5:$Q$5,0))),"")</f>
        <v/>
      </c>
      <c r="P26" s="141" t="str">
        <f>IFERROR(IF(OR(LEN($D26)=0,LEN(M26)=0,LEN(O26)=0),"",IF(INDEX(Metrics!$F$6:$F$24,MATCH(Monthly_Analysis!$B26,Metrics!$B$6:$B$24,0))=Calc!$L$7,M26/O26*100,O26/M26*100)),100)</f>
        <v/>
      </c>
      <c r="Q26" s="142" t="str">
        <f>IFERROR(IF(OR(LEN($D26)=0,LEN(N26)=0,LEN(O26)=0),"",IF(INDEX(Metrics!$F$6:$F$24,MATCH(Monthly_Analysis!$B26,Metrics!$B$6:$B$24,0))=Calc!$L$7,N26/O26*100,O26/N26*100)),100)</f>
        <v/>
      </c>
      <c r="S26" s="18"/>
    </row>
    <row r="27" spans="1:19" x14ac:dyDescent="0.25">
      <c r="A27" s="3"/>
      <c r="B27" s="214">
        <v>301</v>
      </c>
      <c r="C27" s="215" t="s">
        <v>134</v>
      </c>
      <c r="D27" s="215" t="s">
        <v>135</v>
      </c>
      <c r="E27" s="247" t="s">
        <v>126</v>
      </c>
      <c r="F27" s="254"/>
      <c r="G27" s="251"/>
      <c r="H27" s="242"/>
      <c r="I27" s="242"/>
      <c r="J27" s="230"/>
      <c r="K27" s="250"/>
      <c r="L27" s="254"/>
      <c r="M27" s="251"/>
      <c r="N27" s="242"/>
      <c r="O27" s="242"/>
      <c r="P27" s="230"/>
      <c r="Q27" s="231"/>
      <c r="S27" s="18"/>
    </row>
    <row r="28" spans="1:19" x14ac:dyDescent="0.25">
      <c r="A28" s="3"/>
      <c r="B28" s="214">
        <v>302</v>
      </c>
      <c r="C28" s="215" t="s">
        <v>134</v>
      </c>
      <c r="D28" s="215" t="s">
        <v>137</v>
      </c>
      <c r="E28" s="247" t="s">
        <v>121</v>
      </c>
      <c r="F28" s="255"/>
      <c r="G28" s="251"/>
      <c r="H28" s="242"/>
      <c r="I28" s="242"/>
      <c r="J28" s="230"/>
      <c r="K28" s="250"/>
      <c r="L28" s="254"/>
      <c r="M28" s="251"/>
      <c r="N28" s="242"/>
      <c r="O28" s="242"/>
      <c r="P28" s="230"/>
      <c r="Q28" s="231"/>
      <c r="S28" s="18"/>
    </row>
    <row r="29" spans="1:19" x14ac:dyDescent="0.25">
      <c r="A29" s="3"/>
      <c r="B29" s="214">
        <v>303</v>
      </c>
      <c r="C29" s="215" t="s">
        <v>134</v>
      </c>
      <c r="D29" s="215" t="s">
        <v>139</v>
      </c>
      <c r="E29" s="247" t="s">
        <v>121</v>
      </c>
      <c r="F29" s="254"/>
      <c r="G29" s="251"/>
      <c r="H29" s="242"/>
      <c r="I29" s="242"/>
      <c r="J29" s="230"/>
      <c r="K29" s="250"/>
      <c r="L29" s="255"/>
      <c r="M29" s="252"/>
      <c r="N29" s="241"/>
      <c r="O29" s="241"/>
      <c r="P29" s="239"/>
      <c r="Q29" s="240"/>
      <c r="S29" s="18"/>
    </row>
    <row r="30" spans="1:19" x14ac:dyDescent="0.25">
      <c r="A30" s="3"/>
      <c r="B30" s="214">
        <v>304</v>
      </c>
      <c r="C30" s="215" t="s">
        <v>134</v>
      </c>
      <c r="D30" s="215" t="s">
        <v>141</v>
      </c>
      <c r="E30" s="247" t="s">
        <v>100</v>
      </c>
      <c r="F30" s="256"/>
      <c r="G30" s="251"/>
      <c r="H30" s="242"/>
      <c r="I30" s="242"/>
      <c r="J30" s="230"/>
      <c r="K30" s="250"/>
      <c r="L30" s="259"/>
      <c r="M30" s="252"/>
      <c r="N30" s="241"/>
      <c r="O30" s="241"/>
      <c r="P30" s="239"/>
      <c r="Q30" s="240"/>
      <c r="S30" s="18"/>
    </row>
    <row r="31" spans="1:19" x14ac:dyDescent="0.25">
      <c r="A31" s="3"/>
      <c r="B31" s="214">
        <v>305</v>
      </c>
      <c r="C31" s="215" t="s">
        <v>134</v>
      </c>
      <c r="D31" s="218" t="s">
        <v>162</v>
      </c>
      <c r="E31" s="248" t="s">
        <v>162</v>
      </c>
      <c r="F31" s="257"/>
      <c r="G31" s="251"/>
      <c r="H31" s="242"/>
      <c r="I31" s="242"/>
      <c r="J31" s="230"/>
      <c r="K31" s="250"/>
      <c r="L31" s="257"/>
      <c r="M31" s="252"/>
      <c r="N31" s="241"/>
      <c r="O31" s="241"/>
      <c r="P31" s="239"/>
      <c r="Q31" s="240"/>
      <c r="S31" s="18"/>
    </row>
    <row r="32" spans="1:19" x14ac:dyDescent="0.25">
      <c r="A32" s="3"/>
      <c r="B32" s="214">
        <v>306</v>
      </c>
      <c r="C32" s="215" t="s">
        <v>134</v>
      </c>
      <c r="D32" s="215" t="s">
        <v>162</v>
      </c>
      <c r="E32" s="247" t="s">
        <v>162</v>
      </c>
      <c r="F32" s="257"/>
      <c r="G32" s="252"/>
      <c r="H32" s="241"/>
      <c r="I32" s="241"/>
      <c r="J32" s="239"/>
      <c r="K32" s="262"/>
      <c r="L32" s="260"/>
      <c r="M32" s="251"/>
      <c r="N32" s="242"/>
      <c r="O32" s="242"/>
      <c r="P32" s="230"/>
      <c r="Q32" s="231"/>
      <c r="S32" s="18"/>
    </row>
    <row r="33" spans="1:19" x14ac:dyDescent="0.25">
      <c r="A33" s="3"/>
      <c r="B33" s="214">
        <v>401</v>
      </c>
      <c r="C33" s="215" t="s">
        <v>143</v>
      </c>
      <c r="D33" s="215" t="s">
        <v>144</v>
      </c>
      <c r="E33" s="247" t="s">
        <v>126</v>
      </c>
      <c r="F33" s="254"/>
      <c r="G33" s="251"/>
      <c r="H33" s="242"/>
      <c r="I33" s="242"/>
      <c r="J33" s="230"/>
      <c r="K33" s="250"/>
      <c r="L33" s="254"/>
      <c r="M33" s="251"/>
      <c r="N33" s="242"/>
      <c r="O33" s="242"/>
      <c r="P33" s="230"/>
      <c r="Q33" s="231"/>
      <c r="S33" s="18"/>
    </row>
    <row r="34" spans="1:19" x14ac:dyDescent="0.25">
      <c r="A34" s="3"/>
      <c r="B34" s="214">
        <v>402</v>
      </c>
      <c r="C34" s="215" t="s">
        <v>143</v>
      </c>
      <c r="D34" s="215" t="s">
        <v>146</v>
      </c>
      <c r="E34" s="247" t="s">
        <v>100</v>
      </c>
      <c r="F34" s="256"/>
      <c r="G34" s="251"/>
      <c r="H34" s="242"/>
      <c r="I34" s="242"/>
      <c r="J34" s="230"/>
      <c r="K34" s="250"/>
      <c r="L34" s="256"/>
      <c r="M34" s="251"/>
      <c r="N34" s="242"/>
      <c r="O34" s="242"/>
      <c r="P34" s="230"/>
      <c r="Q34" s="231"/>
      <c r="S34" s="18"/>
    </row>
    <row r="35" spans="1:19" x14ac:dyDescent="0.25">
      <c r="A35" s="3"/>
      <c r="B35" s="214">
        <v>403</v>
      </c>
      <c r="C35" s="215" t="s">
        <v>143</v>
      </c>
      <c r="D35" s="215" t="s">
        <v>148</v>
      </c>
      <c r="E35" s="247" t="s">
        <v>100</v>
      </c>
      <c r="F35" s="256"/>
      <c r="G35" s="251"/>
      <c r="H35" s="242"/>
      <c r="I35" s="242"/>
      <c r="J35" s="230"/>
      <c r="K35" s="250"/>
      <c r="L35" s="256"/>
      <c r="M35" s="251"/>
      <c r="N35" s="242"/>
      <c r="O35" s="242"/>
      <c r="P35" s="230"/>
      <c r="Q35" s="231"/>
      <c r="S35" s="18"/>
    </row>
    <row r="36" spans="1:19" x14ac:dyDescent="0.25">
      <c r="A36" s="3"/>
      <c r="B36" s="214">
        <v>404</v>
      </c>
      <c r="C36" s="215" t="s">
        <v>143</v>
      </c>
      <c r="D36" s="215" t="s">
        <v>150</v>
      </c>
      <c r="E36" s="247" t="s">
        <v>100</v>
      </c>
      <c r="F36" s="256"/>
      <c r="G36" s="251"/>
      <c r="H36" s="242"/>
      <c r="I36" s="242"/>
      <c r="J36" s="230"/>
      <c r="K36" s="250"/>
      <c r="L36" s="256"/>
      <c r="M36" s="251"/>
      <c r="N36" s="242"/>
      <c r="O36" s="242"/>
      <c r="P36" s="230"/>
      <c r="Q36" s="231"/>
      <c r="S36" s="18"/>
    </row>
    <row r="37" spans="1:19" x14ac:dyDescent="0.25">
      <c r="A37" s="3"/>
      <c r="B37" s="214">
        <v>405</v>
      </c>
      <c r="C37" s="215" t="s">
        <v>143</v>
      </c>
      <c r="D37" s="215" t="s">
        <v>152</v>
      </c>
      <c r="E37" s="247" t="s">
        <v>100</v>
      </c>
      <c r="F37" s="256"/>
      <c r="G37" s="251"/>
      <c r="H37" s="242"/>
      <c r="I37" s="242"/>
      <c r="J37" s="230"/>
      <c r="K37" s="250"/>
      <c r="L37" s="256"/>
      <c r="M37" s="251"/>
      <c r="N37" s="242"/>
      <c r="O37" s="242"/>
      <c r="P37" s="230"/>
      <c r="Q37" s="231"/>
      <c r="S37" s="18"/>
    </row>
    <row r="38" spans="1:19" x14ac:dyDescent="0.25">
      <c r="A38" s="3"/>
      <c r="B38" s="214">
        <v>406</v>
      </c>
      <c r="C38" s="215" t="s">
        <v>143</v>
      </c>
      <c r="D38" s="215" t="s">
        <v>154</v>
      </c>
      <c r="E38" s="247" t="s">
        <v>155</v>
      </c>
      <c r="F38" s="258"/>
      <c r="G38" s="251"/>
      <c r="H38" s="242"/>
      <c r="I38" s="242"/>
      <c r="J38" s="230"/>
      <c r="K38" s="250"/>
      <c r="L38" s="261"/>
      <c r="M38" s="252"/>
      <c r="N38" s="241"/>
      <c r="O38" s="241"/>
      <c r="P38" s="239"/>
      <c r="Q38" s="240"/>
      <c r="S38" s="18"/>
    </row>
    <row r="39" spans="1:19" x14ac:dyDescent="0.25">
      <c r="A39" s="3"/>
      <c r="B39" s="214">
        <v>407</v>
      </c>
      <c r="C39" s="215" t="s">
        <v>143</v>
      </c>
      <c r="D39" s="215" t="s">
        <v>157</v>
      </c>
      <c r="E39" s="247" t="s">
        <v>121</v>
      </c>
      <c r="F39" s="258"/>
      <c r="G39" s="251"/>
      <c r="H39" s="242"/>
      <c r="I39" s="242"/>
      <c r="J39" s="230"/>
      <c r="K39" s="250"/>
      <c r="L39" s="261"/>
      <c r="M39" s="252"/>
      <c r="N39" s="241"/>
      <c r="O39" s="241"/>
      <c r="P39" s="239"/>
      <c r="Q39" s="240"/>
      <c r="S39" s="18"/>
    </row>
    <row r="40" spans="1:19" x14ac:dyDescent="0.25">
      <c r="A40" s="3"/>
      <c r="B40" s="214">
        <v>408</v>
      </c>
      <c r="C40" s="215" t="s">
        <v>143</v>
      </c>
      <c r="D40" s="215" t="s">
        <v>159</v>
      </c>
      <c r="E40" s="247" t="s">
        <v>100</v>
      </c>
      <c r="F40" s="259"/>
      <c r="G40" s="251"/>
      <c r="H40" s="242"/>
      <c r="I40" s="242"/>
      <c r="J40" s="230"/>
      <c r="K40" s="250"/>
      <c r="L40" s="256"/>
      <c r="M40" s="251"/>
      <c r="N40" s="242"/>
      <c r="O40" s="242"/>
      <c r="P40" s="230"/>
      <c r="Q40" s="231"/>
      <c r="S40" s="18"/>
    </row>
    <row r="41" spans="1:19" x14ac:dyDescent="0.25">
      <c r="A41" s="3"/>
      <c r="B41" s="214">
        <v>409</v>
      </c>
      <c r="C41" s="215" t="s">
        <v>143</v>
      </c>
      <c r="D41" s="215" t="s">
        <v>162</v>
      </c>
      <c r="E41" s="247" t="s">
        <v>162</v>
      </c>
      <c r="F41" s="257"/>
      <c r="G41" s="252"/>
      <c r="H41" s="241"/>
      <c r="I41" s="241"/>
      <c r="J41" s="239"/>
      <c r="K41" s="262"/>
      <c r="L41" s="257"/>
      <c r="M41" s="252"/>
      <c r="N41" s="241"/>
      <c r="O41" s="241"/>
      <c r="P41" s="239"/>
      <c r="Q41" s="240"/>
      <c r="S41" s="18"/>
    </row>
    <row r="42" spans="1:19" x14ac:dyDescent="0.25">
      <c r="A42" s="3"/>
      <c r="B42" s="214">
        <v>410</v>
      </c>
      <c r="C42" s="215" t="s">
        <v>143</v>
      </c>
      <c r="D42" s="215" t="s">
        <v>162</v>
      </c>
      <c r="E42" s="247" t="s">
        <v>162</v>
      </c>
      <c r="F42" s="260"/>
      <c r="G42" s="251"/>
      <c r="H42" s="242"/>
      <c r="I42" s="242"/>
      <c r="J42" s="230"/>
      <c r="K42" s="250"/>
      <c r="L42" s="260"/>
      <c r="M42" s="251"/>
      <c r="N42" s="242"/>
      <c r="O42" s="242"/>
      <c r="P42" s="230"/>
      <c r="Q42" s="231"/>
      <c r="S42" s="18"/>
    </row>
    <row r="43" spans="1:19" x14ac:dyDescent="0.25">
      <c r="A43" s="3"/>
      <c r="B43" s="214"/>
      <c r="C43" s="215"/>
      <c r="D43" s="215"/>
      <c r="E43" s="247"/>
      <c r="F43" s="260"/>
      <c r="G43" s="251"/>
      <c r="H43" s="242"/>
      <c r="I43" s="242"/>
      <c r="J43" s="230"/>
      <c r="K43" s="250"/>
      <c r="L43" s="260"/>
      <c r="M43" s="251"/>
      <c r="N43" s="242"/>
      <c r="O43" s="242"/>
      <c r="P43" s="230"/>
      <c r="Q43" s="231"/>
      <c r="S43" s="18"/>
    </row>
    <row r="44" spans="1:19" x14ac:dyDescent="0.25">
      <c r="A44" s="3"/>
      <c r="B44" s="214"/>
      <c r="C44" s="215"/>
      <c r="D44" s="215"/>
      <c r="E44" s="247"/>
      <c r="F44" s="260"/>
      <c r="G44" s="251"/>
      <c r="H44" s="242"/>
      <c r="I44" s="242"/>
      <c r="J44" s="230"/>
      <c r="K44" s="250"/>
      <c r="L44" s="260"/>
      <c r="M44" s="251"/>
      <c r="N44" s="242"/>
      <c r="O44" s="242"/>
      <c r="P44" s="230"/>
      <c r="Q44" s="231"/>
      <c r="S44" s="18"/>
    </row>
    <row r="45" spans="1:19" x14ac:dyDescent="0.25">
      <c r="A45" s="3"/>
      <c r="B45" s="214"/>
      <c r="C45" s="215"/>
      <c r="D45" s="215"/>
      <c r="E45" s="247"/>
      <c r="F45" s="260"/>
      <c r="G45" s="251"/>
      <c r="H45" s="242"/>
      <c r="I45" s="242"/>
      <c r="J45" s="230"/>
      <c r="K45" s="250"/>
      <c r="L45" s="260"/>
      <c r="M45" s="251"/>
      <c r="N45" s="242"/>
      <c r="O45" s="242"/>
      <c r="P45" s="230"/>
      <c r="Q45" s="231"/>
      <c r="S45" s="18"/>
    </row>
    <row r="46" spans="1:19" x14ac:dyDescent="0.25">
      <c r="A46" s="3"/>
      <c r="B46" s="214"/>
      <c r="C46" s="215"/>
      <c r="D46" s="215"/>
      <c r="E46" s="247"/>
      <c r="F46" s="260"/>
      <c r="G46" s="251"/>
      <c r="H46" s="242"/>
      <c r="I46" s="242"/>
      <c r="J46" s="230"/>
      <c r="K46" s="250"/>
      <c r="L46" s="260"/>
      <c r="M46" s="251"/>
      <c r="N46" s="242"/>
      <c r="O46" s="242"/>
      <c r="P46" s="230"/>
      <c r="Q46" s="231"/>
      <c r="S46" s="18"/>
    </row>
    <row r="47" spans="1:19" x14ac:dyDescent="0.25">
      <c r="B47" s="214"/>
      <c r="C47" s="215"/>
      <c r="D47" s="215"/>
      <c r="E47" s="247"/>
      <c r="F47" s="260"/>
      <c r="G47" s="251"/>
      <c r="H47" s="242"/>
      <c r="I47" s="242"/>
      <c r="J47" s="230"/>
      <c r="K47" s="250"/>
      <c r="L47" s="260"/>
      <c r="M47" s="251"/>
      <c r="N47" s="242"/>
      <c r="O47" s="242"/>
      <c r="P47" s="230"/>
      <c r="Q47" s="231"/>
      <c r="S47" s="18"/>
    </row>
    <row r="48" spans="1:19" x14ac:dyDescent="0.25">
      <c r="B48" s="214"/>
      <c r="C48" s="215"/>
      <c r="D48" s="218"/>
      <c r="E48" s="248"/>
      <c r="F48" s="260"/>
      <c r="G48" s="251"/>
      <c r="H48" s="242"/>
      <c r="I48" s="242"/>
      <c r="J48" s="230"/>
      <c r="K48" s="250"/>
      <c r="L48" s="257"/>
      <c r="M48" s="252"/>
      <c r="N48" s="241"/>
      <c r="O48" s="241"/>
      <c r="P48" s="239"/>
      <c r="Q48" s="240"/>
      <c r="S48" s="18"/>
    </row>
    <row r="49" spans="2:19" x14ac:dyDescent="0.25">
      <c r="B49" s="214"/>
      <c r="C49" s="215"/>
      <c r="D49" s="218"/>
      <c r="E49" s="248"/>
      <c r="F49" s="260"/>
      <c r="G49" s="251"/>
      <c r="H49" s="242"/>
      <c r="I49" s="242"/>
      <c r="J49" s="230"/>
      <c r="K49" s="250"/>
      <c r="L49" s="257"/>
      <c r="M49" s="252"/>
      <c r="N49" s="241"/>
      <c r="O49" s="241"/>
      <c r="P49" s="239"/>
      <c r="Q49" s="240"/>
      <c r="S49" s="18"/>
    </row>
    <row r="50" spans="2:19" x14ac:dyDescent="0.25">
      <c r="B50" s="214"/>
      <c r="C50" s="215"/>
      <c r="D50" s="218"/>
      <c r="E50" s="248"/>
      <c r="F50" s="257"/>
      <c r="G50" s="251"/>
      <c r="H50" s="242"/>
      <c r="I50" s="242"/>
      <c r="J50" s="230"/>
      <c r="K50" s="250"/>
      <c r="L50" s="260"/>
      <c r="M50" s="251"/>
      <c r="N50" s="242"/>
      <c r="O50" s="242"/>
      <c r="P50" s="230"/>
      <c r="Q50" s="231"/>
      <c r="S50" s="18"/>
    </row>
    <row r="51" spans="2:19" x14ac:dyDescent="0.25">
      <c r="B51" s="214"/>
      <c r="C51" s="215"/>
      <c r="D51" s="215"/>
      <c r="E51" s="247"/>
      <c r="F51" s="260"/>
      <c r="G51" s="251"/>
      <c r="H51" s="242"/>
      <c r="I51" s="242"/>
      <c r="J51" s="230"/>
      <c r="K51" s="250"/>
      <c r="L51" s="260"/>
      <c r="M51" s="251"/>
      <c r="N51" s="242"/>
      <c r="O51" s="242"/>
      <c r="P51" s="230"/>
      <c r="Q51" s="231"/>
      <c r="S51" s="18"/>
    </row>
    <row r="52" spans="2:19" x14ac:dyDescent="0.25">
      <c r="B52" s="214"/>
      <c r="C52" s="215"/>
      <c r="D52" s="218"/>
      <c r="E52" s="248"/>
      <c r="F52" s="260"/>
      <c r="G52" s="251"/>
      <c r="H52" s="242"/>
      <c r="I52" s="242"/>
      <c r="J52" s="230"/>
      <c r="K52" s="250"/>
      <c r="L52" s="260"/>
      <c r="M52" s="251"/>
      <c r="N52" s="242"/>
      <c r="O52" s="242"/>
      <c r="P52" s="230"/>
      <c r="Q52" s="231"/>
      <c r="S52" s="18"/>
    </row>
    <row r="53" spans="2:19" x14ac:dyDescent="0.25">
      <c r="B53" s="214"/>
      <c r="C53" s="215"/>
      <c r="D53" s="215"/>
      <c r="E53" s="247"/>
      <c r="F53" s="260"/>
      <c r="G53" s="251"/>
      <c r="H53" s="242"/>
      <c r="I53" s="242"/>
      <c r="J53" s="230"/>
      <c r="K53" s="250"/>
      <c r="L53" s="260"/>
      <c r="M53" s="251"/>
      <c r="N53" s="242"/>
      <c r="O53" s="242"/>
      <c r="P53" s="230"/>
      <c r="Q53" s="231"/>
      <c r="S53" s="18"/>
    </row>
    <row r="54" spans="2:19" x14ac:dyDescent="0.25">
      <c r="B54" s="214"/>
      <c r="C54" s="215"/>
      <c r="D54" s="215"/>
      <c r="E54" s="247"/>
      <c r="F54" s="260"/>
      <c r="G54" s="251"/>
      <c r="H54" s="242"/>
      <c r="I54" s="242"/>
      <c r="J54" s="230"/>
      <c r="K54" s="250"/>
      <c r="L54" s="260"/>
      <c r="M54" s="251"/>
      <c r="N54" s="242"/>
      <c r="O54" s="242"/>
      <c r="P54" s="230"/>
      <c r="Q54" s="231"/>
      <c r="S54" s="18"/>
    </row>
    <row r="55" spans="2:19" x14ac:dyDescent="0.25">
      <c r="B55" s="214"/>
      <c r="C55" s="215"/>
      <c r="D55" s="215"/>
      <c r="E55" s="247"/>
      <c r="F55" s="260"/>
      <c r="G55" s="251"/>
      <c r="H55" s="242"/>
      <c r="I55" s="242"/>
      <c r="J55" s="230"/>
      <c r="K55" s="250"/>
      <c r="L55" s="260"/>
      <c r="M55" s="251"/>
      <c r="N55" s="242"/>
      <c r="O55" s="242"/>
      <c r="P55" s="230"/>
      <c r="Q55" s="231"/>
      <c r="S55" s="18"/>
    </row>
    <row r="56" spans="2:19" x14ac:dyDescent="0.25">
      <c r="B56" s="214"/>
      <c r="C56" s="215"/>
      <c r="D56" s="215"/>
      <c r="E56" s="247"/>
      <c r="F56" s="260"/>
      <c r="G56" s="251"/>
      <c r="H56" s="242"/>
      <c r="I56" s="242"/>
      <c r="J56" s="230"/>
      <c r="K56" s="250"/>
      <c r="L56" s="260"/>
      <c r="M56" s="251"/>
      <c r="N56" s="242"/>
      <c r="O56" s="242"/>
      <c r="P56" s="230"/>
      <c r="Q56" s="231"/>
      <c r="S56" s="18"/>
    </row>
    <row r="57" spans="2:19" x14ac:dyDescent="0.25">
      <c r="B57" s="214"/>
      <c r="C57" s="215"/>
      <c r="D57" s="215"/>
      <c r="E57" s="247"/>
      <c r="F57" s="260"/>
      <c r="G57" s="251"/>
      <c r="H57" s="242"/>
      <c r="I57" s="242"/>
      <c r="J57" s="230"/>
      <c r="K57" s="250"/>
      <c r="L57" s="260"/>
      <c r="M57" s="251"/>
      <c r="N57" s="242"/>
      <c r="O57" s="242"/>
      <c r="P57" s="230"/>
      <c r="Q57" s="231"/>
    </row>
    <row r="58" spans="2:19" x14ac:dyDescent="0.25">
      <c r="B58" s="214"/>
      <c r="C58" s="215"/>
      <c r="D58" s="215"/>
      <c r="E58" s="247"/>
      <c r="F58" s="260"/>
      <c r="G58" s="251"/>
      <c r="H58" s="242"/>
      <c r="I58" s="242"/>
      <c r="J58" s="230"/>
      <c r="K58" s="250"/>
      <c r="L58" s="260"/>
      <c r="M58" s="251"/>
      <c r="N58" s="242"/>
      <c r="O58" s="242"/>
      <c r="P58" s="230"/>
      <c r="Q58" s="231"/>
      <c r="S58" s="23"/>
    </row>
    <row r="59" spans="2:19" x14ac:dyDescent="0.25">
      <c r="B59" s="214"/>
      <c r="C59" s="215"/>
      <c r="D59" s="215"/>
      <c r="E59" s="247"/>
      <c r="F59" s="260"/>
      <c r="G59" s="251"/>
      <c r="H59" s="242"/>
      <c r="I59" s="242"/>
      <c r="J59" s="230"/>
      <c r="K59" s="250"/>
      <c r="L59" s="260"/>
      <c r="M59" s="251"/>
      <c r="N59" s="242"/>
      <c r="O59" s="242"/>
      <c r="P59" s="230"/>
      <c r="Q59" s="231"/>
    </row>
    <row r="60" spans="2:19" x14ac:dyDescent="0.25">
      <c r="B60" s="214"/>
      <c r="C60" s="215"/>
      <c r="D60" s="215"/>
      <c r="E60" s="247"/>
      <c r="F60" s="260"/>
      <c r="G60" s="251"/>
      <c r="H60" s="242"/>
      <c r="I60" s="242"/>
      <c r="J60" s="230"/>
      <c r="K60" s="250"/>
      <c r="L60" s="260"/>
      <c r="M60" s="251"/>
      <c r="N60" s="242"/>
      <c r="O60" s="242"/>
      <c r="P60" s="230"/>
      <c r="Q60" s="231"/>
    </row>
    <row r="61" spans="2:19" x14ac:dyDescent="0.25">
      <c r="B61" s="214"/>
      <c r="C61" s="215"/>
      <c r="D61" s="215"/>
      <c r="E61" s="247"/>
      <c r="F61" s="260"/>
      <c r="G61" s="251"/>
      <c r="H61" s="242"/>
      <c r="I61" s="242"/>
      <c r="J61" s="230"/>
      <c r="K61" s="250"/>
      <c r="L61" s="260"/>
      <c r="M61" s="251"/>
      <c r="N61" s="242"/>
      <c r="O61" s="242"/>
      <c r="P61" s="230"/>
      <c r="Q61" s="231"/>
    </row>
    <row r="62" spans="2:19" x14ac:dyDescent="0.25">
      <c r="B62" s="214"/>
      <c r="C62" s="215"/>
      <c r="D62" s="215"/>
      <c r="E62" s="247"/>
      <c r="F62" s="260"/>
      <c r="G62" s="251"/>
      <c r="H62" s="242"/>
      <c r="I62" s="242"/>
      <c r="J62" s="230"/>
      <c r="K62" s="250"/>
      <c r="L62" s="260"/>
      <c r="M62" s="251"/>
      <c r="N62" s="242"/>
      <c r="O62" s="242"/>
      <c r="P62" s="230"/>
      <c r="Q62" s="231"/>
    </row>
    <row r="63" spans="2:19" x14ac:dyDescent="0.25">
      <c r="B63" s="214"/>
      <c r="C63" s="215"/>
      <c r="D63" s="215"/>
      <c r="E63" s="247"/>
      <c r="F63" s="260"/>
      <c r="G63" s="251"/>
      <c r="H63" s="242"/>
      <c r="I63" s="242"/>
      <c r="J63" s="230"/>
      <c r="K63" s="250"/>
      <c r="L63" s="260"/>
      <c r="M63" s="251"/>
      <c r="N63" s="242"/>
      <c r="O63" s="242"/>
      <c r="P63" s="230"/>
      <c r="Q63" s="231"/>
    </row>
    <row r="64" spans="2:19" x14ac:dyDescent="0.25">
      <c r="B64" s="214"/>
      <c r="C64" s="215"/>
      <c r="D64" s="215"/>
      <c r="E64" s="247"/>
      <c r="F64" s="260"/>
      <c r="G64" s="251"/>
      <c r="H64" s="242"/>
      <c r="I64" s="242"/>
      <c r="J64" s="230"/>
      <c r="K64" s="250"/>
      <c r="L64" s="260"/>
      <c r="M64" s="251"/>
      <c r="N64" s="242"/>
      <c r="O64" s="242"/>
      <c r="P64" s="230"/>
      <c r="Q64" s="231"/>
    </row>
    <row r="65" spans="2:17" x14ac:dyDescent="0.25">
      <c r="B65" s="214"/>
      <c r="C65" s="215"/>
      <c r="D65" s="215"/>
      <c r="E65" s="247"/>
      <c r="F65" s="260"/>
      <c r="G65" s="251"/>
      <c r="H65" s="242"/>
      <c r="I65" s="242"/>
      <c r="J65" s="230"/>
      <c r="K65" s="250"/>
      <c r="L65" s="260"/>
      <c r="M65" s="251"/>
      <c r="N65" s="242"/>
      <c r="O65" s="242"/>
      <c r="P65" s="230"/>
      <c r="Q65" s="231"/>
    </row>
    <row r="66" spans="2:17" x14ac:dyDescent="0.25">
      <c r="B66" s="214"/>
      <c r="C66" s="215"/>
      <c r="D66" s="215"/>
      <c r="E66" s="247"/>
      <c r="F66" s="260"/>
      <c r="G66" s="251"/>
      <c r="H66" s="242"/>
      <c r="I66" s="242"/>
      <c r="J66" s="230"/>
      <c r="K66" s="250"/>
      <c r="L66" s="260"/>
      <c r="M66" s="251"/>
      <c r="N66" s="242"/>
      <c r="O66" s="242"/>
      <c r="P66" s="230"/>
      <c r="Q66" s="231"/>
    </row>
    <row r="67" spans="2:17" x14ac:dyDescent="0.25">
      <c r="B67" s="214"/>
      <c r="C67" s="215"/>
      <c r="D67" s="215"/>
      <c r="E67" s="247"/>
      <c r="F67" s="260"/>
      <c r="G67" s="251"/>
      <c r="H67" s="242"/>
      <c r="I67" s="242"/>
      <c r="J67" s="230"/>
      <c r="K67" s="250"/>
      <c r="L67" s="260"/>
      <c r="M67" s="251"/>
      <c r="N67" s="242"/>
      <c r="O67" s="242"/>
      <c r="P67" s="230"/>
      <c r="Q67" s="231"/>
    </row>
    <row r="68" spans="2:17" x14ac:dyDescent="0.25">
      <c r="B68" s="214"/>
      <c r="C68" s="215"/>
      <c r="D68" s="215"/>
      <c r="E68" s="247"/>
      <c r="F68" s="260"/>
      <c r="G68" s="251"/>
      <c r="H68" s="242"/>
      <c r="I68" s="242"/>
      <c r="J68" s="230"/>
      <c r="K68" s="250"/>
      <c r="L68" s="260"/>
      <c r="M68" s="251"/>
      <c r="N68" s="242"/>
      <c r="O68" s="242"/>
      <c r="P68" s="230"/>
      <c r="Q68" s="231"/>
    </row>
    <row r="69" spans="2:17" x14ac:dyDescent="0.25">
      <c r="B69" s="214"/>
      <c r="C69" s="215"/>
      <c r="D69" s="215"/>
      <c r="E69" s="247"/>
      <c r="F69" s="260"/>
      <c r="G69" s="251"/>
      <c r="H69" s="242"/>
      <c r="I69" s="242"/>
      <c r="J69" s="230"/>
      <c r="K69" s="250"/>
      <c r="L69" s="260"/>
      <c r="M69" s="251"/>
      <c r="N69" s="242"/>
      <c r="O69" s="242"/>
      <c r="P69" s="230"/>
      <c r="Q69" s="231"/>
    </row>
    <row r="70" spans="2:17" x14ac:dyDescent="0.25">
      <c r="B70" s="214"/>
      <c r="C70" s="215"/>
      <c r="D70" s="215"/>
      <c r="E70" s="247"/>
      <c r="F70" s="260"/>
      <c r="G70" s="251"/>
      <c r="H70" s="242"/>
      <c r="I70" s="242"/>
      <c r="J70" s="230"/>
      <c r="K70" s="250"/>
      <c r="L70" s="260"/>
      <c r="M70" s="251"/>
      <c r="N70" s="242"/>
      <c r="O70" s="242"/>
      <c r="P70" s="230"/>
      <c r="Q70" s="231"/>
    </row>
    <row r="71" spans="2:17" x14ac:dyDescent="0.25">
      <c r="B71" s="214"/>
      <c r="C71" s="215"/>
      <c r="D71" s="215"/>
      <c r="E71" s="247"/>
      <c r="F71" s="260"/>
      <c r="G71" s="251"/>
      <c r="H71" s="242"/>
      <c r="I71" s="242"/>
      <c r="J71" s="230"/>
      <c r="K71" s="250"/>
      <c r="L71" s="260"/>
      <c r="M71" s="251"/>
      <c r="N71" s="242"/>
      <c r="O71" s="242"/>
      <c r="P71" s="230"/>
      <c r="Q71" s="231"/>
    </row>
    <row r="72" spans="2:17" x14ac:dyDescent="0.25">
      <c r="B72" s="221"/>
      <c r="C72" s="222"/>
      <c r="D72" s="222"/>
      <c r="E72" s="249"/>
      <c r="F72" s="260"/>
      <c r="G72" s="253"/>
      <c r="H72" s="245"/>
      <c r="I72" s="245"/>
      <c r="J72" s="263"/>
      <c r="K72" s="264"/>
      <c r="L72" s="260"/>
      <c r="M72" s="253"/>
      <c r="N72" s="245"/>
      <c r="O72" s="245"/>
      <c r="P72" s="263"/>
      <c r="Q72" s="265"/>
    </row>
  </sheetData>
  <sheetProtection algorithmName="SHA-512" hashValue="6NZElakDxjVGDzv1+Er6h9jtxOcTmOSHPwdkaQOAoJHYqxsNWxAwO+4+ZMDwA6zBVNvFs1JGrMyOqVfopvSLJg==" saltValue="Jwjk+3guyt+UhlsvTXxQiw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6 P8:Q26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P8:Q26 J8:K26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03" customFormat="1" ht="20.100000000000001" customHeight="1" x14ac:dyDescent="0.25">
      <c r="B2" s="104" t="s">
        <v>97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23" s="108" customFormat="1" ht="24" customHeight="1" x14ac:dyDescent="0.25">
      <c r="B3" s="99" t="s">
        <v>84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R3" s="109"/>
      <c r="S3" s="109"/>
      <c r="T3" s="109"/>
      <c r="U3" s="109"/>
      <c r="V3" s="109"/>
      <c r="W3" s="109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74" t="s">
        <v>161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6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46"/>
      <c r="C8" s="47"/>
      <c r="D8" s="48" t="str">
        <f>IFERROR(INDEX(Calc!$H$7:$H$18,COLUMN(D$6)-COLUMN($C$6)),"")</f>
        <v>Jan 2022</v>
      </c>
      <c r="E8" s="49" t="str">
        <f>IFERROR(INDEX(Calc!$H$7:$H$18,COLUMN(E$6)-COLUMN($C$6)),"")</f>
        <v>Feb 2022</v>
      </c>
      <c r="F8" s="49" t="str">
        <f>IFERROR(INDEX(Calc!$H$7:$H$18,COLUMN(F$6)-COLUMN($C$6)),"")</f>
        <v>Mar 2022</v>
      </c>
      <c r="G8" s="49" t="str">
        <f>IFERROR(INDEX(Calc!$H$7:$H$18,COLUMN(G$6)-COLUMN($C$6)),"")</f>
        <v>Apr 2022</v>
      </c>
      <c r="H8" s="49" t="str">
        <f>IFERROR(INDEX(Calc!$H$7:$H$18,COLUMN(H$6)-COLUMN($C$6)),"")</f>
        <v>May 2022</v>
      </c>
      <c r="I8" s="49" t="str">
        <f>IFERROR(INDEX(Calc!$H$7:$H$18,COLUMN(I$6)-COLUMN($C$6)),"")</f>
        <v>Jun 2022</v>
      </c>
      <c r="J8" s="49" t="str">
        <f>IFERROR(INDEX(Calc!$H$7:$H$18,COLUMN(J$6)-COLUMN($C$6)),"")</f>
        <v>Jul 2022</v>
      </c>
      <c r="K8" s="49" t="str">
        <f>IFERROR(INDEX(Calc!$H$7:$H$18,COLUMN(K$6)-COLUMN($C$6)),"")</f>
        <v>Aug 2022</v>
      </c>
      <c r="L8" s="49" t="str">
        <f>IFERROR(INDEX(Calc!$H$7:$H$18,COLUMN(L$6)-COLUMN($C$6)),"")</f>
        <v>Sep 2022</v>
      </c>
      <c r="M8" s="49" t="str">
        <f>IFERROR(INDEX(Calc!$H$7:$H$18,COLUMN(M$6)-COLUMN($C$6)),"")</f>
        <v>Oct 2022</v>
      </c>
      <c r="N8" s="49" t="str">
        <f>IFERROR(INDEX(Calc!$H$7:$H$18,COLUMN(N$6)-COLUMN($C$6)),"")</f>
        <v>Nov 2022</v>
      </c>
      <c r="O8" s="50" t="str">
        <f>IFERROR(INDEX(Calc!$H$7:$H$18,COLUMN(O$6)-COLUMN($C$6)),"")</f>
        <v>Dec 2022</v>
      </c>
    </row>
    <row r="9" spans="1:23" ht="15" customHeight="1" x14ac:dyDescent="0.25">
      <c r="A9" s="3"/>
      <c r="B9" s="271" t="s">
        <v>2</v>
      </c>
      <c r="C9" s="172" t="s">
        <v>44</v>
      </c>
      <c r="D9" s="166">
        <f>IFERROR(IF(Calc!$L$15="","",INDEX(PY_Actual!$F$6:$Q$24,MATCH(Calc!$L$15,PY_Actual!$D$6:$D$24,0),MATCH(INDEX(Calc!$I$7:$I$18,MATCH(KPI_Analysis!D$8,Calc!$H$7:$H$18,0)),PY_Actual!$F$5:$Q$5,0))),"")</f>
        <v>0.83763999999999994</v>
      </c>
      <c r="E9" s="166">
        <f>IFERROR(IF(Calc!$L$15="","",INDEX(PY_Actual!$F$6:$Q$24,MATCH(Calc!$L$15,PY_Actual!$D$6:$D$24,0),MATCH(INDEX(Calc!$I$7:$I$18,MATCH(KPI_Analysis!E$8,Calc!$H$7:$H$18,0)),PY_Actual!$F$5:$Q$5,0))),"")</f>
        <v>0.82789999999999997</v>
      </c>
      <c r="F9" s="166">
        <f>IFERROR(IF(Calc!$L$15="","",INDEX(PY_Actual!$F$6:$Q$24,MATCH(Calc!$L$15,PY_Actual!$D$6:$D$24,0),MATCH(INDEX(Calc!$I$7:$I$18,MATCH(KPI_Analysis!F$8,Calc!$H$7:$H$18,0)),PY_Actual!$F$5:$Q$5,0))),"")</f>
        <v>0.9252999999999999</v>
      </c>
      <c r="G9" s="166">
        <f>IFERROR(IF(Calc!$L$15="","",INDEX(PY_Actual!$F$6:$Q$24,MATCH(Calc!$L$15,PY_Actual!$D$6:$D$24,0),MATCH(INDEX(Calc!$I$7:$I$18,MATCH(KPI_Analysis!G$8,Calc!$H$7:$H$18,0)),PY_Actual!$F$5:$Q$5,0))),"")</f>
        <v>0.85711999999999999</v>
      </c>
      <c r="H9" s="166">
        <f>IFERROR(IF(Calc!$L$15="","",INDEX(PY_Actual!$F$6:$Q$24,MATCH(Calc!$L$15,PY_Actual!$D$6:$D$24,0),MATCH(INDEX(Calc!$I$7:$I$18,MATCH(KPI_Analysis!H$8,Calc!$H$7:$H$18,0)),PY_Actual!$F$5:$Q$5,0))),"")</f>
        <v>0.84738000000000002</v>
      </c>
      <c r="I9" s="166">
        <f>IFERROR(IF(Calc!$L$15="","",INDEX(PY_Actual!$F$6:$Q$24,MATCH(Calc!$L$15,PY_Actual!$D$6:$D$24,0),MATCH(INDEX(Calc!$I$7:$I$18,MATCH(KPI_Analysis!I$8,Calc!$H$7:$H$18,0)),PY_Actual!$F$5:$Q$5,0))),"")</f>
        <v>0.84738000000000002</v>
      </c>
      <c r="J9" s="166">
        <f>IFERROR(IF(Calc!$L$15="","",INDEX(PY_Actual!$F$6:$Q$24,MATCH(Calc!$L$15,PY_Actual!$D$6:$D$24,0),MATCH(INDEX(Calc!$I$7:$I$18,MATCH(KPI_Analysis!J$8,Calc!$H$7:$H$18,0)),PY_Actual!$F$5:$Q$5,0))),"")</f>
        <v>0</v>
      </c>
      <c r="K9" s="166">
        <f>IFERROR(IF(Calc!$L$15="","",INDEX(PY_Actual!$F$6:$Q$24,MATCH(Calc!$L$15,PY_Actual!$D$6:$D$24,0),MATCH(INDEX(Calc!$I$7:$I$18,MATCH(KPI_Analysis!K$8,Calc!$H$7:$H$18,0)),PY_Actual!$F$5:$Q$5,0))),"")</f>
        <v>0</v>
      </c>
      <c r="L9" s="166">
        <f>IFERROR(IF(Calc!$L$15="","",INDEX(PY_Actual!$F$6:$Q$24,MATCH(Calc!$L$15,PY_Actual!$D$6:$D$24,0),MATCH(INDEX(Calc!$I$7:$I$18,MATCH(KPI_Analysis!L$8,Calc!$H$7:$H$18,0)),PY_Actual!$F$5:$Q$5,0))),"")</f>
        <v>0</v>
      </c>
      <c r="M9" s="166">
        <f>IFERROR(IF(Calc!$L$15="","",INDEX(PY_Actual!$F$6:$Q$24,MATCH(Calc!$L$15,PY_Actual!$D$6:$D$24,0),MATCH(INDEX(Calc!$I$7:$I$18,MATCH(KPI_Analysis!M$8,Calc!$H$7:$H$18,0)),PY_Actual!$F$5:$Q$5,0))),"")</f>
        <v>0</v>
      </c>
      <c r="N9" s="166">
        <f>IFERROR(IF(Calc!$L$15="","",INDEX(PY_Actual!$F$6:$Q$24,MATCH(Calc!$L$15,PY_Actual!$D$6:$D$24,0),MATCH(INDEX(Calc!$I$7:$I$18,MATCH(KPI_Analysis!N$8,Calc!$H$7:$H$18,0)),PY_Actual!$F$5:$Q$5,0))),"")</f>
        <v>0</v>
      </c>
      <c r="O9" s="167">
        <f>IFERROR(IF(Calc!$L$15="","",INDEX(PY_Actual!$F$6:$Q$24,MATCH(Calc!$L$15,PY_Actual!$D$6:$D$24,0),MATCH(INDEX(Calc!$I$7:$I$18,MATCH(KPI_Analysis!O$8,Calc!$H$7:$H$18,0)),PY_Actual!$F$5:$Q$5,0))),"")</f>
        <v>0</v>
      </c>
    </row>
    <row r="10" spans="1:23" ht="15" customHeight="1" x14ac:dyDescent="0.25">
      <c r="A10" s="3"/>
      <c r="B10" s="272"/>
      <c r="C10" s="173" t="s">
        <v>4</v>
      </c>
      <c r="D10" s="168">
        <f>IFERROR(IF(Calc!$L$15="","",INDEX(CY_Target!$F$6:$Q$24,MATCH(Calc!$L$15,CY_Target!$D$6:$D$24,0),MATCH(KPI_Analysis!D$8,CY_Target!$F$5:$Q$5,0))),"")</f>
        <v>0.97399999999999998</v>
      </c>
      <c r="E10" s="168">
        <f>IFERROR(IF(Calc!$L$15="","",INDEX(CY_Target!$F$6:$Q$24,MATCH(Calc!$L$15,CY_Target!$D$6:$D$24,0),MATCH(KPI_Analysis!E$8,CY_Target!$F$5:$Q$5,0))),"")</f>
        <v>0.97399999999999998</v>
      </c>
      <c r="F10" s="168">
        <f>IFERROR(IF(Calc!$L$15="","",INDEX(CY_Target!$F$6:$Q$24,MATCH(Calc!$L$15,CY_Target!$D$6:$D$24,0),MATCH(KPI_Analysis!F$8,CY_Target!$F$5:$Q$5,0))),"")</f>
        <v>0.97399999999999998</v>
      </c>
      <c r="G10" s="168">
        <f>IFERROR(IF(Calc!$L$15="","",INDEX(CY_Target!$F$6:$Q$24,MATCH(Calc!$L$15,CY_Target!$D$6:$D$24,0),MATCH(KPI_Analysis!G$8,CY_Target!$F$5:$Q$5,0))),"")</f>
        <v>0.97399999999999998</v>
      </c>
      <c r="H10" s="168">
        <f>IFERROR(IF(Calc!$L$15="","",INDEX(CY_Target!$F$6:$Q$24,MATCH(Calc!$L$15,CY_Target!$D$6:$D$24,0),MATCH(KPI_Analysis!H$8,CY_Target!$F$5:$Q$5,0))),"")</f>
        <v>0.97399999999999998</v>
      </c>
      <c r="I10" s="168">
        <f>IFERROR(IF(Calc!$L$15="","",INDEX(CY_Target!$F$6:$Q$24,MATCH(Calc!$L$15,CY_Target!$D$6:$D$24,0),MATCH(KPI_Analysis!I$8,CY_Target!$F$5:$Q$5,0))),"")</f>
        <v>0.97399999999999998</v>
      </c>
      <c r="J10" s="168">
        <f>IFERROR(IF(Calc!$L$15="","",INDEX(CY_Target!$F$6:$Q$24,MATCH(Calc!$L$15,CY_Target!$D$6:$D$24,0),MATCH(KPI_Analysis!J$8,CY_Target!$F$5:$Q$5,0))),"")</f>
        <v>0</v>
      </c>
      <c r="K10" s="168">
        <f>IFERROR(IF(Calc!$L$15="","",INDEX(CY_Target!$F$6:$Q$24,MATCH(Calc!$L$15,CY_Target!$D$6:$D$24,0),MATCH(KPI_Analysis!K$8,CY_Target!$F$5:$Q$5,0))),"")</f>
        <v>0</v>
      </c>
      <c r="L10" s="168">
        <f>IFERROR(IF(Calc!$L$15="","",INDEX(CY_Target!$F$6:$Q$24,MATCH(Calc!$L$15,CY_Target!$D$6:$D$24,0),MATCH(KPI_Analysis!L$8,CY_Target!$F$5:$Q$5,0))),"")</f>
        <v>0</v>
      </c>
      <c r="M10" s="168">
        <f>IFERROR(IF(Calc!$L$15="","",INDEX(CY_Target!$F$6:$Q$24,MATCH(Calc!$L$15,CY_Target!$D$6:$D$24,0),MATCH(KPI_Analysis!M$8,CY_Target!$F$5:$Q$5,0))),"")</f>
        <v>0</v>
      </c>
      <c r="N10" s="168">
        <f>IFERROR(IF(Calc!$L$15="","",INDEX(CY_Target!$F$6:$Q$24,MATCH(Calc!$L$15,CY_Target!$D$6:$D$24,0),MATCH(KPI_Analysis!N$8,CY_Target!$F$5:$Q$5,0))),"")</f>
        <v>0</v>
      </c>
      <c r="O10" s="169">
        <f>IFERROR(IF(Calc!$L$15="","",INDEX(CY_Target!$F$6:$Q$24,MATCH(Calc!$L$15,CY_Target!$D$6:$D$24,0),MATCH(KPI_Analysis!O$8,CY_Target!$F$5:$Q$5,0))),"")</f>
        <v>0</v>
      </c>
    </row>
    <row r="11" spans="1:23" ht="15" customHeight="1" x14ac:dyDescent="0.25">
      <c r="A11" s="3"/>
      <c r="B11" s="272"/>
      <c r="C11" s="173" t="s">
        <v>5</v>
      </c>
      <c r="D11" s="168">
        <f>IFERROR(IF(Calc!$L$15="","",INDEX(CY_Actual!$F$6:$Q$24,MATCH(Calc!$L$15,CY_Actual!$D$6:$D$24,0),MATCH(KPI_Analysis!D$8,CY_Actual!$F$5:$Q$5,0))),"")</f>
        <v>0.86783399999999999</v>
      </c>
      <c r="E11" s="168">
        <f>IFERROR(IF(Calc!$L$15="","",INDEX(CY_Actual!$F$6:$Q$24,MATCH(Calc!$L$15,CY_Actual!$D$6:$D$24,0),MATCH(KPI_Analysis!E$8,CY_Actual!$F$5:$Q$5,0))),"")</f>
        <v>0.873</v>
      </c>
      <c r="F11" s="168">
        <f>IFERROR(IF(Calc!$L$15="","",INDEX(CY_Actual!$F$6:$Q$24,MATCH(Calc!$L$15,CY_Actual!$D$6:$D$24,0),MATCH(KPI_Analysis!F$8,CY_Actual!$F$5:$Q$5,0))),"")</f>
        <v>0.88200000000000001</v>
      </c>
      <c r="G11" s="168">
        <f>IFERROR(IF(Calc!$L$15="","",INDEX(CY_Actual!$F$6:$Q$24,MATCH(Calc!$L$15,CY_Actual!$D$6:$D$24,0),MATCH(KPI_Analysis!G$8,CY_Actual!$F$5:$Q$5,0))),"")</f>
        <v>0.873</v>
      </c>
      <c r="H11" s="168">
        <f>IFERROR(IF(Calc!$L$15="","",INDEX(CY_Actual!$F$6:$Q$24,MATCH(Calc!$L$15,CY_Actual!$D$6:$D$24,0),MATCH(KPI_Analysis!H$8,CY_Actual!$F$5:$Q$5,0))),"")</f>
        <v>0.88200000000000001</v>
      </c>
      <c r="I11" s="168">
        <f>IFERROR(IF(Calc!$L$15="","",INDEX(CY_Actual!$F$6:$Q$24,MATCH(Calc!$L$15,CY_Actual!$D$6:$D$24,0),MATCH(KPI_Analysis!I$8,CY_Actual!$F$5:$Q$5,0))),"")</f>
        <v>0.89100000000000001</v>
      </c>
      <c r="J11" s="168">
        <f>IFERROR(IF(Calc!$L$15="","",INDEX(CY_Actual!$F$6:$Q$24,MATCH(Calc!$L$15,CY_Actual!$D$6:$D$24,0),MATCH(KPI_Analysis!J$8,CY_Actual!$F$5:$Q$5,0))),"")</f>
        <v>0</v>
      </c>
      <c r="K11" s="168">
        <f>IFERROR(IF(Calc!$L$15="","",INDEX(CY_Actual!$F$6:$Q$24,MATCH(Calc!$L$15,CY_Actual!$D$6:$D$24,0),MATCH(KPI_Analysis!K$8,CY_Actual!$F$5:$Q$5,0))),"")</f>
        <v>0</v>
      </c>
      <c r="L11" s="168">
        <f>IFERROR(IF(Calc!$L$15="","",INDEX(CY_Actual!$F$6:$Q$24,MATCH(Calc!$L$15,CY_Actual!$D$6:$D$24,0),MATCH(KPI_Analysis!L$8,CY_Actual!$F$5:$Q$5,0))),"")</f>
        <v>0</v>
      </c>
      <c r="M11" s="168">
        <f>IFERROR(IF(Calc!$L$15="","",INDEX(CY_Actual!$F$6:$Q$24,MATCH(Calc!$L$15,CY_Actual!$D$6:$D$24,0),MATCH(KPI_Analysis!M$8,CY_Actual!$F$5:$Q$5,0))),"")</f>
        <v>0</v>
      </c>
      <c r="N11" s="168">
        <f>IFERROR(IF(Calc!$L$15="","",INDEX(CY_Actual!$F$6:$Q$24,MATCH(Calc!$L$15,CY_Actual!$D$6:$D$24,0),MATCH(KPI_Analysis!N$8,CY_Actual!$F$5:$Q$5,0))),"")</f>
        <v>0</v>
      </c>
      <c r="O11" s="169">
        <f>IFERROR(IF(Calc!$L$15="","",INDEX(CY_Actual!$F$6:$Q$24,MATCH(Calc!$L$15,CY_Actual!$D$6:$D$24,0),MATCH(KPI_Analysis!O$8,CY_Actual!$F$5:$Q$5,0))),"")</f>
        <v>0</v>
      </c>
    </row>
    <row r="12" spans="1:23" ht="15" customHeight="1" x14ac:dyDescent="0.25">
      <c r="A12" s="3"/>
      <c r="B12" s="273"/>
      <c r="C12" s="174" t="s">
        <v>9</v>
      </c>
      <c r="D12" s="170">
        <f>IF(OR(LEN(D$10)=0,LEN(D$11)=0),"",IFERROR(IF(Calc!$L$16=Calc!$L$7,D$10/D$11*100,D$11/D$10*100),""))</f>
        <v>89.1</v>
      </c>
      <c r="E12" s="170">
        <f>IF(OR(LEN(E$10)=0,LEN(E$11)=0),"",IFERROR(IF(Calc!$L$16=Calc!$L$7,E$10/E$11*100,E$11/E$10*100),""))</f>
        <v>89.630390143737174</v>
      </c>
      <c r="F12" s="170">
        <f>IF(OR(LEN(F$10)=0,LEN(F$11)=0),"",IFERROR(IF(Calc!$L$16=Calc!$L$7,F$10/F$11*100,F$11/F$10*100),""))</f>
        <v>90.554414784394254</v>
      </c>
      <c r="G12" s="170">
        <f>IF(OR(LEN(G$10)=0,LEN(G$11)=0),"",IFERROR(IF(Calc!$L$16=Calc!$L$7,G$10/G$11*100,G$11/G$10*100),""))</f>
        <v>89.630390143737174</v>
      </c>
      <c r="H12" s="170">
        <f>IF(OR(LEN(H$10)=0,LEN(H$11)=0),"",IFERROR(IF(Calc!$L$16=Calc!$L$7,H$10/H$11*100,H$11/H$10*100),""))</f>
        <v>90.554414784394254</v>
      </c>
      <c r="I12" s="170">
        <f>IF(OR(LEN(I$10)=0,LEN(I$11)=0),"",IFERROR(IF(Calc!$L$16=Calc!$L$7,I$10/I$11*100,I$11/I$10*100),""))</f>
        <v>91.478439425051334</v>
      </c>
      <c r="J12" s="170" t="str">
        <f>IF(OR(LEN(J$10)=0,LEN(J$11)=0),"",IFERROR(IF(Calc!$L$16=Calc!$L$7,J$10/J$11*100,J$11/J$10*100),""))</f>
        <v/>
      </c>
      <c r="K12" s="170" t="str">
        <f>IF(OR(LEN(K$10)=0,LEN(K$11)=0),"",IFERROR(IF(Calc!$L$16=Calc!$L$7,K$10/K$11*100,K$11/K$10*100),""))</f>
        <v/>
      </c>
      <c r="L12" s="170" t="str">
        <f>IF(OR(LEN(L$10)=0,LEN(L$11)=0),"",IFERROR(IF(Calc!$L$16=Calc!$L$7,L$10/L$11*100,L$11/L$10*100),""))</f>
        <v/>
      </c>
      <c r="M12" s="170" t="str">
        <f>IF(OR(LEN(M$10)=0,LEN(M$11)=0),"",IFERROR(IF(Calc!$L$16=Calc!$L$7,M$10/M$11*100,M$11/M$10*100),""))</f>
        <v/>
      </c>
      <c r="N12" s="170" t="str">
        <f>IF(OR(LEN(N$10)=0,LEN(N$11)=0),"",IFERROR(IF(Calc!$L$16=Calc!$L$7,N$10/N$11*100,N$11/N$10*100),""))</f>
        <v/>
      </c>
      <c r="O12" s="17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71" t="s">
        <v>3</v>
      </c>
      <c r="C13" s="172" t="s">
        <v>51</v>
      </c>
      <c r="D13" s="166">
        <f>IFERROR(IF(Calc!$L$15="","",INDEX(PY_Actual_Cumulative!$F$6:$Q$24,MATCH(Calc!$L$15,PY_Actual_Cumulative!$D$6:$D$24,0),MATCH(INDEX(Calc!$I$7:$I$18,MATCH(KPI_Analysis!D$8,Calc!$H$7:$H$18,0)),PY_Actual_Cumulative!$F$5:$Q$5,0))),"")</f>
        <v>0.83763999999999994</v>
      </c>
      <c r="E13" s="166">
        <f>IFERROR(IF(Calc!$L$15="","",INDEX(PY_Actual_Cumulative!$F$6:$Q$24,MATCH(Calc!$L$15,PY_Actual_Cumulative!$D$6:$D$24,0),MATCH(INDEX(Calc!$I$7:$I$18,MATCH(KPI_Analysis!E$8,Calc!$H$7:$H$18,0)),PY_Actual_Cumulative!$F$5:$Q$5,0))),"")</f>
        <v>0.83277000000000001</v>
      </c>
      <c r="F13" s="166">
        <f>IFERROR(IF(Calc!$L$15="","",INDEX(PY_Actual_Cumulative!$F$6:$Q$24,MATCH(Calc!$L$15,PY_Actual_Cumulative!$D$6:$D$24,0),MATCH(INDEX(Calc!$I$7:$I$18,MATCH(KPI_Analysis!F$8,Calc!$H$7:$H$18,0)),PY_Actual_Cumulative!$F$5:$Q$5,0))),"")</f>
        <v>0.86361333333333334</v>
      </c>
      <c r="G13" s="166">
        <f>IFERROR(IF(Calc!$L$15="","",INDEX(PY_Actual_Cumulative!$F$6:$Q$24,MATCH(Calc!$L$15,PY_Actual_Cumulative!$D$6:$D$24,0),MATCH(INDEX(Calc!$I$7:$I$18,MATCH(KPI_Analysis!G$8,Calc!$H$7:$H$18,0)),PY_Actual_Cumulative!$F$5:$Q$5,0))),"")</f>
        <v>0.86199000000000003</v>
      </c>
      <c r="H13" s="166">
        <f>IFERROR(IF(Calc!$L$15="","",INDEX(PY_Actual_Cumulative!$F$6:$Q$24,MATCH(Calc!$L$15,PY_Actual_Cumulative!$D$6:$D$24,0),MATCH(INDEX(Calc!$I$7:$I$18,MATCH(KPI_Analysis!H$8,Calc!$H$7:$H$18,0)),PY_Actual_Cumulative!$F$5:$Q$5,0))),"")</f>
        <v>0.85906800000000005</v>
      </c>
      <c r="I13" s="166">
        <f>IFERROR(IF(Calc!$L$15="","",INDEX(PY_Actual_Cumulative!$F$6:$Q$24,MATCH(Calc!$L$15,PY_Actual_Cumulative!$D$6:$D$24,0),MATCH(INDEX(Calc!$I$7:$I$18,MATCH(KPI_Analysis!I$8,Calc!$H$7:$H$18,0)),PY_Actual_Cumulative!$F$5:$Q$5,0))),"")</f>
        <v>0.8571200000000001</v>
      </c>
      <c r="J13" s="166">
        <f>IFERROR(IF(Calc!$L$15="","",INDEX(PY_Actual_Cumulative!$F$6:$Q$24,MATCH(Calc!$L$15,PY_Actual_Cumulative!$D$6:$D$24,0),MATCH(INDEX(Calc!$I$7:$I$18,MATCH(KPI_Analysis!J$8,Calc!$H$7:$H$18,0)),PY_Actual_Cumulative!$F$5:$Q$5,0))),"")</f>
        <v>0.8571200000000001</v>
      </c>
      <c r="K13" s="166">
        <f>IFERROR(IF(Calc!$L$15="","",INDEX(PY_Actual_Cumulative!$F$6:$Q$24,MATCH(Calc!$L$15,PY_Actual_Cumulative!$D$6:$D$24,0),MATCH(INDEX(Calc!$I$7:$I$18,MATCH(KPI_Analysis!K$8,Calc!$H$7:$H$18,0)),PY_Actual_Cumulative!$F$5:$Q$5,0))),"")</f>
        <v>0.8571200000000001</v>
      </c>
      <c r="L13" s="166">
        <f>IFERROR(IF(Calc!$L$15="","",INDEX(PY_Actual_Cumulative!$F$6:$Q$24,MATCH(Calc!$L$15,PY_Actual_Cumulative!$D$6:$D$24,0),MATCH(INDEX(Calc!$I$7:$I$18,MATCH(KPI_Analysis!L$8,Calc!$H$7:$H$18,0)),PY_Actual_Cumulative!$F$5:$Q$5,0))),"")</f>
        <v>0.8571200000000001</v>
      </c>
      <c r="M13" s="166">
        <f>IFERROR(IF(Calc!$L$15="","",INDEX(PY_Actual_Cumulative!$F$6:$Q$24,MATCH(Calc!$L$15,PY_Actual_Cumulative!$D$6:$D$24,0),MATCH(INDEX(Calc!$I$7:$I$18,MATCH(KPI_Analysis!M$8,Calc!$H$7:$H$18,0)),PY_Actual_Cumulative!$F$5:$Q$5,0))),"")</f>
        <v>0.8571200000000001</v>
      </c>
      <c r="N13" s="166">
        <f>IFERROR(IF(Calc!$L$15="","",INDEX(PY_Actual_Cumulative!$F$6:$Q$24,MATCH(Calc!$L$15,PY_Actual_Cumulative!$D$6:$D$24,0),MATCH(INDEX(Calc!$I$7:$I$18,MATCH(KPI_Analysis!N$8,Calc!$H$7:$H$18,0)),PY_Actual_Cumulative!$F$5:$Q$5,0))),"")</f>
        <v>0.8571200000000001</v>
      </c>
      <c r="O13" s="167">
        <f>IFERROR(IF(Calc!$L$15="","",INDEX(PY_Actual_Cumulative!$F$6:$Q$24,MATCH(Calc!$L$15,PY_Actual_Cumulative!$D$6:$D$24,0),MATCH(INDEX(Calc!$I$7:$I$18,MATCH(KPI_Analysis!O$8,Calc!$H$7:$H$18,0)),PY_Actual_Cumulative!$F$5:$Q$5,0))),"")</f>
        <v>0.8571200000000001</v>
      </c>
    </row>
    <row r="14" spans="1:23" ht="15" customHeight="1" x14ac:dyDescent="0.25">
      <c r="A14" s="3"/>
      <c r="B14" s="272"/>
      <c r="C14" s="173" t="s">
        <v>52</v>
      </c>
      <c r="D14" s="168">
        <f>IFERROR(IF(Calc!$L$15="","",INDEX(CY_Target_Cumulative!$F$6:$Q$24,MATCH(Calc!$L$15,CY_Target_Cumulative!$D$6:$D$24,0),MATCH(KPI_Analysis!D$8,CY_Target_Cumulative!$F$5:$Q$5,0))),"")</f>
        <v>0.97399999999999998</v>
      </c>
      <c r="E14" s="168">
        <f>IFERROR(IF(Calc!$L$15="","",INDEX(CY_Target_Cumulative!$F$6:$Q$24,MATCH(Calc!$L$15,CY_Target_Cumulative!$D$6:$D$24,0),MATCH(KPI_Analysis!E$8,CY_Target_Cumulative!$F$5:$Q$5,0))),"")</f>
        <v>0.97399999999999998</v>
      </c>
      <c r="F14" s="168">
        <f>IFERROR(IF(Calc!$L$15="","",INDEX(CY_Target_Cumulative!$F$6:$Q$24,MATCH(Calc!$L$15,CY_Target_Cumulative!$D$6:$D$24,0),MATCH(KPI_Analysis!F$8,CY_Target_Cumulative!$F$5:$Q$5,0))),"")</f>
        <v>0.97399999999999987</v>
      </c>
      <c r="G14" s="168">
        <f>IFERROR(IF(Calc!$L$15="","",INDEX(CY_Target_Cumulative!$F$6:$Q$24,MATCH(Calc!$L$15,CY_Target_Cumulative!$D$6:$D$24,0),MATCH(KPI_Analysis!G$8,CY_Target_Cumulative!$F$5:$Q$5,0))),"")</f>
        <v>0.97399999999999998</v>
      </c>
      <c r="H14" s="168">
        <f>IFERROR(IF(Calc!$L$15="","",INDEX(CY_Target_Cumulative!$F$6:$Q$24,MATCH(Calc!$L$15,CY_Target_Cumulative!$D$6:$D$24,0),MATCH(KPI_Analysis!H$8,CY_Target_Cumulative!$F$5:$Q$5,0))),"")</f>
        <v>0.97399999999999998</v>
      </c>
      <c r="I14" s="168">
        <f>IFERROR(IF(Calc!$L$15="","",INDEX(CY_Target_Cumulative!$F$6:$Q$24,MATCH(Calc!$L$15,CY_Target_Cumulative!$D$6:$D$24,0),MATCH(KPI_Analysis!I$8,CY_Target_Cumulative!$F$5:$Q$5,0))),"")</f>
        <v>0.97400000000000009</v>
      </c>
      <c r="J14" s="168">
        <f>IFERROR(IF(Calc!$L$15="","",INDEX(CY_Target_Cumulative!$F$6:$Q$24,MATCH(Calc!$L$15,CY_Target_Cumulative!$D$6:$D$24,0),MATCH(KPI_Analysis!J$8,CY_Target_Cumulative!$F$5:$Q$5,0))),"")</f>
        <v>0.97400000000000009</v>
      </c>
      <c r="K14" s="168">
        <f>IFERROR(IF(Calc!$L$15="","",INDEX(CY_Target_Cumulative!$F$6:$Q$24,MATCH(Calc!$L$15,CY_Target_Cumulative!$D$6:$D$24,0),MATCH(KPI_Analysis!K$8,CY_Target_Cumulative!$F$5:$Q$5,0))),"")</f>
        <v>0.97400000000000009</v>
      </c>
      <c r="L14" s="168">
        <f>IFERROR(IF(Calc!$L$15="","",INDEX(CY_Target_Cumulative!$F$6:$Q$24,MATCH(Calc!$L$15,CY_Target_Cumulative!$D$6:$D$24,0),MATCH(KPI_Analysis!L$8,CY_Target_Cumulative!$F$5:$Q$5,0))),"")</f>
        <v>0.97400000000000009</v>
      </c>
      <c r="M14" s="168">
        <f>IFERROR(IF(Calc!$L$15="","",INDEX(CY_Target_Cumulative!$F$6:$Q$24,MATCH(Calc!$L$15,CY_Target_Cumulative!$D$6:$D$24,0),MATCH(KPI_Analysis!M$8,CY_Target_Cumulative!$F$5:$Q$5,0))),"")</f>
        <v>0.97400000000000009</v>
      </c>
      <c r="N14" s="168">
        <f>IFERROR(IF(Calc!$L$15="","",INDEX(CY_Target_Cumulative!$F$6:$Q$24,MATCH(Calc!$L$15,CY_Target_Cumulative!$D$6:$D$24,0),MATCH(KPI_Analysis!N$8,CY_Target_Cumulative!$F$5:$Q$5,0))),"")</f>
        <v>0.97400000000000009</v>
      </c>
      <c r="O14" s="169">
        <f>IFERROR(IF(Calc!$L$15="","",INDEX(CY_Target_Cumulative!$F$6:$Q$24,MATCH(Calc!$L$15,CY_Target_Cumulative!$D$6:$D$24,0),MATCH(KPI_Analysis!O$8,CY_Target_Cumulative!$F$5:$Q$5,0))),"")</f>
        <v>0.97400000000000009</v>
      </c>
    </row>
    <row r="15" spans="1:23" ht="15" customHeight="1" x14ac:dyDescent="0.25">
      <c r="A15" s="3"/>
      <c r="B15" s="272"/>
      <c r="C15" s="173" t="s">
        <v>53</v>
      </c>
      <c r="D15" s="168">
        <f>IFERROR(IF(Calc!$L$15="","",INDEX(CY_Actual_Cumulative!$F$6:$Q$24,MATCH(Calc!$L$15,CY_Actual_Cumulative!$D$6:$D$24,0),MATCH(KPI_Analysis!D$8,CY_Actual_Cumulative!$F$5:$Q$5,0))),"")</f>
        <v>0.86783399999999999</v>
      </c>
      <c r="E15" s="168">
        <f>IFERROR(IF(Calc!$L$15="","",INDEX(CY_Actual_Cumulative!$F$6:$Q$24,MATCH(Calc!$L$15,CY_Actual_Cumulative!$D$6:$D$24,0),MATCH(KPI_Analysis!E$8,CY_Actual_Cumulative!$F$5:$Q$5,0))),"")</f>
        <v>0.870417</v>
      </c>
      <c r="F15" s="168">
        <f>IFERROR(IF(Calc!$L$15="","",INDEX(CY_Actual_Cumulative!$F$6:$Q$24,MATCH(Calc!$L$15,CY_Actual_Cumulative!$D$6:$D$24,0),MATCH(KPI_Analysis!F$8,CY_Actual_Cumulative!$F$5:$Q$5,0))),"")</f>
        <v>0.874278</v>
      </c>
      <c r="G15" s="168">
        <f>IFERROR(IF(Calc!$L$15="","",INDEX(CY_Actual_Cumulative!$F$6:$Q$24,MATCH(Calc!$L$15,CY_Actual_Cumulative!$D$6:$D$24,0),MATCH(KPI_Analysis!G$8,CY_Actual_Cumulative!$F$5:$Q$5,0))),"")</f>
        <v>0.87395850000000008</v>
      </c>
      <c r="H15" s="168">
        <f>IFERROR(IF(Calc!$L$15="","",INDEX(CY_Actual_Cumulative!$F$6:$Q$24,MATCH(Calc!$L$15,CY_Actual_Cumulative!$D$6:$D$24,0),MATCH(KPI_Analysis!H$8,CY_Actual_Cumulative!$F$5:$Q$5,0))),"")</f>
        <v>0.87556679999999998</v>
      </c>
      <c r="I15" s="168">
        <f>IFERROR(IF(Calc!$L$15="","",INDEX(CY_Actual_Cumulative!$F$6:$Q$24,MATCH(Calc!$L$15,CY_Actual_Cumulative!$D$6:$D$24,0),MATCH(KPI_Analysis!I$8,CY_Actual_Cumulative!$F$5:$Q$5,0))),"")</f>
        <v>0.878139</v>
      </c>
      <c r="J15" s="168">
        <f>IFERROR(IF(Calc!$L$15="","",INDEX(CY_Actual_Cumulative!$F$6:$Q$24,MATCH(Calc!$L$15,CY_Actual_Cumulative!$D$6:$D$24,0),MATCH(KPI_Analysis!J$8,CY_Actual_Cumulative!$F$5:$Q$5,0))),"")</f>
        <v>0.878139</v>
      </c>
      <c r="K15" s="168">
        <f>IFERROR(IF(Calc!$L$15="","",INDEX(CY_Actual_Cumulative!$F$6:$Q$24,MATCH(Calc!$L$15,CY_Actual_Cumulative!$D$6:$D$24,0),MATCH(KPI_Analysis!K$8,CY_Actual_Cumulative!$F$5:$Q$5,0))),"")</f>
        <v>0.878139</v>
      </c>
      <c r="L15" s="168">
        <f>IFERROR(IF(Calc!$L$15="","",INDEX(CY_Actual_Cumulative!$F$6:$Q$24,MATCH(Calc!$L$15,CY_Actual_Cumulative!$D$6:$D$24,0),MATCH(KPI_Analysis!L$8,CY_Actual_Cumulative!$F$5:$Q$5,0))),"")</f>
        <v>0.878139</v>
      </c>
      <c r="M15" s="168">
        <f>IFERROR(IF(Calc!$L$15="","",INDEX(CY_Actual_Cumulative!$F$6:$Q$24,MATCH(Calc!$L$15,CY_Actual_Cumulative!$D$6:$D$24,0),MATCH(KPI_Analysis!M$8,CY_Actual_Cumulative!$F$5:$Q$5,0))),"")</f>
        <v>0.878139</v>
      </c>
      <c r="N15" s="168">
        <f>IFERROR(IF(Calc!$L$15="","",INDEX(CY_Actual_Cumulative!$F$6:$Q$24,MATCH(Calc!$L$15,CY_Actual_Cumulative!$D$6:$D$24,0),MATCH(KPI_Analysis!N$8,CY_Actual_Cumulative!$F$5:$Q$5,0))),"")</f>
        <v>0.878139</v>
      </c>
      <c r="O15" s="169">
        <f>IFERROR(IF(Calc!$L$15="","",INDEX(CY_Actual_Cumulative!$F$6:$Q$24,MATCH(Calc!$L$15,CY_Actual_Cumulative!$D$6:$D$24,0),MATCH(KPI_Analysis!O$8,CY_Actual_Cumulative!$F$5:$Q$5,0))),"")</f>
        <v>0.878139</v>
      </c>
    </row>
    <row r="16" spans="1:23" ht="15" customHeight="1" x14ac:dyDescent="0.25">
      <c r="A16" s="3"/>
      <c r="B16" s="273"/>
      <c r="C16" s="174" t="s">
        <v>9</v>
      </c>
      <c r="D16" s="170">
        <f>IF(OR(LEN(D$14)=0,LEN(D$15)=0),"",IFERROR(IF(Calc!$L$16=Calc!$L$7,D$14/D$15*100,D$15/D$14*100),100))</f>
        <v>89.1</v>
      </c>
      <c r="E16" s="170">
        <f>IF(OR(LEN(E$14)=0,LEN(E$15)=0),"",IFERROR(IF(Calc!$L$16=Calc!$L$7,E$14/E$15*100,E$15/E$14*100),100))</f>
        <v>89.365195071868584</v>
      </c>
      <c r="F16" s="170">
        <f>IF(OR(LEN(F$14)=0,LEN(F$15)=0),"",IFERROR(IF(Calc!$L$16=Calc!$L$7,F$14/F$15*100,F$15/F$14*100),100))</f>
        <v>89.761601642710488</v>
      </c>
      <c r="G16" s="170">
        <f>IF(OR(LEN(G$14)=0,LEN(G$15)=0),"",IFERROR(IF(Calc!$L$16=Calc!$L$7,G$14/G$15*100,G$15/G$14*100),100))</f>
        <v>89.728798767967149</v>
      </c>
      <c r="H16" s="170">
        <f>IF(OR(LEN(H$14)=0,LEN(H$15)=0),"",IFERROR(IF(Calc!$L$16=Calc!$L$7,H$14/H$15*100,H$15/H$14*100),100))</f>
        <v>89.893921971252567</v>
      </c>
      <c r="I16" s="170">
        <f>IF(OR(LEN(I$14)=0,LEN(I$15)=0),"",IFERROR(IF(Calc!$L$16=Calc!$L$7,I$14/I$15*100,I$15/I$14*100),100))</f>
        <v>90.15800821355235</v>
      </c>
      <c r="J16" s="170">
        <f>IF(OR(LEN(J$14)=0,LEN(J$15)=0),"",IFERROR(IF(Calc!$L$16=Calc!$L$7,J$14/J$15*100,J$15/J$14*100),100))</f>
        <v>90.15800821355235</v>
      </c>
      <c r="K16" s="170">
        <f>IF(OR(LEN(K$14)=0,LEN(K$15)=0),"",IFERROR(IF(Calc!$L$16=Calc!$L$7,K$14/K$15*100,K$15/K$14*100),100))</f>
        <v>90.15800821355235</v>
      </c>
      <c r="L16" s="170">
        <f>IF(OR(LEN(L$14)=0,LEN(L$15)=0),"",IFERROR(IF(Calc!$L$16=Calc!$L$7,L$14/L$15*100,L$15/L$14*100),100))</f>
        <v>90.15800821355235</v>
      </c>
      <c r="M16" s="170">
        <f>IF(OR(LEN(M$14)=0,LEN(M$15)=0),"",IFERROR(IF(Calc!$L$16=Calc!$L$7,M$14/M$15*100,M$15/M$14*100),100))</f>
        <v>90.15800821355235</v>
      </c>
      <c r="N16" s="170">
        <f>IF(OR(LEN(N$14)=0,LEN(N$15)=0),"",IFERROR(IF(Calc!$L$16=Calc!$L$7,N$14/N$15*100,N$15/N$14*100),100))</f>
        <v>90.15800821355235</v>
      </c>
      <c r="O16" s="171">
        <f>IF(OR(LEN(O$14)=0,LEN(O$15)=0),"",IFERROR(IF(Calc!$L$16=Calc!$L$7,O$14/O$15*100,O$15/O$14*100),100))</f>
        <v>90.15800821355235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</row>
  </sheetData>
  <sheetProtection algorithmName="SHA-512" hashValue="shpbCo2I02NSk0fy7DUeDLrUhE/qXZZaO7nEry7g1z3SCSiqEpl/iVpb5UOUpzKFxSuicbdZ68jq97wA1MM8gg==" saltValue="q1C4ouZcLlECspzlPc0K4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54</v>
      </c>
      <c r="C3" s="26"/>
      <c r="E3" s="25" t="s">
        <v>55</v>
      </c>
      <c r="F3" s="28"/>
      <c r="G3" s="28"/>
      <c r="H3" s="28"/>
      <c r="I3" s="26"/>
      <c r="K3" s="25" t="s">
        <v>75</v>
      </c>
      <c r="L3" s="26"/>
      <c r="N3" s="25" t="s">
        <v>92</v>
      </c>
      <c r="O3" s="28"/>
      <c r="P3" s="28"/>
      <c r="Q3" s="26"/>
      <c r="S3" s="25" t="s">
        <v>96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16</v>
      </c>
      <c r="C6" s="27">
        <f>IFERROR(IF(Metrics!K6="","",Metrics!K6),"")</f>
        <v>2022</v>
      </c>
      <c r="E6" s="29" t="s">
        <v>42</v>
      </c>
      <c r="F6" s="29" t="s">
        <v>61</v>
      </c>
      <c r="G6" s="30" t="s">
        <v>8</v>
      </c>
      <c r="H6" s="30" t="s">
        <v>43</v>
      </c>
      <c r="I6" s="29" t="s">
        <v>44</v>
      </c>
      <c r="K6" s="29" t="s">
        <v>45</v>
      </c>
      <c r="L6" s="29" t="s">
        <v>58</v>
      </c>
      <c r="N6" s="29" t="s">
        <v>90</v>
      </c>
      <c r="O6" s="29" t="s">
        <v>10</v>
      </c>
      <c r="P6" s="29" t="s">
        <v>0</v>
      </c>
      <c r="Q6" s="29" t="s">
        <v>47</v>
      </c>
      <c r="S6" s="135" t="s">
        <v>93</v>
      </c>
      <c r="T6" s="136"/>
    </row>
    <row r="7" spans="2:20" x14ac:dyDescent="0.25">
      <c r="B7" s="29" t="s">
        <v>17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14</v>
      </c>
      <c r="L7" s="27" t="s">
        <v>12</v>
      </c>
      <c r="N7" s="27" t="str">
        <f t="array" ref="N7">IFERROR(INDEX(Metrics!$D$6:$D$24,SMALL(IF(LEN(Metrics!$D$6:$D$24)&gt;0,ROW(Metrics!$D$6:$D$24)-ROW(INDEX(Metrics!$D$6:$D$24,1,1))+1),ROW($A7)-ROW($A$6))),"")</f>
        <v>Perfect Order Measurement</v>
      </c>
      <c r="O7" s="27" t="str">
        <f>IFERROR(IF(INDEX(Metrics!$C$6:$C$24,MATCH(Calc!N7,Metrics!$D$6:$D$24,0))="","",INDEX(Metrics!$C$6:$C$24,MATCH(Calc!N7,Metrics!$D$6:$D$24,0))),"")</f>
        <v>Operational Efficiency</v>
      </c>
      <c r="P7" s="27">
        <f>IFERROR(IF(INDEX(Metrics!$B$6:$B$24,MATCH(Calc!N7,Metrics!$D$6:$D$24,0))="","",INDEX(Metrics!$B$6:$B$24,MATCH(Calc!N7,Metrics!$D$6:$D$24,0))),"")</f>
        <v>101</v>
      </c>
      <c r="Q7" s="34" t="str">
        <f>IFERROR(IF(LEN(N7)=0,"",(P7&amp;" : "&amp;O7&amp;" / "&amp;N7)),"")</f>
        <v>101 : Operational Efficiency / Perfect Order Measurement</v>
      </c>
      <c r="S7" s="117" t="s">
        <v>94</v>
      </c>
      <c r="T7" s="117">
        <f t="array" ref="T7">MAX(IF(Metrics!$B$6:$B$24&lt;&gt;"",ROW(Metrics!$B$6:$B$24)))-1</f>
        <v>23</v>
      </c>
    </row>
    <row r="8" spans="2:20" x14ac:dyDescent="0.25">
      <c r="B8" s="29" t="s">
        <v>41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13</v>
      </c>
      <c r="L8" s="27" t="s">
        <v>59</v>
      </c>
      <c r="N8" s="27" t="str">
        <f t="array" ref="N8">IFERROR(INDEX(Metrics!$D$6:$D$24,SMALL(IF(LEN(Metrics!$D$6:$D$24)&gt;0,ROW(Metrics!$D$6:$D$24)-ROW(INDEX(Metrics!$D$6:$D$24,1,1))+1),ROW($A8)-ROW($A$6))),"")</f>
        <v>Cash to Cash Cycle Time</v>
      </c>
      <c r="O8" s="27" t="str">
        <f>IFERROR(IF(INDEX(Metrics!$C$6:$C$24,MATCH(Calc!N8,Metrics!$D$6:$D$24,0))="","",INDEX(Metrics!$C$6:$C$24,MATCH(Calc!N8,Metrics!$D$6:$D$24,0))),"")</f>
        <v>Operational Efficiency</v>
      </c>
      <c r="P8" s="27">
        <f>IFERROR(IF(INDEX(Metrics!$B$6:$B$24,MATCH(Calc!N8,Metrics!$D$6:$D$24,0))="","",INDEX(Metrics!$B$6:$B$24,MATCH(Calc!N8,Metrics!$D$6:$D$24,0))),"")</f>
        <v>102</v>
      </c>
      <c r="Q8" s="34" t="str">
        <f t="shared" ref="Q8:Q25" si="3">IFERROR(IF(LEN(N8)=0,"",(P8&amp;" : "&amp;O8&amp;" / "&amp;N8)),"")</f>
        <v>102 : Operational Efficiency / Cash to Cash Cycle Time</v>
      </c>
      <c r="S8" s="117" t="s">
        <v>95</v>
      </c>
      <c r="T8" s="117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IFERROR(INDEX(Metrics!$D$6:$D$24,SMALL(IF(LEN(Metrics!$D$6:$D$24)&gt;0,ROW(Metrics!$D$6:$D$24)-ROW(INDEX(Metrics!$D$6:$D$24,1,1))+1),ROW($A9)-ROW($A$6))),"")</f>
        <v>Customer Order Cycle Time</v>
      </c>
      <c r="O9" s="27" t="str">
        <f>IFERROR(IF(INDEX(Metrics!$C$6:$C$24,MATCH(Calc!N9,Metrics!$D$6:$D$24,0))="","",INDEX(Metrics!$C$6:$C$24,MATCH(Calc!N9,Metrics!$D$6:$D$24,0))),"")</f>
        <v>Operational Efficiency</v>
      </c>
      <c r="P9" s="27">
        <f>IFERROR(IF(INDEX(Metrics!$B$6:$B$24,MATCH(Calc!N9,Metrics!$D$6:$D$24,0))="","",INDEX(Metrics!$B$6:$B$24,MATCH(Calc!N9,Metrics!$D$6:$D$24,0))),"")</f>
        <v>103</v>
      </c>
      <c r="Q9" s="34" t="str">
        <f t="shared" si="3"/>
        <v>103 : Operational Efficiency / Customer Order Cycle Time</v>
      </c>
    </row>
    <row r="10" spans="2:20" x14ac:dyDescent="0.25">
      <c r="B10" s="27" t="s">
        <v>18</v>
      </c>
      <c r="C10" s="27" t="s">
        <v>30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57</v>
      </c>
      <c r="L10" s="27" t="str">
        <f>IFERROR(IF(LEN(Monthly_Analysis!C5)=0,"",Monthly_Analysis!C5),"")</f>
        <v>Apr 2022</v>
      </c>
      <c r="N10" s="27" t="str">
        <f t="array" ref="N10">IFERROR(INDEX(Metrics!$D$6:$D$24,SMALL(IF(LEN(Metrics!$D$6:$D$24)&gt;0,ROW(Metrics!$D$6:$D$24)-ROW(INDEX(Metrics!$D$6:$D$24,1,1))+1),ROW($A10)-ROW($A$6))),"")</f>
        <v>Fill Rate</v>
      </c>
      <c r="O10" s="27" t="str">
        <f>IFERROR(IF(INDEX(Metrics!$C$6:$C$24,MATCH(Calc!N10,Metrics!$D$6:$D$24,0))="","",INDEX(Metrics!$C$6:$C$24,MATCH(Calc!N10,Metrics!$D$6:$D$24,0))),"")</f>
        <v>Operational Efficiency</v>
      </c>
      <c r="P10" s="27">
        <f>IFERROR(IF(INDEX(Metrics!$B$6:$B$24,MATCH(Calc!N10,Metrics!$D$6:$D$24,0))="","",INDEX(Metrics!$B$6:$B$24,MATCH(Calc!N10,Metrics!$D$6:$D$24,0))),"")</f>
        <v>104</v>
      </c>
      <c r="Q10" s="34" t="str">
        <f t="shared" si="3"/>
        <v>104 : Operational Efficiency / Fill Rate</v>
      </c>
    </row>
    <row r="11" spans="2:20" x14ac:dyDescent="0.25">
      <c r="B11" s="27" t="s">
        <v>19</v>
      </c>
      <c r="C11" s="27" t="s">
        <v>31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46</v>
      </c>
      <c r="L11" s="27" t="str">
        <f>IFERROR(INDEX(I7:I18,MATCH(L10,H7:H18,0)),"")</f>
        <v>Apr 2021</v>
      </c>
      <c r="N11" s="27" t="str">
        <f t="array" ref="N11">IFERROR(INDEX(Metrics!$D$6:$D$24,SMALL(IF(LEN(Metrics!$D$6:$D$24)&gt;0,ROW(Metrics!$D$6:$D$24)-ROW(INDEX(Metrics!$D$6:$D$24,1,1))+1),ROW($A11)-ROW($A$6))),"")</f>
        <v>Supply Chain Cycle Time</v>
      </c>
      <c r="O11" s="27" t="str">
        <f>IFERROR(IF(INDEX(Metrics!$C$6:$C$24,MATCH(Calc!N11,Metrics!$D$6:$D$24,0))="","",INDEX(Metrics!$C$6:$C$24,MATCH(Calc!N11,Metrics!$D$6:$D$24,0))),"")</f>
        <v>Operational Efficiency</v>
      </c>
      <c r="P11" s="27">
        <f>IFERROR(IF(INDEX(Metrics!$B$6:$B$24,MATCH(Calc!N11,Metrics!$D$6:$D$24,0))="","",INDEX(Metrics!$B$6:$B$24,MATCH(Calc!N11,Metrics!$D$6:$D$24,0))),"")</f>
        <v>105</v>
      </c>
      <c r="Q11" s="34" t="str">
        <f t="shared" si="3"/>
        <v>105 : Operational Efficiency / Supply Chain Cycle Time</v>
      </c>
    </row>
    <row r="12" spans="2:20" x14ac:dyDescent="0.25">
      <c r="B12" s="27" t="s">
        <v>20</v>
      </c>
      <c r="C12" s="27" t="s">
        <v>32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IFERROR(INDEX(Metrics!$D$6:$D$24,SMALL(IF(LEN(Metrics!$D$6:$D$24)&gt;0,ROW(Metrics!$D$6:$D$24)-ROW(INDEX(Metrics!$D$6:$D$24,1,1))+1),ROW($A12)-ROW($A$6))),"")</f>
        <v>Days Sales Outstanding</v>
      </c>
      <c r="O12" s="27" t="str">
        <f>IFERROR(IF(INDEX(Metrics!$C$6:$C$24,MATCH(Calc!N12,Metrics!$D$6:$D$24,0))="","",INDEX(Metrics!$C$6:$C$24,MATCH(Calc!N12,Metrics!$D$6:$D$24,0))),"")</f>
        <v>Operational Efficiency</v>
      </c>
      <c r="P12" s="27">
        <f>IFERROR(IF(INDEX(Metrics!$B$6:$B$24,MATCH(Calc!N12,Metrics!$D$6:$D$24,0))="","",INDEX(Metrics!$B$6:$B$24,MATCH(Calc!N12,Metrics!$D$6:$D$24,0))),"")</f>
        <v>106</v>
      </c>
      <c r="Q12" s="34" t="str">
        <f t="shared" si="3"/>
        <v>106 : Operational Efficiency / Days Sales Outstanding</v>
      </c>
    </row>
    <row r="13" spans="2:20" x14ac:dyDescent="0.25">
      <c r="B13" s="27" t="s">
        <v>21</v>
      </c>
      <c r="C13" s="27" t="s">
        <v>33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56</v>
      </c>
      <c r="L13" s="27">
        <f>IFERROR(IF(COUNTIF(Q7:Q25,"?*")=0,1,COUNTIF(Q7:Q25,"?*")),100)</f>
        <v>15</v>
      </c>
      <c r="N13" s="27" t="str">
        <f t="array" ref="N13">IFERROR(INDEX(Metrics!$D$6:$D$24,SMALL(IF(LEN(Metrics!$D$6:$D$24)&gt;0,ROW(Metrics!$D$6:$D$24)-ROW(INDEX(Metrics!$D$6:$D$24,1,1))+1),ROW($A13)-ROW($A$6))),"")</f>
        <v>Avg. Payment Period for Goods</v>
      </c>
      <c r="O13" s="27" t="str">
        <f>IFERROR(IF(INDEX(Metrics!$C$6:$C$24,MATCH(Calc!N13,Metrics!$D$6:$D$24,0))="","",INDEX(Metrics!$C$6:$C$24,MATCH(Calc!N13,Metrics!$D$6:$D$24,0))),"")</f>
        <v>Operational Efficiency</v>
      </c>
      <c r="P13" s="27">
        <f>IFERROR(IF(INDEX(Metrics!$B$6:$B$24,MATCH(Calc!N13,Metrics!$D$6:$D$24,0))="","",INDEX(Metrics!$B$6:$B$24,MATCH(Calc!N13,Metrics!$D$6:$D$24,0))),"")</f>
        <v>107</v>
      </c>
      <c r="Q13" s="34" t="str">
        <f t="shared" si="3"/>
        <v>107 : Operational Efficiency / Avg. Payment Period for Goods</v>
      </c>
    </row>
    <row r="14" spans="2:20" x14ac:dyDescent="0.25">
      <c r="B14" s="27" t="s">
        <v>22</v>
      </c>
      <c r="C14" s="27" t="s">
        <v>22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IFERROR(INDEX(Metrics!$D$6:$D$24,SMALL(IF(LEN(Metrics!$D$6:$D$24)&gt;0,ROW(Metrics!$D$6:$D$24)-ROW(INDEX(Metrics!$D$6:$D$24,1,1))+1),ROW($A14)-ROW($A$6))),"")</f>
        <v>On Time Shipping Rate</v>
      </c>
      <c r="O14" s="27" t="str">
        <f>IFERROR(IF(INDEX(Metrics!$C$6:$C$24,MATCH(Calc!N14,Metrics!$D$6:$D$24,0))="","",INDEX(Metrics!$C$6:$C$24,MATCH(Calc!N14,Metrics!$D$6:$D$24,0))),"")</f>
        <v>Operational Efficiency</v>
      </c>
      <c r="P14" s="27">
        <f>IFERROR(IF(INDEX(Metrics!$B$6:$B$24,MATCH(Calc!N14,Metrics!$D$6:$D$24,0))="","",INDEX(Metrics!$B$6:$B$24,MATCH(Calc!N14,Metrics!$D$6:$D$24,0))),"")</f>
        <v>108</v>
      </c>
      <c r="Q14" s="34" t="str">
        <f t="shared" si="3"/>
        <v>108 : Operational Efficiency / On Time Shipping Rate</v>
      </c>
    </row>
    <row r="15" spans="2:20" x14ac:dyDescent="0.25">
      <c r="B15" s="27" t="s">
        <v>23</v>
      </c>
      <c r="C15" s="27" t="s">
        <v>34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48</v>
      </c>
      <c r="L15" s="31" t="str">
        <f>IFERROR(INDEX(N7:N25,MATCH(KPI_Analysis!B5,Calc!Q7:Q25,0)),"")</f>
        <v>Perfect Order Measurement</v>
      </c>
      <c r="N15" s="27" t="str">
        <f t="array" ref="N15">IFERROR(INDEX(Metrics!$D$6:$D$24,SMALL(IF(LEN(Metrics!$D$6:$D$24)&gt;0,ROW(Metrics!$D$6:$D$24)-ROW(INDEX(Metrics!$D$6:$D$24,1,1))+1),ROW($A15)-ROW($A$6))),"")</f>
        <v>Days of Supply (DOS)</v>
      </c>
      <c r="O15" s="27" t="str">
        <f>IFERROR(IF(INDEX(Metrics!$C$6:$C$24,MATCH(Calc!N15,Metrics!$D$6:$D$24,0))="","",INDEX(Metrics!$C$6:$C$24,MATCH(Calc!N15,Metrics!$D$6:$D$24,0))),"")</f>
        <v>Operational Efficiency</v>
      </c>
      <c r="P15" s="27">
        <f>IFERROR(IF(INDEX(Metrics!$B$6:$B$24,MATCH(Calc!N15,Metrics!$D$6:$D$24,0))="","",INDEX(Metrics!$B$6:$B$24,MATCH(Calc!N15,Metrics!$D$6:$D$24,0))),"")</f>
        <v>109</v>
      </c>
      <c r="Q15" s="34" t="str">
        <f t="shared" si="3"/>
        <v>109 : Operational Efficiency / Days of Supply (DOS)</v>
      </c>
    </row>
    <row r="16" spans="2:20" x14ac:dyDescent="0.25">
      <c r="B16" s="27" t="s">
        <v>24</v>
      </c>
      <c r="C16" s="27" t="s">
        <v>35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49</v>
      </c>
      <c r="L16" s="27" t="str">
        <f>IFERROR(INDEX(Metrics!$F$6:$F$24,MATCH(Calc!L15,Metrics!$D$6:$D$24,0)),"")</f>
        <v>No</v>
      </c>
      <c r="N16" s="27" t="str">
        <f t="array" ref="N16">IFERROR(INDEX(Metrics!$D$6:$D$24,SMALL(IF(LEN(Metrics!$D$6:$D$24)&gt;0,ROW(Metrics!$D$6:$D$24)-ROW(INDEX(Metrics!$D$6:$D$24,1,1))+1),ROW($A16)-ROW($A$6))),"")</f>
        <v>Inventory Turnover</v>
      </c>
      <c r="O16" s="27" t="str">
        <f>IFERROR(IF(INDEX(Metrics!$C$6:$C$24,MATCH(Calc!N16,Metrics!$D$6:$D$24,0))="","",INDEX(Metrics!$C$6:$C$24,MATCH(Calc!N16,Metrics!$D$6:$D$24,0))),"")</f>
        <v>Inventory Management</v>
      </c>
      <c r="P16" s="27">
        <f>IFERROR(IF(INDEX(Metrics!$B$6:$B$24,MATCH(Calc!N16,Metrics!$D$6:$D$24,0))="","",INDEX(Metrics!$B$6:$B$24,MATCH(Calc!N16,Metrics!$D$6:$D$24,0))),"")</f>
        <v>201</v>
      </c>
      <c r="Q16" s="34" t="str">
        <f t="shared" si="3"/>
        <v>201 : Inventory Management / Inventory Turnover</v>
      </c>
    </row>
    <row r="17" spans="2:17" x14ac:dyDescent="0.25">
      <c r="B17" s="27" t="s">
        <v>25</v>
      </c>
      <c r="C17" s="27" t="s">
        <v>36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IFERROR(INDEX(Metrics!$D$6:$D$24,SMALL(IF(LEN(Metrics!$D$6:$D$24)&gt;0,ROW(Metrics!$D$6:$D$24)-ROW(INDEX(Metrics!$D$6:$D$24,1,1))+1),ROW($A17)-ROW($A$6))),"")</f>
        <v>Average Days to Sell Inventory</v>
      </c>
      <c r="O17" s="27" t="str">
        <f>IFERROR(IF(INDEX(Metrics!$C$6:$C$24,MATCH(Calc!N17,Metrics!$D$6:$D$24,0))="","",INDEX(Metrics!$C$6:$C$24,MATCH(Calc!N17,Metrics!$D$6:$D$24,0))),"")</f>
        <v>Inventory Management</v>
      </c>
      <c r="P17" s="27">
        <f>IFERROR(IF(INDEX(Metrics!$B$6:$B$24,MATCH(Calc!N17,Metrics!$D$6:$D$24,0))="","",INDEX(Metrics!$B$6:$B$24,MATCH(Calc!N17,Metrics!$D$6:$D$24,0))),"")</f>
        <v>202</v>
      </c>
      <c r="Q17" s="34" t="str">
        <f t="shared" si="3"/>
        <v>202 : Inventory Management / Average Days to Sell Inventory</v>
      </c>
    </row>
    <row r="18" spans="2:17" x14ac:dyDescent="0.25">
      <c r="B18" s="27" t="s">
        <v>26</v>
      </c>
      <c r="C18" s="27" t="s">
        <v>37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83</v>
      </c>
      <c r="L18" s="31">
        <f t="array" ref="L18">IFERROR(MAX(IF(LEN(Metrics!$B$6:$B$24)&gt;0,ROW(Metrics!$B$6:$B$24))-4),70)</f>
        <v>20</v>
      </c>
      <c r="N18" s="27" t="str">
        <f t="array" ref="N18">IFERROR(INDEX(Metrics!$D$6:$D$24,SMALL(IF(LEN(Metrics!$D$6:$D$24)&gt;0,ROW(Metrics!$D$6:$D$24)-ROW(INDEX(Metrics!$D$6:$D$24,1,1))+1),ROW($A18)-ROW($A$6))),"")</f>
        <v>Average Inventory</v>
      </c>
      <c r="O18" s="27" t="str">
        <f>IFERROR(IF(INDEX(Metrics!$C$6:$C$24,MATCH(Calc!N18,Metrics!$D$6:$D$24,0))="","",INDEX(Metrics!$C$6:$C$24,MATCH(Calc!N18,Metrics!$D$6:$D$24,0))),"")</f>
        <v>Inventory Management</v>
      </c>
      <c r="P18" s="27">
        <f>IFERROR(IF(INDEX(Metrics!$B$6:$B$24,MATCH(Calc!N18,Metrics!$D$6:$D$24,0))="","",INDEX(Metrics!$B$6:$B$24,MATCH(Calc!N18,Metrics!$D$6:$D$24,0))),"")</f>
        <v>203</v>
      </c>
      <c r="Q18" s="34" t="str">
        <f t="shared" si="3"/>
        <v>203 : Inventory Management / Average Inventory</v>
      </c>
    </row>
    <row r="19" spans="2:17" x14ac:dyDescent="0.25">
      <c r="B19" s="27" t="s">
        <v>27</v>
      </c>
      <c r="C19" s="27" t="s">
        <v>38</v>
      </c>
      <c r="N19" s="27" t="str">
        <f t="array" ref="N19">IFERROR(INDEX(Metrics!$D$6:$D$24,SMALL(IF(LEN(Metrics!$D$6:$D$24)&gt;0,ROW(Metrics!$D$6:$D$24)-ROW(INDEX(Metrics!$D$6:$D$24,1,1))+1),ROW($A19)-ROW($A$6))),"")</f>
        <v>Inventory Days of Supply</v>
      </c>
      <c r="O19" s="27" t="str">
        <f>IFERROR(IF(INDEX(Metrics!$C$6:$C$24,MATCH(Calc!N19,Metrics!$D$6:$D$24,0))="","",INDEX(Metrics!$C$6:$C$24,MATCH(Calc!N19,Metrics!$D$6:$D$24,0))),"")</f>
        <v>Inventory Management</v>
      </c>
      <c r="P19" s="27">
        <f>IFERROR(IF(INDEX(Metrics!$B$6:$B$24,MATCH(Calc!N19,Metrics!$D$6:$D$24,0))="","",INDEX(Metrics!$B$6:$B$24,MATCH(Calc!N19,Metrics!$D$6:$D$24,0))),"")</f>
        <v>204</v>
      </c>
      <c r="Q19" s="34" t="str">
        <f t="shared" si="3"/>
        <v>204 : Inventory Management / Inventory Days of Supply</v>
      </c>
    </row>
    <row r="20" spans="2:17" x14ac:dyDescent="0.25">
      <c r="B20" s="27" t="s">
        <v>28</v>
      </c>
      <c r="C20" s="27" t="s">
        <v>39</v>
      </c>
      <c r="N20" s="27" t="str">
        <f t="array" ref="N20">IFERROR(INDEX(Metrics!$D$6:$D$24,SMALL(IF(LEN(Metrics!$D$6:$D$24)&gt;0,ROW(Metrics!$D$6:$D$24)-ROW(INDEX(Metrics!$D$6:$D$24,1,1))+1),ROW($A20)-ROW($A$6))),"")</f>
        <v>Lead Time</v>
      </c>
      <c r="O20" s="27" t="str">
        <f>IFERROR(IF(INDEX(Metrics!$C$6:$C$24,MATCH(Calc!N20,Metrics!$D$6:$D$24,0))="","",INDEX(Metrics!$C$6:$C$24,MATCH(Calc!N20,Metrics!$D$6:$D$24,0))),"")</f>
        <v>Inventory Management</v>
      </c>
      <c r="P20" s="27">
        <f>IFERROR(IF(INDEX(Metrics!$B$6:$B$24,MATCH(Calc!N20,Metrics!$D$6:$D$24,0))="","",INDEX(Metrics!$B$6:$B$24,MATCH(Calc!N20,Metrics!$D$6:$D$24,0))),"")</f>
        <v>205</v>
      </c>
      <c r="Q20" s="34" t="str">
        <f t="shared" si="3"/>
        <v>205 : Inventory Management / Lead Time</v>
      </c>
    </row>
    <row r="21" spans="2:17" x14ac:dyDescent="0.25">
      <c r="B21" s="27" t="s">
        <v>29</v>
      </c>
      <c r="C21" s="27" t="s">
        <v>40</v>
      </c>
      <c r="K21" s="25" t="s">
        <v>74</v>
      </c>
      <c r="L21" s="26"/>
      <c r="N21" s="27" t="str">
        <f t="array" ref="N21">IFERROR(INDEX(Metrics!$D$6:$D$24,SMALL(IF(LEN(Metrics!$D$6:$D$24)&gt;0,ROW(Metrics!$D$6:$D$24)-ROW(INDEX(Metrics!$D$6:$D$24,1,1))+1),ROW($A21)-ROW($A$6))),"")</f>
        <v>Rate of Return</v>
      </c>
      <c r="O21" s="27" t="str">
        <f>IFERROR(IF(INDEX(Metrics!$C$6:$C$24,MATCH(Calc!N21,Metrics!$D$6:$D$24,0))="","",INDEX(Metrics!$C$6:$C$24,MATCH(Calc!N21,Metrics!$D$6:$D$24,0))),"")</f>
        <v>Inventory Management</v>
      </c>
      <c r="P21" s="27">
        <f>IFERROR(IF(INDEX(Metrics!$B$6:$B$24,MATCH(Calc!N21,Metrics!$D$6:$D$24,0))="","",INDEX(Metrics!$B$6:$B$24,MATCH(Calc!N21,Metrics!$D$6:$D$24,0))),"")</f>
        <v>206</v>
      </c>
      <c r="Q21" s="34" t="str">
        <f t="shared" si="3"/>
        <v>206 : Inventory Management / Rate of Return</v>
      </c>
    </row>
    <row r="22" spans="2:17" x14ac:dyDescent="0.25">
      <c r="N22" s="27" t="str">
        <f t="array" ref="N22">IFERROR(INDEX(Metrics!$D$6:$D$24,SMALL(IF(LEN(Metrics!$D$6:$D$24)&gt;0,ROW(Metrics!$D$6:$D$24)-ROW(INDEX(Metrics!$D$6:$D$24,1,1))+1),ROW($A22)-ROW($A$6))),"")</f>
        <v/>
      </c>
      <c r="O22" s="27" t="str">
        <f>IFERROR(IF(INDEX(Metrics!$C$6:$C$24,MATCH(Calc!N22,Metrics!$D$6:$D$24,0))="","",INDEX(Metrics!$C$6:$C$24,MATCH(Calc!N22,Metrics!$D$6:$D$24,0))),"")</f>
        <v/>
      </c>
      <c r="P22" s="27" t="str">
        <f>IFERROR(IF(INDEX(Metrics!$B$6:$B$24,MATCH(Calc!N22,Metrics!$D$6:$D$24,0))="","",INDEX(Metrics!$B$6:$B$24,MATCH(Calc!N22,Metrics!$D$6:$D$24,0))),"")</f>
        <v/>
      </c>
      <c r="Q22" s="34" t="str">
        <f t="shared" si="3"/>
        <v/>
      </c>
    </row>
    <row r="23" spans="2:17" x14ac:dyDescent="0.25">
      <c r="K23" s="33" t="s">
        <v>91</v>
      </c>
      <c r="L23" s="32">
        <f>IFERROR(KPI_Analysis!$O$16/100,0)</f>
        <v>0.90158008213552354</v>
      </c>
      <c r="N23" s="27" t="str">
        <f t="array" ref="N23">IFERROR(INDEX(Metrics!$D$6:$D$24,SMALL(IF(LEN(Metrics!$D$6:$D$24)&gt;0,ROW(Metrics!$D$6:$D$24)-ROW(INDEX(Metrics!$D$6:$D$24,1,1))+1),ROW($A23)-ROW($A$6))),"")</f>
        <v/>
      </c>
      <c r="O23" s="27" t="str">
        <f>IFERROR(IF(INDEX(Metrics!$C$6:$C$24,MATCH(Calc!N23,Metrics!$D$6:$D$24,0))="","",INDEX(Metrics!$C$6:$C$24,MATCH(Calc!N23,Metrics!$D$6:$D$24,0))),"")</f>
        <v/>
      </c>
      <c r="P23" s="27" t="str">
        <f>IFERROR(IF(INDEX(Metrics!$B$6:$B$24,MATCH(Calc!N23,Metrics!$D$6:$D$24,0))="","",INDEX(Metrics!$B$6:$B$24,MATCH(Calc!N23,Metrics!$D$6:$D$24,0))),"")</f>
        <v/>
      </c>
      <c r="Q23" s="34" t="str">
        <f t="shared" si="3"/>
        <v/>
      </c>
    </row>
    <row r="24" spans="2:17" x14ac:dyDescent="0.25">
      <c r="K24" s="33" t="s">
        <v>50</v>
      </c>
      <c r="L24" s="32">
        <f>IFERROR(IF(L23&gt;1,0,(1-L23)),"")</f>
        <v>9.8419917864476458E-2</v>
      </c>
      <c r="N24" s="27" t="str">
        <f t="array" ref="N24">IFERROR(INDEX(Metrics!$D$6:$D$24,SMALL(IF(LEN(Metrics!$D$6:$D$24)&gt;0,ROW(Metrics!$D$6:$D$24)-ROW(INDEX(Metrics!$D$6:$D$24,1,1))+1),ROW($A24)-ROW($A$6))),"")</f>
        <v/>
      </c>
      <c r="O24" s="27" t="str">
        <f>IFERROR(IF(INDEX(Metrics!$C$6:$C$24,MATCH(Calc!N24,Metrics!$D$6:$D$24,0))="","",INDEX(Metrics!$C$6:$C$24,MATCH(Calc!N24,Metrics!$D$6:$D$24,0))),"")</f>
        <v/>
      </c>
      <c r="P24" s="27" t="str">
        <f>IFERROR(IF(INDEX(Metrics!$B$6:$B$24,MATCH(Calc!N24,Metrics!$D$6:$D$24,0))="","",INDEX(Metrics!$B$6:$B$24,MATCH(Calc!N24,Metrics!$D$6:$D$24,0))),"")</f>
        <v/>
      </c>
      <c r="Q24" s="34" t="str">
        <f t="shared" si="3"/>
        <v/>
      </c>
    </row>
    <row r="25" spans="2:17" x14ac:dyDescent="0.25">
      <c r="N25" s="27" t="str">
        <f t="array" ref="N25">IFERROR(INDEX(Metrics!$D$6:$D$24,SMALL(IF(LEN(Metrics!$D$6:$D$24)&gt;0,ROW(Metrics!$D$6:$D$24)-ROW(INDEX(Metrics!$D$6:$D$24,1,1))+1),ROW($A25)-ROW($A$6))),"")</f>
        <v/>
      </c>
      <c r="O25" s="27" t="str">
        <f>IFERROR(IF(INDEX(Metrics!$C$6:$C$24,MATCH(Calc!N25,Metrics!$D$6:$D$24,0))="","",INDEX(Metrics!$C$6:$C$24,MATCH(Calc!N25,Metrics!$D$6:$D$24,0))),"")</f>
        <v/>
      </c>
      <c r="P25" s="27" t="str">
        <f>IFERROR(IF(INDEX(Metrics!$B$6:$B$24,MATCH(Calc!N25,Metrics!$D$6:$D$24,0))="","",INDEX(Metrics!$B$6:$B$24,MATCH(Calc!N25,Metrics!$D$6:$D$24,0))),"")</f>
        <v/>
      </c>
      <c r="Q25" s="34" t="str">
        <f t="shared" si="3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2023-04-12T12:55:10Z</dcterms:modified>
  <dc:title>Supply Chain KPI Dashboard V4 Template</dc:title>
  <dc:subject>Supply Chain KPI Dashboard V4</dc:subject>
  <dc:description>Supply Chain KPI Dashboard V4 template by Master Productivity Kit — masterproductivitykit.com</dc:description>
  <cp:keywords>Master Productivity Kit, Excel template, Google Sheets template</cp:keywords>
  <cp:category>Business Template</cp:category>
</cp:coreProperties>
</file>