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codeName="ThisWorkbook" defaultThemeVersion="166925"/>
  <xr:revisionPtr revIDLastSave="0" documentId="13_ncr:1_{C9CE7013-02C5-415A-BEF2-069BAD19DEFA}" xr6:coauthVersionLast="47" xr6:coauthVersionMax="47" xr10:uidLastSave="{00000000-0000-0000-0000-000000000000}"/>
  <bookViews>
    <workbookView showSheetTabs="0" xWindow="-120" yWindow="-120" windowWidth="29040" windowHeight="15840" tabRatio="824" xr2:uid="{00000000-000D-0000-FFFF-FFFF00000000}"/>
  </bookViews>
  <sheets>
    <sheet name="Dashboard" sheetId="146" r:id="rId1"/>
    <sheet name="2Circles" sheetId="148" r:id="rId2"/>
    <sheet name="Triangular3Circles" sheetId="149" r:id="rId3"/>
    <sheet name="Linear3Circles" sheetId="156" r:id="rId4"/>
    <sheet name="Stacked3Circles" sheetId="157" r:id="rId5"/>
    <sheet name="Square4Circles" sheetId="158" r:id="rId6"/>
    <sheet name="Linear4Circles" sheetId="159" r:id="rId7"/>
    <sheet name="Flower4Ovals" sheetId="161" r:id="rId8"/>
    <sheet name="Stacked4Circles" sheetId="160" r:id="rId9"/>
    <sheet name="Calc" sheetId="163" state="hidden" r:id="rId10"/>
  </sheets>
  <definedNames>
    <definedName name="LinearFour1">Linear4Circles!$C$8:$C$17</definedName>
    <definedName name="LinearFour2">Linear4Circles!$D$8:$D$17</definedName>
    <definedName name="LinearFour3">Linear4Circles!$E$8:$E$17</definedName>
    <definedName name="LinearFour4">Linear4Circles!$F$8:$F$17</definedName>
    <definedName name="LinearThree1">Linear3Circles!$C$8:$C$17</definedName>
    <definedName name="LinearThree2">Linear3Circles!$D$8:$D$17</definedName>
    <definedName name="LinearThree3">Linear3Circles!$E$8:$E$17</definedName>
    <definedName name="Oval1">Flower4Ovals!$C$8:$C$17</definedName>
    <definedName name="Oval2">Flower4Ovals!$D$8:$D$17</definedName>
    <definedName name="Oval3">Flower4Ovals!$E$8:$E$17</definedName>
    <definedName name="Oval4">Flower4Ovals!$F$8:$F$17</definedName>
    <definedName name="_xlnm.Print_Area" localSheetId="1">'2Circles'!$B$2:$K$29</definedName>
    <definedName name="_xlnm.Print_Area" localSheetId="0">Dashboard!$B$2:$O$31</definedName>
    <definedName name="_xlnm.Print_Area" localSheetId="7">Flower4Ovals!$B$2:$L$29</definedName>
    <definedName name="_xlnm.Print_Area" localSheetId="3">Linear3Circles!$B$2:$L$29</definedName>
    <definedName name="_xlnm.Print_Area" localSheetId="6">Linear4Circles!$B$2:$L$29</definedName>
    <definedName name="_xlnm.Print_Area" localSheetId="5">Square4Circles!$B$2:$L$33</definedName>
    <definedName name="_xlnm.Print_Area" localSheetId="4">Stacked3Circles!$B$2:$K$29</definedName>
    <definedName name="_xlnm.Print_Area" localSheetId="8">Stacked4Circles!$B$2:$L$29</definedName>
    <definedName name="_xlnm.Print_Area" localSheetId="2">Triangular3Circles!$B$2:$K$30</definedName>
    <definedName name="Square1">Square4Circles!$C$8:$C$17</definedName>
    <definedName name="Square2">Square4Circles!$D$8:$D$17</definedName>
    <definedName name="Square3">Square4Circles!$E$8:$E$17</definedName>
    <definedName name="Square4">Square4Circles!$F$8:$F$17</definedName>
    <definedName name="StackedFour1">Stacked4Circles!$C$8:$C$17</definedName>
    <definedName name="StackedFour2">Stacked4Circles!$D$8:$D$17</definedName>
    <definedName name="StackedFour3">Stacked4Circles!$E$8:$E$17</definedName>
    <definedName name="StackedFour4">Stacked4Circles!$F$8:$F$17</definedName>
    <definedName name="StackedThree1">Stacked3Circles!$C$8:$C$17</definedName>
    <definedName name="StackedThree2">Stacked3Circles!$D$8:$D$17</definedName>
    <definedName name="StackedThree3">Stacked3Circles!$E$8:$E$17</definedName>
    <definedName name="Triangular1">Triangular3Circles!$C$8:$C$17</definedName>
    <definedName name="Triangular2">Triangular3Circles!$D$8:$D$17</definedName>
    <definedName name="Triangular3">Triangular3Circles!$E$8:$E$17</definedName>
    <definedName name="TwoCircle1">'2Circles'!$C$8:$C$17</definedName>
    <definedName name="TwoCircle2">'2Circles'!$D$8:$D$17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63" l="1"/>
  <c r="B9" i="163"/>
  <c r="B10" i="163"/>
  <c r="B11" i="163"/>
  <c r="B12" i="163"/>
  <c r="B13" i="163"/>
  <c r="B14" i="163"/>
  <c r="B15" i="163"/>
  <c r="B16" i="163"/>
  <c r="B7" i="163"/>
  <c r="B31" i="163" l="1"/>
  <c r="B32" i="163"/>
  <c r="B33" i="163"/>
  <c r="B34" i="163"/>
  <c r="B35" i="163"/>
  <c r="B36" i="163"/>
  <c r="B37" i="163"/>
  <c r="B38" i="163"/>
  <c r="B39" i="163"/>
  <c r="B30" i="163"/>
  <c r="C8" i="163"/>
  <c r="C31" i="163" s="1"/>
  <c r="C9" i="163"/>
  <c r="C32" i="163" s="1"/>
  <c r="C10" i="163"/>
  <c r="C33" i="163" s="1"/>
  <c r="C11" i="163"/>
  <c r="C34" i="163" s="1"/>
  <c r="C12" i="163"/>
  <c r="C35" i="163" s="1"/>
  <c r="C13" i="163"/>
  <c r="C36" i="163" s="1"/>
  <c r="C14" i="163"/>
  <c r="C37" i="163" s="1"/>
  <c r="C15" i="163"/>
  <c r="C38" i="163" s="1"/>
  <c r="C16" i="163"/>
  <c r="C39" i="163" s="1"/>
  <c r="C7" i="163"/>
  <c r="C30" i="163" s="1"/>
  <c r="D7" i="163"/>
  <c r="D30" i="163" s="1"/>
  <c r="G82" i="163"/>
  <c r="H82" i="163"/>
  <c r="I82" i="163"/>
  <c r="G83" i="163"/>
  <c r="H83" i="163"/>
  <c r="I83" i="163"/>
  <c r="G84" i="163"/>
  <c r="H84" i="163"/>
  <c r="I84" i="163"/>
  <c r="G85" i="163"/>
  <c r="H85" i="163"/>
  <c r="I85" i="163"/>
  <c r="G86" i="163"/>
  <c r="H86" i="163"/>
  <c r="I86" i="163"/>
  <c r="G87" i="163"/>
  <c r="H87" i="163"/>
  <c r="I87" i="163"/>
  <c r="G88" i="163"/>
  <c r="H88" i="163"/>
  <c r="I88" i="163"/>
  <c r="G89" i="163"/>
  <c r="H89" i="163"/>
  <c r="I89" i="163"/>
  <c r="G90" i="163"/>
  <c r="H90" i="163"/>
  <c r="I90" i="163"/>
  <c r="CJ82" i="163"/>
  <c r="CK82" i="163"/>
  <c r="CL82" i="163"/>
  <c r="CM82" i="163"/>
  <c r="CJ83" i="163"/>
  <c r="CK83" i="163"/>
  <c r="CL83" i="163"/>
  <c r="CM83" i="163"/>
  <c r="CJ84" i="163"/>
  <c r="CK84" i="163"/>
  <c r="CL84" i="163"/>
  <c r="CM84" i="163"/>
  <c r="CJ85" i="163"/>
  <c r="CK85" i="163"/>
  <c r="CL85" i="163"/>
  <c r="CM85" i="163"/>
  <c r="CJ86" i="163"/>
  <c r="CK86" i="163"/>
  <c r="CL86" i="163"/>
  <c r="CM86" i="163"/>
  <c r="CJ87" i="163"/>
  <c r="CK87" i="163"/>
  <c r="CL87" i="163"/>
  <c r="CM87" i="163"/>
  <c r="CJ88" i="163"/>
  <c r="CK88" i="163"/>
  <c r="CL88" i="163"/>
  <c r="CM88" i="163"/>
  <c r="CJ89" i="163"/>
  <c r="CK89" i="163"/>
  <c r="CL89" i="163"/>
  <c r="CM89" i="163"/>
  <c r="CJ90" i="163"/>
  <c r="CK90" i="163"/>
  <c r="CL90" i="163"/>
  <c r="CM90" i="163"/>
  <c r="CM81" i="163"/>
  <c r="CM101" i="163" s="1"/>
  <c r="CL81" i="163"/>
  <c r="CL101" i="163" s="1"/>
  <c r="CK81" i="163"/>
  <c r="CJ81" i="163"/>
  <c r="BS82" i="163"/>
  <c r="BT82" i="163"/>
  <c r="BU82" i="163"/>
  <c r="BV82" i="163"/>
  <c r="BS83" i="163"/>
  <c r="BT83" i="163"/>
  <c r="BU83" i="163"/>
  <c r="BV83" i="163"/>
  <c r="BS84" i="163"/>
  <c r="BT84" i="163"/>
  <c r="BU84" i="163"/>
  <c r="BV84" i="163"/>
  <c r="BS85" i="163"/>
  <c r="BT85" i="163"/>
  <c r="BU85" i="163"/>
  <c r="BV85" i="163"/>
  <c r="BS86" i="163"/>
  <c r="BT86" i="163"/>
  <c r="BU86" i="163"/>
  <c r="BV86" i="163"/>
  <c r="BS87" i="163"/>
  <c r="BT87" i="163"/>
  <c r="BU87" i="163"/>
  <c r="BV87" i="163"/>
  <c r="BS88" i="163"/>
  <c r="BT88" i="163"/>
  <c r="BU88" i="163"/>
  <c r="BV88" i="163"/>
  <c r="BS89" i="163"/>
  <c r="BT89" i="163"/>
  <c r="BU89" i="163"/>
  <c r="BV89" i="163"/>
  <c r="BS90" i="163"/>
  <c r="BT90" i="163"/>
  <c r="BU90" i="163"/>
  <c r="BV90" i="163"/>
  <c r="BV81" i="163"/>
  <c r="BV101" i="163" s="1"/>
  <c r="BU81" i="163"/>
  <c r="BU101" i="163" s="1"/>
  <c r="BT81" i="163"/>
  <c r="BS81" i="163"/>
  <c r="BB82" i="163"/>
  <c r="BC82" i="163"/>
  <c r="BD82" i="163"/>
  <c r="BE82" i="163"/>
  <c r="BB83" i="163"/>
  <c r="BC83" i="163"/>
  <c r="BD83" i="163"/>
  <c r="BE83" i="163"/>
  <c r="BB84" i="163"/>
  <c r="BC84" i="163"/>
  <c r="BD84" i="163"/>
  <c r="BE84" i="163"/>
  <c r="BB85" i="163"/>
  <c r="BC85" i="163"/>
  <c r="BD85" i="163"/>
  <c r="BE85" i="163"/>
  <c r="BB86" i="163"/>
  <c r="BC86" i="163"/>
  <c r="BD86" i="163"/>
  <c r="BE86" i="163"/>
  <c r="BB87" i="163"/>
  <c r="BC87" i="163"/>
  <c r="BD87" i="163"/>
  <c r="BE87" i="163"/>
  <c r="BB88" i="163"/>
  <c r="BC88" i="163"/>
  <c r="BD88" i="163"/>
  <c r="BE88" i="163"/>
  <c r="BB89" i="163"/>
  <c r="BC89" i="163"/>
  <c r="BD89" i="163"/>
  <c r="BE89" i="163"/>
  <c r="BB90" i="163"/>
  <c r="BC90" i="163"/>
  <c r="BD90" i="163"/>
  <c r="BE90" i="163"/>
  <c r="BE81" i="163"/>
  <c r="BE101" i="163" s="1"/>
  <c r="BD81" i="163"/>
  <c r="BD101" i="163" s="1"/>
  <c r="BC81" i="163"/>
  <c r="BB81" i="163"/>
  <c r="AK82" i="163"/>
  <c r="AL82" i="163"/>
  <c r="AM82" i="163"/>
  <c r="AN82" i="163"/>
  <c r="AK83" i="163"/>
  <c r="AL83" i="163"/>
  <c r="AM83" i="163"/>
  <c r="AN83" i="163"/>
  <c r="AK84" i="163"/>
  <c r="AL84" i="163"/>
  <c r="AM84" i="163"/>
  <c r="AN84" i="163"/>
  <c r="AK85" i="163"/>
  <c r="AL85" i="163"/>
  <c r="AM85" i="163"/>
  <c r="AN85" i="163"/>
  <c r="AK86" i="163"/>
  <c r="AL86" i="163"/>
  <c r="AM86" i="163"/>
  <c r="AN86" i="163"/>
  <c r="AK87" i="163"/>
  <c r="AL87" i="163"/>
  <c r="AM87" i="163"/>
  <c r="AN87" i="163"/>
  <c r="AK88" i="163"/>
  <c r="AL88" i="163"/>
  <c r="AM88" i="163"/>
  <c r="AN88" i="163"/>
  <c r="AK89" i="163"/>
  <c r="AL89" i="163"/>
  <c r="AM89" i="163"/>
  <c r="AN89" i="163"/>
  <c r="AK90" i="163"/>
  <c r="AL90" i="163"/>
  <c r="AM90" i="163"/>
  <c r="AN90" i="163"/>
  <c r="AN81" i="163"/>
  <c r="AN101" i="163" s="1"/>
  <c r="AM81" i="163"/>
  <c r="AM101" i="163" s="1"/>
  <c r="AL81" i="163"/>
  <c r="AK81" i="163"/>
  <c r="AA82" i="163"/>
  <c r="AB82" i="163"/>
  <c r="AC82" i="163"/>
  <c r="AA83" i="163"/>
  <c r="AB83" i="163"/>
  <c r="AC83" i="163"/>
  <c r="AA84" i="163"/>
  <c r="AB84" i="163"/>
  <c r="AC84" i="163"/>
  <c r="AA85" i="163"/>
  <c r="AB85" i="163"/>
  <c r="AC85" i="163"/>
  <c r="AA86" i="163"/>
  <c r="AB86" i="163"/>
  <c r="AC86" i="163"/>
  <c r="AA87" i="163"/>
  <c r="AB87" i="163"/>
  <c r="AC87" i="163"/>
  <c r="AA88" i="163"/>
  <c r="AB88" i="163"/>
  <c r="AC88" i="163"/>
  <c r="AA89" i="163"/>
  <c r="AB89" i="163"/>
  <c r="AC89" i="163"/>
  <c r="AA90" i="163"/>
  <c r="AB90" i="163"/>
  <c r="AC90" i="163"/>
  <c r="AC81" i="163"/>
  <c r="AB81" i="163"/>
  <c r="AA81" i="163"/>
  <c r="Q82" i="163"/>
  <c r="R82" i="163"/>
  <c r="S82" i="163"/>
  <c r="Q83" i="163"/>
  <c r="R83" i="163"/>
  <c r="S83" i="163"/>
  <c r="Q84" i="163"/>
  <c r="R84" i="163"/>
  <c r="S84" i="163"/>
  <c r="Q85" i="163"/>
  <c r="R85" i="163"/>
  <c r="S85" i="163"/>
  <c r="Q86" i="163"/>
  <c r="R86" i="163"/>
  <c r="S86" i="163"/>
  <c r="Q87" i="163"/>
  <c r="R87" i="163"/>
  <c r="S87" i="163"/>
  <c r="Q88" i="163"/>
  <c r="R88" i="163"/>
  <c r="S88" i="163"/>
  <c r="Q89" i="163"/>
  <c r="R89" i="163"/>
  <c r="S89" i="163"/>
  <c r="Q90" i="163"/>
  <c r="R90" i="163"/>
  <c r="S90" i="163"/>
  <c r="S81" i="163"/>
  <c r="S101" i="163" s="1"/>
  <c r="R81" i="163"/>
  <c r="Q81" i="163"/>
  <c r="I81" i="163"/>
  <c r="H81" i="163"/>
  <c r="G81" i="163"/>
  <c r="B59" i="163"/>
  <c r="C59" i="163"/>
  <c r="B60" i="163"/>
  <c r="C60" i="163"/>
  <c r="B61" i="163"/>
  <c r="C61" i="163"/>
  <c r="B62" i="163"/>
  <c r="C62" i="163"/>
  <c r="B63" i="163"/>
  <c r="C63" i="163"/>
  <c r="B64" i="163"/>
  <c r="C64" i="163"/>
  <c r="B65" i="163"/>
  <c r="C65" i="163"/>
  <c r="B66" i="163"/>
  <c r="C66" i="163"/>
  <c r="B67" i="163"/>
  <c r="C67" i="163"/>
  <c r="C58" i="163"/>
  <c r="C78" i="163" s="1"/>
  <c r="B58" i="163"/>
  <c r="AK101" i="163" l="1"/>
  <c r="AQ100" i="163" s="1"/>
  <c r="BB101" i="163"/>
  <c r="BS101" i="163"/>
  <c r="CJ101" i="163"/>
  <c r="C52" i="163"/>
  <c r="G101" i="163"/>
  <c r="AL101" i="163"/>
  <c r="BC101" i="163"/>
  <c r="BT101" i="163"/>
  <c r="CK101" i="163"/>
  <c r="H101" i="163"/>
  <c r="AA101" i="163"/>
  <c r="I101" i="163"/>
  <c r="AB101" i="163"/>
  <c r="Q101" i="163"/>
  <c r="V100" i="163" s="1"/>
  <c r="AC101" i="163"/>
  <c r="C53" i="163"/>
  <c r="B78" i="163"/>
  <c r="C81" i="163" s="1"/>
  <c r="R101" i="163"/>
  <c r="G7" i="163"/>
  <c r="CV8" i="163"/>
  <c r="CW8" i="163"/>
  <c r="CX8" i="163"/>
  <c r="CV9" i="163"/>
  <c r="CW9" i="163"/>
  <c r="CX9" i="163"/>
  <c r="CV10" i="163"/>
  <c r="CW10" i="163"/>
  <c r="CX10" i="163"/>
  <c r="CV11" i="163"/>
  <c r="CW11" i="163"/>
  <c r="CX11" i="163"/>
  <c r="CV12" i="163"/>
  <c r="CW12" i="163"/>
  <c r="CX12" i="163"/>
  <c r="CV13" i="163"/>
  <c r="CM36" i="163" s="1"/>
  <c r="CW13" i="163"/>
  <c r="CX13" i="163"/>
  <c r="CV14" i="163"/>
  <c r="CW14" i="163"/>
  <c r="CX14" i="163"/>
  <c r="CV15" i="163"/>
  <c r="CW15" i="163"/>
  <c r="CX15" i="163"/>
  <c r="CV16" i="163"/>
  <c r="CW16" i="163"/>
  <c r="CX16" i="163"/>
  <c r="CX7" i="163"/>
  <c r="CW7" i="163"/>
  <c r="CV7" i="163"/>
  <c r="CR8" i="163"/>
  <c r="CS8" i="163"/>
  <c r="CT8" i="163"/>
  <c r="CR9" i="163"/>
  <c r="CS9" i="163"/>
  <c r="CT9" i="163"/>
  <c r="CR10" i="163"/>
  <c r="CS10" i="163"/>
  <c r="CT10" i="163"/>
  <c r="CR11" i="163"/>
  <c r="CS11" i="163"/>
  <c r="CT11" i="163"/>
  <c r="CR12" i="163"/>
  <c r="CS12" i="163"/>
  <c r="CT12" i="163"/>
  <c r="CR13" i="163"/>
  <c r="CS13" i="163"/>
  <c r="CT13" i="163"/>
  <c r="CR14" i="163"/>
  <c r="CS14" i="163"/>
  <c r="CT14" i="163"/>
  <c r="CR15" i="163"/>
  <c r="CS15" i="163"/>
  <c r="CT15" i="163"/>
  <c r="CR16" i="163"/>
  <c r="CS16" i="163"/>
  <c r="CT16" i="163"/>
  <c r="CT7" i="163"/>
  <c r="CS7" i="163"/>
  <c r="CR7" i="163"/>
  <c r="CN8" i="163"/>
  <c r="CO8" i="163"/>
  <c r="CP8" i="163"/>
  <c r="CN9" i="163"/>
  <c r="CO9" i="163"/>
  <c r="CP9" i="163"/>
  <c r="CN10" i="163"/>
  <c r="CO10" i="163"/>
  <c r="CP10" i="163"/>
  <c r="CN11" i="163"/>
  <c r="CO11" i="163"/>
  <c r="CP11" i="163"/>
  <c r="CN12" i="163"/>
  <c r="CO12" i="163"/>
  <c r="CP12" i="163"/>
  <c r="CN13" i="163"/>
  <c r="CQ36" i="163" s="1"/>
  <c r="CO13" i="163"/>
  <c r="CP13" i="163"/>
  <c r="CN14" i="163"/>
  <c r="CO14" i="163"/>
  <c r="CP14" i="163"/>
  <c r="CN15" i="163"/>
  <c r="CO15" i="163"/>
  <c r="CP15" i="163"/>
  <c r="CN16" i="163"/>
  <c r="CO16" i="163"/>
  <c r="CP16" i="163"/>
  <c r="CP7" i="163"/>
  <c r="CO7" i="163"/>
  <c r="CN7" i="163"/>
  <c r="CJ8" i="163"/>
  <c r="CK8" i="163"/>
  <c r="CL8" i="163"/>
  <c r="CJ9" i="163"/>
  <c r="CK9" i="163"/>
  <c r="CL9" i="163"/>
  <c r="CJ10" i="163"/>
  <c r="CK10" i="163"/>
  <c r="CL10" i="163"/>
  <c r="CJ11" i="163"/>
  <c r="CK11" i="163"/>
  <c r="CL11" i="163"/>
  <c r="CJ12" i="163"/>
  <c r="CK12" i="163"/>
  <c r="CL12" i="163"/>
  <c r="CJ13" i="163"/>
  <c r="CK13" i="163"/>
  <c r="CL13" i="163"/>
  <c r="CJ14" i="163"/>
  <c r="CK14" i="163"/>
  <c r="CL14" i="163"/>
  <c r="CJ15" i="163"/>
  <c r="CK15" i="163"/>
  <c r="CL15" i="163"/>
  <c r="CJ16" i="163"/>
  <c r="CK16" i="163"/>
  <c r="CL16" i="163"/>
  <c r="CL7" i="163"/>
  <c r="CK7" i="163"/>
  <c r="CJ7" i="163"/>
  <c r="CE8" i="163"/>
  <c r="CF8" i="163"/>
  <c r="CG8" i="163"/>
  <c r="CE9" i="163"/>
  <c r="CF9" i="163"/>
  <c r="CG9" i="163"/>
  <c r="CE10" i="163"/>
  <c r="CF10" i="163"/>
  <c r="CG10" i="163"/>
  <c r="CE11" i="163"/>
  <c r="CF11" i="163"/>
  <c r="CG11" i="163"/>
  <c r="CE12" i="163"/>
  <c r="CF12" i="163"/>
  <c r="CG12" i="163"/>
  <c r="CE13" i="163"/>
  <c r="CF13" i="163"/>
  <c r="CG13" i="163"/>
  <c r="CE14" i="163"/>
  <c r="BV37" i="163" s="1"/>
  <c r="CF14" i="163"/>
  <c r="CG14" i="163"/>
  <c r="CE15" i="163"/>
  <c r="CF15" i="163"/>
  <c r="CG15" i="163"/>
  <c r="CE16" i="163"/>
  <c r="CF16" i="163"/>
  <c r="CG16" i="163"/>
  <c r="CG7" i="163"/>
  <c r="CF7" i="163"/>
  <c r="CE7" i="163"/>
  <c r="CA8" i="163"/>
  <c r="CB8" i="163"/>
  <c r="CC8" i="163"/>
  <c r="CA9" i="163"/>
  <c r="CB9" i="163"/>
  <c r="CC9" i="163"/>
  <c r="CA10" i="163"/>
  <c r="CB10" i="163"/>
  <c r="CC10" i="163"/>
  <c r="CA11" i="163"/>
  <c r="CB11" i="163"/>
  <c r="CC11" i="163"/>
  <c r="CA12" i="163"/>
  <c r="CB12" i="163"/>
  <c r="CC12" i="163"/>
  <c r="CA13" i="163"/>
  <c r="CB13" i="163"/>
  <c r="CC13" i="163"/>
  <c r="CA14" i="163"/>
  <c r="CB14" i="163"/>
  <c r="CC14" i="163"/>
  <c r="CA15" i="163"/>
  <c r="CB15" i="163"/>
  <c r="CC15" i="163"/>
  <c r="CA16" i="163"/>
  <c r="CB16" i="163"/>
  <c r="CC16" i="163"/>
  <c r="CC7" i="163"/>
  <c r="CB7" i="163"/>
  <c r="CA7" i="163"/>
  <c r="BW8" i="163"/>
  <c r="BX8" i="163"/>
  <c r="BY8" i="163"/>
  <c r="BW9" i="163"/>
  <c r="BX9" i="163"/>
  <c r="BY9" i="163"/>
  <c r="BW10" i="163"/>
  <c r="BX10" i="163"/>
  <c r="BY10" i="163"/>
  <c r="BW11" i="163"/>
  <c r="BX11" i="163"/>
  <c r="BY11" i="163"/>
  <c r="BW12" i="163"/>
  <c r="BX12" i="163"/>
  <c r="BY12" i="163"/>
  <c r="BW13" i="163"/>
  <c r="BX13" i="163"/>
  <c r="BY13" i="163"/>
  <c r="BW14" i="163"/>
  <c r="BX14" i="163"/>
  <c r="BY14" i="163"/>
  <c r="BW15" i="163"/>
  <c r="BX15" i="163"/>
  <c r="BY15" i="163"/>
  <c r="BW16" i="163"/>
  <c r="BX16" i="163"/>
  <c r="BY16" i="163"/>
  <c r="BS8" i="163"/>
  <c r="BT8" i="163"/>
  <c r="BU8" i="163"/>
  <c r="BS9" i="163"/>
  <c r="BT9" i="163"/>
  <c r="BU9" i="163"/>
  <c r="BS10" i="163"/>
  <c r="BT10" i="163"/>
  <c r="BU10" i="163"/>
  <c r="BS11" i="163"/>
  <c r="BT11" i="163"/>
  <c r="BU11" i="163"/>
  <c r="BS12" i="163"/>
  <c r="BT12" i="163"/>
  <c r="BU12" i="163"/>
  <c r="BS13" i="163"/>
  <c r="BT13" i="163"/>
  <c r="BU13" i="163"/>
  <c r="BS14" i="163"/>
  <c r="BT14" i="163"/>
  <c r="BU14" i="163"/>
  <c r="BS15" i="163"/>
  <c r="BT15" i="163"/>
  <c r="BU15" i="163"/>
  <c r="BS16" i="163"/>
  <c r="BT16" i="163"/>
  <c r="BU16" i="163"/>
  <c r="BY7" i="163"/>
  <c r="BX7" i="163"/>
  <c r="BW7" i="163"/>
  <c r="BU7" i="163"/>
  <c r="BT7" i="163"/>
  <c r="BS7" i="163"/>
  <c r="BD31" i="163"/>
  <c r="BB32" i="163"/>
  <c r="BM32" i="163"/>
  <c r="BF33" i="163"/>
  <c r="BN33" i="163"/>
  <c r="BO34" i="163"/>
  <c r="BH35" i="163"/>
  <c r="BM35" i="163"/>
  <c r="BP35" i="163"/>
  <c r="BJ37" i="163"/>
  <c r="BO37" i="163"/>
  <c r="BC38" i="163"/>
  <c r="BD39" i="163"/>
  <c r="BM30" i="163"/>
  <c r="BH30" i="163"/>
  <c r="BN8" i="163"/>
  <c r="BE31" i="163" s="1"/>
  <c r="BO8" i="163"/>
  <c r="BP8" i="163"/>
  <c r="BN9" i="163"/>
  <c r="BO9" i="163"/>
  <c r="BE32" i="163" s="1"/>
  <c r="BP9" i="163"/>
  <c r="BN10" i="163"/>
  <c r="BE33" i="163" s="1"/>
  <c r="BO10" i="163"/>
  <c r="BP10" i="163"/>
  <c r="BN11" i="163"/>
  <c r="BE34" i="163" s="1"/>
  <c r="BO11" i="163"/>
  <c r="BP11" i="163"/>
  <c r="BN12" i="163"/>
  <c r="BE35" i="163" s="1"/>
  <c r="BO12" i="163"/>
  <c r="BP12" i="163"/>
  <c r="BN13" i="163"/>
  <c r="BE36" i="163" s="1"/>
  <c r="BO13" i="163"/>
  <c r="BP13" i="163"/>
  <c r="BN14" i="163"/>
  <c r="BE37" i="163" s="1"/>
  <c r="BO14" i="163"/>
  <c r="BP14" i="163"/>
  <c r="BN15" i="163"/>
  <c r="BE38" i="163" s="1"/>
  <c r="BO15" i="163"/>
  <c r="BP15" i="163"/>
  <c r="BN16" i="163"/>
  <c r="BE39" i="163" s="1"/>
  <c r="BO16" i="163"/>
  <c r="BP16" i="163"/>
  <c r="BP7" i="163"/>
  <c r="BO7" i="163"/>
  <c r="BE30" i="163" s="1"/>
  <c r="BN7" i="163"/>
  <c r="BJ8" i="163"/>
  <c r="BK31" i="163" s="1"/>
  <c r="BK8" i="163"/>
  <c r="BL8" i="163"/>
  <c r="BJ9" i="163"/>
  <c r="BK32" i="163" s="1"/>
  <c r="BK9" i="163"/>
  <c r="BL9" i="163"/>
  <c r="BJ10" i="163"/>
  <c r="BK33" i="163" s="1"/>
  <c r="BK10" i="163"/>
  <c r="BL10" i="163"/>
  <c r="BJ11" i="163"/>
  <c r="BK34" i="163" s="1"/>
  <c r="BK11" i="163"/>
  <c r="BL11" i="163"/>
  <c r="BD34" i="163" s="1"/>
  <c r="BJ12" i="163"/>
  <c r="BK35" i="163" s="1"/>
  <c r="BK12" i="163"/>
  <c r="BL12" i="163"/>
  <c r="BJ13" i="163"/>
  <c r="BK36" i="163" s="1"/>
  <c r="BK13" i="163"/>
  <c r="BL13" i="163"/>
  <c r="BJ14" i="163"/>
  <c r="BK37" i="163" s="1"/>
  <c r="BK14" i="163"/>
  <c r="BL14" i="163"/>
  <c r="BJ15" i="163"/>
  <c r="BD38" i="163" s="1"/>
  <c r="BK15" i="163"/>
  <c r="BK38" i="163" s="1"/>
  <c r="BL15" i="163"/>
  <c r="BJ16" i="163"/>
  <c r="BK39" i="163" s="1"/>
  <c r="BK16" i="163"/>
  <c r="BL16" i="163"/>
  <c r="BL7" i="163"/>
  <c r="BK7" i="163"/>
  <c r="BJ7" i="163"/>
  <c r="BD30" i="163" s="1"/>
  <c r="BF8" i="163"/>
  <c r="BI31" i="163" s="1"/>
  <c r="BG8" i="163"/>
  <c r="BH8" i="163"/>
  <c r="BF9" i="163"/>
  <c r="BO32" i="163" s="1"/>
  <c r="BG9" i="163"/>
  <c r="BH9" i="163"/>
  <c r="BJ32" i="163" s="1"/>
  <c r="BF10" i="163"/>
  <c r="BO33" i="163" s="1"/>
  <c r="BG10" i="163"/>
  <c r="BH10" i="163"/>
  <c r="BC33" i="163" s="1"/>
  <c r="BF11" i="163"/>
  <c r="BP34" i="163" s="1"/>
  <c r="BG11" i="163"/>
  <c r="BH11" i="163"/>
  <c r="BF12" i="163"/>
  <c r="BI35" i="163" s="1"/>
  <c r="BG12" i="163"/>
  <c r="BH12" i="163"/>
  <c r="BF13" i="163"/>
  <c r="BJ36" i="163" s="1"/>
  <c r="BG13" i="163"/>
  <c r="BI36" i="163" s="1"/>
  <c r="BH13" i="163"/>
  <c r="BF14" i="163"/>
  <c r="BC37" i="163" s="1"/>
  <c r="BG14" i="163"/>
  <c r="BH14" i="163"/>
  <c r="BF15" i="163"/>
  <c r="BO38" i="163" s="1"/>
  <c r="BG15" i="163"/>
  <c r="BH15" i="163"/>
  <c r="BF16" i="163"/>
  <c r="BO39" i="163" s="1"/>
  <c r="BG16" i="163"/>
  <c r="BH16" i="163"/>
  <c r="BH7" i="163"/>
  <c r="BG7" i="163"/>
  <c r="BF7" i="163"/>
  <c r="BC30" i="163" s="1"/>
  <c r="BB8" i="163"/>
  <c r="BM31" i="163" s="1"/>
  <c r="BC8" i="163"/>
  <c r="BD8" i="163"/>
  <c r="BL31" i="163" s="1"/>
  <c r="BB9" i="163"/>
  <c r="BF32" i="163" s="1"/>
  <c r="BC9" i="163"/>
  <c r="BD9" i="163"/>
  <c r="BB10" i="163"/>
  <c r="BG33" i="163" s="1"/>
  <c r="BC10" i="163"/>
  <c r="BD10" i="163"/>
  <c r="BB11" i="163"/>
  <c r="BH34" i="163" s="1"/>
  <c r="BC11" i="163"/>
  <c r="BL34" i="163" s="1"/>
  <c r="BD11" i="163"/>
  <c r="BB12" i="163"/>
  <c r="BB35" i="163" s="1"/>
  <c r="BC12" i="163"/>
  <c r="BD12" i="163"/>
  <c r="BB13" i="163"/>
  <c r="BB36" i="163" s="1"/>
  <c r="BC13" i="163"/>
  <c r="BD13" i="163"/>
  <c r="BB14" i="163"/>
  <c r="BL37" i="163" s="1"/>
  <c r="BC14" i="163"/>
  <c r="BD14" i="163"/>
  <c r="BB15" i="163"/>
  <c r="BL38" i="163" s="1"/>
  <c r="BC15" i="163"/>
  <c r="BD15" i="163"/>
  <c r="BH38" i="163" s="1"/>
  <c r="BB16" i="163"/>
  <c r="BM39" i="163" s="1"/>
  <c r="BC16" i="163"/>
  <c r="BD16" i="163"/>
  <c r="BL39" i="163" s="1"/>
  <c r="BD7" i="163"/>
  <c r="BC7" i="163"/>
  <c r="BB7" i="163"/>
  <c r="BL30" i="163" s="1"/>
  <c r="AW8" i="163"/>
  <c r="AX8" i="163"/>
  <c r="AY8" i="163"/>
  <c r="AW9" i="163"/>
  <c r="AX9" i="163"/>
  <c r="AY9" i="163"/>
  <c r="AW10" i="163"/>
  <c r="AX10" i="163"/>
  <c r="AY10" i="163"/>
  <c r="AW11" i="163"/>
  <c r="AX11" i="163"/>
  <c r="AY11" i="163"/>
  <c r="AW12" i="163"/>
  <c r="AX12" i="163"/>
  <c r="AY12" i="163"/>
  <c r="AW13" i="163"/>
  <c r="AX13" i="163"/>
  <c r="AY13" i="163"/>
  <c r="AW14" i="163"/>
  <c r="AX14" i="163"/>
  <c r="AY14" i="163"/>
  <c r="AW15" i="163"/>
  <c r="AX15" i="163"/>
  <c r="AY15" i="163"/>
  <c r="AW16" i="163"/>
  <c r="AX16" i="163"/>
  <c r="AY16" i="163"/>
  <c r="AY7" i="163"/>
  <c r="AX7" i="163"/>
  <c r="AW7" i="163"/>
  <c r="AS8" i="163"/>
  <c r="AT8" i="163"/>
  <c r="AU8" i="163"/>
  <c r="AS9" i="163"/>
  <c r="AT9" i="163"/>
  <c r="AU9" i="163"/>
  <c r="AS10" i="163"/>
  <c r="AT10" i="163"/>
  <c r="AU10" i="163"/>
  <c r="AS11" i="163"/>
  <c r="AT11" i="163"/>
  <c r="AU11" i="163"/>
  <c r="AS12" i="163"/>
  <c r="AT12" i="163"/>
  <c r="AU12" i="163"/>
  <c r="AS13" i="163"/>
  <c r="AT13" i="163"/>
  <c r="AU13" i="163"/>
  <c r="AS14" i="163"/>
  <c r="AT14" i="163"/>
  <c r="AU14" i="163"/>
  <c r="AS15" i="163"/>
  <c r="AT15" i="163"/>
  <c r="AU15" i="163"/>
  <c r="AS16" i="163"/>
  <c r="AT16" i="163"/>
  <c r="AU16" i="163"/>
  <c r="AU7" i="163"/>
  <c r="AT7" i="163"/>
  <c r="AS7" i="163"/>
  <c r="AO8" i="163"/>
  <c r="AP8" i="163"/>
  <c r="AQ8" i="163"/>
  <c r="AO9" i="163"/>
  <c r="AP9" i="163"/>
  <c r="AQ9" i="163"/>
  <c r="AO10" i="163"/>
  <c r="AP10" i="163"/>
  <c r="AQ10" i="163"/>
  <c r="AO11" i="163"/>
  <c r="AP11" i="163"/>
  <c r="AQ11" i="163"/>
  <c r="AO12" i="163"/>
  <c r="AP12" i="163"/>
  <c r="AQ12" i="163"/>
  <c r="AO13" i="163"/>
  <c r="AP13" i="163"/>
  <c r="AQ13" i="163"/>
  <c r="AO14" i="163"/>
  <c r="AP14" i="163"/>
  <c r="AQ14" i="163"/>
  <c r="AO15" i="163"/>
  <c r="AP15" i="163"/>
  <c r="AQ15" i="163"/>
  <c r="AO16" i="163"/>
  <c r="AP16" i="163"/>
  <c r="AQ16" i="163"/>
  <c r="AQ7" i="163"/>
  <c r="AP7" i="163"/>
  <c r="AO7" i="163"/>
  <c r="AK8" i="163"/>
  <c r="AL8" i="163"/>
  <c r="AM8" i="163"/>
  <c r="AK9" i="163"/>
  <c r="AL9" i="163"/>
  <c r="AM9" i="163"/>
  <c r="AK10" i="163"/>
  <c r="AL10" i="163"/>
  <c r="AM10" i="163"/>
  <c r="AK11" i="163"/>
  <c r="AL11" i="163"/>
  <c r="AM11" i="163"/>
  <c r="AK12" i="163"/>
  <c r="AL12" i="163"/>
  <c r="AM12" i="163"/>
  <c r="AK13" i="163"/>
  <c r="AL13" i="163"/>
  <c r="AM13" i="163"/>
  <c r="AK14" i="163"/>
  <c r="AL14" i="163"/>
  <c r="AM14" i="163"/>
  <c r="AK15" i="163"/>
  <c r="AL15" i="163"/>
  <c r="AM15" i="163"/>
  <c r="AK16" i="163"/>
  <c r="AL16" i="163"/>
  <c r="AM16" i="163"/>
  <c r="AM7" i="163"/>
  <c r="AL7" i="163"/>
  <c r="AK7" i="163"/>
  <c r="AG8" i="163"/>
  <c r="AH8" i="163"/>
  <c r="AG9" i="163"/>
  <c r="AH9" i="163"/>
  <c r="AG10" i="163"/>
  <c r="AH10" i="163"/>
  <c r="AG11" i="163"/>
  <c r="AH11" i="163"/>
  <c r="AG12" i="163"/>
  <c r="AH12" i="163"/>
  <c r="AG13" i="163"/>
  <c r="AH13" i="163"/>
  <c r="AG14" i="163"/>
  <c r="AH14" i="163"/>
  <c r="AG15" i="163"/>
  <c r="AH15" i="163"/>
  <c r="AG16" i="163"/>
  <c r="AH16" i="163"/>
  <c r="AH7" i="163"/>
  <c r="AG7" i="163"/>
  <c r="AD8" i="163"/>
  <c r="AE8" i="163"/>
  <c r="AD9" i="163"/>
  <c r="AE9" i="163"/>
  <c r="AD10" i="163"/>
  <c r="AE10" i="163"/>
  <c r="AD11" i="163"/>
  <c r="AE11" i="163"/>
  <c r="AD12" i="163"/>
  <c r="AE12" i="163"/>
  <c r="AD13" i="163"/>
  <c r="AE13" i="163"/>
  <c r="AD14" i="163"/>
  <c r="AE14" i="163"/>
  <c r="AD15" i="163"/>
  <c r="AE15" i="163"/>
  <c r="AD16" i="163"/>
  <c r="AE16" i="163"/>
  <c r="AE7" i="163"/>
  <c r="AD7" i="163"/>
  <c r="AA8" i="163"/>
  <c r="AB8" i="163"/>
  <c r="AA9" i="163"/>
  <c r="AB9" i="163"/>
  <c r="AA10" i="163"/>
  <c r="AB10" i="163"/>
  <c r="AA11" i="163"/>
  <c r="AA34" i="163" s="1"/>
  <c r="AB11" i="163"/>
  <c r="AA12" i="163"/>
  <c r="AB12" i="163"/>
  <c r="AA13" i="163"/>
  <c r="AB13" i="163"/>
  <c r="AA14" i="163"/>
  <c r="AB14" i="163"/>
  <c r="AA15" i="163"/>
  <c r="AA38" i="163" s="1"/>
  <c r="AB15" i="163"/>
  <c r="AA16" i="163"/>
  <c r="AB16" i="163"/>
  <c r="AB7" i="163"/>
  <c r="AA7" i="163"/>
  <c r="T36" i="163"/>
  <c r="W8" i="163"/>
  <c r="X8" i="163"/>
  <c r="W9" i="163"/>
  <c r="X9" i="163"/>
  <c r="S32" i="163" s="1"/>
  <c r="W10" i="163"/>
  <c r="V33" i="163" s="1"/>
  <c r="X10" i="163"/>
  <c r="U33" i="163" s="1"/>
  <c r="W11" i="163"/>
  <c r="X11" i="163"/>
  <c r="U34" i="163" s="1"/>
  <c r="W12" i="163"/>
  <c r="X12" i="163"/>
  <c r="W13" i="163"/>
  <c r="X13" i="163"/>
  <c r="U36" i="163" s="1"/>
  <c r="W14" i="163"/>
  <c r="V37" i="163" s="1"/>
  <c r="X14" i="163"/>
  <c r="W15" i="163"/>
  <c r="X15" i="163"/>
  <c r="W16" i="163"/>
  <c r="X16" i="163"/>
  <c r="X7" i="163"/>
  <c r="W7" i="163"/>
  <c r="W30" i="163" s="1"/>
  <c r="T8" i="163"/>
  <c r="U8" i="163"/>
  <c r="T9" i="163"/>
  <c r="U9" i="163"/>
  <c r="T10" i="163"/>
  <c r="U10" i="163"/>
  <c r="T11" i="163"/>
  <c r="U11" i="163"/>
  <c r="R34" i="163" s="1"/>
  <c r="T12" i="163"/>
  <c r="U12" i="163"/>
  <c r="T13" i="163"/>
  <c r="U13" i="163"/>
  <c r="T14" i="163"/>
  <c r="U14" i="163"/>
  <c r="T15" i="163"/>
  <c r="U15" i="163"/>
  <c r="R38" i="163" s="1"/>
  <c r="T16" i="163"/>
  <c r="U16" i="163"/>
  <c r="Q8" i="163"/>
  <c r="T31" i="163" s="1"/>
  <c r="R8" i="163"/>
  <c r="Q9" i="163"/>
  <c r="T32" i="163" s="1"/>
  <c r="R9" i="163"/>
  <c r="Q10" i="163"/>
  <c r="T33" i="163" s="1"/>
  <c r="R10" i="163"/>
  <c r="Q33" i="163" s="1"/>
  <c r="Q11" i="163"/>
  <c r="T34" i="163" s="1"/>
  <c r="R11" i="163"/>
  <c r="Q12" i="163"/>
  <c r="T35" i="163" s="1"/>
  <c r="R12" i="163"/>
  <c r="Q13" i="163"/>
  <c r="R13" i="163"/>
  <c r="Q14" i="163"/>
  <c r="T37" i="163" s="1"/>
  <c r="R14" i="163"/>
  <c r="Q37" i="163" s="1"/>
  <c r="Q15" i="163"/>
  <c r="T38" i="163" s="1"/>
  <c r="R15" i="163"/>
  <c r="Q16" i="163"/>
  <c r="T39" i="163" s="1"/>
  <c r="R16" i="163"/>
  <c r="U7" i="163"/>
  <c r="R30" i="163" s="1"/>
  <c r="T7" i="163"/>
  <c r="R7" i="163"/>
  <c r="Q7" i="163"/>
  <c r="T30" i="163" s="1"/>
  <c r="M8" i="163"/>
  <c r="N8" i="163"/>
  <c r="M9" i="163"/>
  <c r="N9" i="163"/>
  <c r="M10" i="163"/>
  <c r="N10" i="163"/>
  <c r="M11" i="163"/>
  <c r="N11" i="163"/>
  <c r="M12" i="163"/>
  <c r="N12" i="163"/>
  <c r="M13" i="163"/>
  <c r="N13" i="163"/>
  <c r="M14" i="163"/>
  <c r="N14" i="163"/>
  <c r="M15" i="163"/>
  <c r="N15" i="163"/>
  <c r="M16" i="163"/>
  <c r="N16" i="163"/>
  <c r="N7" i="163"/>
  <c r="M7" i="163"/>
  <c r="J8" i="163"/>
  <c r="K8" i="163"/>
  <c r="J9" i="163"/>
  <c r="K9" i="163"/>
  <c r="J10" i="163"/>
  <c r="K10" i="163"/>
  <c r="J11" i="163"/>
  <c r="K11" i="163"/>
  <c r="J12" i="163"/>
  <c r="K12" i="163"/>
  <c r="J13" i="163"/>
  <c r="K13" i="163"/>
  <c r="J14" i="163"/>
  <c r="K14" i="163"/>
  <c r="J15" i="163"/>
  <c r="K15" i="163"/>
  <c r="J16" i="163"/>
  <c r="K16" i="163"/>
  <c r="K7" i="163"/>
  <c r="J7" i="163"/>
  <c r="G8" i="163"/>
  <c r="H8" i="163"/>
  <c r="G9" i="163"/>
  <c r="H9" i="163"/>
  <c r="G10" i="163"/>
  <c r="H10" i="163"/>
  <c r="G11" i="163"/>
  <c r="H11" i="163"/>
  <c r="G12" i="163"/>
  <c r="H12" i="163"/>
  <c r="G13" i="163"/>
  <c r="H13" i="163"/>
  <c r="G14" i="163"/>
  <c r="H14" i="163"/>
  <c r="G15" i="163"/>
  <c r="H15" i="163"/>
  <c r="G16" i="163"/>
  <c r="H16" i="163"/>
  <c r="H7" i="163"/>
  <c r="J30" i="163" s="1"/>
  <c r="D8" i="163"/>
  <c r="D31" i="163" s="1"/>
  <c r="C54" i="163" s="1"/>
  <c r="D9" i="163"/>
  <c r="D32" i="163" s="1"/>
  <c r="D10" i="163"/>
  <c r="D33" i="163" s="1"/>
  <c r="D11" i="163"/>
  <c r="D34" i="163" s="1"/>
  <c r="D12" i="163"/>
  <c r="D35" i="163" s="1"/>
  <c r="D13" i="163"/>
  <c r="D36" i="163" s="1"/>
  <c r="D14" i="163"/>
  <c r="D37" i="163" s="1"/>
  <c r="D15" i="163"/>
  <c r="D38" i="163" s="1"/>
  <c r="D16" i="163"/>
  <c r="D39" i="163" s="1"/>
  <c r="BB37" i="163" l="1"/>
  <c r="Q38" i="163"/>
  <c r="Q34" i="163"/>
  <c r="R39" i="163"/>
  <c r="R35" i="163"/>
  <c r="R31" i="163"/>
  <c r="BF30" i="163"/>
  <c r="BN30" i="163"/>
  <c r="BC39" i="163"/>
  <c r="BJ38" i="163"/>
  <c r="BB38" i="163"/>
  <c r="BI37" i="163"/>
  <c r="BP36" i="163"/>
  <c r="BH36" i="163"/>
  <c r="BO35" i="163"/>
  <c r="BG35" i="163"/>
  <c r="BN34" i="163"/>
  <c r="BF34" i="163"/>
  <c r="BM33" i="163"/>
  <c r="BL32" i="163"/>
  <c r="BD32" i="163"/>
  <c r="BC31" i="163"/>
  <c r="CS32" i="163"/>
  <c r="BG34" i="163"/>
  <c r="BG30" i="163"/>
  <c r="BO30" i="163"/>
  <c r="BJ39" i="163"/>
  <c r="BB39" i="163"/>
  <c r="BI38" i="163"/>
  <c r="BP37" i="163"/>
  <c r="BH37" i="163"/>
  <c r="BO36" i="163"/>
  <c r="BG36" i="163"/>
  <c r="BN35" i="163"/>
  <c r="BF35" i="163"/>
  <c r="BM34" i="163"/>
  <c r="BL33" i="163"/>
  <c r="BD33" i="163"/>
  <c r="BC32" i="163"/>
  <c r="BJ31" i="163"/>
  <c r="BB31" i="163"/>
  <c r="CS34" i="163"/>
  <c r="L100" i="163"/>
  <c r="BP30" i="163"/>
  <c r="BI39" i="163"/>
  <c r="BP38" i="163"/>
  <c r="BG37" i="163"/>
  <c r="BF36" i="163"/>
  <c r="Q30" i="163"/>
  <c r="W36" i="163"/>
  <c r="V32" i="163"/>
  <c r="BI30" i="163"/>
  <c r="BP39" i="163"/>
  <c r="BH39" i="163"/>
  <c r="BG38" i="163"/>
  <c r="BN37" i="163"/>
  <c r="BF37" i="163"/>
  <c r="BM36" i="163"/>
  <c r="BL35" i="163"/>
  <c r="BD35" i="163"/>
  <c r="BC34" i="163"/>
  <c r="BJ33" i="163"/>
  <c r="BB33" i="163"/>
  <c r="BI32" i="163"/>
  <c r="BP31" i="163"/>
  <c r="BH31" i="163"/>
  <c r="CM38" i="163"/>
  <c r="AF100" i="163"/>
  <c r="CP100" i="163"/>
  <c r="BN36" i="163"/>
  <c r="Q36" i="163"/>
  <c r="Q32" i="163"/>
  <c r="R37" i="163"/>
  <c r="R33" i="163"/>
  <c r="S39" i="163"/>
  <c r="S35" i="163"/>
  <c r="S31" i="163"/>
  <c r="BB30" i="163"/>
  <c r="BJ30" i="163"/>
  <c r="BG39" i="163"/>
  <c r="BN38" i="163"/>
  <c r="BF38" i="163"/>
  <c r="BM37" i="163"/>
  <c r="BL36" i="163"/>
  <c r="BD36" i="163"/>
  <c r="BC35" i="163"/>
  <c r="BJ34" i="163"/>
  <c r="BB34" i="163"/>
  <c r="BI33" i="163"/>
  <c r="BP32" i="163"/>
  <c r="BH32" i="163"/>
  <c r="BO31" i="163"/>
  <c r="BG31" i="163"/>
  <c r="BK30" i="163"/>
  <c r="BN39" i="163"/>
  <c r="BF39" i="163"/>
  <c r="BM38" i="163"/>
  <c r="BD37" i="163"/>
  <c r="BC36" i="163"/>
  <c r="BJ35" i="163"/>
  <c r="BI34" i="163"/>
  <c r="BP33" i="163"/>
  <c r="BH33" i="163"/>
  <c r="BG32" i="163"/>
  <c r="BN31" i="163"/>
  <c r="BF31" i="163"/>
  <c r="BH100" i="163"/>
  <c r="Q39" i="163"/>
  <c r="Q35" i="163"/>
  <c r="Q31" i="163"/>
  <c r="R36" i="163"/>
  <c r="R32" i="163"/>
  <c r="S38" i="163"/>
  <c r="BN32" i="163"/>
  <c r="CS38" i="163"/>
  <c r="CP30" i="163"/>
  <c r="CK35" i="163"/>
  <c r="CX30" i="163"/>
  <c r="CW37" i="163"/>
  <c r="CR34" i="163"/>
  <c r="CW39" i="163"/>
  <c r="CW31" i="163"/>
  <c r="CQ33" i="163"/>
  <c r="CM33" i="163"/>
  <c r="CX32" i="163"/>
  <c r="CW38" i="163"/>
  <c r="CT36" i="163"/>
  <c r="CJ33" i="163"/>
  <c r="CM30" i="163"/>
  <c r="CS37" i="163"/>
  <c r="CP32" i="163"/>
  <c r="CO39" i="163"/>
  <c r="CO31" i="163"/>
  <c r="CM34" i="163"/>
  <c r="CN38" i="163"/>
  <c r="CX39" i="163"/>
  <c r="CW36" i="163"/>
  <c r="CS35" i="163"/>
  <c r="CM39" i="163"/>
  <c r="CM31" i="163"/>
  <c r="CT35" i="163"/>
  <c r="CX36" i="163"/>
  <c r="CL32" i="163"/>
  <c r="CU37" i="163"/>
  <c r="CL30" i="163"/>
  <c r="CJ34" i="163"/>
  <c r="CS39" i="163"/>
  <c r="CS31" i="163"/>
  <c r="CM35" i="163"/>
  <c r="CL36" i="163"/>
  <c r="CM32" i="163"/>
  <c r="CS33" i="163"/>
  <c r="CM37" i="163"/>
  <c r="CQ30" i="163"/>
  <c r="CV39" i="163"/>
  <c r="CN39" i="163"/>
  <c r="CU38" i="163"/>
  <c r="CT37" i="163"/>
  <c r="CL37" i="163"/>
  <c r="CS36" i="163"/>
  <c r="CK36" i="163"/>
  <c r="CR35" i="163"/>
  <c r="CJ35" i="163"/>
  <c r="CQ34" i="163"/>
  <c r="CX33" i="163"/>
  <c r="CP33" i="163"/>
  <c r="CW32" i="163"/>
  <c r="CO32" i="163"/>
  <c r="CV31" i="163"/>
  <c r="CN31" i="163"/>
  <c r="CJ30" i="163"/>
  <c r="CR30" i="163"/>
  <c r="CU39" i="163"/>
  <c r="CT38" i="163"/>
  <c r="CL38" i="163"/>
  <c r="CK37" i="163"/>
  <c r="CR36" i="163"/>
  <c r="CJ36" i="163"/>
  <c r="CQ35" i="163"/>
  <c r="CX34" i="163"/>
  <c r="CP34" i="163"/>
  <c r="CW33" i="163"/>
  <c r="CO33" i="163"/>
  <c r="CV32" i="163"/>
  <c r="CN32" i="163"/>
  <c r="CU31" i="163"/>
  <c r="CK30" i="163"/>
  <c r="CS30" i="163"/>
  <c r="CT39" i="163"/>
  <c r="CL39" i="163"/>
  <c r="CK38" i="163"/>
  <c r="CR37" i="163"/>
  <c r="CJ37" i="163"/>
  <c r="CX35" i="163"/>
  <c r="CP35" i="163"/>
  <c r="CW34" i="163"/>
  <c r="CO34" i="163"/>
  <c r="CV33" i="163"/>
  <c r="CN33" i="163"/>
  <c r="CU32" i="163"/>
  <c r="CT31" i="163"/>
  <c r="CL31" i="163"/>
  <c r="CT30" i="163"/>
  <c r="CK39" i="163"/>
  <c r="CR38" i="163"/>
  <c r="CJ38" i="163"/>
  <c r="CQ37" i="163"/>
  <c r="CP36" i="163"/>
  <c r="CW35" i="163"/>
  <c r="CO35" i="163"/>
  <c r="CV34" i="163"/>
  <c r="CN34" i="163"/>
  <c r="CU33" i="163"/>
  <c r="CT32" i="163"/>
  <c r="CK31" i="163"/>
  <c r="CU30" i="163"/>
  <c r="CR39" i="163"/>
  <c r="CJ39" i="163"/>
  <c r="CQ38" i="163"/>
  <c r="CX37" i="163"/>
  <c r="CP37" i="163"/>
  <c r="CO36" i="163"/>
  <c r="CV35" i="163"/>
  <c r="CN35" i="163"/>
  <c r="CU34" i="163"/>
  <c r="CT33" i="163"/>
  <c r="CL33" i="163"/>
  <c r="CK32" i="163"/>
  <c r="CR31" i="163"/>
  <c r="CJ31" i="163"/>
  <c r="CN30" i="163"/>
  <c r="CV30" i="163"/>
  <c r="CQ39" i="163"/>
  <c r="CX38" i="163"/>
  <c r="CP38" i="163"/>
  <c r="CO37" i="163"/>
  <c r="CV36" i="163"/>
  <c r="CN36" i="163"/>
  <c r="CU35" i="163"/>
  <c r="CT34" i="163"/>
  <c r="CL34" i="163"/>
  <c r="CK33" i="163"/>
  <c r="CR32" i="163"/>
  <c r="CJ32" i="163"/>
  <c r="CQ31" i="163"/>
  <c r="CO30" i="163"/>
  <c r="CW30" i="163"/>
  <c r="CP39" i="163"/>
  <c r="CO38" i="163"/>
  <c r="CV37" i="163"/>
  <c r="CN37" i="163"/>
  <c r="CU36" i="163"/>
  <c r="CL35" i="163"/>
  <c r="CK34" i="163"/>
  <c r="CR33" i="163"/>
  <c r="CQ32" i="163"/>
  <c r="CX31" i="163"/>
  <c r="CP31" i="163"/>
  <c r="CV38" i="163"/>
  <c r="BW36" i="163"/>
  <c r="CF39" i="163"/>
  <c r="BT31" i="163"/>
  <c r="CB35" i="163"/>
  <c r="BV39" i="163"/>
  <c r="BV31" i="163"/>
  <c r="CB30" i="163"/>
  <c r="BU32" i="163"/>
  <c r="BV36" i="163"/>
  <c r="CF35" i="163"/>
  <c r="BS39" i="163"/>
  <c r="BS31" i="163"/>
  <c r="CA32" i="163"/>
  <c r="CB36" i="163"/>
  <c r="BV30" i="163"/>
  <c r="BV32" i="163"/>
  <c r="BV33" i="163"/>
  <c r="BZ36" i="163"/>
  <c r="CB37" i="163"/>
  <c r="CA38" i="163"/>
  <c r="BU34" i="163"/>
  <c r="BV38" i="163"/>
  <c r="CF33" i="163"/>
  <c r="BT30" i="163"/>
  <c r="CB39" i="163"/>
  <c r="CB31" i="163"/>
  <c r="BV35" i="163"/>
  <c r="CA37" i="163"/>
  <c r="BU33" i="163"/>
  <c r="CF34" i="163"/>
  <c r="CB38" i="163"/>
  <c r="BV34" i="163"/>
  <c r="BY37" i="163"/>
  <c r="CD34" i="163"/>
  <c r="CC32" i="163"/>
  <c r="CB32" i="163"/>
  <c r="BZ38" i="163"/>
  <c r="CE36" i="163"/>
  <c r="BX36" i="163"/>
  <c r="CB33" i="163"/>
  <c r="CC38" i="163"/>
  <c r="CC30" i="163"/>
  <c r="BX35" i="163"/>
  <c r="BX34" i="163"/>
  <c r="BY38" i="163"/>
  <c r="BT33" i="163"/>
  <c r="BW34" i="163"/>
  <c r="CC39" i="163"/>
  <c r="CC31" i="163"/>
  <c r="CG37" i="163"/>
  <c r="CE35" i="163"/>
  <c r="BS38" i="163"/>
  <c r="BY36" i="163"/>
  <c r="CD33" i="163"/>
  <c r="CF37" i="163"/>
  <c r="BW35" i="163"/>
  <c r="BS37" i="163"/>
  <c r="BS30" i="163"/>
  <c r="BW33" i="163"/>
  <c r="BU30" i="163"/>
  <c r="CA39" i="163"/>
  <c r="BZ37" i="163"/>
  <c r="BT32" i="163"/>
  <c r="BZ39" i="163"/>
  <c r="CG36" i="163"/>
  <c r="CC33" i="163"/>
  <c r="CA31" i="163"/>
  <c r="CD30" i="163"/>
  <c r="BT39" i="163"/>
  <c r="CF36" i="163"/>
  <c r="BZ31" i="163"/>
  <c r="BW30" i="163"/>
  <c r="CE30" i="163"/>
  <c r="CG38" i="163"/>
  <c r="BX37" i="163"/>
  <c r="BX30" i="163"/>
  <c r="CF30" i="163"/>
  <c r="CG39" i="163"/>
  <c r="BY39" i="163"/>
  <c r="CF38" i="163"/>
  <c r="BX38" i="163"/>
  <c r="CE37" i="163"/>
  <c r="BW37" i="163"/>
  <c r="CD36" i="163"/>
  <c r="CC35" i="163"/>
  <c r="BU35" i="163"/>
  <c r="CB34" i="163"/>
  <c r="BT34" i="163"/>
  <c r="CA33" i="163"/>
  <c r="BS33" i="163"/>
  <c r="BZ32" i="163"/>
  <c r="CG31" i="163"/>
  <c r="BY31" i="163"/>
  <c r="BY30" i="163"/>
  <c r="CG30" i="163"/>
  <c r="BX39" i="163"/>
  <c r="CE38" i="163"/>
  <c r="BW38" i="163"/>
  <c r="CD37" i="163"/>
  <c r="CC36" i="163"/>
  <c r="BU36" i="163"/>
  <c r="BT35" i="163"/>
  <c r="CA34" i="163"/>
  <c r="BS34" i="163"/>
  <c r="BZ33" i="163"/>
  <c r="CG32" i="163"/>
  <c r="BY32" i="163"/>
  <c r="CF31" i="163"/>
  <c r="BX31" i="163"/>
  <c r="BZ30" i="163"/>
  <c r="CE39" i="163"/>
  <c r="BW39" i="163"/>
  <c r="CD38" i="163"/>
  <c r="CC37" i="163"/>
  <c r="BU37" i="163"/>
  <c r="BT36" i="163"/>
  <c r="CA35" i="163"/>
  <c r="BS35" i="163"/>
  <c r="BZ34" i="163"/>
  <c r="CG33" i="163"/>
  <c r="BY33" i="163"/>
  <c r="CF32" i="163"/>
  <c r="BX32" i="163"/>
  <c r="CE31" i="163"/>
  <c r="BW31" i="163"/>
  <c r="CD35" i="163"/>
  <c r="CC34" i="163"/>
  <c r="CA30" i="163"/>
  <c r="CD39" i="163"/>
  <c r="BU38" i="163"/>
  <c r="BT37" i="163"/>
  <c r="CA36" i="163"/>
  <c r="BS36" i="163"/>
  <c r="BZ35" i="163"/>
  <c r="CG34" i="163"/>
  <c r="BY34" i="163"/>
  <c r="BX33" i="163"/>
  <c r="CE32" i="163"/>
  <c r="BW32" i="163"/>
  <c r="CD31" i="163"/>
  <c r="BS32" i="163"/>
  <c r="BU39" i="163"/>
  <c r="BT38" i="163"/>
  <c r="CG35" i="163"/>
  <c r="BY35" i="163"/>
  <c r="CE33" i="163"/>
  <c r="CD32" i="163"/>
  <c r="BU31" i="163"/>
  <c r="CE34" i="163"/>
  <c r="AT33" i="163"/>
  <c r="AN37" i="163"/>
  <c r="AQ36" i="163"/>
  <c r="AT35" i="163"/>
  <c r="AT34" i="163"/>
  <c r="AM30" i="163"/>
  <c r="AN38" i="163"/>
  <c r="AL39" i="163"/>
  <c r="AL31" i="163"/>
  <c r="AN39" i="163"/>
  <c r="AN31" i="163"/>
  <c r="AS38" i="163"/>
  <c r="AN34" i="163"/>
  <c r="AY36" i="163"/>
  <c r="AM32" i="163"/>
  <c r="AN36" i="163"/>
  <c r="AX33" i="163"/>
  <c r="AT37" i="163"/>
  <c r="AN33" i="163"/>
  <c r="AX35" i="163"/>
  <c r="AL30" i="163"/>
  <c r="AX32" i="163"/>
  <c r="AT36" i="163"/>
  <c r="AN30" i="163"/>
  <c r="AN32" i="163"/>
  <c r="AT39" i="163"/>
  <c r="AN35" i="163"/>
  <c r="AR37" i="163"/>
  <c r="AT31" i="163"/>
  <c r="AX34" i="163"/>
  <c r="AT38" i="163"/>
  <c r="AU32" i="163"/>
  <c r="AS31" i="163"/>
  <c r="AV33" i="163"/>
  <c r="AU30" i="163"/>
  <c r="AV34" i="163"/>
  <c r="AW35" i="163"/>
  <c r="AK38" i="163"/>
  <c r="AX36" i="163"/>
  <c r="AP35" i="163"/>
  <c r="AO35" i="163"/>
  <c r="AK37" i="163"/>
  <c r="AV30" i="163"/>
  <c r="AS39" i="163"/>
  <c r="AO34" i="163"/>
  <c r="AR38" i="163"/>
  <c r="AM33" i="163"/>
  <c r="AU39" i="163"/>
  <c r="AP36" i="163"/>
  <c r="AU33" i="163"/>
  <c r="AU31" i="163"/>
  <c r="AY37" i="163"/>
  <c r="AT32" i="163"/>
  <c r="AQ37" i="163"/>
  <c r="AL32" i="163"/>
  <c r="AK31" i="163"/>
  <c r="AO30" i="163"/>
  <c r="AW30" i="163"/>
  <c r="AR39" i="163"/>
  <c r="AY38" i="163"/>
  <c r="AQ38" i="163"/>
  <c r="AX37" i="163"/>
  <c r="AP37" i="163"/>
  <c r="AW36" i="163"/>
  <c r="AO36" i="163"/>
  <c r="AV35" i="163"/>
  <c r="AU34" i="163"/>
  <c r="AM34" i="163"/>
  <c r="AL33" i="163"/>
  <c r="AS32" i="163"/>
  <c r="AK32" i="163"/>
  <c r="AR31" i="163"/>
  <c r="AP30" i="163"/>
  <c r="AX30" i="163"/>
  <c r="AY39" i="163"/>
  <c r="AQ39" i="163"/>
  <c r="AX38" i="163"/>
  <c r="AP38" i="163"/>
  <c r="AW37" i="163"/>
  <c r="AO37" i="163"/>
  <c r="AV36" i="163"/>
  <c r="AU35" i="163"/>
  <c r="AM35" i="163"/>
  <c r="AL34" i="163"/>
  <c r="AS33" i="163"/>
  <c r="AK33" i="163"/>
  <c r="AR32" i="163"/>
  <c r="AY31" i="163"/>
  <c r="AQ31" i="163"/>
  <c r="AQ30" i="163"/>
  <c r="AY30" i="163"/>
  <c r="AX39" i="163"/>
  <c r="AP39" i="163"/>
  <c r="AW38" i="163"/>
  <c r="AO38" i="163"/>
  <c r="AV37" i="163"/>
  <c r="AU36" i="163"/>
  <c r="AM36" i="163"/>
  <c r="AL35" i="163"/>
  <c r="AS34" i="163"/>
  <c r="AK34" i="163"/>
  <c r="AR33" i="163"/>
  <c r="AY32" i="163"/>
  <c r="AQ32" i="163"/>
  <c r="AX31" i="163"/>
  <c r="AP31" i="163"/>
  <c r="AK39" i="163"/>
  <c r="AR30" i="163"/>
  <c r="AW39" i="163"/>
  <c r="AO39" i="163"/>
  <c r="AV38" i="163"/>
  <c r="AU37" i="163"/>
  <c r="AM37" i="163"/>
  <c r="AL36" i="163"/>
  <c r="AS35" i="163"/>
  <c r="AK35" i="163"/>
  <c r="AR34" i="163"/>
  <c r="AY33" i="163"/>
  <c r="AQ33" i="163"/>
  <c r="AP32" i="163"/>
  <c r="AW31" i="163"/>
  <c r="AO31" i="163"/>
  <c r="AK30" i="163"/>
  <c r="AS30" i="163"/>
  <c r="AV39" i="163"/>
  <c r="AU38" i="163"/>
  <c r="AM38" i="163"/>
  <c r="AL37" i="163"/>
  <c r="AS36" i="163"/>
  <c r="AK36" i="163"/>
  <c r="AR35" i="163"/>
  <c r="AY34" i="163"/>
  <c r="AQ34" i="163"/>
  <c r="AP33" i="163"/>
  <c r="AW32" i="163"/>
  <c r="AO32" i="163"/>
  <c r="AV31" i="163"/>
  <c r="AT30" i="163"/>
  <c r="AM39" i="163"/>
  <c r="AL38" i="163"/>
  <c r="AS37" i="163"/>
  <c r="AR36" i="163"/>
  <c r="AY35" i="163"/>
  <c r="AQ35" i="163"/>
  <c r="AP34" i="163"/>
  <c r="AW33" i="163"/>
  <c r="AO33" i="163"/>
  <c r="AV32" i="163"/>
  <c r="AM31" i="163"/>
  <c r="AW34" i="163"/>
  <c r="AD35" i="163"/>
  <c r="AA31" i="163"/>
  <c r="AA39" i="163"/>
  <c r="AA32" i="163"/>
  <c r="AD36" i="163"/>
  <c r="AG33" i="163"/>
  <c r="AE36" i="163"/>
  <c r="AE38" i="163"/>
  <c r="AB34" i="163"/>
  <c r="AB32" i="163"/>
  <c r="AC36" i="163"/>
  <c r="AG32" i="163"/>
  <c r="AE39" i="163"/>
  <c r="AB35" i="163"/>
  <c r="AE31" i="163"/>
  <c r="AF39" i="163"/>
  <c r="AC35" i="163"/>
  <c r="AF31" i="163"/>
  <c r="AE30" i="163"/>
  <c r="AG30" i="163"/>
  <c r="AF38" i="163"/>
  <c r="AC34" i="163"/>
  <c r="AE37" i="163"/>
  <c r="AB33" i="163"/>
  <c r="AF37" i="163"/>
  <c r="AC33" i="163"/>
  <c r="AD38" i="163"/>
  <c r="AD30" i="163"/>
  <c r="AC37" i="163"/>
  <c r="AB36" i="163"/>
  <c r="AA33" i="163"/>
  <c r="AF32" i="163"/>
  <c r="AD37" i="163"/>
  <c r="AA30" i="163"/>
  <c r="AD39" i="163"/>
  <c r="AC38" i="163"/>
  <c r="AB37" i="163"/>
  <c r="AA36" i="163"/>
  <c r="AG34" i="163"/>
  <c r="AF33" i="163"/>
  <c r="AE32" i="163"/>
  <c r="AD31" i="163"/>
  <c r="AB30" i="163"/>
  <c r="AC39" i="163"/>
  <c r="AB38" i="163"/>
  <c r="AA37" i="163"/>
  <c r="AG35" i="163"/>
  <c r="AF34" i="163"/>
  <c r="AE33" i="163"/>
  <c r="AD32" i="163"/>
  <c r="AC31" i="163"/>
  <c r="AC30" i="163"/>
  <c r="AB39" i="163"/>
  <c r="AG36" i="163"/>
  <c r="AF35" i="163"/>
  <c r="AE34" i="163"/>
  <c r="AD33" i="163"/>
  <c r="AC32" i="163"/>
  <c r="AB31" i="163"/>
  <c r="AA35" i="163"/>
  <c r="AG37" i="163"/>
  <c r="AF36" i="163"/>
  <c r="AE35" i="163"/>
  <c r="AD34" i="163"/>
  <c r="AG38" i="163"/>
  <c r="AF30" i="163"/>
  <c r="AG39" i="163"/>
  <c r="AG31" i="163"/>
  <c r="S30" i="163"/>
  <c r="V38" i="163"/>
  <c r="V34" i="163"/>
  <c r="U30" i="163"/>
  <c r="W38" i="163"/>
  <c r="S34" i="163"/>
  <c r="S37" i="163"/>
  <c r="V36" i="163"/>
  <c r="U35" i="163"/>
  <c r="V39" i="163"/>
  <c r="V35" i="163"/>
  <c r="V31" i="163"/>
  <c r="V30" i="163"/>
  <c r="V50" i="163" s="1"/>
  <c r="W39" i="163"/>
  <c r="U37" i="163"/>
  <c r="W31" i="163"/>
  <c r="W50" i="163" s="1"/>
  <c r="V101" i="163" s="1"/>
  <c r="W37" i="163"/>
  <c r="S33" i="163"/>
  <c r="U38" i="163"/>
  <c r="S36" i="163"/>
  <c r="W32" i="163"/>
  <c r="U39" i="163"/>
  <c r="W33" i="163"/>
  <c r="U31" i="163"/>
  <c r="W34" i="163"/>
  <c r="U32" i="163"/>
  <c r="W35" i="163"/>
  <c r="M32" i="163"/>
  <c r="J36" i="163"/>
  <c r="K38" i="163"/>
  <c r="G34" i="163"/>
  <c r="I30" i="163"/>
  <c r="I37" i="163"/>
  <c r="H36" i="163"/>
  <c r="H39" i="163"/>
  <c r="H35" i="163"/>
  <c r="H31" i="163"/>
  <c r="H30" i="163"/>
  <c r="M39" i="163"/>
  <c r="M31" i="163"/>
  <c r="J35" i="163"/>
  <c r="L37" i="163"/>
  <c r="L33" i="163"/>
  <c r="I33" i="163"/>
  <c r="K30" i="163"/>
  <c r="G33" i="163"/>
  <c r="M30" i="163"/>
  <c r="J37" i="163"/>
  <c r="L36" i="163"/>
  <c r="L32" i="163"/>
  <c r="I36" i="163"/>
  <c r="I32" i="163"/>
  <c r="I39" i="163"/>
  <c r="I35" i="163"/>
  <c r="I31" i="163"/>
  <c r="L38" i="163"/>
  <c r="L34" i="163"/>
  <c r="I38" i="163"/>
  <c r="I34" i="163"/>
  <c r="G30" i="163"/>
  <c r="H37" i="163"/>
  <c r="H33" i="163"/>
  <c r="J38" i="163"/>
  <c r="H32" i="163"/>
  <c r="L39" i="163"/>
  <c r="L35" i="163"/>
  <c r="L31" i="163"/>
  <c r="M33" i="163"/>
  <c r="L30" i="163"/>
  <c r="H38" i="163"/>
  <c r="H34" i="163"/>
  <c r="G35" i="163"/>
  <c r="K31" i="163"/>
  <c r="J39" i="163"/>
  <c r="G36" i="163"/>
  <c r="M34" i="163"/>
  <c r="K32" i="163"/>
  <c r="J31" i="163"/>
  <c r="K39" i="163"/>
  <c r="G37" i="163"/>
  <c r="M35" i="163"/>
  <c r="K33" i="163"/>
  <c r="J32" i="163"/>
  <c r="G38" i="163"/>
  <c r="M36" i="163"/>
  <c r="K34" i="163"/>
  <c r="J33" i="163"/>
  <c r="G39" i="163"/>
  <c r="M37" i="163"/>
  <c r="K35" i="163"/>
  <c r="J34" i="163"/>
  <c r="G31" i="163"/>
  <c r="M38" i="163"/>
  <c r="K36" i="163"/>
  <c r="G32" i="163"/>
  <c r="K37" i="163"/>
  <c r="Q53" i="163"/>
  <c r="V102" i="163" l="1"/>
  <c r="V103" i="163" s="1"/>
  <c r="AC50" i="163"/>
  <c r="AB50" i="163"/>
  <c r="AE50" i="163"/>
  <c r="AF50" i="163"/>
  <c r="G53" i="163"/>
  <c r="H55" i="163"/>
  <c r="AG75" i="163"/>
  <c r="AF75" i="163"/>
  <c r="AE75" i="163"/>
  <c r="AF52" i="163"/>
  <c r="AE52" i="163"/>
  <c r="AC52" i="163"/>
  <c r="AB52" i="163"/>
  <c r="CX75" i="163" l="1"/>
  <c r="CW75" i="163"/>
  <c r="CV75" i="163"/>
  <c r="CU75" i="163"/>
  <c r="CT75" i="163"/>
  <c r="CS75" i="163"/>
  <c r="CR75" i="163"/>
  <c r="CQ75" i="163"/>
  <c r="CP75" i="163"/>
  <c r="CO75" i="163"/>
  <c r="CN75" i="163"/>
  <c r="CM75" i="163"/>
  <c r="CL75" i="163"/>
  <c r="CK75" i="163"/>
  <c r="CJ75" i="163"/>
  <c r="CX52" i="163"/>
  <c r="CW52" i="163"/>
  <c r="CV52" i="163"/>
  <c r="CU52" i="163"/>
  <c r="CT52" i="163"/>
  <c r="CS52" i="163"/>
  <c r="CR52" i="163"/>
  <c r="CQ52" i="163"/>
  <c r="CP52" i="163"/>
  <c r="CO52" i="163"/>
  <c r="CN52" i="163"/>
  <c r="CM52" i="163"/>
  <c r="CL52" i="163"/>
  <c r="CK52" i="163"/>
  <c r="CJ52" i="163"/>
  <c r="CG75" i="163"/>
  <c r="CF75" i="163"/>
  <c r="CE75" i="163"/>
  <c r="CD75" i="163"/>
  <c r="CC75" i="163"/>
  <c r="CB75" i="163"/>
  <c r="CA75" i="163"/>
  <c r="BZ75" i="163"/>
  <c r="BY75" i="163"/>
  <c r="BX75" i="163"/>
  <c r="BW75" i="163"/>
  <c r="BV75" i="163"/>
  <c r="BU75" i="163"/>
  <c r="BT75" i="163"/>
  <c r="BS75" i="163"/>
  <c r="CG52" i="163"/>
  <c r="CF52" i="163"/>
  <c r="CE52" i="163"/>
  <c r="CD52" i="163"/>
  <c r="CC52" i="163"/>
  <c r="CB52" i="163"/>
  <c r="CA52" i="163"/>
  <c r="BZ52" i="163"/>
  <c r="BY52" i="163"/>
  <c r="BX52" i="163"/>
  <c r="BW52" i="163"/>
  <c r="BV52" i="163"/>
  <c r="BU52" i="163"/>
  <c r="BT52" i="163"/>
  <c r="BS52" i="163"/>
  <c r="CL60" i="163" l="1"/>
  <c r="CK55" i="163"/>
  <c r="CM55" i="163"/>
  <c r="CN60" i="163"/>
  <c r="CR53" i="163"/>
  <c r="CL53" i="163"/>
  <c r="CJ59" i="163"/>
  <c r="CX55" i="163"/>
  <c r="CW55" i="163"/>
  <c r="CS59" i="163"/>
  <c r="CL55" i="163"/>
  <c r="CR57" i="163"/>
  <c r="CM60" i="163"/>
  <c r="CJ60" i="163"/>
  <c r="CX56" i="163"/>
  <c r="CP59" i="163"/>
  <c r="CR55" i="163"/>
  <c r="CM57" i="163"/>
  <c r="CU60" i="163"/>
  <c r="CV60" i="163"/>
  <c r="CT58" i="163"/>
  <c r="CX62" i="163"/>
  <c r="CX54" i="163"/>
  <c r="CS58" i="163"/>
  <c r="CU59" i="163"/>
  <c r="CP53" i="163"/>
  <c r="CV57" i="163"/>
  <c r="CJ57" i="163"/>
  <c r="CW61" i="163"/>
  <c r="CS53" i="163"/>
  <c r="CS57" i="163"/>
  <c r="CL56" i="163"/>
  <c r="CP61" i="163"/>
  <c r="CX53" i="163"/>
  <c r="CX57" i="163"/>
  <c r="CS61" i="163"/>
  <c r="CK57" i="163"/>
  <c r="CJ56" i="163"/>
  <c r="CK60" i="163"/>
  <c r="CS56" i="163"/>
  <c r="CJ55" i="163"/>
  <c r="CK59" i="163"/>
  <c r="CS55" i="163"/>
  <c r="CO59" i="163"/>
  <c r="CV62" i="163"/>
  <c r="CT54" i="163"/>
  <c r="CX58" i="163"/>
  <c r="CL62" i="163"/>
  <c r="CL54" i="163"/>
  <c r="CM62" i="163"/>
  <c r="CM54" i="163"/>
  <c r="CN62" i="163"/>
  <c r="CN61" i="163"/>
  <c r="CT62" i="163"/>
  <c r="CO61" i="163"/>
  <c r="CW53" i="163"/>
  <c r="CW57" i="163"/>
  <c r="CJ54" i="163"/>
  <c r="CK58" i="163"/>
  <c r="CP60" i="163"/>
  <c r="CQ55" i="163"/>
  <c r="CR60" i="163"/>
  <c r="CV61" i="163"/>
  <c r="CR59" i="163"/>
  <c r="CP54" i="163"/>
  <c r="CR58" i="163"/>
  <c r="CV54" i="163"/>
  <c r="CU56" i="163"/>
  <c r="CW60" i="163"/>
  <c r="CT61" i="163"/>
  <c r="CX59" i="163"/>
  <c r="CJ62" i="163"/>
  <c r="CU55" i="163"/>
  <c r="CW59" i="163"/>
  <c r="CM58" i="163"/>
  <c r="CN55" i="163"/>
  <c r="CP62" i="163"/>
  <c r="CT55" i="163"/>
  <c r="CM56" i="163"/>
  <c r="CU62" i="163"/>
  <c r="CU54" i="163"/>
  <c r="CW58" i="163"/>
  <c r="CN54" i="163"/>
  <c r="CQ56" i="163"/>
  <c r="CM61" i="163"/>
  <c r="CO56" i="163"/>
  <c r="CU53" i="163"/>
  <c r="CU76" i="163" s="1"/>
  <c r="CU57" i="163"/>
  <c r="CJ58" i="163"/>
  <c r="CL59" i="163"/>
  <c r="CN53" i="163"/>
  <c r="CN56" i="163"/>
  <c r="CO60" i="163"/>
  <c r="CP55" i="163"/>
  <c r="CS54" i="163"/>
  <c r="CT57" i="163"/>
  <c r="CU61" i="163"/>
  <c r="CV53" i="163"/>
  <c r="CV56" i="163"/>
  <c r="CT53" i="163"/>
  <c r="CT56" i="163"/>
  <c r="CV55" i="163"/>
  <c r="CO58" i="163"/>
  <c r="CO57" i="163"/>
  <c r="CM59" i="163"/>
  <c r="CJ61" i="163"/>
  <c r="CN59" i="163"/>
  <c r="CO55" i="163"/>
  <c r="CP58" i="163"/>
  <c r="CT60" i="163"/>
  <c r="CV59" i="163"/>
  <c r="CJ53" i="163"/>
  <c r="CJ76" i="163" s="1"/>
  <c r="CS62" i="163"/>
  <c r="CL61" i="163"/>
  <c r="CM53" i="163"/>
  <c r="CN58" i="163"/>
  <c r="CO62" i="163"/>
  <c r="CO54" i="163"/>
  <c r="CP57" i="163"/>
  <c r="CT59" i="163"/>
  <c r="CV58" i="163"/>
  <c r="CU58" i="163"/>
  <c r="CS60" i="163"/>
  <c r="CN57" i="163"/>
  <c r="CP56" i="163"/>
  <c r="CQ61" i="163"/>
  <c r="CL58" i="163"/>
  <c r="CK61" i="163"/>
  <c r="CQ53" i="163"/>
  <c r="CQ57" i="163"/>
  <c r="CR61" i="163"/>
  <c r="CX61" i="163"/>
  <c r="CX60" i="163"/>
  <c r="CW62" i="163"/>
  <c r="CW54" i="163"/>
  <c r="CK56" i="163"/>
  <c r="CQ60" i="163"/>
  <c r="CR56" i="163"/>
  <c r="CQ62" i="163"/>
  <c r="CK53" i="163"/>
  <c r="CQ59" i="163"/>
  <c r="CQ54" i="163"/>
  <c r="CK62" i="163"/>
  <c r="CK54" i="163"/>
  <c r="CQ58" i="163"/>
  <c r="CR62" i="163"/>
  <c r="CR54" i="163"/>
  <c r="CL57" i="163"/>
  <c r="CW56" i="163"/>
  <c r="BP75" i="163"/>
  <c r="BO75" i="163"/>
  <c r="BN75" i="163"/>
  <c r="BM75" i="163"/>
  <c r="BP52" i="163"/>
  <c r="BO52" i="163"/>
  <c r="BN52" i="163"/>
  <c r="BM52" i="163"/>
  <c r="BL75" i="163"/>
  <c r="BK75" i="163"/>
  <c r="BJ75" i="163"/>
  <c r="BI75" i="163"/>
  <c r="BL52" i="163"/>
  <c r="BK52" i="163"/>
  <c r="BJ52" i="163"/>
  <c r="BI52" i="163"/>
  <c r="BH75" i="163"/>
  <c r="BG75" i="163"/>
  <c r="BF75" i="163"/>
  <c r="BE75" i="163"/>
  <c r="BD75" i="163"/>
  <c r="BC75" i="163"/>
  <c r="BB75" i="163"/>
  <c r="BH52" i="163"/>
  <c r="BG52" i="163"/>
  <c r="BF52" i="163"/>
  <c r="BE52" i="163"/>
  <c r="BD52" i="163"/>
  <c r="BC52" i="163"/>
  <c r="BB52" i="163"/>
  <c r="CW76" i="163" l="1"/>
  <c r="CS76" i="163"/>
  <c r="CL76" i="163"/>
  <c r="CR76" i="163"/>
  <c r="CK76" i="163"/>
  <c r="CT76" i="163"/>
  <c r="CM76" i="163"/>
  <c r="CN76" i="163"/>
  <c r="CV76" i="163"/>
  <c r="CX76" i="163"/>
  <c r="CP76" i="163"/>
  <c r="CQ76" i="163"/>
  <c r="BY100" i="163"/>
  <c r="CO53" i="163"/>
  <c r="CO76" i="163" s="1"/>
  <c r="BP53" i="163"/>
  <c r="BP76" i="163" s="1"/>
  <c r="BB53" i="163"/>
  <c r="BF54" i="163"/>
  <c r="BE55" i="163"/>
  <c r="BP58" i="163"/>
  <c r="BH62" i="163"/>
  <c r="BB62" i="163"/>
  <c r="BM54" i="163"/>
  <c r="BC53" i="163"/>
  <c r="BC76" i="163" s="1"/>
  <c r="BC57" i="163"/>
  <c r="BE62" i="163"/>
  <c r="BE54" i="163"/>
  <c r="BM61" i="163"/>
  <c r="BH54" i="163"/>
  <c r="BE56" i="163"/>
  <c r="BO58" i="163"/>
  <c r="BE61" i="163"/>
  <c r="BO54" i="163"/>
  <c r="BN53" i="163"/>
  <c r="BO61" i="163"/>
  <c r="BB60" i="163"/>
  <c r="BE60" i="163"/>
  <c r="BO55" i="163"/>
  <c r="BK59" i="163"/>
  <c r="BM57" i="163"/>
  <c r="BO62" i="163"/>
  <c r="BD54" i="163"/>
  <c r="BE58" i="163"/>
  <c r="BD61" i="163"/>
  <c r="BF62" i="163"/>
  <c r="BL57" i="163"/>
  <c r="BP59" i="163"/>
  <c r="BD55" i="163"/>
  <c r="BE59" i="163"/>
  <c r="BD62" i="163"/>
  <c r="BJ58" i="163"/>
  <c r="BP62" i="163"/>
  <c r="BP54" i="163"/>
  <c r="BD58" i="163"/>
  <c r="BP57" i="163"/>
  <c r="BI61" i="163"/>
  <c r="BK61" i="163"/>
  <c r="BE53" i="163"/>
  <c r="BE57" i="163"/>
  <c r="BJ53" i="163"/>
  <c r="BK55" i="163"/>
  <c r="BB55" i="163"/>
  <c r="BF53" i="163"/>
  <c r="BB57" i="163"/>
  <c r="BK58" i="163"/>
  <c r="BH53" i="163"/>
  <c r="BI58" i="163"/>
  <c r="BJ61" i="163"/>
  <c r="BD56" i="163"/>
  <c r="BJ56" i="163"/>
  <c r="BI56" i="163"/>
  <c r="BO56" i="163"/>
  <c r="BP56" i="163"/>
  <c r="BK60" i="163"/>
  <c r="BD60" i="163"/>
  <c r="BN55" i="163"/>
  <c r="BN60" i="163"/>
  <c r="BC60" i="163"/>
  <c r="BK56" i="163"/>
  <c r="BC56" i="163"/>
  <c r="BN57" i="163"/>
  <c r="BB61" i="163"/>
  <c r="BM53" i="163"/>
  <c r="BF57" i="163"/>
  <c r="BH57" i="163"/>
  <c r="BL53" i="163"/>
  <c r="BP60" i="163"/>
  <c r="BO60" i="163"/>
  <c r="BJ60" i="163"/>
  <c r="BI60" i="163"/>
  <c r="BN58" i="163"/>
  <c r="BL58" i="163"/>
  <c r="BH58" i="163"/>
  <c r="BF58" i="163"/>
  <c r="BG58" i="163"/>
  <c r="BM58" i="163"/>
  <c r="BB58" i="163"/>
  <c r="BG61" i="163"/>
  <c r="BL60" i="163"/>
  <c r="BH60" i="163"/>
  <c r="BF60" i="163"/>
  <c r="BN59" i="163"/>
  <c r="BL59" i="163"/>
  <c r="BH59" i="163"/>
  <c r="BF59" i="163"/>
  <c r="BM59" i="163"/>
  <c r="BG59" i="163"/>
  <c r="BB59" i="163"/>
  <c r="BG56" i="163"/>
  <c r="BM56" i="163"/>
  <c r="BB56" i="163"/>
  <c r="BN56" i="163"/>
  <c r="BL56" i="163"/>
  <c r="BH56" i="163"/>
  <c r="BF56" i="163"/>
  <c r="BP61" i="163"/>
  <c r="BD53" i="163"/>
  <c r="BK53" i="163"/>
  <c r="BD57" i="163"/>
  <c r="BK57" i="163"/>
  <c r="BC61" i="163"/>
  <c r="BC55" i="163"/>
  <c r="BG60" i="163"/>
  <c r="BM60" i="163"/>
  <c r="BC62" i="163"/>
  <c r="BC54" i="163"/>
  <c r="BF55" i="163"/>
  <c r="BH55" i="163"/>
  <c r="BI59" i="163"/>
  <c r="BJ59" i="163"/>
  <c r="BL55" i="163"/>
  <c r="BO59" i="163"/>
  <c r="BP55" i="163"/>
  <c r="BD59" i="163"/>
  <c r="BL62" i="163"/>
  <c r="BL54" i="163"/>
  <c r="BN62" i="163"/>
  <c r="BN54" i="163"/>
  <c r="BF61" i="163"/>
  <c r="BG57" i="163"/>
  <c r="BH61" i="163"/>
  <c r="BI53" i="163"/>
  <c r="BI57" i="163"/>
  <c r="BK62" i="163"/>
  <c r="BK54" i="163"/>
  <c r="BJ57" i="163"/>
  <c r="BL61" i="163"/>
  <c r="BN61" i="163"/>
  <c r="BO53" i="163"/>
  <c r="BO57" i="163"/>
  <c r="BC59" i="163"/>
  <c r="BB54" i="163"/>
  <c r="BC58" i="163"/>
  <c r="BG55" i="163"/>
  <c r="BI55" i="163"/>
  <c r="BJ55" i="163"/>
  <c r="BM55" i="163"/>
  <c r="BG62" i="163"/>
  <c r="BG54" i="163"/>
  <c r="BI62" i="163"/>
  <c r="BI54" i="163"/>
  <c r="BJ62" i="163"/>
  <c r="BJ54" i="163"/>
  <c r="BM62" i="163"/>
  <c r="AY75" i="163"/>
  <c r="AX75" i="163"/>
  <c r="AW75" i="163"/>
  <c r="AV75" i="163"/>
  <c r="AU75" i="163"/>
  <c r="AT75" i="163"/>
  <c r="AS75" i="163"/>
  <c r="AR75" i="163"/>
  <c r="AQ75" i="163"/>
  <c r="AP75" i="163"/>
  <c r="AO75" i="163"/>
  <c r="AN75" i="163"/>
  <c r="AM75" i="163"/>
  <c r="AL75" i="163"/>
  <c r="AK75" i="163"/>
  <c r="AY52" i="163"/>
  <c r="AX52" i="163"/>
  <c r="AW52" i="163"/>
  <c r="AV52" i="163"/>
  <c r="AU52" i="163"/>
  <c r="AT52" i="163"/>
  <c r="AS52" i="163"/>
  <c r="AR52" i="163"/>
  <c r="AQ52" i="163"/>
  <c r="AP52" i="163"/>
  <c r="AO52" i="163"/>
  <c r="AN52" i="163"/>
  <c r="AM52" i="163"/>
  <c r="AL52" i="163"/>
  <c r="AK52" i="163"/>
  <c r="AG52" i="163"/>
  <c r="AD52" i="163"/>
  <c r="AA52" i="163"/>
  <c r="BB76" i="163" l="1"/>
  <c r="BF76" i="163"/>
  <c r="CP101" i="163"/>
  <c r="BK76" i="163"/>
  <c r="BL76" i="163"/>
  <c r="BO76" i="163"/>
  <c r="BD76" i="163"/>
  <c r="BJ76" i="163"/>
  <c r="BI76" i="163"/>
  <c r="BM76" i="163"/>
  <c r="BH76" i="163"/>
  <c r="BH102" i="163" s="1"/>
  <c r="BH104" i="163" s="1"/>
  <c r="BE76" i="163"/>
  <c r="BN76" i="163"/>
  <c r="AG57" i="163"/>
  <c r="AE61" i="163"/>
  <c r="AE57" i="163"/>
  <c r="AF57" i="163"/>
  <c r="AG59" i="163"/>
  <c r="AG55" i="163"/>
  <c r="AG62" i="163"/>
  <c r="AG58" i="163"/>
  <c r="AG54" i="163"/>
  <c r="AG60" i="163"/>
  <c r="AG56" i="163"/>
  <c r="AE60" i="163"/>
  <c r="AE56" i="163"/>
  <c r="AE59" i="163"/>
  <c r="AE55" i="163"/>
  <c r="AE62" i="163"/>
  <c r="AE58" i="163"/>
  <c r="AE54" i="163"/>
  <c r="AE53" i="163"/>
  <c r="AG53" i="163"/>
  <c r="AG76" i="163" s="1"/>
  <c r="AD53" i="163"/>
  <c r="AG61" i="163"/>
  <c r="AC59" i="163"/>
  <c r="AF59" i="163"/>
  <c r="AC58" i="163"/>
  <c r="AF58" i="163"/>
  <c r="AC56" i="163"/>
  <c r="AF56" i="163"/>
  <c r="AC60" i="163"/>
  <c r="AF60" i="163"/>
  <c r="AC55" i="163"/>
  <c r="AF55" i="163"/>
  <c r="AC62" i="163"/>
  <c r="AF62" i="163"/>
  <c r="AC54" i="163"/>
  <c r="AF54" i="163"/>
  <c r="AC61" i="163"/>
  <c r="AF61" i="163"/>
  <c r="AB62" i="163"/>
  <c r="AB58" i="163"/>
  <c r="AB54" i="163"/>
  <c r="AA53" i="163"/>
  <c r="AB57" i="163"/>
  <c r="AB60" i="163"/>
  <c r="AB56" i="163"/>
  <c r="AB61" i="163"/>
  <c r="AB59" i="163"/>
  <c r="AB55" i="163"/>
  <c r="AC57" i="163"/>
  <c r="BG53" i="163"/>
  <c r="BG76" i="163" s="1"/>
  <c r="AD59" i="163"/>
  <c r="AA58" i="163"/>
  <c r="AA60" i="163"/>
  <c r="AD56" i="163"/>
  <c r="AA57" i="163"/>
  <c r="AA61" i="163"/>
  <c r="AD57" i="163"/>
  <c r="AD58" i="163"/>
  <c r="AD62" i="163"/>
  <c r="AD61" i="163"/>
  <c r="AD54" i="163"/>
  <c r="AA55" i="163"/>
  <c r="AA59" i="163"/>
  <c r="AD55" i="163"/>
  <c r="AD60" i="163"/>
  <c r="AA62" i="163"/>
  <c r="AA54" i="163"/>
  <c r="AA56" i="163"/>
  <c r="BH101" i="163" l="1"/>
  <c r="BH103" i="163" s="1"/>
  <c r="AA76" i="163"/>
  <c r="AE76" i="163"/>
  <c r="AD76" i="163"/>
  <c r="AB53" i="163"/>
  <c r="AB76" i="163" s="1"/>
  <c r="AF53" i="163"/>
  <c r="AF76" i="163" s="1"/>
  <c r="AC53" i="163"/>
  <c r="AC76" i="163" s="1"/>
  <c r="CP102" i="163"/>
  <c r="H7" i="160" s="1"/>
  <c r="AF101" i="163" l="1"/>
  <c r="AF102" i="163" s="1"/>
  <c r="C57" i="163"/>
  <c r="B57" i="163"/>
  <c r="H7" i="159" l="1"/>
  <c r="G7" i="157"/>
  <c r="B54" i="163" l="1"/>
  <c r="C6" i="163"/>
  <c r="B53" i="163" s="1"/>
  <c r="B6" i="163"/>
  <c r="B52" i="163" s="1"/>
  <c r="U52" i="163"/>
  <c r="T52" i="163"/>
  <c r="S52" i="163"/>
  <c r="R52" i="163"/>
  <c r="Q52" i="163"/>
  <c r="S56" i="163" l="1"/>
  <c r="S55" i="163"/>
  <c r="S62" i="163"/>
  <c r="S61" i="163"/>
  <c r="Q54" i="163"/>
  <c r="Q76" i="163" s="1"/>
  <c r="S53" i="163"/>
  <c r="S57" i="163"/>
  <c r="Q60" i="163"/>
  <c r="S60" i="163"/>
  <c r="R53" i="163"/>
  <c r="Q55" i="163"/>
  <c r="T53" i="163"/>
  <c r="S59" i="163"/>
  <c r="S58" i="163"/>
  <c r="Q61" i="163"/>
  <c r="Q62" i="163"/>
  <c r="T59" i="163"/>
  <c r="Q59" i="163"/>
  <c r="T58" i="163"/>
  <c r="Q58" i="163"/>
  <c r="T57" i="163"/>
  <c r="Q57" i="163"/>
  <c r="T56" i="163"/>
  <c r="Q56" i="163"/>
  <c r="M53" i="163"/>
  <c r="U53" i="163"/>
  <c r="S54" i="163"/>
  <c r="U61" i="163"/>
  <c r="U59" i="163"/>
  <c r="U57" i="163"/>
  <c r="AN58" i="163"/>
  <c r="U56" i="163"/>
  <c r="U55" i="163"/>
  <c r="U62" i="163"/>
  <c r="H59" i="163"/>
  <c r="T54" i="163"/>
  <c r="T62" i="163"/>
  <c r="T55" i="163"/>
  <c r="T61" i="163"/>
  <c r="T60" i="163"/>
  <c r="R58" i="163"/>
  <c r="R57" i="163"/>
  <c r="R61" i="163"/>
  <c r="R60" i="163"/>
  <c r="R56" i="163"/>
  <c r="U58" i="163"/>
  <c r="R62" i="163"/>
  <c r="R54" i="163"/>
  <c r="R59" i="163"/>
  <c r="R55" i="163"/>
  <c r="U54" i="163"/>
  <c r="U60" i="163"/>
  <c r="L60" i="163"/>
  <c r="I62" i="163"/>
  <c r="G56" i="163"/>
  <c r="K60" i="163"/>
  <c r="L61" i="163"/>
  <c r="K59" i="163"/>
  <c r="M61" i="163"/>
  <c r="L55" i="163"/>
  <c r="M59" i="163"/>
  <c r="G55" i="163"/>
  <c r="M57" i="163"/>
  <c r="L53" i="163"/>
  <c r="M62" i="163"/>
  <c r="M54" i="163"/>
  <c r="J55" i="163"/>
  <c r="G58" i="163"/>
  <c r="G59" i="163"/>
  <c r="I60" i="163"/>
  <c r="M52" i="163"/>
  <c r="L52" i="163"/>
  <c r="K52" i="163"/>
  <c r="J52" i="163"/>
  <c r="I52" i="163"/>
  <c r="H52" i="163"/>
  <c r="G52" i="163"/>
  <c r="S76" i="163" l="1"/>
  <c r="T76" i="163"/>
  <c r="U76" i="163"/>
  <c r="R76" i="163"/>
  <c r="BV56" i="163"/>
  <c r="BV54" i="163"/>
  <c r="BV61" i="163"/>
  <c r="BV53" i="163"/>
  <c r="AM55" i="163"/>
  <c r="AT55" i="163"/>
  <c r="AT54" i="163"/>
  <c r="AK62" i="163"/>
  <c r="AN60" i="163"/>
  <c r="AN61" i="163"/>
  <c r="AT58" i="163"/>
  <c r="AM56" i="163"/>
  <c r="AV58" i="163"/>
  <c r="AN62" i="163"/>
  <c r="AN57" i="163"/>
  <c r="AN59" i="163"/>
  <c r="I57" i="163"/>
  <c r="I58" i="163"/>
  <c r="L56" i="163"/>
  <c r="I61" i="163"/>
  <c r="I54" i="163"/>
  <c r="I56" i="163"/>
  <c r="H60" i="163"/>
  <c r="I53" i="163"/>
  <c r="H57" i="163"/>
  <c r="M55" i="163"/>
  <c r="J59" i="163"/>
  <c r="K55" i="163"/>
  <c r="H56" i="163"/>
  <c r="K53" i="163"/>
  <c r="L54" i="163"/>
  <c r="L76" i="163" s="1"/>
  <c r="I55" i="163"/>
  <c r="G57" i="163"/>
  <c r="H58" i="163"/>
  <c r="I59" i="163"/>
  <c r="K61" i="163"/>
  <c r="L62" i="163"/>
  <c r="J58" i="163"/>
  <c r="G54" i="163"/>
  <c r="J57" i="163"/>
  <c r="K58" i="163"/>
  <c r="L59" i="163"/>
  <c r="M60" i="163"/>
  <c r="M76" i="163" s="1"/>
  <c r="G62" i="163"/>
  <c r="H54" i="163"/>
  <c r="J56" i="163"/>
  <c r="K57" i="163"/>
  <c r="L58" i="163"/>
  <c r="G61" i="163"/>
  <c r="H62" i="163"/>
  <c r="H53" i="163"/>
  <c r="H76" i="163" s="1"/>
  <c r="K56" i="163"/>
  <c r="L57" i="163"/>
  <c r="M58" i="163"/>
  <c r="G60" i="163"/>
  <c r="H61" i="163"/>
  <c r="J54" i="163"/>
  <c r="J62" i="163"/>
  <c r="J53" i="163"/>
  <c r="J76" i="163" s="1"/>
  <c r="K54" i="163"/>
  <c r="M56" i="163"/>
  <c r="J61" i="163"/>
  <c r="K62" i="163"/>
  <c r="J60" i="163"/>
  <c r="I76" i="163" l="1"/>
  <c r="K76" i="163"/>
  <c r="G76" i="163"/>
  <c r="BU59" i="163"/>
  <c r="CB59" i="163"/>
  <c r="BV59" i="163"/>
  <c r="BS54" i="163"/>
  <c r="CE54" i="163"/>
  <c r="BW54" i="163"/>
  <c r="BY54" i="163"/>
  <c r="BX54" i="163"/>
  <c r="CC54" i="163"/>
  <c r="CD54" i="163"/>
  <c r="BT58" i="163"/>
  <c r="CG58" i="163"/>
  <c r="CA58" i="163"/>
  <c r="BZ58" i="163"/>
  <c r="CF58" i="163"/>
  <c r="BV55" i="163"/>
  <c r="BV76" i="163" s="1"/>
  <c r="CB58" i="163"/>
  <c r="BU58" i="163"/>
  <c r="CB62" i="163"/>
  <c r="BU62" i="163"/>
  <c r="CB61" i="163"/>
  <c r="BU61" i="163"/>
  <c r="CE55" i="163"/>
  <c r="BY55" i="163"/>
  <c r="BW55" i="163"/>
  <c r="CC55" i="163"/>
  <c r="CD55" i="163"/>
  <c r="BS55" i="163"/>
  <c r="BX55" i="163"/>
  <c r="CC59" i="163"/>
  <c r="BX59" i="163"/>
  <c r="CD59" i="163"/>
  <c r="CE59" i="163"/>
  <c r="BS59" i="163"/>
  <c r="BY59" i="163"/>
  <c r="BW59" i="163"/>
  <c r="BY58" i="163"/>
  <c r="CE58" i="163"/>
  <c r="CD58" i="163"/>
  <c r="BW58" i="163"/>
  <c r="BS58" i="163"/>
  <c r="BX58" i="163"/>
  <c r="CC58" i="163"/>
  <c r="CF53" i="163"/>
  <c r="BZ53" i="163"/>
  <c r="CA53" i="163"/>
  <c r="BT53" i="163"/>
  <c r="CG53" i="163"/>
  <c r="CG57" i="163"/>
  <c r="CF57" i="163"/>
  <c r="BT57" i="163"/>
  <c r="CA57" i="163"/>
  <c r="BZ57" i="163"/>
  <c r="BU60" i="163"/>
  <c r="CB60" i="163"/>
  <c r="CB57" i="163"/>
  <c r="BU57" i="163"/>
  <c r="CC56" i="163"/>
  <c r="CD56" i="163"/>
  <c r="BX56" i="163"/>
  <c r="BW56" i="163"/>
  <c r="CE56" i="163"/>
  <c r="BS56" i="163"/>
  <c r="BY56" i="163"/>
  <c r="BV58" i="163"/>
  <c r="CG59" i="163"/>
  <c r="BT59" i="163"/>
  <c r="CF59" i="163"/>
  <c r="BZ59" i="163"/>
  <c r="CA59" i="163"/>
  <c r="BV60" i="163"/>
  <c r="BV57" i="163"/>
  <c r="CG61" i="163"/>
  <c r="CA61" i="163"/>
  <c r="BZ61" i="163"/>
  <c r="CF61" i="163"/>
  <c r="BT61" i="163"/>
  <c r="BX60" i="163"/>
  <c r="BS60" i="163"/>
  <c r="CD60" i="163"/>
  <c r="CC60" i="163"/>
  <c r="CE60" i="163"/>
  <c r="BY60" i="163"/>
  <c r="BW60" i="163"/>
  <c r="BU56" i="163"/>
  <c r="CB56" i="163"/>
  <c r="CF55" i="163"/>
  <c r="BZ55" i="163"/>
  <c r="CA55" i="163"/>
  <c r="CG55" i="163"/>
  <c r="BT55" i="163"/>
  <c r="CB54" i="163"/>
  <c r="BU54" i="163"/>
  <c r="BZ56" i="163"/>
  <c r="CA56" i="163"/>
  <c r="BT56" i="163"/>
  <c r="CG56" i="163"/>
  <c r="CF56" i="163"/>
  <c r="CC61" i="163"/>
  <c r="CD61" i="163"/>
  <c r="BW61" i="163"/>
  <c r="BX61" i="163"/>
  <c r="CE61" i="163"/>
  <c r="BY61" i="163"/>
  <c r="BS61" i="163"/>
  <c r="BY62" i="163"/>
  <c r="CE62" i="163"/>
  <c r="BX62" i="163"/>
  <c r="CC62" i="163"/>
  <c r="BS62" i="163"/>
  <c r="CD62" i="163"/>
  <c r="BW62" i="163"/>
  <c r="BV62" i="163"/>
  <c r="CB53" i="163"/>
  <c r="BU53" i="163"/>
  <c r="BS53" i="163"/>
  <c r="BS76" i="163" s="1"/>
  <c r="CE53" i="163"/>
  <c r="CE76" i="163" s="1"/>
  <c r="BW53" i="163"/>
  <c r="CC53" i="163"/>
  <c r="CD53" i="163"/>
  <c r="BX53" i="163"/>
  <c r="BY53" i="163"/>
  <c r="CC57" i="163"/>
  <c r="BS57" i="163"/>
  <c r="BW57" i="163"/>
  <c r="CE57" i="163"/>
  <c r="CD57" i="163"/>
  <c r="BX57" i="163"/>
  <c r="BY57" i="163"/>
  <c r="CF62" i="163"/>
  <c r="BT62" i="163"/>
  <c r="CG62" i="163"/>
  <c r="CA62" i="163"/>
  <c r="BZ62" i="163"/>
  <c r="CF54" i="163"/>
  <c r="CA54" i="163"/>
  <c r="BT54" i="163"/>
  <c r="BZ54" i="163"/>
  <c r="CG54" i="163"/>
  <c r="CG60" i="163"/>
  <c r="CA60" i="163"/>
  <c r="BT60" i="163"/>
  <c r="CF60" i="163"/>
  <c r="BZ60" i="163"/>
  <c r="CB55" i="163"/>
  <c r="BU55" i="163"/>
  <c r="AR61" i="163"/>
  <c r="AY61" i="163"/>
  <c r="AX61" i="163"/>
  <c r="AL61" i="163"/>
  <c r="AS61" i="163"/>
  <c r="AL56" i="163"/>
  <c r="AS56" i="163"/>
  <c r="AR56" i="163"/>
  <c r="AY56" i="163"/>
  <c r="AX56" i="163"/>
  <c r="AM62" i="163"/>
  <c r="AT62" i="163"/>
  <c r="AQ57" i="163"/>
  <c r="AV57" i="163"/>
  <c r="AU57" i="163"/>
  <c r="AK57" i="163"/>
  <c r="AO57" i="163"/>
  <c r="AW57" i="163"/>
  <c r="AP57" i="163"/>
  <c r="AW60" i="163"/>
  <c r="AO60" i="163"/>
  <c r="AP60" i="163"/>
  <c r="AV60" i="163"/>
  <c r="AK60" i="163"/>
  <c r="AU60" i="163"/>
  <c r="AK56" i="163"/>
  <c r="AO56" i="163"/>
  <c r="AV56" i="163"/>
  <c r="AQ56" i="163"/>
  <c r="AU56" i="163"/>
  <c r="AP56" i="163"/>
  <c r="AW56" i="163"/>
  <c r="AL58" i="163"/>
  <c r="AS58" i="163"/>
  <c r="AR58" i="163"/>
  <c r="AY58" i="163"/>
  <c r="AX58" i="163"/>
  <c r="AT56" i="163"/>
  <c r="AQ54" i="163"/>
  <c r="AV54" i="163"/>
  <c r="AU54" i="163"/>
  <c r="AO54" i="163"/>
  <c r="AK54" i="163"/>
  <c r="AW54" i="163"/>
  <c r="AP54" i="163"/>
  <c r="AN56" i="163"/>
  <c r="AY60" i="163"/>
  <c r="AR60" i="163"/>
  <c r="AS60" i="163"/>
  <c r="AL60" i="163"/>
  <c r="AX60" i="163"/>
  <c r="AQ62" i="163"/>
  <c r="AW62" i="163"/>
  <c r="AP62" i="163"/>
  <c r="AO62" i="163"/>
  <c r="AV62" i="163"/>
  <c r="AU62" i="163"/>
  <c r="AT57" i="163"/>
  <c r="AM57" i="163"/>
  <c r="AV53" i="163"/>
  <c r="AW53" i="163"/>
  <c r="AQ53" i="163"/>
  <c r="AO53" i="163"/>
  <c r="AP53" i="163"/>
  <c r="AU53" i="163"/>
  <c r="AK53" i="163"/>
  <c r="AN54" i="163"/>
  <c r="AN53" i="163"/>
  <c r="AM58" i="163"/>
  <c r="AM54" i="163"/>
  <c r="AL53" i="163"/>
  <c r="AR53" i="163"/>
  <c r="AY53" i="163"/>
  <c r="AX53" i="163"/>
  <c r="AS53" i="163"/>
  <c r="AS76" i="163" s="1"/>
  <c r="AY62" i="163"/>
  <c r="AR62" i="163"/>
  <c r="AX62" i="163"/>
  <c r="AL62" i="163"/>
  <c r="AS62" i="163"/>
  <c r="AX59" i="163"/>
  <c r="AY59" i="163"/>
  <c r="AS59" i="163"/>
  <c r="AL59" i="163"/>
  <c r="AR59" i="163"/>
  <c r="AY54" i="163"/>
  <c r="AX54" i="163"/>
  <c r="AL54" i="163"/>
  <c r="AS54" i="163"/>
  <c r="AR54" i="163"/>
  <c r="AM61" i="163"/>
  <c r="AT61" i="163"/>
  <c r="AN55" i="163"/>
  <c r="AM60" i="163"/>
  <c r="AT60" i="163"/>
  <c r="AV61" i="163"/>
  <c r="AQ61" i="163"/>
  <c r="AP61" i="163"/>
  <c r="AO61" i="163"/>
  <c r="AW61" i="163"/>
  <c r="AK61" i="163"/>
  <c r="AU61" i="163"/>
  <c r="AS55" i="163"/>
  <c r="AY55" i="163"/>
  <c r="AR55" i="163"/>
  <c r="AL55" i="163"/>
  <c r="AX55" i="163"/>
  <c r="AT53" i="163"/>
  <c r="AM53" i="163"/>
  <c r="AT59" i="163"/>
  <c r="AM59" i="163"/>
  <c r="AQ60" i="163"/>
  <c r="AU58" i="163"/>
  <c r="AW58" i="163"/>
  <c r="AK58" i="163"/>
  <c r="AQ58" i="163"/>
  <c r="AO58" i="163"/>
  <c r="AP58" i="163"/>
  <c r="AP55" i="163"/>
  <c r="AQ55" i="163"/>
  <c r="AK55" i="163"/>
  <c r="AO55" i="163"/>
  <c r="AU55" i="163"/>
  <c r="AV55" i="163"/>
  <c r="AW55" i="163"/>
  <c r="AK59" i="163"/>
  <c r="AO59" i="163"/>
  <c r="AW59" i="163"/>
  <c r="AV59" i="163"/>
  <c r="AU59" i="163"/>
  <c r="AP59" i="163"/>
  <c r="AQ59" i="163"/>
  <c r="AS57" i="163"/>
  <c r="AY57" i="163"/>
  <c r="AR57" i="163"/>
  <c r="AX57" i="163"/>
  <c r="AL57" i="163"/>
  <c r="AY76" i="163" l="1"/>
  <c r="AU76" i="163"/>
  <c r="BU76" i="163"/>
  <c r="AR76" i="163"/>
  <c r="AP76" i="163"/>
  <c r="BY76" i="163"/>
  <c r="CB76" i="163"/>
  <c r="AX76" i="163"/>
  <c r="AL76" i="163"/>
  <c r="AO76" i="163"/>
  <c r="BX76" i="163"/>
  <c r="AQ76" i="163"/>
  <c r="AQ102" i="163" s="1"/>
  <c r="CD76" i="163"/>
  <c r="CG76" i="163"/>
  <c r="AK76" i="163"/>
  <c r="AM76" i="163"/>
  <c r="AW76" i="163"/>
  <c r="CC76" i="163"/>
  <c r="BT76" i="163"/>
  <c r="CF76" i="163"/>
  <c r="AT76" i="163"/>
  <c r="AN76" i="163"/>
  <c r="AV76" i="163"/>
  <c r="BW76" i="163"/>
  <c r="CA76" i="163"/>
  <c r="BZ76" i="163"/>
  <c r="G7" i="156"/>
  <c r="AQ104" i="163" l="1"/>
  <c r="AQ101" i="163"/>
  <c r="AQ103" i="163" s="1"/>
  <c r="H7" i="158" l="1"/>
</calcChain>
</file>

<file path=xl/sharedStrings.xml><?xml version="1.0" encoding="utf-8"?>
<sst xmlns="http://schemas.openxmlformats.org/spreadsheetml/2006/main" count="520" uniqueCount="164">
  <si>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</si>
  <si>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</si>
  <si>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</si>
  <si>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</si>
  <si>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</si>
  <si>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DASHBOARD</t>
  </si>
  <si>
    <t>Sharks</t>
  </si>
  <si>
    <t>Whales</t>
  </si>
  <si>
    <t>Eels</t>
  </si>
  <si>
    <t>Fishes</t>
  </si>
  <si>
    <t>Dolphins</t>
  </si>
  <si>
    <t>Seals</t>
  </si>
  <si>
    <t>Mollusks</t>
  </si>
  <si>
    <t>Horses</t>
  </si>
  <si>
    <t>Cows</t>
  </si>
  <si>
    <t>Wolves</t>
  </si>
  <si>
    <t>Foxes</t>
  </si>
  <si>
    <t>Bears</t>
  </si>
  <si>
    <t>Elephants</t>
  </si>
  <si>
    <t>Tigers</t>
  </si>
  <si>
    <t>Cats</t>
  </si>
  <si>
    <t>Manipulated Column 1</t>
  </si>
  <si>
    <t>Manipulated Column 2</t>
  </si>
  <si>
    <t>Manipulated Column 3</t>
  </si>
  <si>
    <t>Intersection</t>
  </si>
  <si>
    <t>Turtles</t>
  </si>
  <si>
    <t>2 CIRCLES MODEL</t>
  </si>
  <si>
    <t>Giraffes</t>
  </si>
  <si>
    <t>Camels</t>
  </si>
  <si>
    <t>Buffaloes</t>
  </si>
  <si>
    <t>Orcas</t>
  </si>
  <si>
    <t>Hippopotamus</t>
  </si>
  <si>
    <t>Dogs</t>
  </si>
  <si>
    <t>Goats</t>
  </si>
  <si>
    <t>Sheep</t>
  </si>
  <si>
    <t>Pumas</t>
  </si>
  <si>
    <t>Squids</t>
  </si>
  <si>
    <t>Column 1 Only</t>
  </si>
  <si>
    <t>Column 2 Only</t>
  </si>
  <si>
    <t>Column 3 Only</t>
  </si>
  <si>
    <t>Column 1&amp;2</t>
  </si>
  <si>
    <t>Column 1&amp;3</t>
  </si>
  <si>
    <t>Column 2&amp;3</t>
  </si>
  <si>
    <t>All 3 Columns</t>
  </si>
  <si>
    <t>COLUMN 1 TEST</t>
  </si>
  <si>
    <t>COLUMN 2 TEST</t>
  </si>
  <si>
    <t>COLUMN 3 TEST</t>
  </si>
  <si>
    <t>Column 2</t>
  </si>
  <si>
    <t>Column 3</t>
  </si>
  <si>
    <t>Column 1</t>
  </si>
  <si>
    <t>MANIPULATED DATA FROM COLUMNS</t>
  </si>
  <si>
    <t>TEXTBOX CELL REFERENCING</t>
  </si>
  <si>
    <t>Eagles</t>
  </si>
  <si>
    <t>TRIANGULAR MODEL</t>
  </si>
  <si>
    <t>3 LINEAR CIRCLES</t>
  </si>
  <si>
    <t>3 STACKED CIRCLES</t>
  </si>
  <si>
    <t>SQUARE MODEL</t>
  </si>
  <si>
    <t>4 LINEAR CIRCLES</t>
  </si>
  <si>
    <t>France</t>
  </si>
  <si>
    <t>Spain</t>
  </si>
  <si>
    <t>England</t>
  </si>
  <si>
    <t>Germany</t>
  </si>
  <si>
    <t>Portugal</t>
  </si>
  <si>
    <t>Italy</t>
  </si>
  <si>
    <t>Russia</t>
  </si>
  <si>
    <t>India</t>
  </si>
  <si>
    <t>Mongolia</t>
  </si>
  <si>
    <t>Indonesia</t>
  </si>
  <si>
    <t>Iran</t>
  </si>
  <si>
    <t>Afghanistan</t>
  </si>
  <si>
    <t>North Korea</t>
  </si>
  <si>
    <t>China</t>
  </si>
  <si>
    <t>SMART</t>
  </si>
  <si>
    <t>ANIMALS</t>
  </si>
  <si>
    <t>MAMMALS</t>
  </si>
  <si>
    <t>AQUATIC MAMMALS</t>
  </si>
  <si>
    <t>BIG ANIMALS</t>
  </si>
  <si>
    <t>AQUATIC ANIMALS</t>
  </si>
  <si>
    <t>HARDWORKING</t>
  </si>
  <si>
    <t>POLITE</t>
  </si>
  <si>
    <t>OUTGOING</t>
  </si>
  <si>
    <t>John</t>
  </si>
  <si>
    <t>Melis</t>
  </si>
  <si>
    <t>Onur</t>
  </si>
  <si>
    <t>Salion</t>
  </si>
  <si>
    <t>Mike</t>
  </si>
  <si>
    <t>Anthony</t>
  </si>
  <si>
    <t>Kyle</t>
  </si>
  <si>
    <t>Amanda</t>
  </si>
  <si>
    <t>Monica</t>
  </si>
  <si>
    <t>Ahmet</t>
  </si>
  <si>
    <t>Kim</t>
  </si>
  <si>
    <t>Britney</t>
  </si>
  <si>
    <t>Rose</t>
  </si>
  <si>
    <t>Mary</t>
  </si>
  <si>
    <t>Marco</t>
  </si>
  <si>
    <t>Leyla</t>
  </si>
  <si>
    <t>Deniz</t>
  </si>
  <si>
    <t>Column 4</t>
  </si>
  <si>
    <t>COLUMN 4 TEST</t>
  </si>
  <si>
    <t>Column 2&amp;4</t>
  </si>
  <si>
    <t>Column 1&amp;4</t>
  </si>
  <si>
    <t>Column 3&amp;4</t>
  </si>
  <si>
    <t>Column 4 Only</t>
  </si>
  <si>
    <t>Column 1&amp;2&amp;3</t>
  </si>
  <si>
    <t>Column 1&amp;2&amp;4</t>
  </si>
  <si>
    <t>Column 1&amp;3&amp;4</t>
  </si>
  <si>
    <t>Column 2&amp;3&amp;4</t>
  </si>
  <si>
    <t>All 4 Columns</t>
  </si>
  <si>
    <t>ASIA</t>
  </si>
  <si>
    <t>EUROPE</t>
  </si>
  <si>
    <t>SURVIVE ON LAND</t>
  </si>
  <si>
    <t>VENN DIAGRAM TEMPLATE</t>
  </si>
  <si>
    <t>FLOWER 4 OVALS</t>
  </si>
  <si>
    <t>Amy</t>
  </si>
  <si>
    <t>Lewis</t>
  </si>
  <si>
    <t>Octopus</t>
  </si>
  <si>
    <t>Bryan</t>
  </si>
  <si>
    <t>Stewart</t>
  </si>
  <si>
    <t>Ezgi</t>
  </si>
  <si>
    <t>Leslie</t>
  </si>
  <si>
    <t>Pablo</t>
  </si>
  <si>
    <t>Daisy</t>
  </si>
  <si>
    <t>Fred</t>
  </si>
  <si>
    <t>Brian</t>
  </si>
  <si>
    <t>Stephanie</t>
  </si>
  <si>
    <t>Chloe</t>
  </si>
  <si>
    <t>Gabriel</t>
  </si>
  <si>
    <t>Alan</t>
  </si>
  <si>
    <t>Eric</t>
  </si>
  <si>
    <t>Charles</t>
  </si>
  <si>
    <t>Scott</t>
  </si>
  <si>
    <t>Norman</t>
  </si>
  <si>
    <t>Zach</t>
  </si>
  <si>
    <t>4 STACKED CIRCLES</t>
  </si>
  <si>
    <t>TERMS OF USE</t>
  </si>
  <si>
    <t>END USER LICENSE AGREEMENT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</si>
  <si>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</si>
  <si>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</si>
  <si>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TRIANGULAR 3 CIRCLES MODEL</t>
  </si>
  <si>
    <t>LINEAR 3 CIRCLES MODEL</t>
  </si>
  <si>
    <t>Show Dublicates</t>
  </si>
  <si>
    <t>Shark</t>
  </si>
  <si>
    <t>STACKED 3 CIRCLES MODEL</t>
  </si>
  <si>
    <t>SQUARE 4 CIRCLES MODEL</t>
  </si>
  <si>
    <t>LINEAR 4 CIRCLES MODEL</t>
  </si>
  <si>
    <t>FLOWER MODEL</t>
  </si>
  <si>
    <t>STACKED 4 CIRCLES MODEL</t>
  </si>
  <si>
    <t>George</t>
  </si>
  <si>
    <t>Duplicate</t>
  </si>
  <si>
    <t>1&amp;3 interceps</t>
  </si>
  <si>
    <t>1&amp;2&amp;3 intercepts</t>
  </si>
  <si>
    <t>warning</t>
  </si>
  <si>
    <t>2&amp;3</t>
  </si>
  <si>
    <t>1&amp;4</t>
  </si>
  <si>
    <t>1&amp;4 and 2&amp;3</t>
  </si>
  <si>
    <t>1&amp;3, 2&amp;4, triple</t>
  </si>
  <si>
    <t>warning1</t>
  </si>
  <si>
    <t>warning2</t>
  </si>
  <si>
    <t>1&amp;4, quaternary</t>
  </si>
  <si>
    <t>Duplicate warning</t>
  </si>
  <si>
    <t>1&amp;3, 2&amp;3, only 2 or 3</t>
  </si>
  <si>
    <t>1&amp;3, 1&amp;4, 2&amp;4, 2&amp;3 or 3&amp;4</t>
  </si>
  <si>
    <t>Rachel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</si>
</sst>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name val="Arial"/>
      <family val="2"/>
      <scheme val="minor"/>
    </font>
    <font>
      <b/>
      <sz val="11"/>
      <color theme="0"/>
      <name val="Arial"/>
      <family val="2"/>
      <scheme val="minor"/>
    </font>
    <font>
      <sz val="9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sz val="11"/>
      <name val="Arial"/>
      <family val="2"/>
      <scheme val="minor"/>
    </font>
    <font>
      <sz val="9"/>
      <name val="Arial"/>
      <family val="2"/>
      <scheme val="minor"/>
    </font>
    <font>
      <i/>
      <sz val="11"/>
      <color rgb="FF1F4E78"/>
      <name val="Arial"/>
      <family val="2"/>
      <scheme val="minor"/>
    </font>
    <font>
      <b/>
      <i/>
      <sz val="11"/>
      <color rgb="FF1F4E78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b/>
      <i/>
      <sz val="11"/>
      <name val="Arial"/>
      <family val="2"/>
      <scheme val="minor"/>
    </font>
    <font>
      <i/>
      <sz val="11"/>
      <name val="Arial"/>
      <family val="2"/>
      <scheme val="minor"/>
    </font>
    <font>
      <sz val="13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3"/>
      <name val="Arial"/>
      <family val="2"/>
      <scheme val="minor"/>
    </font>
    <font>
      <b/>
      <sz val="16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hair">
        <color rgb="FFA6A6A6"/>
      </top>
      <bottom style="hair">
        <color rgb="FFA6A6A6"/>
      </bottom>
      <diagonal/>
    </border>
    <border>
      <left style="thin">
        <color indexed="64"/>
      </left>
      <right style="thin">
        <color rgb="FFA6A6A6"/>
      </right>
      <top style="thin">
        <color rgb="FFA6A6A6"/>
      </top>
      <bottom style="hair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hair">
        <color rgb="FFA6A6A6"/>
      </bottom>
      <diagonal/>
    </border>
    <border>
      <left style="thin">
        <color indexed="64"/>
      </left>
      <right style="thin">
        <color rgb="FFA6A6A6"/>
      </right>
      <top style="hair">
        <color rgb="FFA6A6A6"/>
      </top>
      <bottom style="hair">
        <color rgb="FFA6A6A6"/>
      </bottom>
      <diagonal/>
    </border>
    <border>
      <left style="thin">
        <color rgb="FFA6A6A6"/>
      </left>
      <right style="thin">
        <color indexed="64"/>
      </right>
      <top style="hair">
        <color rgb="FFA6A6A6"/>
      </top>
      <bottom style="hair">
        <color rgb="FFA6A6A6"/>
      </bottom>
      <diagonal/>
    </border>
    <border>
      <left style="thin">
        <color indexed="64"/>
      </left>
      <right style="thin">
        <color rgb="FFA6A6A6"/>
      </right>
      <top style="hair">
        <color rgb="FFA6A6A6"/>
      </top>
      <bottom style="thin">
        <color indexed="64"/>
      </bottom>
      <diagonal/>
    </border>
    <border>
      <left style="thin">
        <color rgb="FFA6A6A6"/>
      </left>
      <right style="thin">
        <color indexed="64"/>
      </right>
      <top style="hair">
        <color rgb="FFA6A6A6"/>
      </top>
      <bottom style="thin">
        <color indexed="64"/>
      </bottom>
      <diagonal/>
    </border>
    <border>
      <left style="thin">
        <color indexed="64"/>
      </left>
      <right style="thin">
        <color rgb="FFA6A6A6"/>
      </right>
      <top style="hair">
        <color indexed="64"/>
      </top>
      <bottom style="hair">
        <color rgb="FFA6A6A6"/>
      </bottom>
      <diagonal/>
    </border>
    <border>
      <left style="thin">
        <color rgb="FFA6A6A6"/>
      </left>
      <right style="thin">
        <color rgb="FFA6A6A6"/>
      </right>
      <top style="hair">
        <color indexed="64"/>
      </top>
      <bottom style="hair">
        <color rgb="FFA6A6A6"/>
      </bottom>
      <diagonal/>
    </border>
    <border>
      <left style="thin">
        <color rgb="FFA6A6A6"/>
      </left>
      <right style="thin">
        <color indexed="64"/>
      </right>
      <top style="hair">
        <color indexed="64"/>
      </top>
      <bottom style="hair">
        <color rgb="FFA6A6A6"/>
      </bottom>
      <diagonal/>
    </border>
    <border>
      <left style="thin">
        <color rgb="FFA6A6A6"/>
      </left>
      <right style="thin">
        <color rgb="FFA6A6A6"/>
      </right>
      <top style="hair">
        <color rgb="FFA6A6A6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1" tint="0.499984740745262"/>
      </right>
      <top style="hair">
        <color indexed="64"/>
      </top>
      <bottom style="thin">
        <color rgb="FFA6A6A6"/>
      </bottom>
      <diagonal/>
    </border>
    <border>
      <left style="thin">
        <color indexed="64"/>
      </left>
      <right style="thin">
        <color theme="1" tint="0.499984740745262"/>
      </right>
      <top style="hair">
        <color indexed="64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indexed="64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hair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hair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0" fontId="21" fillId="0" borderId="0"/>
    <xf numFmtId="0" fontId="23" fillId="0" borderId="0"/>
  </cellStyleXfs>
  <cellXfs count="186">
    <xf numFmtId="0" fontId="0" fillId="0" borderId="0" xfId="0"/>
    <xf numFmtId="0" fontId="7" fillId="0" borderId="0" xfId="0" applyFont="1"/>
    <xf numFmtId="0" fontId="0" fillId="8" borderId="0" xfId="0" applyFill="1"/>
    <xf numFmtId="0" fontId="14" fillId="8" borderId="0" xfId="0" applyFont="1" applyFill="1" applyAlignment="1">
      <alignment vertical="center"/>
    </xf>
    <xf numFmtId="49" fontId="14" fillId="8" borderId="0" xfId="0" applyNumberFormat="1" applyFont="1" applyFill="1" applyAlignment="1">
      <alignment horizontal="center" vertical="center"/>
    </xf>
    <xf numFmtId="0" fontId="15" fillId="8" borderId="0" xfId="0" applyFont="1" applyFill="1" applyAlignment="1">
      <alignment vertical="center"/>
    </xf>
    <xf numFmtId="49" fontId="16" fillId="5" borderId="0" xfId="0" applyNumberFormat="1" applyFont="1" applyFill="1" applyAlignment="1">
      <alignment horizontal="left" vertical="center" indent="2"/>
    </xf>
    <xf numFmtId="0" fontId="17" fillId="8" borderId="0" xfId="0" applyFont="1" applyFill="1" applyAlignment="1">
      <alignment horizontal="right" vertical="center"/>
    </xf>
    <xf numFmtId="0" fontId="15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/>
    </xf>
    <xf numFmtId="49" fontId="19" fillId="6" borderId="0" xfId="0" applyNumberFormat="1" applyFont="1" applyFill="1" applyAlignment="1">
      <alignment horizontal="left" vertical="center" indent="2"/>
    </xf>
    <xf numFmtId="0" fontId="20" fillId="8" borderId="0" xfId="0" applyFont="1" applyFill="1" applyAlignment="1">
      <alignment horizontal="right" vertical="center"/>
    </xf>
    <xf numFmtId="0" fontId="19" fillId="8" borderId="0" xfId="0" applyFont="1" applyFill="1" applyAlignment="1">
      <alignment horizontal="center" vertical="center"/>
    </xf>
    <xf numFmtId="0" fontId="22" fillId="8" borderId="0" xfId="1" applyFont="1" applyFill="1" applyAlignment="1">
      <alignment vertical="center"/>
    </xf>
    <xf numFmtId="0" fontId="23" fillId="0" borderId="14" xfId="2" applyBorder="1" applyAlignment="1">
      <alignment horizontal="left" wrapText="1" indent="1"/>
    </xf>
    <xf numFmtId="0" fontId="23" fillId="8" borderId="0" xfId="2" applyFill="1"/>
    <xf numFmtId="0" fontId="24" fillId="8" borderId="0" xfId="1" applyFont="1" applyFill="1" applyAlignment="1">
      <alignment vertical="center"/>
    </xf>
    <xf numFmtId="0" fontId="23" fillId="0" borderId="15" xfId="2" applyBorder="1" applyAlignment="1">
      <alignment horizontal="left" indent="1"/>
    </xf>
    <xf numFmtId="0" fontId="23" fillId="0" borderId="15" xfId="2" applyBorder="1" applyAlignment="1">
      <alignment horizontal="left" vertical="center" wrapText="1" indent="1"/>
    </xf>
    <xf numFmtId="0" fontId="23" fillId="0" borderId="15" xfId="2" applyBorder="1" applyAlignment="1">
      <alignment horizontal="left" vertical="top" wrapText="1" indent="2"/>
    </xf>
    <xf numFmtId="0" fontId="25" fillId="8" borderId="0" xfId="1" applyFont="1" applyFill="1" applyAlignment="1">
      <alignment vertical="center"/>
    </xf>
    <xf numFmtId="0" fontId="3" fillId="0" borderId="15" xfId="2" applyFont="1" applyBorder="1" applyAlignment="1">
      <alignment horizontal="left" indent="1"/>
    </xf>
    <xf numFmtId="0" fontId="23" fillId="0" borderId="16" xfId="2" applyBorder="1" applyAlignment="1">
      <alignment horizontal="left" indent="1"/>
    </xf>
    <xf numFmtId="0" fontId="26" fillId="0" borderId="13" xfId="0" applyFont="1" applyBorder="1" applyAlignment="1">
      <alignment horizontal="center"/>
    </xf>
    <xf numFmtId="0" fontId="0" fillId="0" borderId="13" xfId="0" applyBorder="1"/>
    <xf numFmtId="0" fontId="0" fillId="0" borderId="11" xfId="0" applyBorder="1"/>
    <xf numFmtId="0" fontId="10" fillId="0" borderId="0" xfId="0" applyFont="1"/>
    <xf numFmtId="0" fontId="12" fillId="0" borderId="0" xfId="0" applyFont="1"/>
    <xf numFmtId="0" fontId="0" fillId="0" borderId="0" xfId="0" applyAlignment="1">
      <alignment shrinkToFit="1"/>
    </xf>
    <xf numFmtId="0" fontId="26" fillId="0" borderId="9" xfId="0" applyFont="1" applyBorder="1" applyAlignment="1">
      <alignment horizontal="centerContinuous" shrinkToFit="1"/>
    </xf>
    <xf numFmtId="0" fontId="26" fillId="0" borderId="11" xfId="0" applyFont="1" applyBorder="1" applyAlignment="1">
      <alignment horizontal="centerContinuous" shrinkToFit="1"/>
    </xf>
    <xf numFmtId="0" fontId="26" fillId="0" borderId="0" xfId="0" applyFont="1" applyAlignment="1">
      <alignment shrinkToFit="1"/>
    </xf>
    <xf numFmtId="0" fontId="7" fillId="0" borderId="0" xfId="0" applyFont="1" applyAlignment="1">
      <alignment shrinkToFit="1"/>
    </xf>
    <xf numFmtId="0" fontId="26" fillId="0" borderId="13" xfId="0" applyFont="1" applyBorder="1" applyAlignment="1">
      <alignment horizontal="center" shrinkToFit="1"/>
    </xf>
    <xf numFmtId="0" fontId="26" fillId="0" borderId="13" xfId="0" applyFont="1" applyBorder="1" applyAlignment="1">
      <alignment shrinkToFit="1"/>
    </xf>
    <xf numFmtId="0" fontId="26" fillId="0" borderId="13" xfId="0" applyFont="1" applyBorder="1" applyAlignment="1">
      <alignment horizontal="centerContinuous" vertical="center" shrinkToFit="1"/>
    </xf>
    <xf numFmtId="0" fontId="7" fillId="0" borderId="13" xfId="0" applyFont="1" applyBorder="1" applyAlignment="1">
      <alignment horizontal="centerContinuous" shrinkToFit="1"/>
    </xf>
    <xf numFmtId="0" fontId="7" fillId="0" borderId="13" xfId="0" applyFont="1" applyBorder="1" applyAlignment="1">
      <alignment shrinkToFit="1"/>
    </xf>
    <xf numFmtId="0" fontId="26" fillId="0" borderId="0" xfId="0" applyFont="1" applyAlignment="1">
      <alignment horizontal="center"/>
    </xf>
    <xf numFmtId="0" fontId="0" fillId="0" borderId="4" xfId="0" applyBorder="1"/>
    <xf numFmtId="0" fontId="26" fillId="0" borderId="13" xfId="0" applyFont="1" applyBorder="1" applyAlignment="1">
      <alignment horizontal="centerContinuous" shrinkToFit="1"/>
    </xf>
    <xf numFmtId="0" fontId="26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13" xfId="0" applyFont="1" applyBorder="1"/>
    <xf numFmtId="0" fontId="0" fillId="2" borderId="0" xfId="0" applyFill="1" applyProtection="1">
      <protection hidden="1"/>
    </xf>
    <xf numFmtId="49" fontId="1" fillId="5" borderId="0" xfId="0" applyNumberFormat="1" applyFont="1" applyFill="1" applyAlignment="1" applyProtection="1">
      <alignment horizontal="left" vertical="center" indent="6"/>
      <protection hidden="1"/>
    </xf>
    <xf numFmtId="49" fontId="2" fillId="6" borderId="0" xfId="0" applyNumberFormat="1" applyFont="1" applyFill="1" applyAlignment="1" applyProtection="1">
      <alignment horizontal="left" vertical="center" indent="6"/>
      <protection hidden="1"/>
    </xf>
    <xf numFmtId="0" fontId="0" fillId="0" borderId="1" xfId="0" applyBorder="1" applyAlignment="1" applyProtection="1">
      <alignment horizontal="left"/>
      <protection hidden="1"/>
    </xf>
    <xf numFmtId="0" fontId="0" fillId="0" borderId="2" xfId="0" applyBorder="1" applyAlignment="1" applyProtection="1">
      <alignment horizontal="left"/>
      <protection hidden="1"/>
    </xf>
    <xf numFmtId="0" fontId="0" fillId="0" borderId="3" xfId="0" applyBorder="1" applyAlignment="1" applyProtection="1">
      <alignment horizontal="left"/>
      <protection hidden="1"/>
    </xf>
    <xf numFmtId="0" fontId="0" fillId="0" borderId="4" xfId="0" applyBorder="1" applyAlignment="1" applyProtection="1">
      <alignment horizontal="left"/>
      <protection hidden="1"/>
    </xf>
    <xf numFmtId="0" fontId="0" fillId="0" borderId="0" xfId="0" applyProtection="1">
      <protection hidden="1"/>
    </xf>
    <xf numFmtId="0" fontId="0" fillId="0" borderId="5" xfId="0" applyBorder="1" applyAlignment="1" applyProtection="1">
      <alignment horizontal="left"/>
      <protection hidden="1"/>
    </xf>
    <xf numFmtId="9" fontId="0" fillId="2" borderId="0" xfId="0" quotePrefix="1" applyNumberFormat="1" applyFill="1" applyProtection="1">
      <protection hidden="1"/>
    </xf>
    <xf numFmtId="0" fontId="0" fillId="2" borderId="2" xfId="0" applyFill="1" applyBorder="1" applyProtection="1"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0" fillId="10" borderId="0" xfId="0" applyFill="1" applyProtection="1">
      <protection hidden="1"/>
    </xf>
    <xf numFmtId="0" fontId="0" fillId="10" borderId="0" xfId="0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8" borderId="0" xfId="0" applyFill="1" applyProtection="1">
      <protection hidden="1"/>
    </xf>
    <xf numFmtId="0" fontId="7" fillId="0" borderId="1" xfId="0" applyFont="1" applyBorder="1" applyAlignment="1" applyProtection="1">
      <alignment horizontal="left"/>
      <protection hidden="1"/>
    </xf>
    <xf numFmtId="0" fontId="7" fillId="0" borderId="2" xfId="0" applyFont="1" applyBorder="1" applyAlignment="1" applyProtection="1">
      <alignment horizontal="left"/>
      <protection hidden="1"/>
    </xf>
    <xf numFmtId="0" fontId="7" fillId="0" borderId="3" xfId="0" applyFont="1" applyBorder="1" applyAlignment="1" applyProtection="1">
      <alignment horizontal="left"/>
      <protection hidden="1"/>
    </xf>
    <xf numFmtId="0" fontId="7" fillId="8" borderId="0" xfId="0" applyFont="1" applyFill="1" applyAlignment="1" applyProtection="1">
      <alignment horizontal="left"/>
      <protection hidden="1"/>
    </xf>
    <xf numFmtId="0" fontId="7" fillId="0" borderId="4" xfId="0" applyFont="1" applyBorder="1" applyAlignment="1" applyProtection="1">
      <alignment horizontal="left"/>
      <protection hidden="1"/>
    </xf>
    <xf numFmtId="0" fontId="7" fillId="0" borderId="5" xfId="0" applyFont="1" applyBorder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8" fillId="0" borderId="0" xfId="0" applyFont="1" applyAlignment="1" applyProtection="1">
      <alignment horizontal="centerContinuous" vertical="center"/>
      <protection hidden="1"/>
    </xf>
    <xf numFmtId="0" fontId="13" fillId="0" borderId="0" xfId="0" applyFont="1" applyAlignment="1" applyProtection="1">
      <alignment horizontal="centerContinuous"/>
      <protection hidden="1"/>
    </xf>
    <xf numFmtId="0" fontId="28" fillId="0" borderId="0" xfId="0" applyFont="1" applyAlignment="1" applyProtection="1">
      <alignment horizontal="left" vertical="center" indent="1"/>
      <protection hidden="1"/>
    </xf>
    <xf numFmtId="0" fontId="31" fillId="8" borderId="0" xfId="0" applyFont="1" applyFill="1" applyAlignment="1" applyProtection="1">
      <alignment horizontal="centerContinuous" vertical="center"/>
      <protection hidden="1"/>
    </xf>
    <xf numFmtId="0" fontId="32" fillId="8" borderId="0" xfId="0" applyFont="1" applyFill="1" applyAlignment="1" applyProtection="1">
      <alignment horizontal="left" vertical="center"/>
      <protection hidden="1"/>
    </xf>
    <xf numFmtId="0" fontId="7" fillId="0" borderId="7" xfId="0" applyFont="1" applyBorder="1" applyAlignment="1" applyProtection="1">
      <alignment horizontal="left" shrinkToFit="1"/>
      <protection hidden="1"/>
    </xf>
    <xf numFmtId="0" fontId="0" fillId="8" borderId="0" xfId="0" applyFill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2" xfId="0" applyBorder="1" applyProtection="1">
      <protection hidden="1"/>
    </xf>
    <xf numFmtId="0" fontId="0" fillId="0" borderId="6" xfId="0" applyBorder="1" applyAlignment="1" applyProtection="1">
      <alignment horizontal="left"/>
      <protection hidden="1"/>
    </xf>
    <xf numFmtId="0" fontId="0" fillId="0" borderId="7" xfId="0" applyBorder="1" applyAlignment="1" applyProtection="1">
      <alignment horizontal="left" shrinkToFit="1"/>
      <protection hidden="1"/>
    </xf>
    <xf numFmtId="0" fontId="0" fillId="0" borderId="8" xfId="0" applyBorder="1" applyAlignment="1" applyProtection="1">
      <alignment horizontal="left"/>
      <protection hidden="1"/>
    </xf>
    <xf numFmtId="0" fontId="29" fillId="0" borderId="0" xfId="0" applyFont="1" applyAlignment="1" applyProtection="1">
      <alignment horizontal="centerContinuous" vertic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Continuous" vertical="center"/>
      <protection hidden="1"/>
    </xf>
    <xf numFmtId="0" fontId="28" fillId="0" borderId="0" xfId="0" applyFont="1" applyAlignment="1" applyProtection="1">
      <alignment horizontal="centerContinuous" vertical="center" wrapText="1"/>
      <protection hidden="1"/>
    </xf>
    <xf numFmtId="0" fontId="0" fillId="0" borderId="0" xfId="0" applyAlignment="1" applyProtection="1">
      <alignment horizontal="centerContinuous"/>
      <protection hidden="1"/>
    </xf>
    <xf numFmtId="0" fontId="28" fillId="0" borderId="0" xfId="0" applyFont="1" applyAlignment="1" applyProtection="1">
      <alignment vertical="center" wrapText="1"/>
      <protection hidden="1"/>
    </xf>
    <xf numFmtId="0" fontId="0" fillId="8" borderId="0" xfId="0" applyFill="1" applyAlignment="1" applyProtection="1">
      <alignment horizontal="center"/>
      <protection hidden="1"/>
    </xf>
    <xf numFmtId="0" fontId="7" fillId="0" borderId="0" xfId="0" applyFont="1" applyAlignment="1" applyProtection="1">
      <alignment horizontal="left" vertical="center" indent="1"/>
      <protection hidden="1"/>
    </xf>
    <xf numFmtId="0" fontId="30" fillId="0" borderId="0" xfId="0" applyFont="1" applyAlignment="1" applyProtection="1">
      <alignment horizontal="centerContinuous" vertical="center"/>
      <protection hidden="1"/>
    </xf>
    <xf numFmtId="0" fontId="30" fillId="0" borderId="0" xfId="0" applyFont="1" applyAlignment="1" applyProtection="1">
      <alignment horizontal="centerContinuous"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left" indent="1"/>
      <protection hidden="1"/>
    </xf>
    <xf numFmtId="0" fontId="0" fillId="9" borderId="2" xfId="0" applyFill="1" applyBorder="1" applyAlignment="1" applyProtection="1">
      <alignment horizontal="center"/>
      <protection hidden="1"/>
    </xf>
    <xf numFmtId="0" fontId="0" fillId="9" borderId="2" xfId="0" applyFill="1" applyBorder="1" applyProtection="1">
      <protection hidden="1"/>
    </xf>
    <xf numFmtId="0" fontId="0" fillId="2" borderId="0" xfId="0" applyFill="1" applyAlignment="1" applyProtection="1">
      <alignment shrinkToFit="1"/>
      <protection hidden="1"/>
    </xf>
    <xf numFmtId="0" fontId="0" fillId="8" borderId="0" xfId="0" applyFill="1" applyAlignment="1" applyProtection="1">
      <alignment shrinkToFit="1"/>
      <protection hidden="1"/>
    </xf>
    <xf numFmtId="0" fontId="0" fillId="9" borderId="2" xfId="0" applyFill="1" applyBorder="1" applyAlignment="1" applyProtection="1">
      <alignment shrinkToFit="1"/>
      <protection hidden="1"/>
    </xf>
    <xf numFmtId="0" fontId="0" fillId="0" borderId="2" xfId="0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8" fillId="7" borderId="1" xfId="0" applyFont="1" applyFill="1" applyBorder="1" applyAlignment="1" applyProtection="1">
      <alignment horizontal="center" vertical="center" shrinkToFit="1"/>
      <protection locked="0"/>
    </xf>
    <xf numFmtId="0" fontId="8" fillId="7" borderId="3" xfId="0" applyFont="1" applyFill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left"/>
      <protection hidden="1"/>
    </xf>
    <xf numFmtId="0" fontId="7" fillId="0" borderId="8" xfId="0" applyFont="1" applyBorder="1" applyAlignment="1" applyProtection="1">
      <alignment horizontal="left"/>
      <protection hidden="1"/>
    </xf>
    <xf numFmtId="0" fontId="28" fillId="0" borderId="0" xfId="0" applyFont="1" applyAlignment="1" applyProtection="1">
      <alignment vertical="center"/>
      <protection hidden="1"/>
    </xf>
    <xf numFmtId="0" fontId="0" fillId="9" borderId="0" xfId="0" applyFill="1" applyProtection="1">
      <protection hidden="1"/>
    </xf>
    <xf numFmtId="0" fontId="33" fillId="5" borderId="0" xfId="0" applyFont="1" applyFill="1" applyProtection="1">
      <protection hidden="1"/>
    </xf>
    <xf numFmtId="0" fontId="33" fillId="2" borderId="0" xfId="0" applyFont="1" applyFill="1" applyProtection="1">
      <protection hidden="1"/>
    </xf>
    <xf numFmtId="0" fontId="34" fillId="6" borderId="0" xfId="0" applyFont="1" applyFill="1" applyProtection="1">
      <protection hidden="1"/>
    </xf>
    <xf numFmtId="0" fontId="34" fillId="2" borderId="0" xfId="0" applyFont="1" applyFill="1" applyProtection="1">
      <protection hidden="1"/>
    </xf>
    <xf numFmtId="0" fontId="33" fillId="3" borderId="0" xfId="0" applyFont="1" applyFill="1" applyProtection="1">
      <protection hidden="1"/>
    </xf>
    <xf numFmtId="0" fontId="33" fillId="8" borderId="0" xfId="0" applyFont="1" applyFill="1" applyProtection="1">
      <protection hidden="1"/>
    </xf>
    <xf numFmtId="0" fontId="34" fillId="4" borderId="0" xfId="0" applyFont="1" applyFill="1" applyProtection="1">
      <protection hidden="1"/>
    </xf>
    <xf numFmtId="0" fontId="34" fillId="8" borderId="0" xfId="0" applyFont="1" applyFill="1" applyProtection="1">
      <protection hidden="1"/>
    </xf>
    <xf numFmtId="0" fontId="33" fillId="2" borderId="0" xfId="0" applyFont="1" applyFill="1" applyAlignment="1" applyProtection="1">
      <alignment shrinkToFit="1"/>
      <protection hidden="1"/>
    </xf>
    <xf numFmtId="0" fontId="35" fillId="3" borderId="0" xfId="0" applyFont="1" applyFill="1" applyProtection="1">
      <protection hidden="1"/>
    </xf>
    <xf numFmtId="0" fontId="33" fillId="8" borderId="0" xfId="0" applyFont="1" applyFill="1" applyAlignment="1" applyProtection="1">
      <alignment shrinkToFit="1"/>
      <protection hidden="1"/>
    </xf>
    <xf numFmtId="0" fontId="34" fillId="2" borderId="0" xfId="0" applyFont="1" applyFill="1" applyAlignment="1" applyProtection="1">
      <alignment shrinkToFit="1"/>
      <protection hidden="1"/>
    </xf>
    <xf numFmtId="0" fontId="34" fillId="8" borderId="0" xfId="0" applyFont="1" applyFill="1" applyAlignment="1" applyProtection="1">
      <alignment shrinkToFit="1"/>
      <protection hidden="1"/>
    </xf>
    <xf numFmtId="0" fontId="26" fillId="0" borderId="13" xfId="0" applyFont="1" applyBorder="1" applyAlignment="1" applyProtection="1">
      <alignment horizontal="center"/>
      <protection hidden="1"/>
    </xf>
    <xf numFmtId="0" fontId="0" fillId="0" borderId="13" xfId="0" applyBorder="1" applyProtection="1">
      <protection hidden="1"/>
    </xf>
    <xf numFmtId="0" fontId="0" fillId="0" borderId="13" xfId="0" applyBorder="1" applyAlignment="1" applyProtection="1">
      <alignment shrinkToFit="1"/>
      <protection hidden="1"/>
    </xf>
    <xf numFmtId="0" fontId="7" fillId="0" borderId="13" xfId="0" applyFont="1" applyBorder="1" applyAlignment="1" applyProtection="1">
      <alignment shrinkToFit="1"/>
      <protection hidden="1"/>
    </xf>
    <xf numFmtId="0" fontId="7" fillId="0" borderId="0" xfId="0" applyFont="1" applyAlignment="1" applyProtection="1">
      <alignment shrinkToFit="1"/>
      <protection hidden="1"/>
    </xf>
    <xf numFmtId="0" fontId="7" fillId="0" borderId="13" xfId="0" applyFont="1" applyBorder="1" applyProtection="1">
      <protection hidden="1"/>
    </xf>
    <xf numFmtId="0" fontId="26" fillId="0" borderId="13" xfId="0" applyFont="1" applyBorder="1" applyProtection="1">
      <protection hidden="1"/>
    </xf>
    <xf numFmtId="0" fontId="9" fillId="0" borderId="9" xfId="0" applyFont="1" applyBorder="1" applyProtection="1">
      <protection hidden="1"/>
    </xf>
    <xf numFmtId="0" fontId="26" fillId="0" borderId="13" xfId="0" applyFont="1" applyBorder="1" applyAlignment="1" applyProtection="1">
      <alignment shrinkToFit="1"/>
      <protection hidden="1"/>
    </xf>
    <xf numFmtId="0" fontId="26" fillId="0" borderId="9" xfId="0" applyFont="1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0" fontId="27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7" fillId="0" borderId="10" xfId="0" applyFont="1" applyBorder="1" applyAlignment="1">
      <alignment horizontal="centerContinuous" shrinkToFit="1"/>
    </xf>
    <xf numFmtId="0" fontId="7" fillId="0" borderId="11" xfId="0" applyFont="1" applyBorder="1" applyAlignment="1">
      <alignment horizontal="centerContinuous" shrinkToFit="1"/>
    </xf>
    <xf numFmtId="49" fontId="1" fillId="5" borderId="0" xfId="0" applyNumberFormat="1" applyFont="1" applyFill="1" applyAlignment="1" applyProtection="1">
      <alignment horizontal="left" vertical="center" indent="2"/>
      <protection hidden="1"/>
    </xf>
    <xf numFmtId="49" fontId="2" fillId="6" borderId="0" xfId="0" applyNumberFormat="1" applyFont="1" applyFill="1" applyAlignment="1" applyProtection="1">
      <alignment horizontal="left" vertical="center" indent="2"/>
      <protection hidden="1"/>
    </xf>
    <xf numFmtId="0" fontId="35" fillId="0" borderId="0" xfId="0" applyFont="1"/>
    <xf numFmtId="0" fontId="35" fillId="0" borderId="4" xfId="0" applyFont="1" applyBorder="1"/>
    <xf numFmtId="0" fontId="35" fillId="0" borderId="0" xfId="0" applyFont="1" applyAlignment="1">
      <alignment shrinkToFit="1"/>
    </xf>
    <xf numFmtId="0" fontId="36" fillId="0" borderId="0" xfId="0" applyFont="1"/>
    <xf numFmtId="0" fontId="36" fillId="0" borderId="0" xfId="0" applyFont="1" applyAlignment="1">
      <alignment shrinkToFit="1"/>
    </xf>
    <xf numFmtId="0" fontId="36" fillId="0" borderId="4" xfId="0" applyFont="1" applyBorder="1"/>
    <xf numFmtId="0" fontId="34" fillId="0" borderId="0" xfId="0" applyFont="1"/>
    <xf numFmtId="0" fontId="37" fillId="0" borderId="0" xfId="0" applyFont="1"/>
    <xf numFmtId="0" fontId="37" fillId="0" borderId="0" xfId="0" applyFont="1" applyAlignment="1">
      <alignment shrinkToFit="1"/>
    </xf>
    <xf numFmtId="0" fontId="34" fillId="0" borderId="4" xfId="0" applyFont="1" applyBorder="1"/>
    <xf numFmtId="0" fontId="34" fillId="0" borderId="0" xfId="0" applyFont="1" applyAlignment="1">
      <alignment shrinkToFit="1"/>
    </xf>
    <xf numFmtId="0" fontId="37" fillId="0" borderId="4" xfId="0" applyFont="1" applyBorder="1"/>
    <xf numFmtId="0" fontId="7" fillId="0" borderId="12" xfId="0" applyFont="1" applyBorder="1" applyAlignment="1" applyProtection="1">
      <alignment shrinkToFit="1"/>
      <protection locked="0"/>
    </xf>
    <xf numFmtId="0" fontId="8" fillId="7" borderId="10" xfId="0" applyFont="1" applyFill="1" applyBorder="1" applyAlignment="1" applyProtection="1">
      <alignment horizontal="center" vertical="center" shrinkToFit="1"/>
      <protection locked="0"/>
    </xf>
    <xf numFmtId="0" fontId="8" fillId="7" borderId="4" xfId="0" applyFont="1" applyFill="1" applyBorder="1" applyAlignment="1" applyProtection="1">
      <alignment horizontal="center" vertical="center" shrinkToFit="1"/>
      <protection locked="0"/>
    </xf>
    <xf numFmtId="0" fontId="8" fillId="7" borderId="7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Continuous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32" fillId="0" borderId="0" xfId="0" applyFont="1" applyAlignment="1" applyProtection="1">
      <alignment horizontal="left" vertical="center" indent="1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shrinkToFit="1"/>
      <protection hidden="1"/>
    </xf>
    <xf numFmtId="0" fontId="0" fillId="2" borderId="0" xfId="0" quotePrefix="1" applyFill="1" applyProtection="1">
      <protection hidden="1"/>
    </xf>
    <xf numFmtId="0" fontId="7" fillId="0" borderId="29" xfId="0" applyFont="1" applyBorder="1" applyAlignment="1" applyProtection="1">
      <alignment shrinkToFit="1"/>
      <protection locked="0"/>
    </xf>
    <xf numFmtId="0" fontId="7" fillId="0" borderId="30" xfId="0" applyFont="1" applyBorder="1" applyAlignment="1" applyProtection="1">
      <alignment shrinkToFit="1"/>
      <protection locked="0"/>
    </xf>
    <xf numFmtId="0" fontId="7" fillId="0" borderId="31" xfId="0" applyFont="1" applyBorder="1" applyAlignment="1" applyProtection="1">
      <alignment shrinkToFit="1"/>
      <protection locked="0"/>
    </xf>
    <xf numFmtId="0" fontId="7" fillId="0" borderId="32" xfId="0" applyFont="1" applyBorder="1" applyAlignment="1" applyProtection="1">
      <alignment shrinkToFit="1"/>
      <protection locked="0"/>
    </xf>
    <xf numFmtId="0" fontId="7" fillId="0" borderId="28" xfId="0" applyFont="1" applyBorder="1" applyAlignment="1" applyProtection="1">
      <alignment shrinkToFit="1"/>
      <protection locked="0"/>
    </xf>
    <xf numFmtId="0" fontId="7" fillId="0" borderId="33" xfId="0" applyFont="1" applyBorder="1" applyAlignment="1" applyProtection="1">
      <alignment shrinkToFit="1"/>
      <protection locked="0"/>
    </xf>
    <xf numFmtId="0" fontId="7" fillId="0" borderId="34" xfId="0" applyFont="1" applyBorder="1" applyAlignment="1" applyProtection="1">
      <alignment shrinkToFit="1"/>
      <protection locked="0"/>
    </xf>
    <xf numFmtId="0" fontId="7" fillId="0" borderId="35" xfId="0" applyFont="1" applyBorder="1" applyAlignment="1" applyProtection="1">
      <alignment shrinkToFit="1"/>
      <protection locked="0"/>
    </xf>
    <xf numFmtId="0" fontId="7" fillId="0" borderId="36" xfId="0" applyFont="1" applyBorder="1" applyAlignment="1" applyProtection="1">
      <alignment shrinkToFit="1"/>
      <protection locked="0"/>
    </xf>
    <xf numFmtId="0" fontId="7" fillId="0" borderId="37" xfId="0" applyFont="1" applyBorder="1" applyAlignment="1" applyProtection="1">
      <alignment shrinkToFit="1"/>
      <protection locked="0"/>
    </xf>
    <xf numFmtId="0" fontId="7" fillId="11" borderId="18" xfId="0" applyFont="1" applyFill="1" applyBorder="1" applyAlignment="1" applyProtection="1">
      <alignment shrinkToFit="1"/>
      <protection hidden="1"/>
    </xf>
    <xf numFmtId="0" fontId="7" fillId="11" borderId="19" xfId="0" applyFont="1" applyFill="1" applyBorder="1" applyAlignment="1" applyProtection="1">
      <alignment shrinkToFit="1"/>
      <protection hidden="1"/>
    </xf>
    <xf numFmtId="0" fontId="7" fillId="11" borderId="20" xfId="0" applyFont="1" applyFill="1" applyBorder="1" applyAlignment="1" applyProtection="1">
      <alignment shrinkToFit="1"/>
      <protection hidden="1"/>
    </xf>
    <xf numFmtId="0" fontId="7" fillId="11" borderId="21" xfId="0" applyFont="1" applyFill="1" applyBorder="1" applyAlignment="1" applyProtection="1">
      <alignment shrinkToFit="1"/>
      <protection hidden="1"/>
    </xf>
    <xf numFmtId="0" fontId="7" fillId="11" borderId="22" xfId="0" applyFont="1" applyFill="1" applyBorder="1" applyAlignment="1" applyProtection="1">
      <alignment shrinkToFit="1"/>
      <protection hidden="1"/>
    </xf>
    <xf numFmtId="0" fontId="7" fillId="11" borderId="23" xfId="0" applyFont="1" applyFill="1" applyBorder="1" applyAlignment="1" applyProtection="1">
      <alignment shrinkToFit="1"/>
      <protection hidden="1"/>
    </xf>
    <xf numFmtId="0" fontId="7" fillId="11" borderId="24" xfId="0" applyFont="1" applyFill="1" applyBorder="1" applyAlignment="1" applyProtection="1">
      <alignment shrinkToFit="1"/>
      <protection hidden="1"/>
    </xf>
    <xf numFmtId="0" fontId="7" fillId="11" borderId="25" xfId="0" applyFont="1" applyFill="1" applyBorder="1" applyAlignment="1" applyProtection="1">
      <alignment shrinkToFit="1"/>
      <protection hidden="1"/>
    </xf>
    <xf numFmtId="0" fontId="7" fillId="11" borderId="26" xfId="0" applyFont="1" applyFill="1" applyBorder="1" applyAlignment="1" applyProtection="1">
      <alignment shrinkToFit="1"/>
      <protection hidden="1"/>
    </xf>
    <xf numFmtId="0" fontId="7" fillId="11" borderId="17" xfId="0" applyFont="1" applyFill="1" applyBorder="1" applyAlignment="1" applyProtection="1">
      <alignment shrinkToFit="1"/>
      <protection hidden="1"/>
    </xf>
    <xf numFmtId="0" fontId="7" fillId="11" borderId="27" xfId="0" applyFont="1" applyFill="1" applyBorder="1" applyAlignment="1" applyProtection="1">
      <alignment shrinkToFit="1"/>
      <protection hidden="1"/>
    </xf>
    <xf numFmtId="0" fontId="7" fillId="11" borderId="38" xfId="0" applyFont="1" applyFill="1" applyBorder="1" applyAlignment="1" applyProtection="1">
      <alignment shrinkToFit="1"/>
      <protection hidden="1"/>
    </xf>
    <xf numFmtId="0" fontId="7" fillId="11" borderId="39" xfId="0" applyFont="1" applyFill="1" applyBorder="1" applyAlignment="1" applyProtection="1">
      <alignment shrinkToFit="1"/>
      <protection hidden="1"/>
    </xf>
    <xf numFmtId="0" fontId="7" fillId="11" borderId="40" xfId="0" applyFont="1" applyFill="1" applyBorder="1" applyAlignment="1" applyProtection="1">
      <alignment shrinkToFit="1"/>
      <protection hidden="1"/>
    </xf>
    <xf numFmtId="0" fontId="7" fillId="11" borderId="41" xfId="0" applyFont="1" applyFill="1" applyBorder="1" applyAlignment="1" applyProtection="1">
      <alignment shrinkToFit="1"/>
      <protection hidden="1"/>
    </xf>
    <xf numFmtId="0" fontId="7" fillId="11" borderId="42" xfId="0" applyFont="1" applyFill="1" applyBorder="1" applyAlignment="1" applyProtection="1">
      <alignment shrinkToFit="1"/>
      <protection hidden="1"/>
    </xf>
    <xf numFmtId="0" fontId="7" fillId="11" borderId="43" xfId="0" applyFont="1" applyFill="1" applyBorder="1" applyAlignment="1" applyProtection="1">
      <alignment shrinkToFit="1"/>
      <protection hidden="1"/>
    </xf>
    <xf numFmtId="0" fontId="7" fillId="11" borderId="44" xfId="0" applyFont="1" applyFill="1" applyBorder="1" applyAlignment="1" applyProtection="1">
      <alignment shrinkToFit="1"/>
      <protection hidden="1"/>
    </xf>
    <xf numFmtId="0" fontId="7" fillId="11" borderId="45" xfId="0" applyFont="1" applyFill="1" applyBorder="1" applyAlignment="1" applyProtection="1">
      <alignment shrinkToFit="1"/>
      <protection hidden="1"/>
    </xf>
    <xf numFmtId="0" fontId="7" fillId="11" borderId="46" xfId="0" applyFont="1" applyFill="1" applyBorder="1" applyAlignment="1" applyProtection="1">
      <alignment shrinkToFit="1"/>
      <protection hidden="1"/>
    </xf>
  </cellXfs>
  <cellStyles count="3">
    <cellStyle name="Normal" xfId="0" builtinId="0"/>
    <cellStyle name="Normal 2 2" xfId="1" xr:uid="{6EB29580-A581-4479-8E35-9B99D8197475}"/>
    <cellStyle name="Normal 3 2" xfId="2" xr:uid="{ACFE82A7-C9F7-440B-92D8-A7AC466210DA}"/>
  </cellStyles>
  <dxfs count="32">
    <dxf>
      <font>
        <color auto="1"/>
      </font>
      <fill>
        <patternFill>
          <bgColor rgb="FFF8CBAD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0"/>
      </font>
      <fill>
        <patternFill>
          <bgColor rgb="FF481F67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>
          <bgColor rgb="FFF8CBAD"/>
        </patternFill>
      </fill>
    </dxf>
    <dxf>
      <font>
        <color auto="1"/>
      </font>
      <fill>
        <patternFill>
          <bgColor rgb="FFE4B7EB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border>
        <left/>
        <right style="thin">
          <color auto="1"/>
        </right>
        <vertical/>
        <horizontal/>
      </border>
    </dxf>
    <dxf>
      <border>
        <left style="thin">
          <color auto="1"/>
        </left>
        <vertical/>
        <horizontal/>
      </border>
    </dxf>
    <dxf>
      <font>
        <b/>
        <i val="0"/>
        <color theme="0"/>
      </font>
      <fill>
        <patternFill>
          <bgColor rgb="FF481F67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lor theme="0"/>
      </font>
      <fill>
        <patternFill>
          <bgColor rgb="FF481F67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>
          <bgColor rgb="FFBDD7E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0"/>
      </font>
      <fill>
        <patternFill>
          <bgColor rgb="FF481F67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right style="thin">
          <color auto="1"/>
        </right>
        <vertical/>
        <horizontal/>
      </border>
    </dxf>
    <dxf>
      <font>
        <color auto="1"/>
      </font>
      <fill>
        <patternFill>
          <bgColor rgb="FFE4B7EB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rgb="FF481F6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A6A6A6"/>
      <color rgb="FFCCCCCC"/>
      <color rgb="FFBDD7EE"/>
      <color rgb="FFE4B7EB"/>
      <color rgb="FFF8CBAD"/>
      <color rgb="FF481F67"/>
      <color rgb="FFC39BE1"/>
      <color rgb="FFCDACE6"/>
      <color rgb="FF52195B"/>
      <color rgb="FFD49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Square4Circles!A5"/><Relationship Id="rId13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hyperlink" Target="#Stacked4Circles!A5"/><Relationship Id="rId17" Type="http://schemas.openxmlformats.org/officeDocument/2006/relationships/image" Target="../media/image9.png"/><Relationship Id="rId25" Type="http://schemas.openxmlformats.org/officeDocument/2006/relationships/image" Target="../media/image12.png"/><Relationship Id="rId2" Type="http://schemas.openxmlformats.org/officeDocument/2006/relationships/hyperlink" Target="#'2Circles'!A5"/><Relationship Id="rId16" Type="http://schemas.openxmlformats.org/officeDocument/2006/relationships/hyperlink" Target="#Triangular3Circles!A5"/><Relationship Id="rId20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hyperlink" Target="#Linear3Circles!A5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23" Type="http://schemas.openxmlformats.org/officeDocument/2006/relationships/image" Target="../media/image11.png"/><Relationship Id="rId10" Type="http://schemas.openxmlformats.org/officeDocument/2006/relationships/hyperlink" Target="#Linear4Circles!A5"/><Relationship Id="rId19" Type="http://schemas.openxmlformats.org/officeDocument/2006/relationships/image" Target="../media/image10.png"/><Relationship Id="rId4" Type="http://schemas.openxmlformats.org/officeDocument/2006/relationships/hyperlink" Target="#Stacked3Circles!A5"/><Relationship Id="rId9" Type="http://schemas.openxmlformats.org/officeDocument/2006/relationships/image" Target="../media/image5.png"/><Relationship Id="rId14" Type="http://schemas.openxmlformats.org/officeDocument/2006/relationships/hyperlink" Target="#Flower4Ovals!A5"/><Relationship Id="rId26" Type="http://schemas.openxmlformats.org/officeDocument/2006/relationships/image" Target="../media/image15.png"/><Relationship Id="rId2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3.png"/><Relationship Id="rId7" Type="http://schemas.openxmlformats.org/officeDocument/2006/relationships/image" Target="../media/image14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9" Type="http://schemas.openxmlformats.org/officeDocument/2006/relationships/image" Target="../media/image16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3.png"/><Relationship Id="rId7" Type="http://schemas.openxmlformats.org/officeDocument/2006/relationships/image" Target="../media/image14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9" Type="http://schemas.openxmlformats.org/officeDocument/2006/relationships/image" Target="../media/image17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1.png"/><Relationship Id="rId7" Type="http://schemas.openxmlformats.org/officeDocument/2006/relationships/image" Target="../media/image14.png"/><Relationship Id="rId1" Type="http://schemas.openxmlformats.org/officeDocument/2006/relationships/image" Target="../media/image1.png"/><Relationship Id="rId5" Type="http://schemas.openxmlformats.org/officeDocument/2006/relationships/image" Target="../media/image13.png"/><Relationship Id="rId4" Type="http://schemas.openxmlformats.org/officeDocument/2006/relationships/hyperlink" Target="#Dashboard!A5"/><Relationship Id="rId9" Type="http://schemas.openxmlformats.org/officeDocument/2006/relationships/image" Target="../media/image18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3.png"/><Relationship Id="rId7" Type="http://schemas.openxmlformats.org/officeDocument/2006/relationships/image" Target="../media/image14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9" Type="http://schemas.openxmlformats.org/officeDocument/2006/relationships/image" Target="../media/image19.png"/><Relationship Id="rId10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3.png"/><Relationship Id="rId7" Type="http://schemas.openxmlformats.org/officeDocument/2006/relationships/image" Target="../media/image14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9" Type="http://schemas.openxmlformats.org/officeDocument/2006/relationships/image" Target="../media/image20.png"/><Relationship Id="rId10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3.png"/><Relationship Id="rId7" Type="http://schemas.openxmlformats.org/officeDocument/2006/relationships/image" Target="../media/image14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9" Type="http://schemas.openxmlformats.org/officeDocument/2006/relationships/image" Target="../media/image21.png"/><Relationship Id="rId10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3.png"/><Relationship Id="rId7" Type="http://schemas.openxmlformats.org/officeDocument/2006/relationships/image" Target="../media/image14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9" Type="http://schemas.openxmlformats.org/officeDocument/2006/relationships/image" Target="../media/image22.png"/><Relationship Id="rId10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13.png"/><Relationship Id="rId7" Type="http://schemas.openxmlformats.org/officeDocument/2006/relationships/image" Target="../media/image14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5" Type="http://schemas.openxmlformats.org/officeDocument/2006/relationships/image" Target="../media/image11.png"/><Relationship Id="rId9" Type="http://schemas.openxmlformats.org/officeDocument/2006/relationships/image" Target="../media/image23.png"/><Relationship Id="rId10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hyperlink" Target="#Dashboard!A5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57150</xdr:rowOff>
    </xdr:from>
    <xdr:to>
      <xdr:col>2</xdr:col>
      <xdr:colOff>104776</xdr:colOff>
      <xdr:row>2</xdr:row>
      <xdr:rowOff>247650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A3D8D684-9D0D-4DEF-B747-41A0C37A5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1" y="14287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6</xdr:row>
      <xdr:rowOff>80768</xdr:rowOff>
    </xdr:from>
    <xdr:to>
      <xdr:col>4</xdr:col>
      <xdr:colOff>640080</xdr:colOff>
      <xdr:row>15</xdr:row>
      <xdr:rowOff>179827</xdr:rowOff>
    </xdr:to>
    <xdr:grpSp>
      <xdr:nvGrpSpPr>
        <xdr:cNvPr id="44" name="Group 43">
          <a:hlinkClick xmlns:r="http://schemas.openxmlformats.org/officeDocument/2006/relationships" r:id="rId2" tooltip="2 Circles Model"/>
          <a:extLst>
            <a:ext uri="{FF2B5EF4-FFF2-40B4-BE49-F238E27FC236}">
              <a16:creationId xmlns:a16="http://schemas.microsoft.com/office/drawing/2014/main" id="{E545D008-EE9A-40C4-8763-1FBF7F27439F}"/>
            </a:ext>
          </a:extLst>
        </xdr:cNvPr>
        <xdr:cNvGrpSpPr>
          <a:grpSpLocks noChangeAspect="1"/>
        </xdr:cNvGrpSpPr>
      </xdr:nvGrpSpPr>
      <xdr:grpSpPr>
        <a:xfrm>
          <a:off x="590550" y="1023743"/>
          <a:ext cx="2611755" cy="1813559"/>
          <a:chOff x="655320" y="1038226"/>
          <a:chExt cx="2611755" cy="1813559"/>
        </a:xfrm>
      </xdr:grpSpPr>
      <xdr:sp macro="" textlink="">
        <xdr:nvSpPr>
          <xdr:cNvPr id="95" name="Rectangle 94">
            <a:hlinkClick xmlns:r="http://schemas.openxmlformats.org/officeDocument/2006/relationships" r:id="rId2" tooltip="2 Circles Model"/>
            <a:extLst>
              <a:ext uri="{FF2B5EF4-FFF2-40B4-BE49-F238E27FC236}">
                <a16:creationId xmlns:a16="http://schemas.microsoft.com/office/drawing/2014/main" id="{C415CB0C-3D39-40AF-8A39-A263CD4EB827}"/>
              </a:ext>
            </a:extLst>
          </xdr:cNvPr>
          <xdr:cNvSpPr/>
        </xdr:nvSpPr>
        <xdr:spPr>
          <a:xfrm>
            <a:off x="655320" y="1096502"/>
            <a:ext cx="2611755" cy="1755283"/>
          </a:xfrm>
          <a:prstGeom prst="rect">
            <a:avLst/>
          </a:prstGeom>
          <a:noFill/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6" name="Rectangle: Rounded Corners 95">
            <a:hlinkClick xmlns:r="http://schemas.openxmlformats.org/officeDocument/2006/relationships" r:id="rId2" tooltip="2 Circles Model"/>
            <a:extLst>
              <a:ext uri="{FF2B5EF4-FFF2-40B4-BE49-F238E27FC236}">
                <a16:creationId xmlns:a16="http://schemas.microsoft.com/office/drawing/2014/main" id="{E95D2EDE-23F5-478D-BFAF-1909F27E82EA}"/>
              </a:ext>
            </a:extLst>
          </xdr:cNvPr>
          <xdr:cNvSpPr/>
        </xdr:nvSpPr>
        <xdr:spPr>
          <a:xfrm>
            <a:off x="655320" y="1038226"/>
            <a:ext cx="2611755" cy="327660"/>
          </a:xfrm>
          <a:prstGeom prst="round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GB" sz="1100" b="1">
                <a:solidFill>
                  <a:sysClr val="windowText" lastClr="000000"/>
                </a:solidFill>
              </a:rPr>
              <a:t>2</a:t>
            </a:r>
            <a:r>
              <a:rPr lang="en-GB" sz="1100" b="1" baseline="0">
                <a:solidFill>
                  <a:sysClr val="windowText" lastClr="000000"/>
                </a:solidFill>
              </a:rPr>
              <a:t> CIRCLE</a:t>
            </a:r>
            <a:r>
              <a:rPr lang="tr-TR" sz="1100" b="1" baseline="0">
                <a:solidFill>
                  <a:sysClr val="windowText" lastClr="000000"/>
                </a:solidFill>
              </a:rPr>
              <a:t>S</a:t>
            </a:r>
            <a:r>
              <a:rPr lang="en-GB" sz="1100" b="1" baseline="0">
                <a:solidFill>
                  <a:sysClr val="windowText" lastClr="000000"/>
                </a:solidFill>
              </a:rPr>
              <a:t> MODEL</a:t>
            </a:r>
            <a:endParaRPr lang="en-GB" sz="11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97" name="Rectangle 96">
            <a:hlinkClick xmlns:r="http://schemas.openxmlformats.org/officeDocument/2006/relationships" r:id="rId2" tooltip="2 Circles Model"/>
            <a:extLst>
              <a:ext uri="{FF2B5EF4-FFF2-40B4-BE49-F238E27FC236}">
                <a16:creationId xmlns:a16="http://schemas.microsoft.com/office/drawing/2014/main" id="{DF6FD9B3-560B-4317-BAAE-EAB855BF4F37}"/>
              </a:ext>
            </a:extLst>
          </xdr:cNvPr>
          <xdr:cNvSpPr/>
        </xdr:nvSpPr>
        <xdr:spPr>
          <a:xfrm>
            <a:off x="655320" y="2760994"/>
            <a:ext cx="2611755" cy="90791"/>
          </a:xfrm>
          <a:prstGeom prst="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endParaRPr lang="en-GB" sz="1100">
              <a:solidFill>
                <a:sysClr val="windowText" lastClr="000000"/>
              </a:solidFill>
            </a:endParaRPr>
          </a:p>
        </xdr:txBody>
      </xdr:sp>
      <xdr:pic>
        <xdr:nvPicPr>
          <xdr:cNvPr id="98" name="Picture 97">
            <a:hlinkClick xmlns:r="http://schemas.openxmlformats.org/officeDocument/2006/relationships" r:id="rId2" tooltip="2 Circles Model"/>
            <a:extLst>
              <a:ext uri="{FF2B5EF4-FFF2-40B4-BE49-F238E27FC236}">
                <a16:creationId xmlns:a16="http://schemas.microsoft.com/office/drawing/2014/main" id="{6596AF09-BD91-4E0B-BEB7-7296C751B2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79768" y="1598589"/>
            <a:ext cx="1362859" cy="891247"/>
          </a:xfrm>
          <a:prstGeom prst="rect">
            <a:avLst/>
          </a:prstGeom>
          <a:effectLst/>
        </xdr:spPr>
      </xdr:pic>
    </xdr:grpSp>
    <xdr:clientData/>
  </xdr:twoCellAnchor>
  <xdr:twoCellAnchor editAs="oneCell">
    <xdr:from>
      <xdr:col>11</xdr:col>
      <xdr:colOff>304800</xdr:colOff>
      <xdr:row>6</xdr:row>
      <xdr:rowOff>80768</xdr:rowOff>
    </xdr:from>
    <xdr:to>
      <xdr:col>14</xdr:col>
      <xdr:colOff>89475</xdr:colOff>
      <xdr:row>15</xdr:row>
      <xdr:rowOff>161169</xdr:rowOff>
    </xdr:to>
    <xdr:grpSp>
      <xdr:nvGrpSpPr>
        <xdr:cNvPr id="99" name="Group 98">
          <a:hlinkClick xmlns:r="http://schemas.openxmlformats.org/officeDocument/2006/relationships" r:id="rId4" tooltip="3 Circles Stacked Model"/>
          <a:extLst>
            <a:ext uri="{FF2B5EF4-FFF2-40B4-BE49-F238E27FC236}">
              <a16:creationId xmlns:a16="http://schemas.microsoft.com/office/drawing/2014/main" id="{D3EE3A0C-677F-4E6F-8D63-042D29CDDA52}"/>
            </a:ext>
          </a:extLst>
        </xdr:cNvPr>
        <xdr:cNvGrpSpPr>
          <a:grpSpLocks noChangeAspect="1"/>
        </xdr:cNvGrpSpPr>
      </xdr:nvGrpSpPr>
      <xdr:grpSpPr>
        <a:xfrm>
          <a:off x="9467850" y="1023743"/>
          <a:ext cx="2613600" cy="1794901"/>
          <a:chOff x="9565005" y="939164"/>
          <a:chExt cx="2613600" cy="1794901"/>
        </a:xfrm>
      </xdr:grpSpPr>
      <xdr:sp macro="" textlink="">
        <xdr:nvSpPr>
          <xdr:cNvPr id="100" name="Rectangle 99">
            <a:hlinkClick xmlns:r="http://schemas.openxmlformats.org/officeDocument/2006/relationships" r:id="rId4" tooltip="3 Circles Stacked Model"/>
            <a:extLst>
              <a:ext uri="{FF2B5EF4-FFF2-40B4-BE49-F238E27FC236}">
                <a16:creationId xmlns:a16="http://schemas.microsoft.com/office/drawing/2014/main" id="{94B6E487-41F1-4F9F-9D2D-A1F2C4C26D69}"/>
              </a:ext>
            </a:extLst>
          </xdr:cNvPr>
          <xdr:cNvSpPr/>
        </xdr:nvSpPr>
        <xdr:spPr>
          <a:xfrm>
            <a:off x="9565005" y="967740"/>
            <a:ext cx="2613600" cy="1756800"/>
          </a:xfrm>
          <a:prstGeom prst="rect">
            <a:avLst/>
          </a:prstGeom>
          <a:noFill/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endParaRPr lang="en-GB" sz="1100"/>
          </a:p>
        </xdr:txBody>
      </xdr:sp>
      <xdr:pic>
        <xdr:nvPicPr>
          <xdr:cNvPr id="101" name="Picture 100">
            <a:hlinkClick xmlns:r="http://schemas.openxmlformats.org/officeDocument/2006/relationships" r:id="rId4" tooltip="3 Circles Stacked Model"/>
            <a:extLst>
              <a:ext uri="{FF2B5EF4-FFF2-40B4-BE49-F238E27FC236}">
                <a16:creationId xmlns:a16="http://schemas.microsoft.com/office/drawing/2014/main" id="{7C6C204D-9572-4928-AEF9-0EF4E3B74C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0336996" y="1423327"/>
            <a:ext cx="1069619" cy="1078896"/>
          </a:xfrm>
          <a:prstGeom prst="rect">
            <a:avLst/>
          </a:prstGeom>
          <a:effectLst/>
        </xdr:spPr>
      </xdr:pic>
      <xdr:sp macro="" textlink="">
        <xdr:nvSpPr>
          <xdr:cNvPr id="102" name="Rectangle: Rounded Corners 101">
            <a:hlinkClick xmlns:r="http://schemas.openxmlformats.org/officeDocument/2006/relationships" r:id="rId4" tooltip="3 Circles Stacked Model"/>
            <a:extLst>
              <a:ext uri="{FF2B5EF4-FFF2-40B4-BE49-F238E27FC236}">
                <a16:creationId xmlns:a16="http://schemas.microsoft.com/office/drawing/2014/main" id="{89FD879B-58DB-4E7E-95A3-131D316836E2}"/>
              </a:ext>
            </a:extLst>
          </xdr:cNvPr>
          <xdr:cNvSpPr/>
        </xdr:nvSpPr>
        <xdr:spPr>
          <a:xfrm>
            <a:off x="9565005" y="939164"/>
            <a:ext cx="2613600" cy="327600"/>
          </a:xfrm>
          <a:prstGeom prst="round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GB" sz="1100" b="1">
                <a:solidFill>
                  <a:sysClr val="windowText" lastClr="000000"/>
                </a:solidFill>
              </a:rPr>
              <a:t>3</a:t>
            </a:r>
            <a:r>
              <a:rPr lang="en-GB" sz="1100" b="1" baseline="0">
                <a:solidFill>
                  <a:sysClr val="windowText" lastClr="000000"/>
                </a:solidFill>
              </a:rPr>
              <a:t> CIRCLE</a:t>
            </a:r>
            <a:r>
              <a:rPr lang="tr-TR" sz="1100" b="1" baseline="0">
                <a:solidFill>
                  <a:sysClr val="windowText" lastClr="000000"/>
                </a:solidFill>
              </a:rPr>
              <a:t>S</a:t>
            </a:r>
            <a:r>
              <a:rPr lang="en-GB" sz="1100" b="1" baseline="0">
                <a:solidFill>
                  <a:sysClr val="windowText" lastClr="000000"/>
                </a:solidFill>
              </a:rPr>
              <a:t> STACKED MODEL</a:t>
            </a:r>
            <a:endParaRPr lang="en-GB" sz="11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03" name="Rectangle 102">
            <a:hlinkClick xmlns:r="http://schemas.openxmlformats.org/officeDocument/2006/relationships" r:id="rId4" tooltip="3 Circles Stacked Model"/>
            <a:extLst>
              <a:ext uri="{FF2B5EF4-FFF2-40B4-BE49-F238E27FC236}">
                <a16:creationId xmlns:a16="http://schemas.microsoft.com/office/drawing/2014/main" id="{103302CA-5EAF-4A8F-A8DE-F1C80EF3B1EF}"/>
              </a:ext>
            </a:extLst>
          </xdr:cNvPr>
          <xdr:cNvSpPr/>
        </xdr:nvSpPr>
        <xdr:spPr>
          <a:xfrm>
            <a:off x="9565005" y="2645710"/>
            <a:ext cx="2613600" cy="88355"/>
          </a:xfrm>
          <a:prstGeom prst="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endParaRPr lang="en-GB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8</xdr:col>
      <xdr:colOff>174010</xdr:colOff>
      <xdr:row>6</xdr:row>
      <xdr:rowOff>80768</xdr:rowOff>
    </xdr:from>
    <xdr:to>
      <xdr:col>10</xdr:col>
      <xdr:colOff>901660</xdr:colOff>
      <xdr:row>15</xdr:row>
      <xdr:rowOff>170693</xdr:rowOff>
    </xdr:to>
    <xdr:grpSp>
      <xdr:nvGrpSpPr>
        <xdr:cNvPr id="47" name="Group 46">
          <a:hlinkClick xmlns:r="http://schemas.openxmlformats.org/officeDocument/2006/relationships" r:id="rId6" tooltip="3 Circles Linear Model"/>
          <a:extLst>
            <a:ext uri="{FF2B5EF4-FFF2-40B4-BE49-F238E27FC236}">
              <a16:creationId xmlns:a16="http://schemas.microsoft.com/office/drawing/2014/main" id="{5045D1E9-28DE-4C4F-AE69-07242EDEB6A8}"/>
            </a:ext>
          </a:extLst>
        </xdr:cNvPr>
        <xdr:cNvGrpSpPr>
          <a:grpSpLocks noChangeAspect="1"/>
        </xdr:cNvGrpSpPr>
      </xdr:nvGrpSpPr>
      <xdr:grpSpPr>
        <a:xfrm>
          <a:off x="6508135" y="1023743"/>
          <a:ext cx="2613600" cy="1804425"/>
          <a:chOff x="6585267" y="1019175"/>
          <a:chExt cx="2613600" cy="1804425"/>
        </a:xfrm>
      </xdr:grpSpPr>
      <xdr:sp macro="" textlink="">
        <xdr:nvSpPr>
          <xdr:cNvPr id="105" name="Rectangle 104">
            <a:hlinkClick xmlns:r="http://schemas.openxmlformats.org/officeDocument/2006/relationships" r:id="rId6" tooltip="3 Circles Linear Model"/>
            <a:extLst>
              <a:ext uri="{FF2B5EF4-FFF2-40B4-BE49-F238E27FC236}">
                <a16:creationId xmlns:a16="http://schemas.microsoft.com/office/drawing/2014/main" id="{2D9249E6-7A2D-46A9-99EE-07AAD4D62736}"/>
              </a:ext>
            </a:extLst>
          </xdr:cNvPr>
          <xdr:cNvSpPr/>
        </xdr:nvSpPr>
        <xdr:spPr>
          <a:xfrm>
            <a:off x="6585267" y="1057275"/>
            <a:ext cx="2613600" cy="1756800"/>
          </a:xfrm>
          <a:prstGeom prst="rect">
            <a:avLst/>
          </a:prstGeom>
          <a:noFill/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endParaRPr lang="en-GB" sz="1100"/>
          </a:p>
        </xdr:txBody>
      </xdr:sp>
      <xdr:pic>
        <xdr:nvPicPr>
          <xdr:cNvPr id="106" name="Picture 105">
            <a:hlinkClick xmlns:r="http://schemas.openxmlformats.org/officeDocument/2006/relationships" r:id="rId6" tooltip="3 Circles Linear Model"/>
            <a:extLst>
              <a:ext uri="{FF2B5EF4-FFF2-40B4-BE49-F238E27FC236}">
                <a16:creationId xmlns:a16="http://schemas.microsoft.com/office/drawing/2014/main" id="{FE6DAE58-F868-46C5-A3D0-D6CD4E176A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6872351" y="1589062"/>
            <a:ext cx="2039432" cy="914929"/>
          </a:xfrm>
          <a:prstGeom prst="rect">
            <a:avLst/>
          </a:prstGeom>
          <a:effectLst/>
        </xdr:spPr>
      </xdr:pic>
      <xdr:sp macro="" textlink="">
        <xdr:nvSpPr>
          <xdr:cNvPr id="107" name="Rectangle: Rounded Corners 106">
            <a:hlinkClick xmlns:r="http://schemas.openxmlformats.org/officeDocument/2006/relationships" r:id="rId6" tooltip="3 Circles Linear Model"/>
            <a:extLst>
              <a:ext uri="{FF2B5EF4-FFF2-40B4-BE49-F238E27FC236}">
                <a16:creationId xmlns:a16="http://schemas.microsoft.com/office/drawing/2014/main" id="{669A0BEB-C264-438C-9EAE-81B98563B624}"/>
              </a:ext>
            </a:extLst>
          </xdr:cNvPr>
          <xdr:cNvSpPr/>
        </xdr:nvSpPr>
        <xdr:spPr>
          <a:xfrm>
            <a:off x="6585267" y="1019175"/>
            <a:ext cx="2613600" cy="327600"/>
          </a:xfrm>
          <a:prstGeom prst="round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marL="0" indent="0" algn="ctr"/>
            <a:r>
              <a:rPr lang="en-GB" sz="1100" b="1">
                <a:solidFill>
                  <a:sysClr val="windowText" lastClr="000000"/>
                </a:solidFill>
                <a:latin typeface="Arial"/>
                <a:ea typeface="+mn-ea"/>
                <a:cs typeface="Arial"/>
              </a:rPr>
              <a:t>3 CIRCLE</a:t>
            </a:r>
            <a:r>
              <a:rPr lang="tr-TR" sz="1100" b="1">
                <a:solidFill>
                  <a:sysClr val="windowText" lastClr="000000"/>
                </a:solidFill>
                <a:latin typeface="Arial"/>
                <a:ea typeface="+mn-ea"/>
                <a:cs typeface="Arial"/>
              </a:rPr>
              <a:t>S</a:t>
            </a:r>
            <a:r>
              <a:rPr lang="en-GB" sz="1100" b="1">
                <a:solidFill>
                  <a:sysClr val="windowText" lastClr="000000"/>
                </a:solidFill>
                <a:latin typeface="Arial"/>
                <a:ea typeface="+mn-ea"/>
                <a:cs typeface="Arial"/>
              </a:rPr>
              <a:t> LINEAR MODEL</a:t>
            </a:r>
          </a:p>
        </xdr:txBody>
      </xdr:sp>
      <xdr:sp macro="" textlink="">
        <xdr:nvSpPr>
          <xdr:cNvPr id="108" name="Rectangle 107">
            <a:hlinkClick xmlns:r="http://schemas.openxmlformats.org/officeDocument/2006/relationships" r:id="rId6" tooltip="3 Circles Linear Model"/>
            <a:extLst>
              <a:ext uri="{FF2B5EF4-FFF2-40B4-BE49-F238E27FC236}">
                <a16:creationId xmlns:a16="http://schemas.microsoft.com/office/drawing/2014/main" id="{BA5F8251-05BA-4F7E-8A71-8A0BD1CF8E85}"/>
              </a:ext>
            </a:extLst>
          </xdr:cNvPr>
          <xdr:cNvSpPr/>
        </xdr:nvSpPr>
        <xdr:spPr>
          <a:xfrm>
            <a:off x="6585267" y="2733600"/>
            <a:ext cx="2613600" cy="90000"/>
          </a:xfrm>
          <a:prstGeom prst="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endParaRPr lang="en-GB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1</xdr:col>
      <xdr:colOff>342900</xdr:colOff>
      <xdr:row>17</xdr:row>
      <xdr:rowOff>164131</xdr:rowOff>
    </xdr:from>
    <xdr:to>
      <xdr:col>4</xdr:col>
      <xdr:colOff>641925</xdr:colOff>
      <xdr:row>27</xdr:row>
      <xdr:rowOff>141360</xdr:rowOff>
    </xdr:to>
    <xdr:grpSp>
      <xdr:nvGrpSpPr>
        <xdr:cNvPr id="109" name="Group 108">
          <a:hlinkClick xmlns:r="http://schemas.openxmlformats.org/officeDocument/2006/relationships" r:id="rId8" tooltip="Square Model"/>
          <a:extLst>
            <a:ext uri="{FF2B5EF4-FFF2-40B4-BE49-F238E27FC236}">
              <a16:creationId xmlns:a16="http://schemas.microsoft.com/office/drawing/2014/main" id="{A7AB2266-C647-425C-964B-0E0A0F73ACA9}"/>
            </a:ext>
          </a:extLst>
        </xdr:cNvPr>
        <xdr:cNvGrpSpPr>
          <a:grpSpLocks noChangeAspect="1"/>
        </xdr:cNvGrpSpPr>
      </xdr:nvGrpSpPr>
      <xdr:grpSpPr>
        <a:xfrm>
          <a:off x="590550" y="3202606"/>
          <a:ext cx="2613600" cy="1796504"/>
          <a:chOff x="634296" y="3132120"/>
          <a:chExt cx="2613600" cy="1796504"/>
        </a:xfrm>
      </xdr:grpSpPr>
      <xdr:sp macro="" textlink="">
        <xdr:nvSpPr>
          <xdr:cNvPr id="110" name="Rectangle 109">
            <a:hlinkClick xmlns:r="http://schemas.openxmlformats.org/officeDocument/2006/relationships" r:id="rId8" tooltip="Square Model"/>
            <a:extLst>
              <a:ext uri="{FF2B5EF4-FFF2-40B4-BE49-F238E27FC236}">
                <a16:creationId xmlns:a16="http://schemas.microsoft.com/office/drawing/2014/main" id="{CEFD3D2A-1945-4DA5-B7A6-B478D4F2CAD8}"/>
              </a:ext>
            </a:extLst>
          </xdr:cNvPr>
          <xdr:cNvSpPr/>
        </xdr:nvSpPr>
        <xdr:spPr>
          <a:xfrm>
            <a:off x="634296" y="3162299"/>
            <a:ext cx="2613600" cy="1756800"/>
          </a:xfrm>
          <a:prstGeom prst="rect">
            <a:avLst/>
          </a:prstGeom>
          <a:noFill/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endParaRPr lang="en-GB" sz="1100"/>
          </a:p>
        </xdr:txBody>
      </xdr:sp>
      <xdr:pic>
        <xdr:nvPicPr>
          <xdr:cNvPr id="111" name="Picture 110">
            <a:hlinkClick xmlns:r="http://schemas.openxmlformats.org/officeDocument/2006/relationships" r:id="rId8" tooltip="Square Model"/>
            <a:extLst>
              <a:ext uri="{FF2B5EF4-FFF2-40B4-BE49-F238E27FC236}">
                <a16:creationId xmlns:a16="http://schemas.microsoft.com/office/drawing/2014/main" id="{7B2761AA-A775-417A-8401-98BE291D4C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400062" y="3595211"/>
            <a:ext cx="1082069" cy="1111107"/>
          </a:xfrm>
          <a:prstGeom prst="rect">
            <a:avLst/>
          </a:prstGeom>
          <a:effectLst/>
        </xdr:spPr>
      </xdr:pic>
      <xdr:sp macro="" textlink="">
        <xdr:nvSpPr>
          <xdr:cNvPr id="112" name="Rectangle: Rounded Corners 111">
            <a:hlinkClick xmlns:r="http://schemas.openxmlformats.org/officeDocument/2006/relationships" r:id="rId8" tooltip="Square Model"/>
            <a:extLst>
              <a:ext uri="{FF2B5EF4-FFF2-40B4-BE49-F238E27FC236}">
                <a16:creationId xmlns:a16="http://schemas.microsoft.com/office/drawing/2014/main" id="{FEECADA5-2B37-4048-AD03-BE1405D415E1}"/>
              </a:ext>
            </a:extLst>
          </xdr:cNvPr>
          <xdr:cNvSpPr/>
        </xdr:nvSpPr>
        <xdr:spPr>
          <a:xfrm>
            <a:off x="634296" y="3132120"/>
            <a:ext cx="2613600" cy="327600"/>
          </a:xfrm>
          <a:prstGeom prst="round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GB" sz="1100" b="1">
                <a:solidFill>
                  <a:sysClr val="windowText" lastClr="000000"/>
                </a:solidFill>
              </a:rPr>
              <a:t>SQUARE</a:t>
            </a:r>
            <a:r>
              <a:rPr lang="en-GB" sz="1100" b="1" baseline="0">
                <a:solidFill>
                  <a:sysClr val="windowText" lastClr="000000"/>
                </a:solidFill>
              </a:rPr>
              <a:t> MODEL</a:t>
            </a:r>
            <a:endParaRPr lang="en-GB" sz="11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13" name="Rectangle 112">
            <a:hlinkClick xmlns:r="http://schemas.openxmlformats.org/officeDocument/2006/relationships" r:id="rId8" tooltip="Square Model"/>
            <a:extLst>
              <a:ext uri="{FF2B5EF4-FFF2-40B4-BE49-F238E27FC236}">
                <a16:creationId xmlns:a16="http://schemas.microsoft.com/office/drawing/2014/main" id="{E480D0EA-2121-4049-867B-586C8C931912}"/>
              </a:ext>
            </a:extLst>
          </xdr:cNvPr>
          <xdr:cNvSpPr/>
        </xdr:nvSpPr>
        <xdr:spPr>
          <a:xfrm>
            <a:off x="634296" y="4840187"/>
            <a:ext cx="2613600" cy="88437"/>
          </a:xfrm>
          <a:prstGeom prst="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endParaRPr lang="en-GB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5</xdr:col>
      <xdr:colOff>45657</xdr:colOff>
      <xdr:row>17</xdr:row>
      <xdr:rowOff>164131</xdr:rowOff>
    </xdr:from>
    <xdr:to>
      <xdr:col>7</xdr:col>
      <xdr:colOff>771530</xdr:colOff>
      <xdr:row>27</xdr:row>
      <xdr:rowOff>141360</xdr:rowOff>
    </xdr:to>
    <xdr:grpSp>
      <xdr:nvGrpSpPr>
        <xdr:cNvPr id="114" name="Group 113">
          <a:hlinkClick xmlns:r="http://schemas.openxmlformats.org/officeDocument/2006/relationships" r:id="rId10" tooltip="4 Circles Linear Model"/>
          <a:extLst>
            <a:ext uri="{FF2B5EF4-FFF2-40B4-BE49-F238E27FC236}">
              <a16:creationId xmlns:a16="http://schemas.microsoft.com/office/drawing/2014/main" id="{E62E5CFE-F856-4870-B5A3-84FD26E9A6C5}"/>
            </a:ext>
          </a:extLst>
        </xdr:cNvPr>
        <xdr:cNvGrpSpPr>
          <a:grpSpLocks noChangeAspect="1"/>
        </xdr:cNvGrpSpPr>
      </xdr:nvGrpSpPr>
      <xdr:grpSpPr>
        <a:xfrm>
          <a:off x="3550857" y="3202606"/>
          <a:ext cx="2611823" cy="1796504"/>
          <a:chOff x="3602956" y="3132120"/>
          <a:chExt cx="2611823" cy="1796504"/>
        </a:xfrm>
      </xdr:grpSpPr>
      <xdr:sp macro="" textlink="">
        <xdr:nvSpPr>
          <xdr:cNvPr id="115" name="Rectangle 114">
            <a:hlinkClick xmlns:r="http://schemas.openxmlformats.org/officeDocument/2006/relationships" r:id="rId10" tooltip="4 Circles Linear Model"/>
            <a:extLst>
              <a:ext uri="{FF2B5EF4-FFF2-40B4-BE49-F238E27FC236}">
                <a16:creationId xmlns:a16="http://schemas.microsoft.com/office/drawing/2014/main" id="{B4A7DCEB-9E93-4E9B-8258-B59A8788B583}"/>
              </a:ext>
            </a:extLst>
          </xdr:cNvPr>
          <xdr:cNvSpPr/>
        </xdr:nvSpPr>
        <xdr:spPr>
          <a:xfrm>
            <a:off x="3602956" y="3162299"/>
            <a:ext cx="2611823" cy="1756800"/>
          </a:xfrm>
          <a:prstGeom prst="rect">
            <a:avLst/>
          </a:prstGeom>
          <a:noFill/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endParaRPr lang="en-GB" sz="1100"/>
          </a:p>
        </xdr:txBody>
      </xdr:sp>
      <xdr:pic>
        <xdr:nvPicPr>
          <xdr:cNvPr id="116" name="Picture 115">
            <a:hlinkClick xmlns:r="http://schemas.openxmlformats.org/officeDocument/2006/relationships" r:id="rId10" tooltip="4 Circles Linear Model"/>
            <a:extLst>
              <a:ext uri="{FF2B5EF4-FFF2-40B4-BE49-F238E27FC236}">
                <a16:creationId xmlns:a16="http://schemas.microsoft.com/office/drawing/2014/main" id="{6A7B9BDA-A014-4FC5-AEC6-2220038A4E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3812299" y="3747612"/>
            <a:ext cx="2193136" cy="800868"/>
          </a:xfrm>
          <a:prstGeom prst="rect">
            <a:avLst/>
          </a:prstGeom>
          <a:effectLst/>
        </xdr:spPr>
      </xdr:pic>
      <xdr:sp macro="" textlink="">
        <xdr:nvSpPr>
          <xdr:cNvPr id="117" name="Rectangle: Rounded Corners 116">
            <a:hlinkClick xmlns:r="http://schemas.openxmlformats.org/officeDocument/2006/relationships" r:id="rId10" tooltip="4 Circles Linear Model"/>
            <a:extLst>
              <a:ext uri="{FF2B5EF4-FFF2-40B4-BE49-F238E27FC236}">
                <a16:creationId xmlns:a16="http://schemas.microsoft.com/office/drawing/2014/main" id="{E3458B2A-1375-4537-A173-9CEF4C695FC8}"/>
              </a:ext>
            </a:extLst>
          </xdr:cNvPr>
          <xdr:cNvSpPr/>
        </xdr:nvSpPr>
        <xdr:spPr>
          <a:xfrm>
            <a:off x="3602956" y="3132120"/>
            <a:ext cx="2611823" cy="327600"/>
          </a:xfrm>
          <a:prstGeom prst="round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GB" sz="1100" b="1">
                <a:solidFill>
                  <a:sysClr val="windowText" lastClr="000000"/>
                </a:solidFill>
              </a:rPr>
              <a:t>4</a:t>
            </a:r>
            <a:r>
              <a:rPr lang="en-GB" sz="1100" b="1" baseline="0">
                <a:solidFill>
                  <a:sysClr val="windowText" lastClr="000000"/>
                </a:solidFill>
              </a:rPr>
              <a:t> CIRCLE</a:t>
            </a:r>
            <a:r>
              <a:rPr lang="tr-TR" sz="1100" b="1" baseline="0">
                <a:solidFill>
                  <a:sysClr val="windowText" lastClr="000000"/>
                </a:solidFill>
              </a:rPr>
              <a:t>S</a:t>
            </a:r>
            <a:r>
              <a:rPr lang="en-GB" sz="1100" b="1" baseline="0">
                <a:solidFill>
                  <a:sysClr val="windowText" lastClr="000000"/>
                </a:solidFill>
              </a:rPr>
              <a:t> LINEAR MODEL</a:t>
            </a:r>
            <a:endParaRPr lang="en-GB" sz="11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18" name="Rectangle 117">
            <a:hlinkClick xmlns:r="http://schemas.openxmlformats.org/officeDocument/2006/relationships" r:id="rId10" tooltip="4 Circles Linear Model"/>
            <a:extLst>
              <a:ext uri="{FF2B5EF4-FFF2-40B4-BE49-F238E27FC236}">
                <a16:creationId xmlns:a16="http://schemas.microsoft.com/office/drawing/2014/main" id="{8F919626-076B-4DF3-A733-9C5C9ABF8E3B}"/>
              </a:ext>
            </a:extLst>
          </xdr:cNvPr>
          <xdr:cNvSpPr/>
        </xdr:nvSpPr>
        <xdr:spPr>
          <a:xfrm>
            <a:off x="3602956" y="4838624"/>
            <a:ext cx="2611823" cy="90000"/>
          </a:xfrm>
          <a:prstGeom prst="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endParaRPr lang="en-GB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11</xdr:col>
      <xdr:colOff>306645</xdr:colOff>
      <xdr:row>17</xdr:row>
      <xdr:rowOff>164131</xdr:rowOff>
    </xdr:from>
    <xdr:to>
      <xdr:col>14</xdr:col>
      <xdr:colOff>89475</xdr:colOff>
      <xdr:row>27</xdr:row>
      <xdr:rowOff>141360</xdr:rowOff>
    </xdr:to>
    <xdr:grpSp>
      <xdr:nvGrpSpPr>
        <xdr:cNvPr id="119" name="Group 118">
          <a:hlinkClick xmlns:r="http://schemas.openxmlformats.org/officeDocument/2006/relationships" r:id="rId12" tooltip="4 Circles Stacked Model"/>
          <a:extLst>
            <a:ext uri="{FF2B5EF4-FFF2-40B4-BE49-F238E27FC236}">
              <a16:creationId xmlns:a16="http://schemas.microsoft.com/office/drawing/2014/main" id="{94A29C76-6639-4C6C-BFFE-1E8D768AE871}"/>
            </a:ext>
          </a:extLst>
        </xdr:cNvPr>
        <xdr:cNvGrpSpPr>
          <a:grpSpLocks noChangeAspect="1"/>
        </xdr:cNvGrpSpPr>
      </xdr:nvGrpSpPr>
      <xdr:grpSpPr>
        <a:xfrm>
          <a:off x="9469695" y="3202606"/>
          <a:ext cx="2611755" cy="1796504"/>
          <a:chOff x="9555480" y="3132120"/>
          <a:chExt cx="2611755" cy="1796504"/>
        </a:xfrm>
      </xdr:grpSpPr>
      <xdr:sp macro="" textlink="">
        <xdr:nvSpPr>
          <xdr:cNvPr id="120" name="Rectangle 119">
            <a:hlinkClick xmlns:r="http://schemas.openxmlformats.org/officeDocument/2006/relationships" r:id="rId12" tooltip="4 Circles Stacked Model"/>
            <a:extLst>
              <a:ext uri="{FF2B5EF4-FFF2-40B4-BE49-F238E27FC236}">
                <a16:creationId xmlns:a16="http://schemas.microsoft.com/office/drawing/2014/main" id="{8D3EF4A3-732E-489D-9F9C-672794D16EB4}"/>
              </a:ext>
            </a:extLst>
          </xdr:cNvPr>
          <xdr:cNvSpPr/>
        </xdr:nvSpPr>
        <xdr:spPr>
          <a:xfrm>
            <a:off x="9555480" y="3162299"/>
            <a:ext cx="2611755" cy="1756800"/>
          </a:xfrm>
          <a:prstGeom prst="rect">
            <a:avLst/>
          </a:prstGeom>
          <a:noFill/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endParaRPr lang="en-GB" sz="1100"/>
          </a:p>
        </xdr:txBody>
      </xdr:sp>
      <xdr:pic>
        <xdr:nvPicPr>
          <xdr:cNvPr id="121" name="Picture 120">
            <a:hlinkClick xmlns:r="http://schemas.openxmlformats.org/officeDocument/2006/relationships" r:id="rId12" tooltip="4 Circles Stacked Model"/>
            <a:extLst>
              <a:ext uri="{FF2B5EF4-FFF2-40B4-BE49-F238E27FC236}">
                <a16:creationId xmlns:a16="http://schemas.microsoft.com/office/drawing/2014/main" id="{B6A93650-0E10-4961-9839-F9B83F9B00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10318433" y="3604736"/>
            <a:ext cx="1085849" cy="1072801"/>
          </a:xfrm>
          <a:prstGeom prst="rect">
            <a:avLst/>
          </a:prstGeom>
          <a:effectLst/>
        </xdr:spPr>
      </xdr:pic>
      <xdr:sp macro="" textlink="">
        <xdr:nvSpPr>
          <xdr:cNvPr id="122" name="Rectangle: Rounded Corners 121">
            <a:hlinkClick xmlns:r="http://schemas.openxmlformats.org/officeDocument/2006/relationships" r:id="rId12" tooltip="4 Circles Stacked Model"/>
            <a:extLst>
              <a:ext uri="{FF2B5EF4-FFF2-40B4-BE49-F238E27FC236}">
                <a16:creationId xmlns:a16="http://schemas.microsoft.com/office/drawing/2014/main" id="{956975C5-8EBF-41B5-95B9-E02B206ED9D9}"/>
              </a:ext>
            </a:extLst>
          </xdr:cNvPr>
          <xdr:cNvSpPr/>
        </xdr:nvSpPr>
        <xdr:spPr>
          <a:xfrm>
            <a:off x="9555480" y="3132120"/>
            <a:ext cx="2611755" cy="327600"/>
          </a:xfrm>
          <a:prstGeom prst="round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GB" sz="1100" b="1">
                <a:solidFill>
                  <a:sysClr val="windowText" lastClr="000000"/>
                </a:solidFill>
              </a:rPr>
              <a:t>4 </a:t>
            </a:r>
            <a:r>
              <a:rPr lang="en-GB" sz="1100" b="1" baseline="0">
                <a:solidFill>
                  <a:sysClr val="windowText" lastClr="000000"/>
                </a:solidFill>
              </a:rPr>
              <a:t>CIRCLE</a:t>
            </a:r>
            <a:r>
              <a:rPr lang="tr-TR" sz="1100" b="1" baseline="0">
                <a:solidFill>
                  <a:sysClr val="windowText" lastClr="000000"/>
                </a:solidFill>
              </a:rPr>
              <a:t>S</a:t>
            </a:r>
            <a:r>
              <a:rPr lang="en-GB" sz="1100" b="1" baseline="0">
                <a:solidFill>
                  <a:sysClr val="windowText" lastClr="000000"/>
                </a:solidFill>
              </a:rPr>
              <a:t> STACKED MODEL</a:t>
            </a:r>
            <a:endParaRPr lang="en-GB" sz="11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23" name="Rectangle 122">
            <a:hlinkClick xmlns:r="http://schemas.openxmlformats.org/officeDocument/2006/relationships" r:id="rId12" tooltip="4 Circles Stacked Model"/>
            <a:extLst>
              <a:ext uri="{FF2B5EF4-FFF2-40B4-BE49-F238E27FC236}">
                <a16:creationId xmlns:a16="http://schemas.microsoft.com/office/drawing/2014/main" id="{BF23DCF5-3487-450C-9967-B0592A77ADD4}"/>
              </a:ext>
            </a:extLst>
          </xdr:cNvPr>
          <xdr:cNvSpPr/>
        </xdr:nvSpPr>
        <xdr:spPr>
          <a:xfrm>
            <a:off x="9555480" y="4838624"/>
            <a:ext cx="2611755" cy="90000"/>
          </a:xfrm>
          <a:prstGeom prst="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endParaRPr lang="en-GB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8</xdr:col>
      <xdr:colOff>175262</xdr:colOff>
      <xdr:row>17</xdr:row>
      <xdr:rowOff>164131</xdr:rowOff>
    </xdr:from>
    <xdr:to>
      <xdr:col>10</xdr:col>
      <xdr:colOff>902912</xdr:colOff>
      <xdr:row>27</xdr:row>
      <xdr:rowOff>141360</xdr:rowOff>
    </xdr:to>
    <xdr:grpSp>
      <xdr:nvGrpSpPr>
        <xdr:cNvPr id="124" name="Group 123">
          <a:hlinkClick xmlns:r="http://schemas.openxmlformats.org/officeDocument/2006/relationships" r:id="rId14" tooltip="4 Oval Flower Model"/>
          <a:extLst>
            <a:ext uri="{FF2B5EF4-FFF2-40B4-BE49-F238E27FC236}">
              <a16:creationId xmlns:a16="http://schemas.microsoft.com/office/drawing/2014/main" id="{1590C633-80E7-4260-BB62-26AE03D59A1A}"/>
            </a:ext>
          </a:extLst>
        </xdr:cNvPr>
        <xdr:cNvGrpSpPr>
          <a:grpSpLocks noChangeAspect="1"/>
        </xdr:cNvGrpSpPr>
      </xdr:nvGrpSpPr>
      <xdr:grpSpPr>
        <a:xfrm>
          <a:off x="6509387" y="3202606"/>
          <a:ext cx="2613600" cy="1796504"/>
          <a:chOff x="6568757" y="3132120"/>
          <a:chExt cx="2613600" cy="1796504"/>
        </a:xfrm>
      </xdr:grpSpPr>
      <xdr:sp macro="" textlink="">
        <xdr:nvSpPr>
          <xdr:cNvPr id="125" name="Rectangle 124">
            <a:hlinkClick xmlns:r="http://schemas.openxmlformats.org/officeDocument/2006/relationships" r:id="rId14" tooltip="4 Oval Flower Model"/>
            <a:extLst>
              <a:ext uri="{FF2B5EF4-FFF2-40B4-BE49-F238E27FC236}">
                <a16:creationId xmlns:a16="http://schemas.microsoft.com/office/drawing/2014/main" id="{7202CAEF-F3A9-49D0-8EF9-E2BE34D2B553}"/>
              </a:ext>
            </a:extLst>
          </xdr:cNvPr>
          <xdr:cNvSpPr/>
        </xdr:nvSpPr>
        <xdr:spPr>
          <a:xfrm>
            <a:off x="6568757" y="3162299"/>
            <a:ext cx="2613600" cy="1756800"/>
          </a:xfrm>
          <a:prstGeom prst="rect">
            <a:avLst/>
          </a:prstGeom>
          <a:noFill/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endParaRPr lang="en-GB" sz="1100"/>
          </a:p>
        </xdr:txBody>
      </xdr:sp>
      <xdr:pic>
        <xdr:nvPicPr>
          <xdr:cNvPr id="126" name="Picture 125">
            <a:hlinkClick xmlns:r="http://schemas.openxmlformats.org/officeDocument/2006/relationships" r:id="rId14" tooltip="4 Oval Flower Model"/>
            <a:extLst>
              <a:ext uri="{FF2B5EF4-FFF2-40B4-BE49-F238E27FC236}">
                <a16:creationId xmlns:a16="http://schemas.microsoft.com/office/drawing/2014/main" id="{2910CE07-5BFE-406F-BCA6-D6EA6DDDA7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7116045" y="3630379"/>
            <a:ext cx="1519024" cy="1046395"/>
          </a:xfrm>
          <a:prstGeom prst="rect">
            <a:avLst/>
          </a:prstGeom>
          <a:effectLst/>
        </xdr:spPr>
      </xdr:pic>
      <xdr:sp macro="" textlink="">
        <xdr:nvSpPr>
          <xdr:cNvPr id="127" name="Rectangle: Rounded Corners 126">
            <a:hlinkClick xmlns:r="http://schemas.openxmlformats.org/officeDocument/2006/relationships" r:id="rId14" tooltip="4 Oval Flower Model"/>
            <a:extLst>
              <a:ext uri="{FF2B5EF4-FFF2-40B4-BE49-F238E27FC236}">
                <a16:creationId xmlns:a16="http://schemas.microsoft.com/office/drawing/2014/main" id="{A8290BE4-2C59-4276-9260-355B74BA9612}"/>
              </a:ext>
            </a:extLst>
          </xdr:cNvPr>
          <xdr:cNvSpPr/>
        </xdr:nvSpPr>
        <xdr:spPr>
          <a:xfrm>
            <a:off x="6568757" y="3132120"/>
            <a:ext cx="2613600" cy="327600"/>
          </a:xfrm>
          <a:prstGeom prst="round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GB" sz="1100" b="1">
                <a:solidFill>
                  <a:sysClr val="windowText" lastClr="000000"/>
                </a:solidFill>
              </a:rPr>
              <a:t>4 OVAL</a:t>
            </a:r>
            <a:r>
              <a:rPr lang="en-GB" sz="1100" b="1" baseline="0">
                <a:solidFill>
                  <a:sysClr val="windowText" lastClr="000000"/>
                </a:solidFill>
              </a:rPr>
              <a:t> FLOWER MODEL</a:t>
            </a:r>
            <a:endParaRPr lang="en-GB" sz="11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28" name="Rectangle 127">
            <a:hlinkClick xmlns:r="http://schemas.openxmlformats.org/officeDocument/2006/relationships" r:id="rId14" tooltip="4 Oval Flower Model"/>
            <a:extLst>
              <a:ext uri="{FF2B5EF4-FFF2-40B4-BE49-F238E27FC236}">
                <a16:creationId xmlns:a16="http://schemas.microsoft.com/office/drawing/2014/main" id="{EA621592-CE74-4460-84A8-1C9BF85F293F}"/>
              </a:ext>
            </a:extLst>
          </xdr:cNvPr>
          <xdr:cNvSpPr/>
        </xdr:nvSpPr>
        <xdr:spPr>
          <a:xfrm>
            <a:off x="6568757" y="4840187"/>
            <a:ext cx="2613600" cy="88437"/>
          </a:xfrm>
          <a:prstGeom prst="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endParaRPr lang="en-GB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5</xdr:col>
      <xdr:colOff>43220</xdr:colOff>
      <xdr:row>6</xdr:row>
      <xdr:rowOff>80768</xdr:rowOff>
    </xdr:from>
    <xdr:to>
      <xdr:col>7</xdr:col>
      <xdr:colOff>770870</xdr:colOff>
      <xdr:row>15</xdr:row>
      <xdr:rowOff>180217</xdr:rowOff>
    </xdr:to>
    <xdr:grpSp>
      <xdr:nvGrpSpPr>
        <xdr:cNvPr id="46" name="Group 45">
          <a:hlinkClick xmlns:r="http://schemas.openxmlformats.org/officeDocument/2006/relationships" r:id="rId16" tooltip="Triangular Model"/>
          <a:extLst>
            <a:ext uri="{FF2B5EF4-FFF2-40B4-BE49-F238E27FC236}">
              <a16:creationId xmlns:a16="http://schemas.microsoft.com/office/drawing/2014/main" id="{C36CCC8A-09B3-45AE-AFD9-6116C8C84950}"/>
            </a:ext>
          </a:extLst>
        </xdr:cNvPr>
        <xdr:cNvGrpSpPr>
          <a:grpSpLocks noChangeAspect="1"/>
        </xdr:cNvGrpSpPr>
      </xdr:nvGrpSpPr>
      <xdr:grpSpPr>
        <a:xfrm>
          <a:off x="3548420" y="1023743"/>
          <a:ext cx="2613600" cy="1813949"/>
          <a:chOff x="3620792" y="1019176"/>
          <a:chExt cx="2613600" cy="1813949"/>
        </a:xfrm>
      </xdr:grpSpPr>
      <xdr:sp macro="" textlink="">
        <xdr:nvSpPr>
          <xdr:cNvPr id="130" name="Rectangle 129">
            <a:hlinkClick xmlns:r="http://schemas.openxmlformats.org/officeDocument/2006/relationships" r:id="rId16" tooltip="Triangular Model"/>
            <a:extLst>
              <a:ext uri="{FF2B5EF4-FFF2-40B4-BE49-F238E27FC236}">
                <a16:creationId xmlns:a16="http://schemas.microsoft.com/office/drawing/2014/main" id="{C77095CD-8F7D-469D-9513-F462AF40FB31}"/>
              </a:ext>
            </a:extLst>
          </xdr:cNvPr>
          <xdr:cNvSpPr/>
        </xdr:nvSpPr>
        <xdr:spPr>
          <a:xfrm>
            <a:off x="3620792" y="1066800"/>
            <a:ext cx="2613600" cy="1756800"/>
          </a:xfrm>
          <a:prstGeom prst="rect">
            <a:avLst/>
          </a:prstGeom>
          <a:noFill/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endParaRPr lang="en-GB" sz="1100"/>
          </a:p>
        </xdr:txBody>
      </xdr:sp>
      <xdr:pic>
        <xdr:nvPicPr>
          <xdr:cNvPr id="131" name="Picture 130">
            <a:hlinkClick xmlns:r="http://schemas.openxmlformats.org/officeDocument/2006/relationships" r:id="rId16" tooltip="Triangular Model"/>
            <a:extLst>
              <a:ext uri="{FF2B5EF4-FFF2-40B4-BE49-F238E27FC236}">
                <a16:creationId xmlns:a16="http://schemas.microsoft.com/office/drawing/2014/main" id="{AD9A1DFE-52C6-4DE7-B295-04C477C00E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4362853" y="1474762"/>
            <a:ext cx="1129478" cy="1116991"/>
          </a:xfrm>
          <a:prstGeom prst="rect">
            <a:avLst/>
          </a:prstGeom>
          <a:effectLst/>
        </xdr:spPr>
      </xdr:pic>
      <xdr:sp macro="" textlink="">
        <xdr:nvSpPr>
          <xdr:cNvPr id="132" name="Rectangle: Rounded Corners 131">
            <a:hlinkClick xmlns:r="http://schemas.openxmlformats.org/officeDocument/2006/relationships" r:id="rId16" tooltip="Triangular Model"/>
            <a:extLst>
              <a:ext uri="{FF2B5EF4-FFF2-40B4-BE49-F238E27FC236}">
                <a16:creationId xmlns:a16="http://schemas.microsoft.com/office/drawing/2014/main" id="{BAE75400-857E-4A9F-9DDF-0D7B829EA831}"/>
              </a:ext>
            </a:extLst>
          </xdr:cNvPr>
          <xdr:cNvSpPr/>
        </xdr:nvSpPr>
        <xdr:spPr>
          <a:xfrm>
            <a:off x="3620792" y="1019176"/>
            <a:ext cx="2613600" cy="327600"/>
          </a:xfrm>
          <a:prstGeom prst="round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marL="0" indent="0" algn="ctr"/>
            <a:r>
              <a:rPr lang="en-GB" sz="1100" b="1">
                <a:solidFill>
                  <a:sysClr val="windowText" lastClr="000000"/>
                </a:solidFill>
                <a:latin typeface="Arial"/>
                <a:ea typeface="+mn-ea"/>
                <a:cs typeface="Arial"/>
              </a:rPr>
              <a:t>TRIANGULAR MODEL</a:t>
            </a:r>
          </a:p>
        </xdr:txBody>
      </xdr:sp>
      <xdr:sp macro="" textlink="">
        <xdr:nvSpPr>
          <xdr:cNvPr id="133" name="Rectangle 132">
            <a:hlinkClick xmlns:r="http://schemas.openxmlformats.org/officeDocument/2006/relationships" r:id="rId16" tooltip="Triangular Model"/>
            <a:extLst>
              <a:ext uri="{FF2B5EF4-FFF2-40B4-BE49-F238E27FC236}">
                <a16:creationId xmlns:a16="http://schemas.microsoft.com/office/drawing/2014/main" id="{0B6A402C-79B9-4FAB-B8C5-9581C624F356}"/>
              </a:ext>
            </a:extLst>
          </xdr:cNvPr>
          <xdr:cNvSpPr/>
        </xdr:nvSpPr>
        <xdr:spPr>
          <a:xfrm>
            <a:off x="3620792" y="2743125"/>
            <a:ext cx="2613600" cy="90000"/>
          </a:xfrm>
          <a:prstGeom prst="rect">
            <a:avLst/>
          </a:prstGeom>
          <a:solidFill>
            <a:srgbClr val="D9E2E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endParaRPr lang="en-GB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12</xdr:col>
      <xdr:colOff>685800</xdr:colOff>
      <xdr:row>1</xdr:row>
      <xdr:rowOff>104774</xdr:rowOff>
    </xdr:from>
    <xdr:ext cx="1014221" cy="291600"/>
    <xdr:pic>
      <xdr:nvPicPr>
        <xdr:cNvPr id="1133" name="mpkLogo">
          <a:hlinkClick xmlns:a="http://schemas.openxmlformats.org/drawingml/2006/main" xmlns:r="http://schemas.openxmlformats.org/officeDocument/2006/relationships" r:id="rId2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382604</xdr:colOff>
      <xdr:row>9</xdr:row>
      <xdr:rowOff>202692</xdr:rowOff>
    </xdr:from>
    <xdr:to>
      <xdr:col>9</xdr:col>
      <xdr:colOff>679022</xdr:colOff>
      <xdr:row>23</xdr:row>
      <xdr:rowOff>137160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E19E5622-5FE0-4288-85FE-49580422F9E0}"/>
            </a:ext>
          </a:extLst>
        </xdr:cNvPr>
        <xdr:cNvSpPr>
          <a:spLocks/>
        </xdr:cNvSpPr>
      </xdr:nvSpPr>
      <xdr:spPr>
        <a:xfrm>
          <a:off x="5764229" y="1888617"/>
          <a:ext cx="3401568" cy="3401568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1F4E78">
            <a:alpha val="49804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4</xdr:col>
      <xdr:colOff>243454</xdr:colOff>
      <xdr:row>9</xdr:row>
      <xdr:rowOff>217932</xdr:rowOff>
    </xdr:from>
    <xdr:to>
      <xdr:col>8</xdr:col>
      <xdr:colOff>143632</xdr:colOff>
      <xdr:row>23</xdr:row>
      <xdr:rowOff>152400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819EF77A-115A-4DCE-B2B5-B53111005873}"/>
            </a:ext>
          </a:extLst>
        </xdr:cNvPr>
        <xdr:cNvSpPr>
          <a:spLocks/>
        </xdr:cNvSpPr>
      </xdr:nvSpPr>
      <xdr:spPr>
        <a:xfrm>
          <a:off x="3681979" y="1903857"/>
          <a:ext cx="3395853" cy="3401568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chemeClr val="accent1">
            <a:lumMod val="75000"/>
            <a:alpha val="49804"/>
          </a:scheme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7</xdr:col>
      <xdr:colOff>518160</xdr:colOff>
      <xdr:row>10</xdr:row>
      <xdr:rowOff>44347</xdr:rowOff>
    </xdr:from>
    <xdr:to>
      <xdr:col>7</xdr:col>
      <xdr:colOff>1552574</xdr:colOff>
      <xdr:row>23</xdr:row>
      <xdr:rowOff>64897</xdr:rowOff>
    </xdr:to>
    <xdr:sp macro="" textlink="Calc!$C$54">
      <xdr:nvSpPr>
        <xdr:cNvPr id="15" name="TextBox 14">
          <a:extLst>
            <a:ext uri="{FF2B5EF4-FFF2-40B4-BE49-F238E27FC236}">
              <a16:creationId xmlns:a16="http://schemas.microsoft.com/office/drawing/2014/main" id="{FE10349A-6A7D-4A82-8D5E-831FF011B20D}"/>
            </a:ext>
          </a:extLst>
        </xdr:cNvPr>
        <xdr:cNvSpPr txBox="1"/>
      </xdr:nvSpPr>
      <xdr:spPr>
        <a:xfrm>
          <a:off x="5899785" y="1977922"/>
          <a:ext cx="1034414" cy="324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05297EE2-C76F-4387-B4C9-C18DBA2E40EC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Russia</a:t>
          </a:fld>
          <a:endParaRPr lang="en-GB" sz="1100"/>
        </a:p>
      </xdr:txBody>
    </xdr:sp>
    <xdr:clientData/>
  </xdr:twoCellAnchor>
  <xdr:twoCellAnchor editAs="oneCell">
    <xdr:from>
      <xdr:col>5</xdr:col>
      <xdr:colOff>365760</xdr:colOff>
      <xdr:row>10</xdr:row>
      <xdr:rowOff>44347</xdr:rowOff>
    </xdr:from>
    <xdr:to>
      <xdr:col>7</xdr:col>
      <xdr:colOff>333660</xdr:colOff>
      <xdr:row>23</xdr:row>
      <xdr:rowOff>64897</xdr:rowOff>
    </xdr:to>
    <xdr:sp macro="" textlink="Calc!$C$52">
      <xdr:nvSpPr>
        <xdr:cNvPr id="16" name="TextBox 15">
          <a:extLst>
            <a:ext uri="{FF2B5EF4-FFF2-40B4-BE49-F238E27FC236}">
              <a16:creationId xmlns:a16="http://schemas.microsoft.com/office/drawing/2014/main" id="{F5A77422-0BDF-49A1-B809-17DE9A53C235}"/>
            </a:ext>
          </a:extLst>
        </xdr:cNvPr>
        <xdr:cNvSpPr txBox="1"/>
      </xdr:nvSpPr>
      <xdr:spPr>
        <a:xfrm>
          <a:off x="4185285" y="1977922"/>
          <a:ext cx="1530000" cy="324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44C61855-29F1-4F5C-9F3D-A517E116210F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Mongolia
 Afghanistan
 Iran
 North Korea
 Indonesia
 China
 India</a:t>
          </a:fld>
          <a:endParaRPr lang="en-GB" sz="1100" b="0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 editAs="oneCell">
    <xdr:from>
      <xdr:col>8</xdr:col>
      <xdr:colOff>152400</xdr:colOff>
      <xdr:row>10</xdr:row>
      <xdr:rowOff>44347</xdr:rowOff>
    </xdr:from>
    <xdr:to>
      <xdr:col>9</xdr:col>
      <xdr:colOff>129540</xdr:colOff>
      <xdr:row>23</xdr:row>
      <xdr:rowOff>64897</xdr:rowOff>
    </xdr:to>
    <xdr:sp macro="" textlink="Calc!$C$53">
      <xdr:nvSpPr>
        <xdr:cNvPr id="17" name="TextBox 16">
          <a:extLst>
            <a:ext uri="{FF2B5EF4-FFF2-40B4-BE49-F238E27FC236}">
              <a16:creationId xmlns:a16="http://schemas.microsoft.com/office/drawing/2014/main" id="{ED9BBC3F-3596-4B00-810F-4A3FD2DA28B6}"/>
            </a:ext>
          </a:extLst>
        </xdr:cNvPr>
        <xdr:cNvSpPr txBox="1"/>
      </xdr:nvSpPr>
      <xdr:spPr>
        <a:xfrm>
          <a:off x="7086600" y="1977922"/>
          <a:ext cx="1529715" cy="324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marL="0" indent="0" algn="ctr"/>
          <a:fld id="{6BDCBAB4-B354-46E2-8E36-807ED43FDE57}" type="TxLink">
            <a:rPr lang="en-US" sz="900" b="0" i="0" u="none" strike="noStrike">
              <a:solidFill>
                <a:srgbClr val="1F4E78"/>
              </a:solidFill>
              <a:latin typeface="Arial"/>
              <a:ea typeface="+mn-ea"/>
              <a:cs typeface="Arial"/>
            </a:rPr>
            <a:pPr marL="0" indent="0" algn="ctr"/>
            <a:t>
 France
 Italy
 England
 Spain
 Germany
 Portugal
 Italy</a:t>
          </a:fld>
          <a:endParaRPr lang="en-GB" sz="900" b="0" i="0" u="none" strike="noStrike">
            <a:solidFill>
              <a:schemeClr val="bg2">
                <a:lumMod val="2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5</xdr:col>
      <xdr:colOff>640649</xdr:colOff>
      <xdr:row>9</xdr:row>
      <xdr:rowOff>113178</xdr:rowOff>
    </xdr:from>
    <xdr:ext cx="1856608" cy="207858"/>
    <xdr:sp macro="" textlink="$C$7">
      <xdr:nvSpPr>
        <xdr:cNvPr id="21" name="TextBox 20">
          <a:extLst>
            <a:ext uri="{FF2B5EF4-FFF2-40B4-BE49-F238E27FC236}">
              <a16:creationId xmlns:a16="http://schemas.microsoft.com/office/drawing/2014/main" id="{C819A1CA-03F7-453D-A5F9-4BF81FAB045D}"/>
            </a:ext>
          </a:extLst>
        </xdr:cNvPr>
        <xdr:cNvSpPr txBox="1">
          <a:spLocks/>
        </xdr:cNvSpPr>
      </xdr:nvSpPr>
      <xdr:spPr>
        <a:xfrm>
          <a:off x="4460174" y="1799103"/>
          <a:ext cx="1856608" cy="207858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fld id="{BB5B1B17-8404-457C-99E9-8A92E3E8C90C}" type="TxLink">
            <a:rPr lang="en-US" sz="12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ASIA</a:t>
          </a:fld>
          <a:endParaRPr lang="en-GB" sz="1200">
            <a:solidFill>
              <a:schemeClr val="bg1"/>
            </a:solidFill>
          </a:endParaRPr>
        </a:p>
      </xdr:txBody>
    </xdr:sp>
    <xdr:clientData/>
  </xdr:oneCellAnchor>
  <xdr:oneCellAnchor>
    <xdr:from>
      <xdr:col>7</xdr:col>
      <xdr:colOff>1143654</xdr:colOff>
      <xdr:row>9</xdr:row>
      <xdr:rowOff>113178</xdr:rowOff>
    </xdr:from>
    <xdr:ext cx="1839463" cy="207858"/>
    <xdr:sp macro="" textlink="$D$7">
      <xdr:nvSpPr>
        <xdr:cNvPr id="24" name="TextBox 23">
          <a:extLst>
            <a:ext uri="{FF2B5EF4-FFF2-40B4-BE49-F238E27FC236}">
              <a16:creationId xmlns:a16="http://schemas.microsoft.com/office/drawing/2014/main" id="{E00B17BB-9A3E-48D2-AFE9-EC7F88BF9191}"/>
            </a:ext>
          </a:extLst>
        </xdr:cNvPr>
        <xdr:cNvSpPr txBox="1">
          <a:spLocks/>
        </xdr:cNvSpPr>
      </xdr:nvSpPr>
      <xdr:spPr>
        <a:xfrm>
          <a:off x="6525279" y="1799103"/>
          <a:ext cx="1839463" cy="207858"/>
        </a:xfrm>
        <a:prstGeom prst="roundRect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fld id="{91B633FC-75A1-4363-9731-9BD225D99C60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EUROPE</a:t>
          </a:fld>
          <a:endParaRPr lang="en-GB" sz="12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2</xdr:col>
      <xdr:colOff>9526</xdr:colOff>
      <xdr:row>1</xdr:row>
      <xdr:rowOff>57150</xdr:rowOff>
    </xdr:from>
    <xdr:to>
      <xdr:col>2</xdr:col>
      <xdr:colOff>447676</xdr:colOff>
      <xdr:row>2</xdr:row>
      <xdr:rowOff>247650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4AB6AA3C-1EEE-46DF-9FD6-9FDFC469C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1" y="14287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6</xdr:col>
      <xdr:colOff>457200</xdr:colOff>
      <xdr:row>1</xdr:row>
      <xdr:rowOff>51225</xdr:rowOff>
    </xdr:from>
    <xdr:to>
      <xdr:col>7</xdr:col>
      <xdr:colOff>739200</xdr:colOff>
      <xdr:row>2</xdr:row>
      <xdr:rowOff>253575</xdr:rowOff>
    </xdr:to>
    <xdr:grpSp>
      <xdr:nvGrpSpPr>
        <xdr:cNvPr id="20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3B8B11C-C5B9-4604-A4B1-9FCE6E2EA4B6}"/>
            </a:ext>
          </a:extLst>
        </xdr:cNvPr>
        <xdr:cNvGrpSpPr/>
      </xdr:nvGrpSpPr>
      <xdr:grpSpPr>
        <a:xfrm>
          <a:off x="4733925" y="136950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845273F-868D-51B4-AB11-38870CD60B7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5729694-028F-AA00-D223-EC1435E0F4B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847725</xdr:colOff>
      <xdr:row>1</xdr:row>
      <xdr:rowOff>104774</xdr:rowOff>
    </xdr:from>
    <xdr:ext cx="1014221" cy="291600"/>
    <xdr:pic>
      <xdr:nvPicPr>
        <xdr:cNvPr id="1024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575395</xdr:colOff>
      <xdr:row>13</xdr:row>
      <xdr:rowOff>219412</xdr:rowOff>
    </xdr:from>
    <xdr:to>
      <xdr:col>9</xdr:col>
      <xdr:colOff>1201378</xdr:colOff>
      <xdr:row>27</xdr:row>
      <xdr:rowOff>153880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E7841E0E-50E7-41F5-8928-6A286985251E}"/>
            </a:ext>
          </a:extLst>
        </xdr:cNvPr>
        <xdr:cNvSpPr>
          <a:spLocks/>
        </xdr:cNvSpPr>
      </xdr:nvSpPr>
      <xdr:spPr>
        <a:xfrm>
          <a:off x="7500070" y="2895937"/>
          <a:ext cx="3388233" cy="3401568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70AD47">
            <a:alpha val="77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6</xdr:col>
      <xdr:colOff>47625</xdr:colOff>
      <xdr:row>13</xdr:row>
      <xdr:rowOff>234652</xdr:rowOff>
    </xdr:from>
    <xdr:to>
      <xdr:col>8</xdr:col>
      <xdr:colOff>366903</xdr:colOff>
      <xdr:row>27</xdr:row>
      <xdr:rowOff>169120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0AD80A7B-7046-4653-BB85-D13092E8B36C}"/>
            </a:ext>
          </a:extLst>
        </xdr:cNvPr>
        <xdr:cNvSpPr>
          <a:spLocks/>
        </xdr:cNvSpPr>
      </xdr:nvSpPr>
      <xdr:spPr>
        <a:xfrm>
          <a:off x="5419725" y="2911177"/>
          <a:ext cx="3433953" cy="3401568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2E86AB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6</xdr:col>
      <xdr:colOff>1107800</xdr:colOff>
      <xdr:row>7</xdr:row>
      <xdr:rowOff>0</xdr:rowOff>
    </xdr:from>
    <xdr:to>
      <xdr:col>9</xdr:col>
      <xdr:colOff>141203</xdr:colOff>
      <xdr:row>20</xdr:row>
      <xdr:rowOff>182118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E6287E6F-F5F6-4A9D-AC15-D3E847493C54}"/>
            </a:ext>
          </a:extLst>
        </xdr:cNvPr>
        <xdr:cNvSpPr>
          <a:spLocks/>
        </xdr:cNvSpPr>
      </xdr:nvSpPr>
      <xdr:spPr>
        <a:xfrm>
          <a:off x="6479900" y="1196677"/>
          <a:ext cx="3348228" cy="3401568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2E86AB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7</xdr:col>
      <xdr:colOff>581025</xdr:colOff>
      <xdr:row>6</xdr:row>
      <xdr:rowOff>152737</xdr:rowOff>
    </xdr:from>
    <xdr:to>
      <xdr:col>8</xdr:col>
      <xdr:colOff>300990</xdr:colOff>
      <xdr:row>15</xdr:row>
      <xdr:rowOff>19387</xdr:rowOff>
    </xdr:to>
    <xdr:sp macro="" textlink="Calc!$G$76">
      <xdr:nvSpPr>
        <xdr:cNvPr id="12" name="TextBox 11">
          <a:extLst>
            <a:ext uri="{FF2B5EF4-FFF2-40B4-BE49-F238E27FC236}">
              <a16:creationId xmlns:a16="http://schemas.microsoft.com/office/drawing/2014/main" id="{7FD297BB-28EA-471F-9EE2-D534A7A6E9E8}"/>
            </a:ext>
          </a:extLst>
        </xdr:cNvPr>
        <xdr:cNvSpPr txBox="1"/>
      </xdr:nvSpPr>
      <xdr:spPr>
        <a:xfrm>
          <a:off x="7505700" y="1095712"/>
          <a:ext cx="1282065" cy="2095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0352E69B-4D56-4F5B-8A8A-D94E1D513099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Elephants
 Bears
 Camels
 Camels</a:t>
          </a:fld>
          <a:endParaRPr lang="en-GB" sz="1100"/>
        </a:p>
      </xdr:txBody>
    </xdr:sp>
    <xdr:clientData/>
  </xdr:twoCellAnchor>
  <xdr:twoCellAnchor editAs="oneCell">
    <xdr:from>
      <xdr:col>6</xdr:col>
      <xdr:colOff>398145</xdr:colOff>
      <xdr:row>14</xdr:row>
      <xdr:rowOff>232747</xdr:rowOff>
    </xdr:from>
    <xdr:to>
      <xdr:col>6</xdr:col>
      <xdr:colOff>1478279</xdr:colOff>
      <xdr:row>26</xdr:row>
      <xdr:rowOff>129877</xdr:rowOff>
    </xdr:to>
    <xdr:sp macro="" textlink="Calc!$H$76">
      <xdr:nvSpPr>
        <xdr:cNvPr id="13" name="TextBox 12">
          <a:extLst>
            <a:ext uri="{FF2B5EF4-FFF2-40B4-BE49-F238E27FC236}">
              <a16:creationId xmlns:a16="http://schemas.microsoft.com/office/drawing/2014/main" id="{42D905A6-B7D9-4508-BE7A-813C01928E6D}"/>
            </a:ext>
          </a:extLst>
        </xdr:cNvPr>
        <xdr:cNvSpPr txBox="1"/>
      </xdr:nvSpPr>
      <xdr:spPr>
        <a:xfrm>
          <a:off x="5770245" y="3156922"/>
          <a:ext cx="1080134" cy="28689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5AA37104-8A97-461E-ACF2-707B2BF938B8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Dogs
 Foxes</a:t>
          </a:fld>
          <a:endParaRPr lang="en-GB" sz="1100"/>
        </a:p>
      </xdr:txBody>
    </xdr:sp>
    <xdr:clientData/>
  </xdr:twoCellAnchor>
  <xdr:twoCellAnchor editAs="oneCell">
    <xdr:from>
      <xdr:col>8</xdr:col>
      <xdr:colOff>1030605</xdr:colOff>
      <xdr:row>15</xdr:row>
      <xdr:rowOff>86062</xdr:rowOff>
    </xdr:from>
    <xdr:to>
      <xdr:col>9</xdr:col>
      <xdr:colOff>821055</xdr:colOff>
      <xdr:row>26</xdr:row>
      <xdr:rowOff>46057</xdr:rowOff>
    </xdr:to>
    <xdr:sp macro="" textlink="Calc!$I$76">
      <xdr:nvSpPr>
        <xdr:cNvPr id="14" name="TextBox 13">
          <a:extLst>
            <a:ext uri="{FF2B5EF4-FFF2-40B4-BE49-F238E27FC236}">
              <a16:creationId xmlns:a16="http://schemas.microsoft.com/office/drawing/2014/main" id="{EF20A8CF-FD33-4F2C-A445-0750A636654B}"/>
            </a:ext>
          </a:extLst>
        </xdr:cNvPr>
        <xdr:cNvSpPr txBox="1"/>
      </xdr:nvSpPr>
      <xdr:spPr>
        <a:xfrm>
          <a:off x="9517380" y="3257887"/>
          <a:ext cx="990600" cy="26841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35D02F78-4451-484D-99ED-2D459D3E6F86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Fishes
 Turtles
 Seals</a:t>
          </a:fld>
          <a:endParaRPr lang="en-GB" sz="1100"/>
        </a:p>
      </xdr:txBody>
    </xdr:sp>
    <xdr:clientData/>
  </xdr:twoCellAnchor>
  <xdr:twoCellAnchor editAs="oneCell">
    <xdr:from>
      <xdr:col>6</xdr:col>
      <xdr:colOff>1413983</xdr:colOff>
      <xdr:row>13</xdr:row>
      <xdr:rowOff>173692</xdr:rowOff>
    </xdr:from>
    <xdr:to>
      <xdr:col>7</xdr:col>
      <xdr:colOff>748665</xdr:colOff>
      <xdr:row>19</xdr:row>
      <xdr:rowOff>30817</xdr:rowOff>
    </xdr:to>
    <xdr:sp macro="" textlink="Calc!$J$76">
      <xdr:nvSpPr>
        <xdr:cNvPr id="17" name="TextBox 16">
          <a:extLst>
            <a:ext uri="{FF2B5EF4-FFF2-40B4-BE49-F238E27FC236}">
              <a16:creationId xmlns:a16="http://schemas.microsoft.com/office/drawing/2014/main" id="{AE0EDA2A-EEB6-4D19-9502-9813BBFA5C9E}"/>
            </a:ext>
          </a:extLst>
        </xdr:cNvPr>
        <xdr:cNvSpPr txBox="1"/>
      </xdr:nvSpPr>
      <xdr:spPr>
        <a:xfrm>
          <a:off x="6786083" y="2850217"/>
          <a:ext cx="887257" cy="1343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D820715F-F4E7-4691-826B-2F637C2A9E4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Horses
 Buffaloes</a:t>
          </a:fld>
          <a:endParaRPr lang="en-GB" sz="1100"/>
        </a:p>
      </xdr:txBody>
    </xdr:sp>
    <xdr:clientData/>
  </xdr:twoCellAnchor>
  <xdr:twoCellAnchor editAs="oneCell">
    <xdr:from>
      <xdr:col>8</xdr:col>
      <xdr:colOff>173828</xdr:colOff>
      <xdr:row>13</xdr:row>
      <xdr:rowOff>93682</xdr:rowOff>
    </xdr:from>
    <xdr:to>
      <xdr:col>8</xdr:col>
      <xdr:colOff>1114425</xdr:colOff>
      <xdr:row>18</xdr:row>
      <xdr:rowOff>181311</xdr:rowOff>
    </xdr:to>
    <xdr:sp macro="" textlink="Calc!$K$76">
      <xdr:nvSpPr>
        <xdr:cNvPr id="18" name="TextBox 17">
          <a:extLst>
            <a:ext uri="{FF2B5EF4-FFF2-40B4-BE49-F238E27FC236}">
              <a16:creationId xmlns:a16="http://schemas.microsoft.com/office/drawing/2014/main" id="{BC60C8D0-E3D5-45C6-95D8-CC28DD827469}"/>
            </a:ext>
          </a:extLst>
        </xdr:cNvPr>
        <xdr:cNvSpPr txBox="1"/>
      </xdr:nvSpPr>
      <xdr:spPr>
        <a:xfrm>
          <a:off x="8660603" y="2770207"/>
          <a:ext cx="940597" cy="1325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5A795062-6D7C-467B-87C0-D254DD6967A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Sharks</a:t>
          </a:fld>
          <a:endParaRPr lang="en-GB" sz="1100"/>
        </a:p>
      </xdr:txBody>
    </xdr:sp>
    <xdr:clientData/>
  </xdr:twoCellAnchor>
  <xdr:twoCellAnchor editAs="oneCell">
    <xdr:from>
      <xdr:col>7</xdr:col>
      <xdr:colOff>641985</xdr:colOff>
      <xdr:row>19</xdr:row>
      <xdr:rowOff>173692</xdr:rowOff>
    </xdr:from>
    <xdr:to>
      <xdr:col>8</xdr:col>
      <xdr:colOff>213359</xdr:colOff>
      <xdr:row>25</xdr:row>
      <xdr:rowOff>84157</xdr:rowOff>
    </xdr:to>
    <xdr:sp macro="" textlink="Calc!$L$76">
      <xdr:nvSpPr>
        <xdr:cNvPr id="19" name="TextBox 18">
          <a:extLst>
            <a:ext uri="{FF2B5EF4-FFF2-40B4-BE49-F238E27FC236}">
              <a16:creationId xmlns:a16="http://schemas.microsoft.com/office/drawing/2014/main" id="{5347BC79-5A01-4FFE-B918-7AB6AC1DE04B}"/>
            </a:ext>
          </a:extLst>
        </xdr:cNvPr>
        <xdr:cNvSpPr txBox="1"/>
      </xdr:nvSpPr>
      <xdr:spPr>
        <a:xfrm>
          <a:off x="7566660" y="4336117"/>
          <a:ext cx="1133474" cy="1396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F80DBAC1-95AE-410D-B3E2-45BBA37F404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Dolphins</a:t>
          </a:fld>
          <a:endParaRPr lang="en-GB" sz="1100"/>
        </a:p>
      </xdr:txBody>
    </xdr:sp>
    <xdr:clientData/>
  </xdr:twoCellAnchor>
  <xdr:twoCellAnchor editAs="oneCell">
    <xdr:from>
      <xdr:col>7</xdr:col>
      <xdr:colOff>779145</xdr:colOff>
      <xdr:row>15</xdr:row>
      <xdr:rowOff>70822</xdr:rowOff>
    </xdr:from>
    <xdr:to>
      <xdr:col>8</xdr:col>
      <xdr:colOff>175260</xdr:colOff>
      <xdr:row>20</xdr:row>
      <xdr:rowOff>228936</xdr:rowOff>
    </xdr:to>
    <xdr:sp macro="" textlink="Calc!$M$76">
      <xdr:nvSpPr>
        <xdr:cNvPr id="21" name="TextBox 20">
          <a:extLst>
            <a:ext uri="{FF2B5EF4-FFF2-40B4-BE49-F238E27FC236}">
              <a16:creationId xmlns:a16="http://schemas.microsoft.com/office/drawing/2014/main" id="{7C27FDCF-E996-4656-AE1A-15B96C7866B1}"/>
            </a:ext>
          </a:extLst>
        </xdr:cNvPr>
        <xdr:cNvSpPr txBox="1"/>
      </xdr:nvSpPr>
      <xdr:spPr>
        <a:xfrm>
          <a:off x="7703820" y="3242647"/>
          <a:ext cx="958215" cy="13963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11F979DA-A7CE-4376-8A9C-D179166E47E8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Whales
 Hippopotamus</a:t>
          </a:fld>
          <a:endParaRPr lang="en-GB" sz="1100"/>
        </a:p>
      </xdr:txBody>
    </xdr:sp>
    <xdr:clientData/>
  </xdr:twoCellAnchor>
  <xdr:oneCellAnchor>
    <xdr:from>
      <xdr:col>7</xdr:col>
      <xdr:colOff>271490</xdr:colOff>
      <xdr:row>6</xdr:row>
      <xdr:rowOff>85725</xdr:rowOff>
    </xdr:from>
    <xdr:ext cx="1921414" cy="207858"/>
    <xdr:sp macro="" textlink="$C$7">
      <xdr:nvSpPr>
        <xdr:cNvPr id="24" name="Rectangle: Rounded Corners 23">
          <a:extLst>
            <a:ext uri="{FF2B5EF4-FFF2-40B4-BE49-F238E27FC236}">
              <a16:creationId xmlns:a16="http://schemas.microsoft.com/office/drawing/2014/main" id="{72B335DB-7776-4DA6-9F33-33CFA19850C2}"/>
            </a:ext>
          </a:extLst>
        </xdr:cNvPr>
        <xdr:cNvSpPr/>
      </xdr:nvSpPr>
      <xdr:spPr>
        <a:xfrm>
          <a:off x="7196165" y="1028700"/>
          <a:ext cx="1921414" cy="207858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fld id="{F0871BD7-E89E-429F-AE0A-244EBF79900A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BIG ANIMALS</a:t>
          </a:fld>
          <a:endParaRPr lang="en-GB" sz="1200"/>
        </a:p>
      </xdr:txBody>
    </xdr:sp>
    <xdr:clientData/>
  </xdr:oneCellAnchor>
  <xdr:oneCellAnchor>
    <xdr:from>
      <xdr:col>8</xdr:col>
      <xdr:colOff>458237</xdr:colOff>
      <xdr:row>27</xdr:row>
      <xdr:rowOff>66324</xdr:rowOff>
    </xdr:from>
    <xdr:ext cx="1923013" cy="207858"/>
    <xdr:sp macro="" textlink="$E$7">
      <xdr:nvSpPr>
        <xdr:cNvPr id="28" name="Rectangle: Rounded Corners 27">
          <a:extLst>
            <a:ext uri="{FF2B5EF4-FFF2-40B4-BE49-F238E27FC236}">
              <a16:creationId xmlns:a16="http://schemas.microsoft.com/office/drawing/2014/main" id="{444BBC43-79AB-4C72-99F9-FA765129276B}"/>
            </a:ext>
          </a:extLst>
        </xdr:cNvPr>
        <xdr:cNvSpPr/>
      </xdr:nvSpPr>
      <xdr:spPr>
        <a:xfrm>
          <a:off x="8945012" y="6209949"/>
          <a:ext cx="1923013" cy="207858"/>
        </a:xfrm>
        <a:prstGeom prst="roundRect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fld id="{7212D40D-1249-4209-9F25-BAB8A22D2DCA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AQUATIC ANIMALS</a:t>
          </a:fld>
          <a:endParaRPr lang="en-GB" sz="1200">
            <a:solidFill>
              <a:schemeClr val="bg1"/>
            </a:solidFill>
          </a:endParaRPr>
        </a:p>
      </xdr:txBody>
    </xdr:sp>
    <xdr:clientData/>
  </xdr:oneCellAnchor>
  <xdr:oneCellAnchor>
    <xdr:from>
      <xdr:col>6</xdr:col>
      <xdr:colOff>247650</xdr:colOff>
      <xdr:row>27</xdr:row>
      <xdr:rowOff>66324</xdr:rowOff>
    </xdr:from>
    <xdr:ext cx="1881103" cy="207858"/>
    <xdr:sp macro="" textlink="$D$7">
      <xdr:nvSpPr>
        <xdr:cNvPr id="31" name="Rectangle: Rounded Corners 30">
          <a:extLst>
            <a:ext uri="{FF2B5EF4-FFF2-40B4-BE49-F238E27FC236}">
              <a16:creationId xmlns:a16="http://schemas.microsoft.com/office/drawing/2014/main" id="{2262491D-A856-4B77-8272-7474C3C750F7}"/>
            </a:ext>
          </a:extLst>
        </xdr:cNvPr>
        <xdr:cNvSpPr/>
      </xdr:nvSpPr>
      <xdr:spPr>
        <a:xfrm>
          <a:off x="5619750" y="6209949"/>
          <a:ext cx="1881103" cy="207858"/>
        </a:xfrm>
        <a:prstGeom prst="round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fld id="{D4A670F7-8A16-4C4B-B919-133466E69E23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MAMMALS</a:t>
          </a:fld>
          <a:endParaRPr lang="en-GB" sz="12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2</xdr:col>
      <xdr:colOff>9526</xdr:colOff>
      <xdr:row>1</xdr:row>
      <xdr:rowOff>57150</xdr:rowOff>
    </xdr:from>
    <xdr:to>
      <xdr:col>2</xdr:col>
      <xdr:colOff>447676</xdr:colOff>
      <xdr:row>2</xdr:row>
      <xdr:rowOff>247650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0080052D-5032-4F3E-ACF8-A453263C0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1" y="14287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1</xdr:row>
      <xdr:rowOff>51225</xdr:rowOff>
    </xdr:from>
    <xdr:to>
      <xdr:col>6</xdr:col>
      <xdr:colOff>920175</xdr:colOff>
      <xdr:row>2</xdr:row>
      <xdr:rowOff>253575</xdr:rowOff>
    </xdr:to>
    <xdr:grpSp>
      <xdr:nvGrpSpPr>
        <xdr:cNvPr id="33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DBA2D94B-F145-459C-ABE8-0C48D360875E}"/>
            </a:ext>
          </a:extLst>
        </xdr:cNvPr>
        <xdr:cNvGrpSpPr/>
      </xdr:nvGrpSpPr>
      <xdr:grpSpPr>
        <a:xfrm>
          <a:off x="4733925" y="136950"/>
          <a:ext cx="1044000" cy="450000"/>
          <a:chOff x="6972831" y="127063"/>
          <a:chExt cx="1044000" cy="450000"/>
        </a:xfrm>
      </xdr:grpSpPr>
      <xdr:sp macro="" textlink="">
        <xdr:nvSpPr>
          <xdr:cNvPr id="34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DBA58E3F-F647-FABE-51AA-706FCFB6822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35" name="Picture 34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2C37A02D-267D-53B0-2D90-03E3BC324FC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9525</xdr:colOff>
      <xdr:row>1</xdr:row>
      <xdr:rowOff>104774</xdr:rowOff>
    </xdr:from>
    <xdr:ext cx="1014221" cy="291600"/>
    <xdr:pic>
      <xdr:nvPicPr>
        <xdr:cNvPr id="103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955400</xdr:colOff>
      <xdr:row>11</xdr:row>
      <xdr:rowOff>11430</xdr:rowOff>
    </xdr:from>
    <xdr:to>
      <xdr:col>10</xdr:col>
      <xdr:colOff>842334</xdr:colOff>
      <xdr:row>22</xdr:row>
      <xdr:rowOff>161925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800C94C2-BF3D-4282-82F0-6BE1CA35EB4B}"/>
            </a:ext>
          </a:extLst>
        </xdr:cNvPr>
        <xdr:cNvSpPr>
          <a:spLocks/>
        </xdr:cNvSpPr>
      </xdr:nvSpPr>
      <xdr:spPr>
        <a:xfrm>
          <a:off x="9061175" y="2192655"/>
          <a:ext cx="2896834" cy="2874645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70AD47">
            <a:alpha val="77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7</xdr:col>
      <xdr:colOff>671058</xdr:colOff>
      <xdr:row>11</xdr:row>
      <xdr:rowOff>11430</xdr:rowOff>
    </xdr:from>
    <xdr:to>
      <xdr:col>9</xdr:col>
      <xdr:colOff>540847</xdr:colOff>
      <xdr:row>22</xdr:row>
      <xdr:rowOff>161925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75E9ACB4-2C79-41C4-9FE3-0F7F09806BA8}"/>
            </a:ext>
          </a:extLst>
        </xdr:cNvPr>
        <xdr:cNvSpPr>
          <a:spLocks/>
        </xdr:cNvSpPr>
      </xdr:nvSpPr>
      <xdr:spPr>
        <a:xfrm>
          <a:off x="7224258" y="2192655"/>
          <a:ext cx="2879689" cy="2874645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2E86AB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5</xdr:col>
      <xdr:colOff>369570</xdr:colOff>
      <xdr:row>11</xdr:row>
      <xdr:rowOff>11430</xdr:rowOff>
    </xdr:from>
    <xdr:to>
      <xdr:col>8</xdr:col>
      <xdr:colOff>121249</xdr:colOff>
      <xdr:row>22</xdr:row>
      <xdr:rowOff>161925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308737A6-D404-46D7-B434-B52968B427B2}"/>
            </a:ext>
          </a:extLst>
        </xdr:cNvPr>
        <xdr:cNvSpPr>
          <a:spLocks/>
        </xdr:cNvSpPr>
      </xdr:nvSpPr>
      <xdr:spPr>
        <a:xfrm>
          <a:off x="5360670" y="2192655"/>
          <a:ext cx="2866354" cy="2874645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2E86AB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6</xdr:col>
      <xdr:colOff>398145</xdr:colOff>
      <xdr:row>11</xdr:row>
      <xdr:rowOff>64770</xdr:rowOff>
    </xdr:from>
    <xdr:to>
      <xdr:col>7</xdr:col>
      <xdr:colOff>763905</xdr:colOff>
      <xdr:row>22</xdr:row>
      <xdr:rowOff>76620</xdr:rowOff>
    </xdr:to>
    <xdr:sp macro="" textlink="Calc!$Q$76">
      <xdr:nvSpPr>
        <xdr:cNvPr id="11" name="TextBox 10">
          <a:extLst>
            <a:ext uri="{FF2B5EF4-FFF2-40B4-BE49-F238E27FC236}">
              <a16:creationId xmlns:a16="http://schemas.microsoft.com/office/drawing/2014/main" id="{0786AE4A-63CA-44BA-BEBD-A9D3C6976D2D}"/>
            </a:ext>
          </a:extLst>
        </xdr:cNvPr>
        <xdr:cNvSpPr txBox="1"/>
      </xdr:nvSpPr>
      <xdr:spPr>
        <a:xfrm>
          <a:off x="5770245" y="2245995"/>
          <a:ext cx="1546860" cy="273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9CF47518-6F65-4A97-BE7D-5E583B7839BF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Elephants
 Giraffes
 Horses
 Cows
 Cows</a:t>
          </a:fld>
          <a:endParaRPr lang="en-GB" sz="1100"/>
        </a:p>
      </xdr:txBody>
    </xdr:sp>
    <xdr:clientData/>
  </xdr:twoCellAnchor>
  <xdr:twoCellAnchor editAs="oneCell">
    <xdr:from>
      <xdr:col>8</xdr:col>
      <xdr:colOff>60959</xdr:colOff>
      <xdr:row>11</xdr:row>
      <xdr:rowOff>64770</xdr:rowOff>
    </xdr:from>
    <xdr:to>
      <xdr:col>8</xdr:col>
      <xdr:colOff>1140959</xdr:colOff>
      <xdr:row>22</xdr:row>
      <xdr:rowOff>76620</xdr:rowOff>
    </xdr:to>
    <xdr:sp macro="" textlink="Calc!$R$76">
      <xdr:nvSpPr>
        <xdr:cNvPr id="12" name="TextBox 11">
          <a:extLst>
            <a:ext uri="{FF2B5EF4-FFF2-40B4-BE49-F238E27FC236}">
              <a16:creationId xmlns:a16="http://schemas.microsoft.com/office/drawing/2014/main" id="{533CFD5D-7CFF-42BB-AA94-06A74E4DC2B4}"/>
            </a:ext>
          </a:extLst>
        </xdr:cNvPr>
        <xdr:cNvSpPr txBox="1"/>
      </xdr:nvSpPr>
      <xdr:spPr>
        <a:xfrm>
          <a:off x="8166734" y="2245995"/>
          <a:ext cx="1080000" cy="273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F8D944ED-439A-4A93-9ED4-ECA5FBB6DAA9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Buffaloes
 Dogs
 Cats
 Goats</a:t>
          </a:fld>
          <a:endParaRPr lang="en-GB" sz="1100"/>
        </a:p>
      </xdr:txBody>
    </xdr:sp>
    <xdr:clientData/>
  </xdr:twoCellAnchor>
  <xdr:twoCellAnchor editAs="oneCell">
    <xdr:from>
      <xdr:col>9</xdr:col>
      <xdr:colOff>480059</xdr:colOff>
      <xdr:row>11</xdr:row>
      <xdr:rowOff>64770</xdr:rowOff>
    </xdr:from>
    <xdr:to>
      <xdr:col>10</xdr:col>
      <xdr:colOff>475484</xdr:colOff>
      <xdr:row>22</xdr:row>
      <xdr:rowOff>76620</xdr:rowOff>
    </xdr:to>
    <xdr:sp macro="" textlink="Calc!$S$76">
      <xdr:nvSpPr>
        <xdr:cNvPr id="13" name="TextBox 12">
          <a:extLst>
            <a:ext uri="{FF2B5EF4-FFF2-40B4-BE49-F238E27FC236}">
              <a16:creationId xmlns:a16="http://schemas.microsoft.com/office/drawing/2014/main" id="{61097CF0-6D2E-4B5F-8284-27BA342C3317}"/>
            </a:ext>
          </a:extLst>
        </xdr:cNvPr>
        <xdr:cNvSpPr txBox="1"/>
      </xdr:nvSpPr>
      <xdr:spPr>
        <a:xfrm>
          <a:off x="10043159" y="2245995"/>
          <a:ext cx="1548000" cy="273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5B684267-2412-407C-9330-4291ED037BA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Octopus
 Mollusks
 Squids</a:t>
          </a:fld>
          <a:endParaRPr lang="en-GB" sz="1100"/>
        </a:p>
      </xdr:txBody>
    </xdr:sp>
    <xdr:clientData/>
  </xdr:twoCellAnchor>
  <xdr:twoCellAnchor editAs="oneCell">
    <xdr:from>
      <xdr:col>7</xdr:col>
      <xdr:colOff>643890</xdr:colOff>
      <xdr:row>13</xdr:row>
      <xdr:rowOff>37470</xdr:rowOff>
    </xdr:from>
    <xdr:to>
      <xdr:col>8</xdr:col>
      <xdr:colOff>144780</xdr:colOff>
      <xdr:row>20</xdr:row>
      <xdr:rowOff>103920</xdr:rowOff>
    </xdr:to>
    <xdr:sp macro="" textlink="Calc!$T$76">
      <xdr:nvSpPr>
        <xdr:cNvPr id="14" name="TextBox 13">
          <a:extLst>
            <a:ext uri="{FF2B5EF4-FFF2-40B4-BE49-F238E27FC236}">
              <a16:creationId xmlns:a16="http://schemas.microsoft.com/office/drawing/2014/main" id="{7EC1A292-FDA5-4C62-89B6-911A94704913}"/>
            </a:ext>
          </a:extLst>
        </xdr:cNvPr>
        <xdr:cNvSpPr txBox="1"/>
      </xdr:nvSpPr>
      <xdr:spPr>
        <a:xfrm>
          <a:off x="7197090" y="2713995"/>
          <a:ext cx="1053465" cy="180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3B59B78E-6D14-4A7A-998C-814D5A8FC67E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Whales
 Hippopotamus</a:t>
          </a:fld>
          <a:endParaRPr lang="en-GB" sz="1100"/>
        </a:p>
      </xdr:txBody>
    </xdr:sp>
    <xdr:clientData/>
  </xdr:twoCellAnchor>
  <xdr:twoCellAnchor editAs="oneCell">
    <xdr:from>
      <xdr:col>8</xdr:col>
      <xdr:colOff>962025</xdr:colOff>
      <xdr:row>13</xdr:row>
      <xdr:rowOff>37470</xdr:rowOff>
    </xdr:from>
    <xdr:to>
      <xdr:col>9</xdr:col>
      <xdr:colOff>472439</xdr:colOff>
      <xdr:row>20</xdr:row>
      <xdr:rowOff>103920</xdr:rowOff>
    </xdr:to>
    <xdr:sp macro="" textlink="Calc!$U$76">
      <xdr:nvSpPr>
        <xdr:cNvPr id="16" name="TextBox 15">
          <a:extLst>
            <a:ext uri="{FF2B5EF4-FFF2-40B4-BE49-F238E27FC236}">
              <a16:creationId xmlns:a16="http://schemas.microsoft.com/office/drawing/2014/main" id="{7525FF0F-A1FA-4CCF-85D1-F6703A25177C}"/>
            </a:ext>
          </a:extLst>
        </xdr:cNvPr>
        <xdr:cNvSpPr txBox="1"/>
      </xdr:nvSpPr>
      <xdr:spPr>
        <a:xfrm>
          <a:off x="9067800" y="2713995"/>
          <a:ext cx="967739" cy="180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AA3D68A0-E00B-42A0-8A8C-310F4115F4F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Whales
 Hippopotamus
 Orcas</a:t>
          </a:fld>
          <a:endParaRPr lang="en-GB" sz="1100"/>
        </a:p>
      </xdr:txBody>
    </xdr:sp>
    <xdr:clientData/>
  </xdr:twoCellAnchor>
  <xdr:oneCellAnchor>
    <xdr:from>
      <xdr:col>6</xdr:col>
      <xdr:colOff>497931</xdr:colOff>
      <xdr:row>10</xdr:row>
      <xdr:rowOff>103341</xdr:rowOff>
    </xdr:from>
    <xdr:ext cx="1800000" cy="207858"/>
    <xdr:sp macro="" textlink="$C$7">
      <xdr:nvSpPr>
        <xdr:cNvPr id="19" name="TextBox 18">
          <a:extLst>
            <a:ext uri="{FF2B5EF4-FFF2-40B4-BE49-F238E27FC236}">
              <a16:creationId xmlns:a16="http://schemas.microsoft.com/office/drawing/2014/main" id="{339B4289-D610-4337-848D-55F7B3090816}"/>
            </a:ext>
          </a:extLst>
        </xdr:cNvPr>
        <xdr:cNvSpPr txBox="1"/>
      </xdr:nvSpPr>
      <xdr:spPr>
        <a:xfrm>
          <a:off x="5870031" y="2036916"/>
          <a:ext cx="1800000" cy="207858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fld id="{BBE69521-1928-48EC-AD83-C4F47F890E6A}" type="TxLink">
            <a:rPr lang="en-US" sz="12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BIG ANIMALS</a:t>
          </a:fld>
          <a:endParaRPr lang="en-GB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7</xdr:col>
      <xdr:colOff>1235124</xdr:colOff>
      <xdr:row>10</xdr:row>
      <xdr:rowOff>103341</xdr:rowOff>
    </xdr:from>
    <xdr:ext cx="1800000" cy="207858"/>
    <xdr:sp macro="" textlink="$D$7">
      <xdr:nvSpPr>
        <xdr:cNvPr id="20" name="TextBox 19">
          <a:extLst>
            <a:ext uri="{FF2B5EF4-FFF2-40B4-BE49-F238E27FC236}">
              <a16:creationId xmlns:a16="http://schemas.microsoft.com/office/drawing/2014/main" id="{B1520908-908A-417A-8937-9522C9010170}"/>
            </a:ext>
          </a:extLst>
        </xdr:cNvPr>
        <xdr:cNvSpPr txBox="1"/>
      </xdr:nvSpPr>
      <xdr:spPr>
        <a:xfrm>
          <a:off x="7788324" y="2036916"/>
          <a:ext cx="1800000" cy="207858"/>
        </a:xfrm>
        <a:prstGeom prst="roundRect">
          <a:avLst/>
        </a:prstGeom>
        <a:solidFill>
          <a:srgbClr val="70AD47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fld id="{17E8741A-C3BB-40FA-8347-D16D2EE2BBF2}" type="TxLink">
            <a:rPr lang="en-US" sz="12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MAMMALS</a:t>
          </a:fld>
          <a:endParaRPr lang="en-GB" sz="1200" b="1">
            <a:solidFill>
              <a:schemeClr val="bg1"/>
            </a:solidFill>
          </a:endParaRPr>
        </a:p>
      </xdr:txBody>
    </xdr:sp>
    <xdr:clientData/>
  </xdr:oneCellAnchor>
  <xdr:oneCellAnchor>
    <xdr:from>
      <xdr:col>9</xdr:col>
      <xdr:colOff>155541</xdr:colOff>
      <xdr:row>10</xdr:row>
      <xdr:rowOff>103341</xdr:rowOff>
    </xdr:from>
    <xdr:ext cx="1800000" cy="207858"/>
    <xdr:sp macro="" textlink="$E$7">
      <xdr:nvSpPr>
        <xdr:cNvPr id="21" name="TextBox 20">
          <a:extLst>
            <a:ext uri="{FF2B5EF4-FFF2-40B4-BE49-F238E27FC236}">
              <a16:creationId xmlns:a16="http://schemas.microsoft.com/office/drawing/2014/main" id="{CE4223A2-C83D-417A-AAA6-043258FCAC78}"/>
            </a:ext>
          </a:extLst>
        </xdr:cNvPr>
        <xdr:cNvSpPr txBox="1"/>
      </xdr:nvSpPr>
      <xdr:spPr>
        <a:xfrm>
          <a:off x="9718641" y="2036916"/>
          <a:ext cx="1800000" cy="207858"/>
        </a:xfrm>
        <a:prstGeom prst="roundRect">
          <a:avLst/>
        </a:prstGeom>
        <a:solidFill>
          <a:srgbClr val="FFFFFF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fld id="{4C03E782-25DF-49F0-BBB2-7EF32EBA5572}" type="TxLink">
            <a:rPr lang="en-US" sz="12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AQUATIC ANIMALS</a:t>
          </a:fld>
          <a:endParaRPr lang="en-GB" sz="1200" b="1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2</xdr:col>
      <xdr:colOff>9526</xdr:colOff>
      <xdr:row>1</xdr:row>
      <xdr:rowOff>57150</xdr:rowOff>
    </xdr:from>
    <xdr:to>
      <xdr:col>2</xdr:col>
      <xdr:colOff>447676</xdr:colOff>
      <xdr:row>2</xdr:row>
      <xdr:rowOff>247650</xdr:rowOff>
    </xdr:to>
    <xdr:pic>
      <xdr:nvPicPr>
        <xdr:cNvPr id="18" name="mainicon">
          <a:extLst>
            <a:ext uri="{FF2B5EF4-FFF2-40B4-BE49-F238E27FC236}">
              <a16:creationId xmlns:a16="http://schemas.microsoft.com/office/drawing/2014/main" id="{BE4F7841-C5A4-4BAF-8F01-D98F6581F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1" y="14287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1</xdr:row>
      <xdr:rowOff>54187</xdr:rowOff>
    </xdr:from>
    <xdr:to>
      <xdr:col>6</xdr:col>
      <xdr:colOff>920175</xdr:colOff>
      <xdr:row>2</xdr:row>
      <xdr:rowOff>256537</xdr:rowOff>
    </xdr:to>
    <xdr:grpSp>
      <xdr:nvGrpSpPr>
        <xdr:cNvPr id="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6E926371-68C3-4627-B446-78EADC29D39D}"/>
            </a:ext>
          </a:extLst>
        </xdr:cNvPr>
        <xdr:cNvGrpSpPr/>
      </xdr:nvGrpSpPr>
      <xdr:grpSpPr>
        <a:xfrm>
          <a:off x="4733925" y="139912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C27F8B23-6E78-C1C9-A6DC-BEFD15B474E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AB52583A-7B6F-B1FE-07EA-FF7C2FA2D6D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1114425</xdr:colOff>
      <xdr:row>1</xdr:row>
      <xdr:rowOff>104774</xdr:rowOff>
    </xdr:from>
    <xdr:ext cx="1014221" cy="291600"/>
    <xdr:pic>
      <xdr:nvPicPr>
        <xdr:cNvPr id="1021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433430</xdr:colOff>
      <xdr:row>7</xdr:row>
      <xdr:rowOff>161925</xdr:rowOff>
    </xdr:from>
    <xdr:to>
      <xdr:col>9</xdr:col>
      <xdr:colOff>925830</xdr:colOff>
      <xdr:row>25</xdr:row>
      <xdr:rowOff>97395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03884AB2-FA64-440F-BAF4-1D57B99495AD}"/>
            </a:ext>
          </a:extLst>
        </xdr:cNvPr>
        <xdr:cNvSpPr>
          <a:spLocks/>
        </xdr:cNvSpPr>
      </xdr:nvSpPr>
      <xdr:spPr>
        <a:xfrm>
          <a:off x="5805530" y="1352550"/>
          <a:ext cx="4311925" cy="4393170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1F4E78">
            <a:alpha val="49804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7</xdr:col>
      <xdr:colOff>1267459</xdr:colOff>
      <xdr:row>10</xdr:row>
      <xdr:rowOff>79807</xdr:rowOff>
    </xdr:from>
    <xdr:to>
      <xdr:col>9</xdr:col>
      <xdr:colOff>925830</xdr:colOff>
      <xdr:row>22</xdr:row>
      <xdr:rowOff>168083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588AC608-6F65-4324-9B92-58EEF208615A}"/>
            </a:ext>
          </a:extLst>
        </xdr:cNvPr>
        <xdr:cNvSpPr>
          <a:spLocks/>
        </xdr:cNvSpPr>
      </xdr:nvSpPr>
      <xdr:spPr>
        <a:xfrm>
          <a:off x="7125334" y="2013382"/>
          <a:ext cx="2992121" cy="3060076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2E86AB">
            <a:alpha val="49804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8</xdr:col>
      <xdr:colOff>840973</xdr:colOff>
      <xdr:row>12</xdr:row>
      <xdr:rowOff>222479</xdr:rowOff>
    </xdr:from>
    <xdr:to>
      <xdr:col>9</xdr:col>
      <xdr:colOff>925830</xdr:colOff>
      <xdr:row>19</xdr:row>
      <xdr:rowOff>230505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6DBAA0AE-5D5A-4415-9574-23C3A4CEA190}"/>
            </a:ext>
          </a:extLst>
        </xdr:cNvPr>
        <xdr:cNvSpPr>
          <a:spLocks/>
        </xdr:cNvSpPr>
      </xdr:nvSpPr>
      <xdr:spPr>
        <a:xfrm>
          <a:off x="8365723" y="2651354"/>
          <a:ext cx="1751732" cy="1741576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70AD47">
            <a:alpha val="49804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7</xdr:col>
      <xdr:colOff>121920</xdr:colOff>
      <xdr:row>10</xdr:row>
      <xdr:rowOff>34290</xdr:rowOff>
    </xdr:from>
    <xdr:to>
      <xdr:col>7</xdr:col>
      <xdr:colOff>1310640</xdr:colOff>
      <xdr:row>22</xdr:row>
      <xdr:rowOff>122490</xdr:rowOff>
    </xdr:to>
    <xdr:sp macro="" textlink="Calc!$AA$76">
      <xdr:nvSpPr>
        <xdr:cNvPr id="28" name="TextBox 27">
          <a:extLst>
            <a:ext uri="{FF2B5EF4-FFF2-40B4-BE49-F238E27FC236}">
              <a16:creationId xmlns:a16="http://schemas.microsoft.com/office/drawing/2014/main" id="{E240B05B-B697-4877-BA99-DE45FF3BA73A}"/>
            </a:ext>
          </a:extLst>
        </xdr:cNvPr>
        <xdr:cNvSpPr txBox="1"/>
      </xdr:nvSpPr>
      <xdr:spPr>
        <a:xfrm>
          <a:off x="5979795" y="1967865"/>
          <a:ext cx="1188720" cy="30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B70C7FBB-97D4-48DA-8E31-365877B619A9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Eagles
 Eels
 Sharks</a:t>
          </a:fld>
          <a:endParaRPr lang="en-GB" sz="1100"/>
        </a:p>
      </xdr:txBody>
    </xdr:sp>
    <xdr:clientData/>
  </xdr:twoCellAnchor>
  <xdr:twoCellAnchor editAs="oneCell">
    <xdr:from>
      <xdr:col>7</xdr:col>
      <xdr:colOff>1424940</xdr:colOff>
      <xdr:row>11</xdr:row>
      <xdr:rowOff>85058</xdr:rowOff>
    </xdr:from>
    <xdr:to>
      <xdr:col>8</xdr:col>
      <xdr:colOff>822960</xdr:colOff>
      <xdr:row>21</xdr:row>
      <xdr:rowOff>71723</xdr:rowOff>
    </xdr:to>
    <xdr:sp macro="" textlink="Calc!$AD$76">
      <xdr:nvSpPr>
        <xdr:cNvPr id="29" name="TextBox 28">
          <a:extLst>
            <a:ext uri="{FF2B5EF4-FFF2-40B4-BE49-F238E27FC236}">
              <a16:creationId xmlns:a16="http://schemas.microsoft.com/office/drawing/2014/main" id="{956ACC3E-3395-47F8-AEFE-F7C00E0CF55B}"/>
            </a:ext>
          </a:extLst>
        </xdr:cNvPr>
        <xdr:cNvSpPr txBox="1"/>
      </xdr:nvSpPr>
      <xdr:spPr>
        <a:xfrm>
          <a:off x="7282815" y="2266283"/>
          <a:ext cx="1064895" cy="24631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12911655-BF51-4C31-84D5-EBE38EDD48E1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Tigers
 Elephants
 Sheep</a:t>
          </a:fld>
          <a:endParaRPr lang="en-GB" sz="1100"/>
        </a:p>
      </xdr:txBody>
    </xdr:sp>
    <xdr:clientData/>
  </xdr:twoCellAnchor>
  <xdr:twoCellAnchor editAs="oneCell">
    <xdr:from>
      <xdr:col>8</xdr:col>
      <xdr:colOff>1074420</xdr:colOff>
      <xdr:row>13</xdr:row>
      <xdr:rowOff>109823</xdr:rowOff>
    </xdr:from>
    <xdr:to>
      <xdr:col>9</xdr:col>
      <xdr:colOff>744855</xdr:colOff>
      <xdr:row>19</xdr:row>
      <xdr:rowOff>46958</xdr:rowOff>
    </xdr:to>
    <xdr:sp macro="" textlink="Calc!$AG$76">
      <xdr:nvSpPr>
        <xdr:cNvPr id="30" name="TextBox 29">
          <a:extLst>
            <a:ext uri="{FF2B5EF4-FFF2-40B4-BE49-F238E27FC236}">
              <a16:creationId xmlns:a16="http://schemas.microsoft.com/office/drawing/2014/main" id="{DB1E5259-980F-4D53-991E-628096A64398}"/>
            </a:ext>
          </a:extLst>
        </xdr:cNvPr>
        <xdr:cNvSpPr txBox="1"/>
      </xdr:nvSpPr>
      <xdr:spPr>
        <a:xfrm>
          <a:off x="8599170" y="2786348"/>
          <a:ext cx="1337310" cy="1423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FFEC7759-294B-4734-ADBD-2EF42E2C919C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Whales
 Dolphins</a:t>
          </a:fld>
          <a:endParaRPr lang="en-GB" sz="1100"/>
        </a:p>
      </xdr:txBody>
    </xdr:sp>
    <xdr:clientData/>
  </xdr:twoCellAnchor>
  <xdr:twoCellAnchor editAs="oneCell">
    <xdr:from>
      <xdr:col>2</xdr:col>
      <xdr:colOff>9526</xdr:colOff>
      <xdr:row>1</xdr:row>
      <xdr:rowOff>57150</xdr:rowOff>
    </xdr:from>
    <xdr:to>
      <xdr:col>2</xdr:col>
      <xdr:colOff>447676</xdr:colOff>
      <xdr:row>2</xdr:row>
      <xdr:rowOff>247650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C6DD634E-2CFC-488C-BC80-9F48ECCC4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1" y="14287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1</xdr:row>
      <xdr:rowOff>51225</xdr:rowOff>
    </xdr:from>
    <xdr:to>
      <xdr:col>7</xdr:col>
      <xdr:colOff>434400</xdr:colOff>
      <xdr:row>2</xdr:row>
      <xdr:rowOff>253575</xdr:rowOff>
    </xdr:to>
    <xdr:grpSp>
      <xdr:nvGrpSpPr>
        <xdr:cNvPr id="19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238977F9-44AD-46BC-94CE-6687B7A21F95}"/>
            </a:ext>
          </a:extLst>
        </xdr:cNvPr>
        <xdr:cNvGrpSpPr/>
      </xdr:nvGrpSpPr>
      <xdr:grpSpPr>
        <a:xfrm>
          <a:off x="4733925" y="136950"/>
          <a:ext cx="1044000" cy="450000"/>
          <a:chOff x="6972831" y="127063"/>
          <a:chExt cx="1044000" cy="450000"/>
        </a:xfrm>
      </xdr:grpSpPr>
      <xdr:sp macro="" textlink="">
        <xdr:nvSpPr>
          <xdr:cNvPr id="20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32947061-C202-2038-AFA8-028A7B92949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1" name="Picture 20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4D317EB4-0BF8-2C05-1CA7-9A30C795BA0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123825</xdr:colOff>
      <xdr:row>1</xdr:row>
      <xdr:rowOff>104774</xdr:rowOff>
    </xdr:from>
    <xdr:ext cx="1014221" cy="291600"/>
    <xdr:pic>
      <xdr:nvPicPr>
        <xdr:cNvPr id="1030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126723</xdr:colOff>
      <xdr:row>9</xdr:row>
      <xdr:rowOff>41909</xdr:rowOff>
    </xdr:from>
    <xdr:to>
      <xdr:col>9</xdr:col>
      <xdr:colOff>1203048</xdr:colOff>
      <xdr:row>22</xdr:row>
      <xdr:rowOff>104775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BADE71D2-17E9-4B4E-BA15-C507D214C6A0}"/>
            </a:ext>
          </a:extLst>
        </xdr:cNvPr>
        <xdr:cNvSpPr>
          <a:spLocks/>
        </xdr:cNvSpPr>
      </xdr:nvSpPr>
      <xdr:spPr>
        <a:xfrm>
          <a:off x="7051398" y="1727834"/>
          <a:ext cx="3295650" cy="3282316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FFC000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8</xdr:col>
      <xdr:colOff>328155</xdr:colOff>
      <xdr:row>15</xdr:row>
      <xdr:rowOff>184784</xdr:rowOff>
    </xdr:from>
    <xdr:to>
      <xdr:col>10</xdr:col>
      <xdr:colOff>1229220</xdr:colOff>
      <xdr:row>29</xdr:row>
      <xdr:rowOff>118109</xdr:rowOff>
    </xdr:to>
    <xdr:sp macro="" textlink="">
      <xdr:nvSpPr>
        <xdr:cNvPr id="29" name="Freeform: Shape 28">
          <a:extLst>
            <a:ext uri="{FF2B5EF4-FFF2-40B4-BE49-F238E27FC236}">
              <a16:creationId xmlns:a16="http://schemas.microsoft.com/office/drawing/2014/main" id="{3606028C-A75C-4952-BE8C-F5C71457D4BE}"/>
            </a:ext>
          </a:extLst>
        </xdr:cNvPr>
        <xdr:cNvSpPr>
          <a:spLocks/>
        </xdr:cNvSpPr>
      </xdr:nvSpPr>
      <xdr:spPr>
        <a:xfrm>
          <a:off x="8624430" y="3356609"/>
          <a:ext cx="3301365" cy="3286125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1F4E78">
            <a:alpha val="4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7</xdr:col>
      <xdr:colOff>126723</xdr:colOff>
      <xdr:row>15</xdr:row>
      <xdr:rowOff>184784</xdr:rowOff>
    </xdr:from>
    <xdr:to>
      <xdr:col>9</xdr:col>
      <xdr:colOff>1203048</xdr:colOff>
      <xdr:row>29</xdr:row>
      <xdr:rowOff>118109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E5849A58-43FE-4554-AAD5-C8948DF59B0F}"/>
            </a:ext>
          </a:extLst>
        </xdr:cNvPr>
        <xdr:cNvSpPr>
          <a:spLocks/>
        </xdr:cNvSpPr>
      </xdr:nvSpPr>
      <xdr:spPr>
        <a:xfrm>
          <a:off x="7051398" y="3356609"/>
          <a:ext cx="3295650" cy="3286125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2E86AB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8</xdr:col>
      <xdr:colOff>328155</xdr:colOff>
      <xdr:row>9</xdr:row>
      <xdr:rowOff>41909</xdr:rowOff>
    </xdr:from>
    <xdr:to>
      <xdr:col>10</xdr:col>
      <xdr:colOff>1229220</xdr:colOff>
      <xdr:row>22</xdr:row>
      <xdr:rowOff>104775</xdr:rowOff>
    </xdr:to>
    <xdr:sp macro="" textlink="">
      <xdr:nvSpPr>
        <xdr:cNvPr id="31" name="Freeform: Shape 30">
          <a:extLst>
            <a:ext uri="{FF2B5EF4-FFF2-40B4-BE49-F238E27FC236}">
              <a16:creationId xmlns:a16="http://schemas.microsoft.com/office/drawing/2014/main" id="{685F20A3-7230-425A-8AAC-6DEE8D74F058}"/>
            </a:ext>
          </a:extLst>
        </xdr:cNvPr>
        <xdr:cNvSpPr>
          <a:spLocks/>
        </xdr:cNvSpPr>
      </xdr:nvSpPr>
      <xdr:spPr>
        <a:xfrm>
          <a:off x="8624430" y="1727834"/>
          <a:ext cx="3301365" cy="3282316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70AD47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7</xdr:col>
      <xdr:colOff>693536</xdr:colOff>
      <xdr:row>7</xdr:row>
      <xdr:rowOff>180400</xdr:rowOff>
    </xdr:from>
    <xdr:to>
      <xdr:col>8</xdr:col>
      <xdr:colOff>252070</xdr:colOff>
      <xdr:row>18</xdr:row>
      <xdr:rowOff>225708</xdr:rowOff>
    </xdr:to>
    <xdr:sp macro="" textlink="Calc!$AK$76">
      <xdr:nvSpPr>
        <xdr:cNvPr id="32" name="TextBox 31">
          <a:extLst>
            <a:ext uri="{FF2B5EF4-FFF2-40B4-BE49-F238E27FC236}">
              <a16:creationId xmlns:a16="http://schemas.microsoft.com/office/drawing/2014/main" id="{21FAE280-C262-4571-989D-11AEA5B68B55}"/>
            </a:ext>
          </a:extLst>
        </xdr:cNvPr>
        <xdr:cNvSpPr txBox="1"/>
      </xdr:nvSpPr>
      <xdr:spPr>
        <a:xfrm rot="2577620">
          <a:off x="7618211" y="1371025"/>
          <a:ext cx="930134" cy="2769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C44C93E6-6CC4-4125-BE49-A41854205FC0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Monica</a:t>
          </a:fld>
          <a:endParaRPr lang="en-GB" sz="1100"/>
        </a:p>
      </xdr:txBody>
    </xdr:sp>
    <xdr:clientData/>
  </xdr:twoCellAnchor>
  <xdr:twoCellAnchor editAs="oneCell">
    <xdr:from>
      <xdr:col>9</xdr:col>
      <xdr:colOff>1308854</xdr:colOff>
      <xdr:row>7</xdr:row>
      <xdr:rowOff>188020</xdr:rowOff>
    </xdr:from>
    <xdr:to>
      <xdr:col>10</xdr:col>
      <xdr:colOff>692128</xdr:colOff>
      <xdr:row>18</xdr:row>
      <xdr:rowOff>228600</xdr:rowOff>
    </xdr:to>
    <xdr:sp macro="" textlink="Calc!$AL$76">
      <xdr:nvSpPr>
        <xdr:cNvPr id="33" name="TextBox 32">
          <a:extLst>
            <a:ext uri="{FF2B5EF4-FFF2-40B4-BE49-F238E27FC236}">
              <a16:creationId xmlns:a16="http://schemas.microsoft.com/office/drawing/2014/main" id="{67B531EA-313C-49F3-A4A2-276E67772D23}"/>
            </a:ext>
          </a:extLst>
        </xdr:cNvPr>
        <xdr:cNvSpPr txBox="1"/>
      </xdr:nvSpPr>
      <xdr:spPr>
        <a:xfrm rot="19255899">
          <a:off x="10452854" y="1378645"/>
          <a:ext cx="935849" cy="2764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2843BCE6-1704-491B-97F2-D1C11792806E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Rachel</a:t>
          </a:fld>
          <a:endParaRPr lang="en-GB" sz="1100"/>
        </a:p>
      </xdr:txBody>
    </xdr:sp>
    <xdr:clientData/>
  </xdr:twoCellAnchor>
  <xdr:twoCellAnchor editAs="oneCell">
    <xdr:from>
      <xdr:col>7</xdr:col>
      <xdr:colOff>633269</xdr:colOff>
      <xdr:row>19</xdr:row>
      <xdr:rowOff>123825</xdr:rowOff>
    </xdr:from>
    <xdr:to>
      <xdr:col>8</xdr:col>
      <xdr:colOff>270700</xdr:colOff>
      <xdr:row>31</xdr:row>
      <xdr:rowOff>72049</xdr:rowOff>
    </xdr:to>
    <xdr:sp macro="" textlink="Calc!$AM$76">
      <xdr:nvSpPr>
        <xdr:cNvPr id="34" name="TextBox 33">
          <a:extLst>
            <a:ext uri="{FF2B5EF4-FFF2-40B4-BE49-F238E27FC236}">
              <a16:creationId xmlns:a16="http://schemas.microsoft.com/office/drawing/2014/main" id="{15CADEED-F634-4BE0-9D95-CA113936B4F2}"/>
            </a:ext>
          </a:extLst>
        </xdr:cNvPr>
        <xdr:cNvSpPr txBox="1"/>
      </xdr:nvSpPr>
      <xdr:spPr>
        <a:xfrm rot="19255899">
          <a:off x="7557944" y="4286250"/>
          <a:ext cx="1009031" cy="2691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924B77BB-0659-47A9-A90F-5E247210AD1C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Britney</a:t>
          </a:fld>
          <a:endParaRPr lang="en-GB" sz="1100"/>
        </a:p>
      </xdr:txBody>
    </xdr:sp>
    <xdr:clientData/>
  </xdr:twoCellAnchor>
  <xdr:twoCellAnchor editAs="oneCell">
    <xdr:from>
      <xdr:col>9</xdr:col>
      <xdr:colOff>1337426</xdr:colOff>
      <xdr:row>19</xdr:row>
      <xdr:rowOff>12762</xdr:rowOff>
    </xdr:from>
    <xdr:to>
      <xdr:col>10</xdr:col>
      <xdr:colOff>760705</xdr:colOff>
      <xdr:row>31</xdr:row>
      <xdr:rowOff>37115</xdr:rowOff>
    </xdr:to>
    <xdr:sp macro="" textlink="Calc!$AN$76">
      <xdr:nvSpPr>
        <xdr:cNvPr id="35" name="TextBox 34">
          <a:extLst>
            <a:ext uri="{FF2B5EF4-FFF2-40B4-BE49-F238E27FC236}">
              <a16:creationId xmlns:a16="http://schemas.microsoft.com/office/drawing/2014/main" id="{D3E8F5F7-23D5-4E65-AAF7-345BDE7D4536}"/>
            </a:ext>
          </a:extLst>
        </xdr:cNvPr>
        <xdr:cNvSpPr txBox="1"/>
      </xdr:nvSpPr>
      <xdr:spPr>
        <a:xfrm rot="2577620">
          <a:off x="10481426" y="4175187"/>
          <a:ext cx="975854" cy="2767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13608E8A-A174-40BF-91CF-2A8C7270FC50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Deniz</a:t>
          </a:fld>
          <a:endParaRPr lang="en-GB" sz="1100"/>
        </a:p>
      </xdr:txBody>
    </xdr:sp>
    <xdr:clientData/>
  </xdr:twoCellAnchor>
  <xdr:twoCellAnchor editAs="oneCell">
    <xdr:from>
      <xdr:col>8</xdr:col>
      <xdr:colOff>533515</xdr:colOff>
      <xdr:row>9</xdr:row>
      <xdr:rowOff>200024</xdr:rowOff>
    </xdr:from>
    <xdr:to>
      <xdr:col>9</xdr:col>
      <xdr:colOff>931544</xdr:colOff>
      <xdr:row>16</xdr:row>
      <xdr:rowOff>118109</xdr:rowOff>
    </xdr:to>
    <xdr:sp macro="" textlink="Calc!$AO$76">
      <xdr:nvSpPr>
        <xdr:cNvPr id="36" name="TextBox 35">
          <a:extLst>
            <a:ext uri="{FF2B5EF4-FFF2-40B4-BE49-F238E27FC236}">
              <a16:creationId xmlns:a16="http://schemas.microsoft.com/office/drawing/2014/main" id="{94C7AE7B-DA90-453E-8DAA-A4E9E97118AD}"/>
            </a:ext>
          </a:extLst>
        </xdr:cNvPr>
        <xdr:cNvSpPr txBox="1"/>
      </xdr:nvSpPr>
      <xdr:spPr>
        <a:xfrm>
          <a:off x="8829790" y="1885949"/>
          <a:ext cx="1245754" cy="1651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D6F562D6-5449-4F90-A25D-A2B308BCCCD6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Amanda</a:t>
          </a:fld>
          <a:endParaRPr lang="en-GB" sz="1100"/>
        </a:p>
      </xdr:txBody>
    </xdr:sp>
    <xdr:clientData/>
  </xdr:twoCellAnchor>
  <xdr:twoCellAnchor editAs="oneCell">
    <xdr:from>
      <xdr:col>7</xdr:col>
      <xdr:colOff>758189</xdr:colOff>
      <xdr:row>15</xdr:row>
      <xdr:rowOff>238124</xdr:rowOff>
    </xdr:from>
    <xdr:to>
      <xdr:col>8</xdr:col>
      <xdr:colOff>434384</xdr:colOff>
      <xdr:row>22</xdr:row>
      <xdr:rowOff>28575</xdr:rowOff>
    </xdr:to>
    <xdr:sp macro="" textlink="Calc!$AP$76">
      <xdr:nvSpPr>
        <xdr:cNvPr id="39" name="TextBox 38">
          <a:extLst>
            <a:ext uri="{FF2B5EF4-FFF2-40B4-BE49-F238E27FC236}">
              <a16:creationId xmlns:a16="http://schemas.microsoft.com/office/drawing/2014/main" id="{1918D0ED-4478-40FF-B02E-DF9A9E993F32}"/>
            </a:ext>
          </a:extLst>
        </xdr:cNvPr>
        <xdr:cNvSpPr txBox="1"/>
      </xdr:nvSpPr>
      <xdr:spPr>
        <a:xfrm>
          <a:off x="7682864" y="3409949"/>
          <a:ext cx="1047795" cy="1524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9C4F4D34-3033-4A22-9A79-6B2D954D69AF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Mike</a:t>
          </a:fld>
          <a:endParaRPr lang="en-GB" sz="1100"/>
        </a:p>
      </xdr:txBody>
    </xdr:sp>
    <xdr:clientData/>
  </xdr:twoCellAnchor>
  <xdr:twoCellAnchor editAs="oneCell">
    <xdr:from>
      <xdr:col>9</xdr:col>
      <xdr:colOff>1023320</xdr:colOff>
      <xdr:row>16</xdr:row>
      <xdr:rowOff>66674</xdr:rowOff>
    </xdr:from>
    <xdr:to>
      <xdr:col>10</xdr:col>
      <xdr:colOff>464066</xdr:colOff>
      <xdr:row>22</xdr:row>
      <xdr:rowOff>64769</xdr:rowOff>
    </xdr:to>
    <xdr:sp macro="" textlink="Calc!$AS$76">
      <xdr:nvSpPr>
        <xdr:cNvPr id="40" name="TextBox 39">
          <a:extLst>
            <a:ext uri="{FF2B5EF4-FFF2-40B4-BE49-F238E27FC236}">
              <a16:creationId xmlns:a16="http://schemas.microsoft.com/office/drawing/2014/main" id="{77624645-AA5B-4C41-9BC7-959357C530F9}"/>
            </a:ext>
          </a:extLst>
        </xdr:cNvPr>
        <xdr:cNvSpPr txBox="1"/>
      </xdr:nvSpPr>
      <xdr:spPr>
        <a:xfrm>
          <a:off x="10167320" y="3486149"/>
          <a:ext cx="993321" cy="14839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48780DBA-2E5D-44CC-944A-6E2BCAA9462F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Amy</a:t>
          </a:fld>
          <a:endParaRPr lang="en-GB" sz="1100"/>
        </a:p>
      </xdr:txBody>
    </xdr:sp>
    <xdr:clientData/>
  </xdr:twoCellAnchor>
  <xdr:twoCellAnchor editAs="oneCell">
    <xdr:from>
      <xdr:col>8</xdr:col>
      <xdr:colOff>651845</xdr:colOff>
      <xdr:row>21</xdr:row>
      <xdr:rowOff>100964</xdr:rowOff>
    </xdr:from>
    <xdr:to>
      <xdr:col>9</xdr:col>
      <xdr:colOff>837446</xdr:colOff>
      <xdr:row>28</xdr:row>
      <xdr:rowOff>83819</xdr:rowOff>
    </xdr:to>
    <xdr:sp macro="" textlink="Calc!$AT$76">
      <xdr:nvSpPr>
        <xdr:cNvPr id="41" name="TextBox 40">
          <a:extLst>
            <a:ext uri="{FF2B5EF4-FFF2-40B4-BE49-F238E27FC236}">
              <a16:creationId xmlns:a16="http://schemas.microsoft.com/office/drawing/2014/main" id="{B9ED05DD-4095-4E2D-9DE7-A04214760568}"/>
            </a:ext>
          </a:extLst>
        </xdr:cNvPr>
        <xdr:cNvSpPr txBox="1"/>
      </xdr:nvSpPr>
      <xdr:spPr>
        <a:xfrm>
          <a:off x="8948120" y="4758689"/>
          <a:ext cx="1033326" cy="1659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D8EEB2DB-F7B1-4906-A7BA-F74DB22A9A6B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Kim</a:t>
          </a:fld>
          <a:endParaRPr lang="en-GB" sz="1100"/>
        </a:p>
      </xdr:txBody>
    </xdr:sp>
    <xdr:clientData/>
  </xdr:twoCellAnchor>
  <xdr:twoCellAnchor editAs="oneCell">
    <xdr:from>
      <xdr:col>8</xdr:col>
      <xdr:colOff>194588</xdr:colOff>
      <xdr:row>15</xdr:row>
      <xdr:rowOff>28464</xdr:rowOff>
    </xdr:from>
    <xdr:to>
      <xdr:col>9</xdr:col>
      <xdr:colOff>27695</xdr:colOff>
      <xdr:row>18</xdr:row>
      <xdr:rowOff>58002</xdr:rowOff>
    </xdr:to>
    <xdr:sp macro="" textlink="Calc!$AU$76">
      <xdr:nvSpPr>
        <xdr:cNvPr id="42" name="TextBox 41">
          <a:extLst>
            <a:ext uri="{FF2B5EF4-FFF2-40B4-BE49-F238E27FC236}">
              <a16:creationId xmlns:a16="http://schemas.microsoft.com/office/drawing/2014/main" id="{098E7969-C9C5-4074-80C3-FE509AF38FAF}"/>
            </a:ext>
          </a:extLst>
        </xdr:cNvPr>
        <xdr:cNvSpPr txBox="1"/>
      </xdr:nvSpPr>
      <xdr:spPr>
        <a:xfrm rot="18743649">
          <a:off x="8445035" y="3246117"/>
          <a:ext cx="772488" cy="680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4017CDF5-F206-49B3-B8D6-ED373D9DC6C9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Lewis</a:t>
          </a:fld>
          <a:endParaRPr lang="en-GB" sz="1100"/>
        </a:p>
      </xdr:txBody>
    </xdr:sp>
    <xdr:clientData/>
  </xdr:twoCellAnchor>
  <xdr:twoCellAnchor editAs="oneCell">
    <xdr:from>
      <xdr:col>9</xdr:col>
      <xdr:colOff>554526</xdr:colOff>
      <xdr:row>15</xdr:row>
      <xdr:rowOff>78103</xdr:rowOff>
    </xdr:from>
    <xdr:to>
      <xdr:col>9</xdr:col>
      <xdr:colOff>1334634</xdr:colOff>
      <xdr:row>18</xdr:row>
      <xdr:rowOff>38845</xdr:rowOff>
    </xdr:to>
    <xdr:sp macro="" textlink="Calc!$AV$76">
      <xdr:nvSpPr>
        <xdr:cNvPr id="43" name="TextBox 42">
          <a:extLst>
            <a:ext uri="{FF2B5EF4-FFF2-40B4-BE49-F238E27FC236}">
              <a16:creationId xmlns:a16="http://schemas.microsoft.com/office/drawing/2014/main" id="{C4766954-E161-45AE-992B-71D633547C3F}"/>
            </a:ext>
          </a:extLst>
        </xdr:cNvPr>
        <xdr:cNvSpPr txBox="1"/>
      </xdr:nvSpPr>
      <xdr:spPr>
        <a:xfrm rot="2202464">
          <a:off x="9698526" y="3249928"/>
          <a:ext cx="780108" cy="7036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546021D9-D13C-4A8A-A0EC-53C4D4339686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Kyle</a:t>
          </a:fld>
          <a:endParaRPr lang="en-GB" sz="1100"/>
        </a:p>
      </xdr:txBody>
    </xdr:sp>
    <xdr:clientData/>
  </xdr:twoCellAnchor>
  <xdr:twoCellAnchor editAs="oneCell">
    <xdr:from>
      <xdr:col>8</xdr:col>
      <xdr:colOff>258035</xdr:colOff>
      <xdr:row>19</xdr:row>
      <xdr:rowOff>67131</xdr:rowOff>
    </xdr:from>
    <xdr:to>
      <xdr:col>9</xdr:col>
      <xdr:colOff>97314</xdr:colOff>
      <xdr:row>22</xdr:row>
      <xdr:rowOff>85725</xdr:rowOff>
    </xdr:to>
    <xdr:sp macro="" textlink="Calc!$AW$76">
      <xdr:nvSpPr>
        <xdr:cNvPr id="48" name="TextBox 47">
          <a:extLst>
            <a:ext uri="{FF2B5EF4-FFF2-40B4-BE49-F238E27FC236}">
              <a16:creationId xmlns:a16="http://schemas.microsoft.com/office/drawing/2014/main" id="{2D738683-E5C0-4FCC-BA88-52AEA437F01E}"/>
            </a:ext>
          </a:extLst>
        </xdr:cNvPr>
        <xdr:cNvSpPr txBox="1"/>
      </xdr:nvSpPr>
      <xdr:spPr>
        <a:xfrm rot="21347694">
          <a:off x="8554310" y="4229556"/>
          <a:ext cx="687004" cy="7615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5621CC86-0B33-41BE-9B9F-65EA34A2A79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Leyla
 Leyla</a:t>
          </a:fld>
          <a:endParaRPr lang="en-GB" sz="1100"/>
        </a:p>
      </xdr:txBody>
    </xdr:sp>
    <xdr:clientData/>
  </xdr:twoCellAnchor>
  <xdr:twoCellAnchor editAs="oneCell">
    <xdr:from>
      <xdr:col>9</xdr:col>
      <xdr:colOff>489777</xdr:colOff>
      <xdr:row>19</xdr:row>
      <xdr:rowOff>11132</xdr:rowOff>
    </xdr:from>
    <xdr:to>
      <xdr:col>9</xdr:col>
      <xdr:colOff>1207261</xdr:colOff>
      <xdr:row>22</xdr:row>
      <xdr:rowOff>140469</xdr:rowOff>
    </xdr:to>
    <xdr:sp macro="" textlink="Calc!$AX$76">
      <xdr:nvSpPr>
        <xdr:cNvPr id="49" name="TextBox 48">
          <a:extLst>
            <a:ext uri="{FF2B5EF4-FFF2-40B4-BE49-F238E27FC236}">
              <a16:creationId xmlns:a16="http://schemas.microsoft.com/office/drawing/2014/main" id="{F94A9223-896C-409B-BAFC-AB4E70638B0F}"/>
            </a:ext>
          </a:extLst>
        </xdr:cNvPr>
        <xdr:cNvSpPr txBox="1"/>
      </xdr:nvSpPr>
      <xdr:spPr>
        <a:xfrm rot="430416">
          <a:off x="9633777" y="4173557"/>
          <a:ext cx="717484" cy="8722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602FD208-114D-405A-A0CE-36A9A2602627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Rose</a:t>
          </a:fld>
          <a:endParaRPr lang="en-GB" sz="1100"/>
        </a:p>
      </xdr:txBody>
    </xdr:sp>
    <xdr:clientData/>
  </xdr:twoCellAnchor>
  <xdr:twoCellAnchor editAs="oneCell">
    <xdr:from>
      <xdr:col>8</xdr:col>
      <xdr:colOff>632795</xdr:colOff>
      <xdr:row>16</xdr:row>
      <xdr:rowOff>156209</xdr:rowOff>
    </xdr:from>
    <xdr:to>
      <xdr:col>9</xdr:col>
      <xdr:colOff>806966</xdr:colOff>
      <xdr:row>21</xdr:row>
      <xdr:rowOff>190500</xdr:rowOff>
    </xdr:to>
    <xdr:sp macro="" textlink="Calc!$AY$76">
      <xdr:nvSpPr>
        <xdr:cNvPr id="50" name="TextBox 49">
          <a:extLst>
            <a:ext uri="{FF2B5EF4-FFF2-40B4-BE49-F238E27FC236}">
              <a16:creationId xmlns:a16="http://schemas.microsoft.com/office/drawing/2014/main" id="{DF213810-28CE-49FA-BFDD-9520E762B22E}"/>
            </a:ext>
          </a:extLst>
        </xdr:cNvPr>
        <xdr:cNvSpPr txBox="1"/>
      </xdr:nvSpPr>
      <xdr:spPr>
        <a:xfrm>
          <a:off x="8929070" y="3575684"/>
          <a:ext cx="1021896" cy="12725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062D1689-79AE-4000-910A-7CE8C9D7CA32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John</a:t>
          </a:fld>
          <a:endParaRPr lang="en-GB" sz="1100"/>
        </a:p>
      </xdr:txBody>
    </xdr:sp>
    <xdr:clientData/>
  </xdr:twoCellAnchor>
  <xdr:oneCellAnchor>
    <xdr:from>
      <xdr:col>6</xdr:col>
      <xdr:colOff>222884</xdr:colOff>
      <xdr:row>9</xdr:row>
      <xdr:rowOff>152293</xdr:rowOff>
    </xdr:from>
    <xdr:ext cx="1674495" cy="207858"/>
    <xdr:sp macro="" textlink="$C$7">
      <xdr:nvSpPr>
        <xdr:cNvPr id="52" name="Rectangle: Rounded Corners 51">
          <a:extLst>
            <a:ext uri="{FF2B5EF4-FFF2-40B4-BE49-F238E27FC236}">
              <a16:creationId xmlns:a16="http://schemas.microsoft.com/office/drawing/2014/main" id="{AFEDFCE4-A4D6-4106-B6AE-DCF59627AB15}"/>
            </a:ext>
          </a:extLst>
        </xdr:cNvPr>
        <xdr:cNvSpPr/>
      </xdr:nvSpPr>
      <xdr:spPr>
        <a:xfrm rot="19348853">
          <a:off x="6766559" y="1838218"/>
          <a:ext cx="1674495" cy="207858"/>
        </a:xfrm>
        <a:prstGeom prst="roundRect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1E92605C-EBCE-459D-AC07-0F4B478C1E2A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SMART</a:t>
          </a:fld>
          <a:endParaRPr lang="en-GB" sz="1200"/>
        </a:p>
      </xdr:txBody>
    </xdr:sp>
    <xdr:clientData/>
  </xdr:oneCellAnchor>
  <xdr:oneCellAnchor>
    <xdr:from>
      <xdr:col>9</xdr:col>
      <xdr:colOff>1478280</xdr:colOff>
      <xdr:row>9</xdr:row>
      <xdr:rowOff>150388</xdr:rowOff>
    </xdr:from>
    <xdr:ext cx="1674495" cy="207858"/>
    <xdr:sp macro="" textlink="$D$7">
      <xdr:nvSpPr>
        <xdr:cNvPr id="53" name="Rectangle: Rounded Corners 52">
          <a:extLst>
            <a:ext uri="{FF2B5EF4-FFF2-40B4-BE49-F238E27FC236}">
              <a16:creationId xmlns:a16="http://schemas.microsoft.com/office/drawing/2014/main" id="{DCB22ADB-16B3-4092-A727-E05B774FCD91}"/>
            </a:ext>
          </a:extLst>
        </xdr:cNvPr>
        <xdr:cNvSpPr/>
      </xdr:nvSpPr>
      <xdr:spPr>
        <a:xfrm rot="2280000">
          <a:off x="10622280" y="1836313"/>
          <a:ext cx="1674495" cy="207858"/>
        </a:xfrm>
        <a:prstGeom prst="roundRect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9E90EBF1-68CE-4787-9401-5A04E6D12E5B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OUTGOING</a:t>
          </a:fld>
          <a:endParaRPr lang="en-GB" sz="1200"/>
        </a:p>
      </xdr:txBody>
    </xdr:sp>
    <xdr:clientData/>
  </xdr:oneCellAnchor>
  <xdr:oneCellAnchor>
    <xdr:from>
      <xdr:col>6</xdr:col>
      <xdr:colOff>220979</xdr:colOff>
      <xdr:row>28</xdr:row>
      <xdr:rowOff>73235</xdr:rowOff>
    </xdr:from>
    <xdr:ext cx="1714500" cy="207858"/>
    <xdr:sp macro="" textlink="$E$7">
      <xdr:nvSpPr>
        <xdr:cNvPr id="54" name="Rectangle: Rounded Corners 53">
          <a:extLst>
            <a:ext uri="{FF2B5EF4-FFF2-40B4-BE49-F238E27FC236}">
              <a16:creationId xmlns:a16="http://schemas.microsoft.com/office/drawing/2014/main" id="{2BA7423A-86B0-4219-80E2-ED7FF5E77A49}"/>
            </a:ext>
          </a:extLst>
        </xdr:cNvPr>
        <xdr:cNvSpPr/>
      </xdr:nvSpPr>
      <xdr:spPr>
        <a:xfrm rot="2340000">
          <a:off x="6764654" y="6407360"/>
          <a:ext cx="1714500" cy="207858"/>
        </a:xfrm>
        <a:prstGeom prst="round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F59088EB-B09B-49DD-AE60-6DE4A3CCB8E4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POLITE</a:t>
          </a:fld>
          <a:endParaRPr lang="en-GB" sz="1200"/>
        </a:p>
      </xdr:txBody>
    </xdr:sp>
    <xdr:clientData/>
  </xdr:oneCellAnchor>
  <xdr:oneCellAnchor>
    <xdr:from>
      <xdr:col>9</xdr:col>
      <xdr:colOff>1493519</xdr:colOff>
      <xdr:row>28</xdr:row>
      <xdr:rowOff>66569</xdr:rowOff>
    </xdr:from>
    <xdr:ext cx="1680210" cy="207858"/>
    <xdr:sp macro="" textlink="$F$7">
      <xdr:nvSpPr>
        <xdr:cNvPr id="55" name="Rectangle: Rounded Corners 54">
          <a:extLst>
            <a:ext uri="{FF2B5EF4-FFF2-40B4-BE49-F238E27FC236}">
              <a16:creationId xmlns:a16="http://schemas.microsoft.com/office/drawing/2014/main" id="{2EAC2CAF-349D-416F-B52A-A859C5CC6490}"/>
            </a:ext>
          </a:extLst>
        </xdr:cNvPr>
        <xdr:cNvSpPr/>
      </xdr:nvSpPr>
      <xdr:spPr>
        <a:xfrm rot="19200000">
          <a:off x="10637519" y="6400694"/>
          <a:ext cx="1680210" cy="207858"/>
        </a:xfrm>
        <a:prstGeom prst="roundRect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23496A53-72C9-4BE0-8912-0C9B8FA740CA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HARDWORKING</a:t>
          </a:fld>
          <a:endParaRPr lang="en-GB" sz="1200"/>
        </a:p>
      </xdr:txBody>
    </xdr:sp>
    <xdr:clientData/>
  </xdr:oneCellAnchor>
  <xdr:twoCellAnchor editAs="oneCell">
    <xdr:from>
      <xdr:col>2</xdr:col>
      <xdr:colOff>9526</xdr:colOff>
      <xdr:row>1</xdr:row>
      <xdr:rowOff>57150</xdr:rowOff>
    </xdr:from>
    <xdr:to>
      <xdr:col>2</xdr:col>
      <xdr:colOff>447676</xdr:colOff>
      <xdr:row>2</xdr:row>
      <xdr:rowOff>247650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4681F3CA-FBD2-494E-B690-81DCFF2B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1" y="14287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1</xdr:row>
      <xdr:rowOff>51225</xdr:rowOff>
    </xdr:from>
    <xdr:to>
      <xdr:col>5</xdr:col>
      <xdr:colOff>1301175</xdr:colOff>
      <xdr:row>2</xdr:row>
      <xdr:rowOff>253575</xdr:rowOff>
    </xdr:to>
    <xdr:grpSp>
      <xdr:nvGrpSpPr>
        <xdr:cNvPr id="13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3994C3C7-F198-4FBD-8161-269F370D8A23}"/>
            </a:ext>
          </a:extLst>
        </xdr:cNvPr>
        <xdr:cNvGrpSpPr/>
      </xdr:nvGrpSpPr>
      <xdr:grpSpPr>
        <a:xfrm>
          <a:off x="4733925" y="136950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46ACB7D-ABDF-34FF-BD07-EEEE401984C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9B5034A-0E6D-4B14-7688-C3519D199C7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10</xdr:col>
      <xdr:colOff>95250</xdr:colOff>
      <xdr:row>1</xdr:row>
      <xdr:rowOff>104774</xdr:rowOff>
    </xdr:from>
    <xdr:ext cx="1014221" cy="291600"/>
    <xdr:pic>
      <xdr:nvPicPr>
        <xdr:cNvPr id="105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226328</xdr:colOff>
      <xdr:row>11</xdr:row>
      <xdr:rowOff>169545</xdr:rowOff>
    </xdr:from>
    <xdr:to>
      <xdr:col>8</xdr:col>
      <xdr:colOff>557798</xdr:colOff>
      <xdr:row>22</xdr:row>
      <xdr:rowOff>0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79D41AC0-B7A0-4A0B-B15A-6A1C699983E1}"/>
            </a:ext>
          </a:extLst>
        </xdr:cNvPr>
        <xdr:cNvSpPr>
          <a:spLocks/>
        </xdr:cNvSpPr>
      </xdr:nvSpPr>
      <xdr:spPr>
        <a:xfrm>
          <a:off x="6770003" y="2350770"/>
          <a:ext cx="2560320" cy="2554605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FFC000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9</xdr:col>
      <xdr:colOff>812570</xdr:colOff>
      <xdr:row>11</xdr:row>
      <xdr:rowOff>169545</xdr:rowOff>
    </xdr:from>
    <xdr:to>
      <xdr:col>10</xdr:col>
      <xdr:colOff>1525040</xdr:colOff>
      <xdr:row>22</xdr:row>
      <xdr:rowOff>0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C5075C7F-7938-42DC-8C4B-24D8EE38043E}"/>
            </a:ext>
          </a:extLst>
        </xdr:cNvPr>
        <xdr:cNvSpPr>
          <a:spLocks/>
        </xdr:cNvSpPr>
      </xdr:nvSpPr>
      <xdr:spPr>
        <a:xfrm>
          <a:off x="11594870" y="2350770"/>
          <a:ext cx="2560320" cy="2554605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1F4E78">
            <a:alpha val="4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8</xdr:col>
      <xdr:colOff>1210881</xdr:colOff>
      <xdr:row>11</xdr:row>
      <xdr:rowOff>169545</xdr:rowOff>
    </xdr:from>
    <xdr:to>
      <xdr:col>9</xdr:col>
      <xdr:colOff>1761426</xdr:colOff>
      <xdr:row>22</xdr:row>
      <xdr:rowOff>0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4E2CA597-8697-4401-BB67-E95C2199002B}"/>
            </a:ext>
          </a:extLst>
        </xdr:cNvPr>
        <xdr:cNvSpPr>
          <a:spLocks/>
        </xdr:cNvSpPr>
      </xdr:nvSpPr>
      <xdr:spPr>
        <a:xfrm>
          <a:off x="9983406" y="2350770"/>
          <a:ext cx="2560320" cy="2554605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2E86AB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7</xdr:col>
      <xdr:colOff>1447267</xdr:colOff>
      <xdr:row>11</xdr:row>
      <xdr:rowOff>169545</xdr:rowOff>
    </xdr:from>
    <xdr:to>
      <xdr:col>9</xdr:col>
      <xdr:colOff>149962</xdr:colOff>
      <xdr:row>22</xdr:row>
      <xdr:rowOff>0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721A5160-9050-4DCD-A71E-46DDC260B2D5}"/>
            </a:ext>
          </a:extLst>
        </xdr:cNvPr>
        <xdr:cNvSpPr>
          <a:spLocks/>
        </xdr:cNvSpPr>
      </xdr:nvSpPr>
      <xdr:spPr>
        <a:xfrm>
          <a:off x="8371942" y="2350770"/>
          <a:ext cx="2560320" cy="2554605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70AD47">
            <a:alpha val="50000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>
            <a:solidFill>
              <a:schemeClr val="bg1"/>
            </a:solidFill>
          </a:endParaRPr>
        </a:p>
      </xdr:txBody>
    </xdr:sp>
    <xdr:clientData/>
  </xdr:twoCellAnchor>
  <xdr:oneCellAnchor>
    <xdr:from>
      <xdr:col>7</xdr:col>
      <xdr:colOff>467003</xdr:colOff>
      <xdr:row>11</xdr:row>
      <xdr:rowOff>20705</xdr:rowOff>
    </xdr:from>
    <xdr:ext cx="1297921" cy="207858"/>
    <xdr:sp macro="" textlink="$C$7">
      <xdr:nvSpPr>
        <xdr:cNvPr id="25" name="Rectangle: Rounded Corners 24">
          <a:extLst>
            <a:ext uri="{FF2B5EF4-FFF2-40B4-BE49-F238E27FC236}">
              <a16:creationId xmlns:a16="http://schemas.microsoft.com/office/drawing/2014/main" id="{1CBC8738-2234-42E5-9B45-8320223BC624}"/>
            </a:ext>
          </a:extLst>
        </xdr:cNvPr>
        <xdr:cNvSpPr/>
      </xdr:nvSpPr>
      <xdr:spPr>
        <a:xfrm>
          <a:off x="7391678" y="2201930"/>
          <a:ext cx="1297921" cy="207858"/>
        </a:xfrm>
        <a:prstGeom prst="roundRect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1E92605C-EBCE-459D-AC07-0F4B478C1E2A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SMART</a:t>
          </a:fld>
          <a:endParaRPr lang="en-GB" sz="1200"/>
        </a:p>
      </xdr:txBody>
    </xdr:sp>
    <xdr:clientData/>
  </xdr:oneCellAnchor>
  <xdr:oneCellAnchor>
    <xdr:from>
      <xdr:col>8</xdr:col>
      <xdr:colOff>202042</xdr:colOff>
      <xdr:row>11</xdr:row>
      <xdr:rowOff>20705</xdr:rowOff>
    </xdr:from>
    <xdr:ext cx="1355071" cy="207858"/>
    <xdr:sp macro="" textlink="$D$7">
      <xdr:nvSpPr>
        <xdr:cNvPr id="26" name="Rectangle: Rounded Corners 25">
          <a:extLst>
            <a:ext uri="{FF2B5EF4-FFF2-40B4-BE49-F238E27FC236}">
              <a16:creationId xmlns:a16="http://schemas.microsoft.com/office/drawing/2014/main" id="{81CD1FF5-170C-4FD6-AF6A-5D5B2E109D94}"/>
            </a:ext>
          </a:extLst>
        </xdr:cNvPr>
        <xdr:cNvSpPr/>
      </xdr:nvSpPr>
      <xdr:spPr>
        <a:xfrm>
          <a:off x="8974567" y="2201930"/>
          <a:ext cx="1355071" cy="207858"/>
        </a:xfrm>
        <a:prstGeom prst="roundRect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9E90EBF1-68CE-4787-9401-5A04E6D12E5B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OUTGOING</a:t>
          </a:fld>
          <a:endParaRPr lang="en-GB" sz="1200"/>
        </a:p>
      </xdr:txBody>
    </xdr:sp>
    <xdr:clientData/>
  </xdr:oneCellAnchor>
  <xdr:oneCellAnchor>
    <xdr:from>
      <xdr:col>8</xdr:col>
      <xdr:colOff>1813506</xdr:colOff>
      <xdr:row>11</xdr:row>
      <xdr:rowOff>20705</xdr:rowOff>
    </xdr:from>
    <xdr:ext cx="1355071" cy="207858"/>
    <xdr:sp macro="" textlink="$E$7">
      <xdr:nvSpPr>
        <xdr:cNvPr id="27" name="Rectangle: Rounded Corners 26">
          <a:extLst>
            <a:ext uri="{FF2B5EF4-FFF2-40B4-BE49-F238E27FC236}">
              <a16:creationId xmlns:a16="http://schemas.microsoft.com/office/drawing/2014/main" id="{1F727F35-0B43-4F25-8896-CD26B05AB034}"/>
            </a:ext>
          </a:extLst>
        </xdr:cNvPr>
        <xdr:cNvSpPr/>
      </xdr:nvSpPr>
      <xdr:spPr>
        <a:xfrm>
          <a:off x="10586031" y="2201930"/>
          <a:ext cx="1355071" cy="207858"/>
        </a:xfrm>
        <a:prstGeom prst="round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F59088EB-B09B-49DD-AE60-6DE4A3CCB8E4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POLITE</a:t>
          </a:fld>
          <a:endParaRPr lang="en-GB" sz="1200"/>
        </a:p>
      </xdr:txBody>
    </xdr:sp>
    <xdr:clientData/>
  </xdr:oneCellAnchor>
  <xdr:oneCellAnchor>
    <xdr:from>
      <xdr:col>9</xdr:col>
      <xdr:colOff>1443770</xdr:colOff>
      <xdr:row>11</xdr:row>
      <xdr:rowOff>20705</xdr:rowOff>
    </xdr:from>
    <xdr:ext cx="1297921" cy="207858"/>
    <xdr:sp macro="" textlink="$F$7">
      <xdr:nvSpPr>
        <xdr:cNvPr id="28" name="Rectangle: Rounded Corners 27">
          <a:extLst>
            <a:ext uri="{FF2B5EF4-FFF2-40B4-BE49-F238E27FC236}">
              <a16:creationId xmlns:a16="http://schemas.microsoft.com/office/drawing/2014/main" id="{C18CC5E2-8B74-400B-B534-4FEB9F30C2DF}"/>
            </a:ext>
          </a:extLst>
        </xdr:cNvPr>
        <xdr:cNvSpPr/>
      </xdr:nvSpPr>
      <xdr:spPr>
        <a:xfrm>
          <a:off x="12226070" y="2201930"/>
          <a:ext cx="1297921" cy="207858"/>
        </a:xfrm>
        <a:prstGeom prst="roundRect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23496A53-72C9-4BE0-8912-0C9B8FA740CA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HARDWORKING</a:t>
          </a:fld>
          <a:endParaRPr lang="en-GB" sz="1200"/>
        </a:p>
      </xdr:txBody>
    </xdr:sp>
    <xdr:clientData/>
  </xdr:oneCellAnchor>
  <xdr:twoCellAnchor editAs="oneCell">
    <xdr:from>
      <xdr:col>7</xdr:col>
      <xdr:colOff>284390</xdr:colOff>
      <xdr:row>11</xdr:row>
      <xdr:rowOff>179070</xdr:rowOff>
    </xdr:from>
    <xdr:to>
      <xdr:col>7</xdr:col>
      <xdr:colOff>1567846</xdr:colOff>
      <xdr:row>21</xdr:row>
      <xdr:rowOff>184785</xdr:rowOff>
    </xdr:to>
    <xdr:sp macro="" textlink="Calc!$BB$76">
      <xdr:nvSpPr>
        <xdr:cNvPr id="29" name="TextBox 28">
          <a:extLst>
            <a:ext uri="{FF2B5EF4-FFF2-40B4-BE49-F238E27FC236}">
              <a16:creationId xmlns:a16="http://schemas.microsoft.com/office/drawing/2014/main" id="{57C01455-3412-4538-BE44-BACBEE5F7667}"/>
            </a:ext>
          </a:extLst>
        </xdr:cNvPr>
        <xdr:cNvSpPr txBox="1"/>
      </xdr:nvSpPr>
      <xdr:spPr>
        <a:xfrm>
          <a:off x="7209065" y="2360295"/>
          <a:ext cx="1283456" cy="2482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0593904F-FEFF-405C-ABE4-DB048E4B11BA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John
 George
 John</a:t>
          </a:fld>
          <a:endParaRPr lang="en-GB" sz="1100"/>
        </a:p>
      </xdr:txBody>
    </xdr:sp>
    <xdr:clientData/>
  </xdr:twoCellAnchor>
  <xdr:twoCellAnchor editAs="oneCell">
    <xdr:from>
      <xdr:col>7</xdr:col>
      <xdr:colOff>1514475</xdr:colOff>
      <xdr:row>12</xdr:row>
      <xdr:rowOff>230505</xdr:rowOff>
    </xdr:from>
    <xdr:to>
      <xdr:col>8</xdr:col>
      <xdr:colOff>485775</xdr:colOff>
      <xdr:row>20</xdr:row>
      <xdr:rowOff>133350</xdr:rowOff>
    </xdr:to>
    <xdr:sp macro="" textlink="Calc!$BF$76">
      <xdr:nvSpPr>
        <xdr:cNvPr id="33" name="TextBox 32">
          <a:extLst>
            <a:ext uri="{FF2B5EF4-FFF2-40B4-BE49-F238E27FC236}">
              <a16:creationId xmlns:a16="http://schemas.microsoft.com/office/drawing/2014/main" id="{C8B9E99F-7E06-43C5-9E00-62D0CC904A0D}"/>
            </a:ext>
          </a:extLst>
        </xdr:cNvPr>
        <xdr:cNvSpPr txBox="1"/>
      </xdr:nvSpPr>
      <xdr:spPr>
        <a:xfrm>
          <a:off x="8439150" y="2659380"/>
          <a:ext cx="819150" cy="1884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1240881C-318E-4800-860F-9E88B8D6ED9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Amanda
 Mike</a:t>
          </a:fld>
          <a:endParaRPr lang="en-GB" sz="1100"/>
        </a:p>
      </xdr:txBody>
    </xdr:sp>
    <xdr:clientData/>
  </xdr:twoCellAnchor>
  <xdr:twoCellAnchor editAs="oneCell">
    <xdr:from>
      <xdr:col>8</xdr:col>
      <xdr:colOff>386715</xdr:colOff>
      <xdr:row>11</xdr:row>
      <xdr:rowOff>214746</xdr:rowOff>
    </xdr:from>
    <xdr:to>
      <xdr:col>8</xdr:col>
      <xdr:colOff>1354455</xdr:colOff>
      <xdr:row>21</xdr:row>
      <xdr:rowOff>149109</xdr:rowOff>
    </xdr:to>
    <xdr:sp macro="" textlink="Calc!$BC$76">
      <xdr:nvSpPr>
        <xdr:cNvPr id="34" name="TextBox 33">
          <a:extLst>
            <a:ext uri="{FF2B5EF4-FFF2-40B4-BE49-F238E27FC236}">
              <a16:creationId xmlns:a16="http://schemas.microsoft.com/office/drawing/2014/main" id="{59C509CA-75DE-4875-A1A0-06A1FD71B523}"/>
            </a:ext>
          </a:extLst>
        </xdr:cNvPr>
        <xdr:cNvSpPr txBox="1"/>
      </xdr:nvSpPr>
      <xdr:spPr>
        <a:xfrm>
          <a:off x="9159240" y="2395971"/>
          <a:ext cx="967740" cy="24108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8D9D5E4A-C49B-4F7E-B03A-090A95CF6A0F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Pablo
 Eric</a:t>
          </a:fld>
          <a:endParaRPr lang="en-GB" sz="1100"/>
        </a:p>
      </xdr:txBody>
    </xdr:sp>
    <xdr:clientData/>
  </xdr:twoCellAnchor>
  <xdr:twoCellAnchor editAs="oneCell">
    <xdr:from>
      <xdr:col>8</xdr:col>
      <xdr:colOff>1246415</xdr:colOff>
      <xdr:row>12</xdr:row>
      <xdr:rowOff>190063</xdr:rowOff>
    </xdr:from>
    <xdr:to>
      <xdr:col>8</xdr:col>
      <xdr:colOff>2006982</xdr:colOff>
      <xdr:row>20</xdr:row>
      <xdr:rowOff>173791</xdr:rowOff>
    </xdr:to>
    <xdr:sp macro="" textlink="Calc!$BI$76">
      <xdr:nvSpPr>
        <xdr:cNvPr id="35" name="TextBox 34">
          <a:extLst>
            <a:ext uri="{FF2B5EF4-FFF2-40B4-BE49-F238E27FC236}">
              <a16:creationId xmlns:a16="http://schemas.microsoft.com/office/drawing/2014/main" id="{60C0193D-91E4-48EE-A6BC-BBAC2FFE6043}"/>
            </a:ext>
          </a:extLst>
        </xdr:cNvPr>
        <xdr:cNvSpPr txBox="1"/>
      </xdr:nvSpPr>
      <xdr:spPr>
        <a:xfrm>
          <a:off x="10018940" y="2618938"/>
          <a:ext cx="760567" cy="1964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7540B665-9CC7-41C1-8EFD-10160D9A3C2A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Kyle
 Gabriel</a:t>
          </a:fld>
          <a:endParaRPr lang="en-GB" sz="1100"/>
        </a:p>
      </xdr:txBody>
    </xdr:sp>
    <xdr:clientData/>
  </xdr:twoCellAnchor>
  <xdr:twoCellAnchor editAs="oneCell">
    <xdr:from>
      <xdr:col>8</xdr:col>
      <xdr:colOff>1911260</xdr:colOff>
      <xdr:row>11</xdr:row>
      <xdr:rowOff>214746</xdr:rowOff>
    </xdr:from>
    <xdr:to>
      <xdr:col>9</xdr:col>
      <xdr:colOff>946994</xdr:colOff>
      <xdr:row>21</xdr:row>
      <xdr:rowOff>149109</xdr:rowOff>
    </xdr:to>
    <xdr:sp macro="" textlink="Calc!$BD$76">
      <xdr:nvSpPr>
        <xdr:cNvPr id="36" name="TextBox 35">
          <a:extLst>
            <a:ext uri="{FF2B5EF4-FFF2-40B4-BE49-F238E27FC236}">
              <a16:creationId xmlns:a16="http://schemas.microsoft.com/office/drawing/2014/main" id="{9E7D7BC5-B932-4AE2-B836-DDA2FFA1E3AA}"/>
            </a:ext>
          </a:extLst>
        </xdr:cNvPr>
        <xdr:cNvSpPr txBox="1"/>
      </xdr:nvSpPr>
      <xdr:spPr>
        <a:xfrm>
          <a:off x="10683785" y="2395971"/>
          <a:ext cx="1045509" cy="24108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426E2DA1-D40C-492F-8C9A-DFD26D440340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Stephanie
 Charles
 Scott</a:t>
          </a:fld>
          <a:endParaRPr lang="en-GB" sz="1100"/>
        </a:p>
      </xdr:txBody>
    </xdr:sp>
    <xdr:clientData/>
  </xdr:twoCellAnchor>
  <xdr:twoCellAnchor editAs="oneCell">
    <xdr:from>
      <xdr:col>9</xdr:col>
      <xdr:colOff>846365</xdr:colOff>
      <xdr:row>12</xdr:row>
      <xdr:rowOff>210506</xdr:rowOff>
    </xdr:from>
    <xdr:to>
      <xdr:col>9</xdr:col>
      <xdr:colOff>1624454</xdr:colOff>
      <xdr:row>20</xdr:row>
      <xdr:rowOff>153349</xdr:rowOff>
    </xdr:to>
    <xdr:sp macro="" textlink="Calc!$BK$76">
      <xdr:nvSpPr>
        <xdr:cNvPr id="37" name="TextBox 36">
          <a:extLst>
            <a:ext uri="{FF2B5EF4-FFF2-40B4-BE49-F238E27FC236}">
              <a16:creationId xmlns:a16="http://schemas.microsoft.com/office/drawing/2014/main" id="{62442D0B-59E5-4264-912D-EFDD72D0A42C}"/>
            </a:ext>
          </a:extLst>
        </xdr:cNvPr>
        <xdr:cNvSpPr txBox="1"/>
      </xdr:nvSpPr>
      <xdr:spPr>
        <a:xfrm>
          <a:off x="11628665" y="2639381"/>
          <a:ext cx="778089" cy="19240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3B20D82F-667B-421B-B98B-C6029C4CC391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Brian</a:t>
          </a:fld>
          <a:endParaRPr lang="en-GB" sz="1100"/>
        </a:p>
      </xdr:txBody>
    </xdr:sp>
    <xdr:clientData/>
  </xdr:twoCellAnchor>
  <xdr:twoCellAnchor editAs="oneCell">
    <xdr:from>
      <xdr:col>9</xdr:col>
      <xdr:colOff>1528355</xdr:colOff>
      <xdr:row>11</xdr:row>
      <xdr:rowOff>214746</xdr:rowOff>
    </xdr:from>
    <xdr:to>
      <xdr:col>10</xdr:col>
      <xdr:colOff>983011</xdr:colOff>
      <xdr:row>21</xdr:row>
      <xdr:rowOff>149109</xdr:rowOff>
    </xdr:to>
    <xdr:sp macro="" textlink="Calc!$BE$76">
      <xdr:nvSpPr>
        <xdr:cNvPr id="38" name="TextBox 37">
          <a:extLst>
            <a:ext uri="{FF2B5EF4-FFF2-40B4-BE49-F238E27FC236}">
              <a16:creationId xmlns:a16="http://schemas.microsoft.com/office/drawing/2014/main" id="{71089FB9-3F83-4744-9255-317337FA0149}"/>
            </a:ext>
          </a:extLst>
        </xdr:cNvPr>
        <xdr:cNvSpPr txBox="1"/>
      </xdr:nvSpPr>
      <xdr:spPr>
        <a:xfrm>
          <a:off x="12310655" y="2395971"/>
          <a:ext cx="1302506" cy="24108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2E6295A1-FAD2-4E64-B03A-11FBB9AAA7CC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Chloe
 Mary
 Norman</a:t>
          </a:fld>
          <a:endParaRPr lang="en-GB" sz="1100"/>
        </a:p>
      </xdr:txBody>
    </xdr:sp>
    <xdr:clientData/>
  </xdr:twoCellAnchor>
  <xdr:twoCellAnchor editAs="oneCell">
    <xdr:from>
      <xdr:col>2</xdr:col>
      <xdr:colOff>9526</xdr:colOff>
      <xdr:row>1</xdr:row>
      <xdr:rowOff>57150</xdr:rowOff>
    </xdr:from>
    <xdr:to>
      <xdr:col>2</xdr:col>
      <xdr:colOff>447676</xdr:colOff>
      <xdr:row>2</xdr:row>
      <xdr:rowOff>247650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BCBB5831-C132-4F2B-99CA-3901281B7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1" y="14287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1</xdr:row>
      <xdr:rowOff>51225</xdr:rowOff>
    </xdr:from>
    <xdr:to>
      <xdr:col>5</xdr:col>
      <xdr:colOff>1301175</xdr:colOff>
      <xdr:row>2</xdr:row>
      <xdr:rowOff>253575</xdr:rowOff>
    </xdr:to>
    <xdr:grpSp>
      <xdr:nvGrpSpPr>
        <xdr:cNvPr id="19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8A7E55E-8A79-439A-BEBC-D84264E00E99}"/>
            </a:ext>
          </a:extLst>
        </xdr:cNvPr>
        <xdr:cNvGrpSpPr/>
      </xdr:nvGrpSpPr>
      <xdr:grpSpPr>
        <a:xfrm>
          <a:off x="4733925" y="136950"/>
          <a:ext cx="1044000" cy="450000"/>
          <a:chOff x="6972831" y="127063"/>
          <a:chExt cx="1044000" cy="450000"/>
        </a:xfrm>
      </xdr:grpSpPr>
      <xdr:sp macro="" textlink="">
        <xdr:nvSpPr>
          <xdr:cNvPr id="20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1B53965-40B4-A388-5EE0-EA55267796B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1" name="Picture 20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474ECEBD-462A-1A66-27FE-96C5A86FD79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10</xdr:col>
      <xdr:colOff>114300</xdr:colOff>
      <xdr:row>1</xdr:row>
      <xdr:rowOff>104774</xdr:rowOff>
    </xdr:from>
    <xdr:ext cx="1014221" cy="291600"/>
    <xdr:pic>
      <xdr:nvPicPr>
        <xdr:cNvPr id="103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1125856</xdr:colOff>
      <xdr:row>11</xdr:row>
      <xdr:rowOff>175258</xdr:rowOff>
    </xdr:from>
    <xdr:to>
      <xdr:col>10</xdr:col>
      <xdr:colOff>386716</xdr:colOff>
      <xdr:row>20</xdr:row>
      <xdr:rowOff>182878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B9145670-3E96-43F9-AF4A-C2C65338959A}"/>
            </a:ext>
          </a:extLst>
        </xdr:cNvPr>
        <xdr:cNvSpPr/>
      </xdr:nvSpPr>
      <xdr:spPr>
        <a:xfrm rot="19290552">
          <a:off x="8050531" y="2356483"/>
          <a:ext cx="4604385" cy="2236470"/>
        </a:xfrm>
        <a:prstGeom prst="ellipse">
          <a:avLst/>
        </a:prstGeom>
        <a:solidFill>
          <a:srgbClr val="70AD47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8</xdr:col>
      <xdr:colOff>245747</xdr:colOff>
      <xdr:row>14</xdr:row>
      <xdr:rowOff>40003</xdr:rowOff>
    </xdr:from>
    <xdr:to>
      <xdr:col>10</xdr:col>
      <xdr:colOff>1299212</xdr:colOff>
      <xdr:row>23</xdr:row>
      <xdr:rowOff>78103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34859C43-07D9-4418-AC64-E45EA59F1A52}"/>
            </a:ext>
          </a:extLst>
        </xdr:cNvPr>
        <xdr:cNvSpPr/>
      </xdr:nvSpPr>
      <xdr:spPr>
        <a:xfrm rot="19290552">
          <a:off x="8951597" y="2964178"/>
          <a:ext cx="4615815" cy="2266950"/>
        </a:xfrm>
        <a:prstGeom prst="ellipse">
          <a:avLst/>
        </a:prstGeom>
        <a:solidFill>
          <a:srgbClr val="C000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7</xdr:col>
      <xdr:colOff>485776</xdr:colOff>
      <xdr:row>11</xdr:row>
      <xdr:rowOff>213358</xdr:rowOff>
    </xdr:from>
    <xdr:to>
      <xdr:col>9</xdr:col>
      <xdr:colOff>1527811</xdr:colOff>
      <xdr:row>20</xdr:row>
      <xdr:rowOff>220978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97F174BB-994B-4A19-8DCF-0E0FBC8EE6A1}"/>
            </a:ext>
          </a:extLst>
        </xdr:cNvPr>
        <xdr:cNvSpPr/>
      </xdr:nvSpPr>
      <xdr:spPr>
        <a:xfrm rot="12839300">
          <a:off x="7410451" y="2394583"/>
          <a:ext cx="4604385" cy="2236470"/>
        </a:xfrm>
        <a:prstGeom prst="ellipse">
          <a:avLst/>
        </a:prstGeom>
        <a:solidFill>
          <a:srgbClr val="FFFFFF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6</xdr:col>
      <xdr:colOff>146686</xdr:colOff>
      <xdr:row>14</xdr:row>
      <xdr:rowOff>121918</xdr:rowOff>
    </xdr:from>
    <xdr:to>
      <xdr:col>9</xdr:col>
      <xdr:colOff>847726</xdr:colOff>
      <xdr:row>23</xdr:row>
      <xdr:rowOff>160018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AECF730C-F42C-4CAF-BA90-DBA08BDC18DD}"/>
            </a:ext>
          </a:extLst>
        </xdr:cNvPr>
        <xdr:cNvSpPr/>
      </xdr:nvSpPr>
      <xdr:spPr>
        <a:xfrm rot="12839300">
          <a:off x="6690361" y="3046093"/>
          <a:ext cx="4644390" cy="2266950"/>
        </a:xfrm>
        <a:prstGeom prst="ellipse">
          <a:avLst/>
        </a:prstGeom>
        <a:solidFill>
          <a:srgbClr val="2E86AB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7</xdr:col>
      <xdr:colOff>766153</xdr:colOff>
      <xdr:row>10</xdr:row>
      <xdr:rowOff>43264</xdr:rowOff>
    </xdr:from>
    <xdr:to>
      <xdr:col>8</xdr:col>
      <xdr:colOff>894177</xdr:colOff>
      <xdr:row>13</xdr:row>
      <xdr:rowOff>193933</xdr:rowOff>
    </xdr:to>
    <xdr:sp macro="" textlink="Calc!$BS$76">
      <xdr:nvSpPr>
        <xdr:cNvPr id="41" name="TextBox 40">
          <a:extLst>
            <a:ext uri="{FF2B5EF4-FFF2-40B4-BE49-F238E27FC236}">
              <a16:creationId xmlns:a16="http://schemas.microsoft.com/office/drawing/2014/main" id="{71C77394-EE4A-4A39-997B-5B08D5E059AE}"/>
            </a:ext>
          </a:extLst>
        </xdr:cNvPr>
        <xdr:cNvSpPr txBox="1"/>
      </xdr:nvSpPr>
      <xdr:spPr>
        <a:xfrm rot="17880000">
          <a:off x="8198618" y="1469049"/>
          <a:ext cx="893619" cy="1909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10ECF542-6658-40BB-B3D4-7889F1A5DC27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Kyle</a:t>
          </a:fld>
          <a:endParaRPr lang="en-GB" sz="1100"/>
        </a:p>
      </xdr:txBody>
    </xdr:sp>
    <xdr:clientData/>
  </xdr:twoCellAnchor>
  <xdr:twoCellAnchor editAs="oneCell">
    <xdr:from>
      <xdr:col>8</xdr:col>
      <xdr:colOff>1600410</xdr:colOff>
      <xdr:row>9</xdr:row>
      <xdr:rowOff>146249</xdr:rowOff>
    </xdr:from>
    <xdr:to>
      <xdr:col>9</xdr:col>
      <xdr:colOff>1661845</xdr:colOff>
      <xdr:row>13</xdr:row>
      <xdr:rowOff>27700</xdr:rowOff>
    </xdr:to>
    <xdr:sp macro="" textlink="Calc!$BT$76">
      <xdr:nvSpPr>
        <xdr:cNvPr id="42" name="TextBox 41">
          <a:extLst>
            <a:ext uri="{FF2B5EF4-FFF2-40B4-BE49-F238E27FC236}">
              <a16:creationId xmlns:a16="http://schemas.microsoft.com/office/drawing/2014/main" id="{D5D77D98-A458-473E-BD52-8C34B8EF02FF}"/>
            </a:ext>
          </a:extLst>
        </xdr:cNvPr>
        <xdr:cNvSpPr txBox="1"/>
      </xdr:nvSpPr>
      <xdr:spPr>
        <a:xfrm rot="3540000">
          <a:off x="10791539" y="1346895"/>
          <a:ext cx="872051" cy="1842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EA219498-031C-40E1-B9E3-1756C5AD2652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Fred</a:t>
          </a:fld>
          <a:endParaRPr lang="en-GB" sz="1100"/>
        </a:p>
      </xdr:txBody>
    </xdr:sp>
    <xdr:clientData/>
  </xdr:twoCellAnchor>
  <xdr:twoCellAnchor editAs="oneCell">
    <xdr:from>
      <xdr:col>7</xdr:col>
      <xdr:colOff>389592</xdr:colOff>
      <xdr:row>12</xdr:row>
      <xdr:rowOff>65115</xdr:rowOff>
    </xdr:from>
    <xdr:to>
      <xdr:col>7</xdr:col>
      <xdr:colOff>1111395</xdr:colOff>
      <xdr:row>22</xdr:row>
      <xdr:rowOff>84894</xdr:rowOff>
    </xdr:to>
    <xdr:sp macro="" textlink="Calc!$BU$76">
      <xdr:nvSpPr>
        <xdr:cNvPr id="43" name="TextBox 42">
          <a:extLst>
            <a:ext uri="{FF2B5EF4-FFF2-40B4-BE49-F238E27FC236}">
              <a16:creationId xmlns:a16="http://schemas.microsoft.com/office/drawing/2014/main" id="{9CD2BE58-8D28-44EE-B278-6F97A5D9B9EF}"/>
            </a:ext>
          </a:extLst>
        </xdr:cNvPr>
        <xdr:cNvSpPr txBox="1"/>
      </xdr:nvSpPr>
      <xdr:spPr>
        <a:xfrm rot="19320000">
          <a:off x="7314267" y="2493990"/>
          <a:ext cx="721803" cy="2496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551A115A-AE5C-4496-81EF-BB99C55F6581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Daisy</a:t>
          </a:fld>
          <a:endParaRPr lang="en-GB" sz="1100"/>
        </a:p>
      </xdr:txBody>
    </xdr:sp>
    <xdr:clientData/>
  </xdr:twoCellAnchor>
  <xdr:twoCellAnchor editAs="oneCell">
    <xdr:from>
      <xdr:col>9</xdr:col>
      <xdr:colOff>1437714</xdr:colOff>
      <xdr:row>11</xdr:row>
      <xdr:rowOff>144597</xdr:rowOff>
    </xdr:from>
    <xdr:to>
      <xdr:col>10</xdr:col>
      <xdr:colOff>477072</xdr:colOff>
      <xdr:row>21</xdr:row>
      <xdr:rowOff>179372</xdr:rowOff>
    </xdr:to>
    <xdr:sp macro="" textlink="Calc!$BV$76">
      <xdr:nvSpPr>
        <xdr:cNvPr id="44" name="TextBox 43">
          <a:extLst>
            <a:ext uri="{FF2B5EF4-FFF2-40B4-BE49-F238E27FC236}">
              <a16:creationId xmlns:a16="http://schemas.microsoft.com/office/drawing/2014/main" id="{2C54F8C0-E078-4B61-84BB-F2F149FBE219}"/>
            </a:ext>
          </a:extLst>
        </xdr:cNvPr>
        <xdr:cNvSpPr txBox="1"/>
      </xdr:nvSpPr>
      <xdr:spPr>
        <a:xfrm rot="2280000">
          <a:off x="11924739" y="2325822"/>
          <a:ext cx="820533" cy="2511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8DD32D34-4333-4D0A-A6AA-AF64B2444A81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Marco</a:t>
          </a:fld>
          <a:endParaRPr lang="en-GB" sz="1100"/>
        </a:p>
      </xdr:txBody>
    </xdr:sp>
    <xdr:clientData/>
  </xdr:twoCellAnchor>
  <xdr:twoCellAnchor editAs="oneCell">
    <xdr:from>
      <xdr:col>8</xdr:col>
      <xdr:colOff>837577</xdr:colOff>
      <xdr:row>11</xdr:row>
      <xdr:rowOff>18328</xdr:rowOff>
    </xdr:from>
    <xdr:to>
      <xdr:col>9</xdr:col>
      <xdr:colOff>81177</xdr:colOff>
      <xdr:row>17</xdr:row>
      <xdr:rowOff>51889</xdr:rowOff>
    </xdr:to>
    <xdr:sp macro="" textlink="Calc!$BW$76">
      <xdr:nvSpPr>
        <xdr:cNvPr id="45" name="TextBox 44">
          <a:extLst>
            <a:ext uri="{FF2B5EF4-FFF2-40B4-BE49-F238E27FC236}">
              <a16:creationId xmlns:a16="http://schemas.microsoft.com/office/drawing/2014/main" id="{775711AC-E654-43B2-9A6D-3DB8E2CD33AF}"/>
            </a:ext>
          </a:extLst>
        </xdr:cNvPr>
        <xdr:cNvSpPr txBox="1"/>
      </xdr:nvSpPr>
      <xdr:spPr>
        <a:xfrm rot="21600000">
          <a:off x="9543427" y="2199553"/>
          <a:ext cx="1024775" cy="15194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986CEA4D-B885-4D4F-9CC3-7A27CAE3CD09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Melis</a:t>
          </a:fld>
          <a:endParaRPr lang="en-GB" sz="1100"/>
        </a:p>
      </xdr:txBody>
    </xdr:sp>
    <xdr:clientData/>
  </xdr:twoCellAnchor>
  <xdr:twoCellAnchor editAs="oneCell">
    <xdr:from>
      <xdr:col>7</xdr:col>
      <xdr:colOff>749093</xdr:colOff>
      <xdr:row>13</xdr:row>
      <xdr:rowOff>54858</xdr:rowOff>
    </xdr:from>
    <xdr:to>
      <xdr:col>8</xdr:col>
      <xdr:colOff>289924</xdr:colOff>
      <xdr:row>16</xdr:row>
      <xdr:rowOff>147333</xdr:rowOff>
    </xdr:to>
    <xdr:sp macro="" textlink="Calc!$BX$76">
      <xdr:nvSpPr>
        <xdr:cNvPr id="46" name="TextBox 45">
          <a:extLst>
            <a:ext uri="{FF2B5EF4-FFF2-40B4-BE49-F238E27FC236}">
              <a16:creationId xmlns:a16="http://schemas.microsoft.com/office/drawing/2014/main" id="{1346FE8C-65A1-4692-91C8-DD7A60906809}"/>
            </a:ext>
          </a:extLst>
        </xdr:cNvPr>
        <xdr:cNvSpPr txBox="1"/>
      </xdr:nvSpPr>
      <xdr:spPr>
        <a:xfrm rot="18076450">
          <a:off x="7917058" y="2488093"/>
          <a:ext cx="835425" cy="13220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ADC7407B-F93B-4B2A-894B-088B6CFFC3E2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Salion</a:t>
          </a:fld>
          <a:endParaRPr lang="en-GB" sz="1100"/>
        </a:p>
      </xdr:txBody>
    </xdr:sp>
    <xdr:clientData/>
  </xdr:twoCellAnchor>
  <xdr:twoCellAnchor editAs="oneCell">
    <xdr:from>
      <xdr:col>9</xdr:col>
      <xdr:colOff>207551</xdr:colOff>
      <xdr:row>18</xdr:row>
      <xdr:rowOff>180086</xdr:rowOff>
    </xdr:from>
    <xdr:to>
      <xdr:col>9</xdr:col>
      <xdr:colOff>1547916</xdr:colOff>
      <xdr:row>22</xdr:row>
      <xdr:rowOff>24911</xdr:rowOff>
    </xdr:to>
    <xdr:sp macro="" textlink="Calc!$BY$76">
      <xdr:nvSpPr>
        <xdr:cNvPr id="47" name="TextBox 46">
          <a:extLst>
            <a:ext uri="{FF2B5EF4-FFF2-40B4-BE49-F238E27FC236}">
              <a16:creationId xmlns:a16="http://schemas.microsoft.com/office/drawing/2014/main" id="{BBAE9574-580D-48D0-9806-777F1434A684}"/>
            </a:ext>
          </a:extLst>
        </xdr:cNvPr>
        <xdr:cNvSpPr txBox="1"/>
      </xdr:nvSpPr>
      <xdr:spPr>
        <a:xfrm rot="2841816">
          <a:off x="10947046" y="3842391"/>
          <a:ext cx="835425" cy="1340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3202B6B8-BE5B-41AA-A7DC-F09E8F0FDA7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Ezgi
 Ezgi</a:t>
          </a:fld>
          <a:endParaRPr lang="en-GB" sz="1100"/>
        </a:p>
      </xdr:txBody>
    </xdr:sp>
    <xdr:clientData/>
  </xdr:twoCellAnchor>
  <xdr:twoCellAnchor editAs="oneCell">
    <xdr:from>
      <xdr:col>9</xdr:col>
      <xdr:colOff>583917</xdr:colOff>
      <xdr:row>12</xdr:row>
      <xdr:rowOff>94989</xdr:rowOff>
    </xdr:from>
    <xdr:to>
      <xdr:col>10</xdr:col>
      <xdr:colOff>163754</xdr:colOff>
      <xdr:row>15</xdr:row>
      <xdr:rowOff>187464</xdr:rowOff>
    </xdr:to>
    <xdr:sp macro="" textlink="Calc!$CA$76">
      <xdr:nvSpPr>
        <xdr:cNvPr id="48" name="TextBox 47">
          <a:extLst>
            <a:ext uri="{FF2B5EF4-FFF2-40B4-BE49-F238E27FC236}">
              <a16:creationId xmlns:a16="http://schemas.microsoft.com/office/drawing/2014/main" id="{236BBD7D-C7FC-4143-A6CE-FD90A9F0848B}"/>
            </a:ext>
          </a:extLst>
        </xdr:cNvPr>
        <xdr:cNvSpPr txBox="1"/>
      </xdr:nvSpPr>
      <xdr:spPr>
        <a:xfrm rot="2841816">
          <a:off x="11333735" y="2261071"/>
          <a:ext cx="835425" cy="1361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07AAEBEE-4D8E-4F67-A2A2-A28879FAA05A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Onur</a:t>
          </a:fld>
          <a:endParaRPr lang="en-GB" sz="1100"/>
        </a:p>
      </xdr:txBody>
    </xdr:sp>
    <xdr:clientData/>
  </xdr:twoCellAnchor>
  <xdr:twoCellAnchor editAs="oneCell">
    <xdr:from>
      <xdr:col>7</xdr:col>
      <xdr:colOff>1174336</xdr:colOff>
      <xdr:row>19</xdr:row>
      <xdr:rowOff>66056</xdr:rowOff>
    </xdr:from>
    <xdr:to>
      <xdr:col>8</xdr:col>
      <xdr:colOff>677454</xdr:colOff>
      <xdr:row>22</xdr:row>
      <xdr:rowOff>100504</xdr:rowOff>
    </xdr:to>
    <xdr:sp macro="" textlink="Calc!$BZ$76">
      <xdr:nvSpPr>
        <xdr:cNvPr id="49" name="TextBox 48">
          <a:extLst>
            <a:ext uri="{FF2B5EF4-FFF2-40B4-BE49-F238E27FC236}">
              <a16:creationId xmlns:a16="http://schemas.microsoft.com/office/drawing/2014/main" id="{45731CB0-B514-45C8-A0FD-FAE8CA2242EE}"/>
            </a:ext>
          </a:extLst>
        </xdr:cNvPr>
        <xdr:cNvSpPr txBox="1"/>
      </xdr:nvSpPr>
      <xdr:spPr>
        <a:xfrm rot="18734843">
          <a:off x="8352459" y="3975033"/>
          <a:ext cx="777398" cy="12842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B5CAB286-BE47-4FC8-9323-C0E65E764194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Ahmet</a:t>
          </a:fld>
          <a:endParaRPr lang="en-GB" sz="1100"/>
        </a:p>
      </xdr:txBody>
    </xdr:sp>
    <xdr:clientData/>
  </xdr:twoCellAnchor>
  <xdr:twoCellAnchor editAs="oneCell">
    <xdr:from>
      <xdr:col>8</xdr:col>
      <xdr:colOff>775337</xdr:colOff>
      <xdr:row>21</xdr:row>
      <xdr:rowOff>161924</xdr:rowOff>
    </xdr:from>
    <xdr:to>
      <xdr:col>9</xdr:col>
      <xdr:colOff>375287</xdr:colOff>
      <xdr:row>25</xdr:row>
      <xdr:rowOff>161925</xdr:rowOff>
    </xdr:to>
    <xdr:sp macro="" textlink="Calc!$CB$76">
      <xdr:nvSpPr>
        <xdr:cNvPr id="50" name="TextBox 49">
          <a:extLst>
            <a:ext uri="{FF2B5EF4-FFF2-40B4-BE49-F238E27FC236}">
              <a16:creationId xmlns:a16="http://schemas.microsoft.com/office/drawing/2014/main" id="{6C649EF9-055F-4228-A479-5D9B6052CD75}"/>
            </a:ext>
          </a:extLst>
        </xdr:cNvPr>
        <xdr:cNvSpPr txBox="1"/>
      </xdr:nvSpPr>
      <xdr:spPr>
        <a:xfrm>
          <a:off x="9481187" y="4819649"/>
          <a:ext cx="1381125" cy="9906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D02C48DE-72ED-484A-B6DC-37BA1F5036D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Anthony</a:t>
          </a:fld>
          <a:endParaRPr lang="en-GB" sz="1100"/>
        </a:p>
      </xdr:txBody>
    </xdr:sp>
    <xdr:clientData/>
  </xdr:twoCellAnchor>
  <xdr:twoCellAnchor editAs="oneCell">
    <xdr:from>
      <xdr:col>7</xdr:col>
      <xdr:colOff>1724087</xdr:colOff>
      <xdr:row>14</xdr:row>
      <xdr:rowOff>42350</xdr:rowOff>
    </xdr:from>
    <xdr:to>
      <xdr:col>8</xdr:col>
      <xdr:colOff>1040591</xdr:colOff>
      <xdr:row>20</xdr:row>
      <xdr:rowOff>57432</xdr:rowOff>
    </xdr:to>
    <xdr:sp macro="" textlink="Calc!$CC$76">
      <xdr:nvSpPr>
        <xdr:cNvPr id="51" name="TextBox 50">
          <a:extLst>
            <a:ext uri="{FF2B5EF4-FFF2-40B4-BE49-F238E27FC236}">
              <a16:creationId xmlns:a16="http://schemas.microsoft.com/office/drawing/2014/main" id="{047720B1-F661-494C-A363-878A6C413DCF}"/>
            </a:ext>
          </a:extLst>
        </xdr:cNvPr>
        <xdr:cNvSpPr txBox="1"/>
      </xdr:nvSpPr>
      <xdr:spPr>
        <a:xfrm rot="20700000">
          <a:off x="8648762" y="2966525"/>
          <a:ext cx="1097679" cy="1500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6680F776-15B8-4614-A811-FA759EB0FB00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Bryan</a:t>
          </a:fld>
          <a:endParaRPr lang="en-GB" sz="1100"/>
        </a:p>
      </xdr:txBody>
    </xdr:sp>
    <xdr:clientData/>
  </xdr:twoCellAnchor>
  <xdr:twoCellAnchor editAs="oneCell">
    <xdr:from>
      <xdr:col>8</xdr:col>
      <xdr:colOff>1576284</xdr:colOff>
      <xdr:row>14</xdr:row>
      <xdr:rowOff>5741</xdr:rowOff>
    </xdr:from>
    <xdr:to>
      <xdr:col>9</xdr:col>
      <xdr:colOff>892788</xdr:colOff>
      <xdr:row>20</xdr:row>
      <xdr:rowOff>147809</xdr:rowOff>
    </xdr:to>
    <xdr:sp macro="" textlink="Calc!$CD$76">
      <xdr:nvSpPr>
        <xdr:cNvPr id="52" name="TextBox 51">
          <a:extLst>
            <a:ext uri="{FF2B5EF4-FFF2-40B4-BE49-F238E27FC236}">
              <a16:creationId xmlns:a16="http://schemas.microsoft.com/office/drawing/2014/main" id="{10C0A290-5E6B-4DE8-B9C6-548196216689}"/>
            </a:ext>
          </a:extLst>
        </xdr:cNvPr>
        <xdr:cNvSpPr txBox="1"/>
      </xdr:nvSpPr>
      <xdr:spPr>
        <a:xfrm rot="1680000">
          <a:off x="10282134" y="2929916"/>
          <a:ext cx="1097679" cy="16279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51CB59AA-7BAF-4CBC-85BF-18A4BBD40EA0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Stewart</a:t>
          </a:fld>
          <a:endParaRPr lang="en-GB" sz="1100"/>
        </a:p>
      </xdr:txBody>
    </xdr:sp>
    <xdr:clientData/>
  </xdr:twoCellAnchor>
  <xdr:twoCellAnchor editAs="oneCell">
    <xdr:from>
      <xdr:col>8</xdr:col>
      <xdr:colOff>1584370</xdr:colOff>
      <xdr:row>20</xdr:row>
      <xdr:rowOff>114371</xdr:rowOff>
    </xdr:from>
    <xdr:to>
      <xdr:col>9</xdr:col>
      <xdr:colOff>529503</xdr:colOff>
      <xdr:row>22</xdr:row>
      <xdr:rowOff>153001</xdr:rowOff>
    </xdr:to>
    <xdr:sp macro="" textlink="Calc!$CE$76">
      <xdr:nvSpPr>
        <xdr:cNvPr id="53" name="TextBox 52">
          <a:extLst>
            <a:ext uri="{FF2B5EF4-FFF2-40B4-BE49-F238E27FC236}">
              <a16:creationId xmlns:a16="http://schemas.microsoft.com/office/drawing/2014/main" id="{EFE802D5-32D0-4132-AB4D-04AB822BFC49}"/>
            </a:ext>
          </a:extLst>
        </xdr:cNvPr>
        <xdr:cNvSpPr txBox="1"/>
      </xdr:nvSpPr>
      <xdr:spPr>
        <a:xfrm rot="560858">
          <a:off x="10290220" y="4524446"/>
          <a:ext cx="726308" cy="5339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EDD04FB7-7CBA-48FC-ACBF-3D6A04C55978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Amanda</a:t>
          </a:fld>
          <a:endParaRPr lang="en-GB" sz="1100"/>
        </a:p>
      </xdr:txBody>
    </xdr:sp>
    <xdr:clientData/>
  </xdr:twoCellAnchor>
  <xdr:twoCellAnchor editAs="oneCell">
    <xdr:from>
      <xdr:col>8</xdr:col>
      <xdr:colOff>386125</xdr:colOff>
      <xdr:row>20</xdr:row>
      <xdr:rowOff>154376</xdr:rowOff>
    </xdr:from>
    <xdr:to>
      <xdr:col>8</xdr:col>
      <xdr:colOff>1112433</xdr:colOff>
      <xdr:row>22</xdr:row>
      <xdr:rowOff>193006</xdr:rowOff>
    </xdr:to>
    <xdr:sp macro="" textlink="Calc!$CF$76">
      <xdr:nvSpPr>
        <xdr:cNvPr id="54" name="TextBox 53">
          <a:extLst>
            <a:ext uri="{FF2B5EF4-FFF2-40B4-BE49-F238E27FC236}">
              <a16:creationId xmlns:a16="http://schemas.microsoft.com/office/drawing/2014/main" id="{6C7EE030-E136-4268-A5A5-3D9DF6F76660}"/>
            </a:ext>
          </a:extLst>
        </xdr:cNvPr>
        <xdr:cNvSpPr txBox="1"/>
      </xdr:nvSpPr>
      <xdr:spPr>
        <a:xfrm rot="20707492">
          <a:off x="9091975" y="4564451"/>
          <a:ext cx="726308" cy="5339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7B6C407A-CB54-4116-862C-FF1FA9BBF881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Leslie</a:t>
          </a:fld>
          <a:endParaRPr lang="en-GB" sz="1100"/>
        </a:p>
      </xdr:txBody>
    </xdr:sp>
    <xdr:clientData/>
  </xdr:twoCellAnchor>
  <xdr:twoCellAnchor editAs="oneCell">
    <xdr:from>
      <xdr:col>8</xdr:col>
      <xdr:colOff>872492</xdr:colOff>
      <xdr:row>17</xdr:row>
      <xdr:rowOff>104775</xdr:rowOff>
    </xdr:from>
    <xdr:to>
      <xdr:col>9</xdr:col>
      <xdr:colOff>76202</xdr:colOff>
      <xdr:row>21</xdr:row>
      <xdr:rowOff>234315</xdr:rowOff>
    </xdr:to>
    <xdr:sp macro="" textlink="Calc!$CG$76">
      <xdr:nvSpPr>
        <xdr:cNvPr id="55" name="TextBox 54">
          <a:extLst>
            <a:ext uri="{FF2B5EF4-FFF2-40B4-BE49-F238E27FC236}">
              <a16:creationId xmlns:a16="http://schemas.microsoft.com/office/drawing/2014/main" id="{B76853CF-7420-485C-9BBD-48B6E65633F8}"/>
            </a:ext>
          </a:extLst>
        </xdr:cNvPr>
        <xdr:cNvSpPr txBox="1"/>
      </xdr:nvSpPr>
      <xdr:spPr>
        <a:xfrm>
          <a:off x="9578342" y="3771900"/>
          <a:ext cx="984885" cy="1120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noAutofit/>
        </a:bodyPr>
        <a:lstStyle/>
        <a:p>
          <a:pPr algn="ctr"/>
          <a:fld id="{9124FD69-1641-4196-AFD2-3BB047A20BED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Pablo</a:t>
          </a:fld>
          <a:endParaRPr lang="en-GB" sz="1100"/>
        </a:p>
      </xdr:txBody>
    </xdr:sp>
    <xdr:clientData/>
  </xdr:twoCellAnchor>
  <xdr:oneCellAnchor>
    <xdr:from>
      <xdr:col>7</xdr:col>
      <xdr:colOff>151904</xdr:colOff>
      <xdr:row>8</xdr:row>
      <xdr:rowOff>163926</xdr:rowOff>
    </xdr:from>
    <xdr:ext cx="1720215" cy="208800"/>
    <xdr:sp macro="" textlink="$C$7">
      <xdr:nvSpPr>
        <xdr:cNvPr id="56" name="Rectangle: Rounded Corners 55">
          <a:extLst>
            <a:ext uri="{FF2B5EF4-FFF2-40B4-BE49-F238E27FC236}">
              <a16:creationId xmlns:a16="http://schemas.microsoft.com/office/drawing/2014/main" id="{A89629AE-3BB4-4376-8309-1A7A43408BC9}"/>
            </a:ext>
          </a:extLst>
        </xdr:cNvPr>
        <xdr:cNvSpPr/>
      </xdr:nvSpPr>
      <xdr:spPr>
        <a:xfrm rot="20276207">
          <a:off x="7076579" y="1602201"/>
          <a:ext cx="1720215" cy="208800"/>
        </a:xfrm>
        <a:prstGeom prst="roundRect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1E92605C-EBCE-459D-AC07-0F4B478C1E2A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SMART</a:t>
          </a:fld>
          <a:endParaRPr lang="en-GB" sz="1200"/>
        </a:p>
      </xdr:txBody>
    </xdr:sp>
    <xdr:clientData/>
  </xdr:oneCellAnchor>
  <xdr:oneCellAnchor>
    <xdr:from>
      <xdr:col>9</xdr:col>
      <xdr:colOff>922520</xdr:colOff>
      <xdr:row>8</xdr:row>
      <xdr:rowOff>160116</xdr:rowOff>
    </xdr:from>
    <xdr:ext cx="1720215" cy="208800"/>
    <xdr:sp macro="" textlink="$D$7">
      <xdr:nvSpPr>
        <xdr:cNvPr id="57" name="Rectangle: Rounded Corners 56">
          <a:extLst>
            <a:ext uri="{FF2B5EF4-FFF2-40B4-BE49-F238E27FC236}">
              <a16:creationId xmlns:a16="http://schemas.microsoft.com/office/drawing/2014/main" id="{11A41288-3768-4290-A189-047482064600}"/>
            </a:ext>
          </a:extLst>
        </xdr:cNvPr>
        <xdr:cNvSpPr/>
      </xdr:nvSpPr>
      <xdr:spPr>
        <a:xfrm rot="1320000">
          <a:off x="11409545" y="1598391"/>
          <a:ext cx="1720215" cy="208800"/>
        </a:xfrm>
        <a:prstGeom prst="roundRect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9E90EBF1-68CE-4787-9401-5A04E6D12E5B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OUTGOING</a:t>
          </a:fld>
          <a:endParaRPr lang="en-GB" sz="1200"/>
        </a:p>
      </xdr:txBody>
    </xdr:sp>
    <xdr:clientData/>
  </xdr:oneCellAnchor>
  <xdr:oneCellAnchor>
    <xdr:from>
      <xdr:col>6</xdr:col>
      <xdr:colOff>377012</xdr:colOff>
      <xdr:row>22</xdr:row>
      <xdr:rowOff>27877</xdr:rowOff>
    </xdr:from>
    <xdr:ext cx="1720215" cy="208800"/>
    <xdr:sp macro="" textlink="$E$7">
      <xdr:nvSpPr>
        <xdr:cNvPr id="58" name="Rectangle: Rounded Corners 57">
          <a:extLst>
            <a:ext uri="{FF2B5EF4-FFF2-40B4-BE49-F238E27FC236}">
              <a16:creationId xmlns:a16="http://schemas.microsoft.com/office/drawing/2014/main" id="{EF6667FD-6A1D-4B79-A82B-5C371F57E940}"/>
            </a:ext>
          </a:extLst>
        </xdr:cNvPr>
        <xdr:cNvSpPr/>
      </xdr:nvSpPr>
      <xdr:spPr>
        <a:xfrm rot="2400000">
          <a:off x="6920687" y="4933252"/>
          <a:ext cx="1720215" cy="208800"/>
        </a:xfrm>
        <a:prstGeom prst="round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F59088EB-B09B-49DD-AE60-6DE4A3CCB8E4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POLITE</a:t>
          </a:fld>
          <a:endParaRPr lang="en-GB" sz="1200"/>
        </a:p>
      </xdr:txBody>
    </xdr:sp>
    <xdr:clientData/>
  </xdr:oneCellAnchor>
  <xdr:oneCellAnchor>
    <xdr:from>
      <xdr:col>9</xdr:col>
      <xdr:colOff>1020423</xdr:colOff>
      <xdr:row>22</xdr:row>
      <xdr:rowOff>22557</xdr:rowOff>
    </xdr:from>
    <xdr:ext cx="1720215" cy="208800"/>
    <xdr:sp macro="" textlink="$F$7">
      <xdr:nvSpPr>
        <xdr:cNvPr id="59" name="Rectangle: Rounded Corners 58">
          <a:extLst>
            <a:ext uri="{FF2B5EF4-FFF2-40B4-BE49-F238E27FC236}">
              <a16:creationId xmlns:a16="http://schemas.microsoft.com/office/drawing/2014/main" id="{89F2BB9B-11D1-417E-823D-305DA709C874}"/>
            </a:ext>
          </a:extLst>
        </xdr:cNvPr>
        <xdr:cNvSpPr/>
      </xdr:nvSpPr>
      <xdr:spPr>
        <a:xfrm rot="19140000">
          <a:off x="11507448" y="4927932"/>
          <a:ext cx="1720215" cy="208800"/>
        </a:xfrm>
        <a:prstGeom prst="roundRect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23496A53-72C9-4BE0-8912-0C9B8FA740CA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HARDWORKING</a:t>
          </a:fld>
          <a:endParaRPr lang="en-GB" sz="1200"/>
        </a:p>
      </xdr:txBody>
    </xdr:sp>
    <xdr:clientData/>
  </xdr:oneCellAnchor>
  <xdr:twoCellAnchor editAs="oneCell">
    <xdr:from>
      <xdr:col>2</xdr:col>
      <xdr:colOff>9526</xdr:colOff>
      <xdr:row>1</xdr:row>
      <xdr:rowOff>57150</xdr:rowOff>
    </xdr:from>
    <xdr:to>
      <xdr:col>2</xdr:col>
      <xdr:colOff>447676</xdr:colOff>
      <xdr:row>2</xdr:row>
      <xdr:rowOff>247650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4E3586E2-5341-4173-8ECB-2102CABBF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1" y="14287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1</xdr:row>
      <xdr:rowOff>51225</xdr:rowOff>
    </xdr:from>
    <xdr:to>
      <xdr:col>5</xdr:col>
      <xdr:colOff>1301175</xdr:colOff>
      <xdr:row>2</xdr:row>
      <xdr:rowOff>253575</xdr:rowOff>
    </xdr:to>
    <xdr:grpSp>
      <xdr:nvGrpSpPr>
        <xdr:cNvPr id="1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9AE63C34-72E7-4F62-83D8-0750F5CC2D65}"/>
            </a:ext>
          </a:extLst>
        </xdr:cNvPr>
        <xdr:cNvGrpSpPr/>
      </xdr:nvGrpSpPr>
      <xdr:grpSpPr>
        <a:xfrm>
          <a:off x="4733925" y="136950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D857A75-4530-3130-EE34-0E3C88A35C5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359A0627-2B04-0F7F-3586-CDC6CAF01CC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1552575</xdr:colOff>
      <xdr:row>1</xdr:row>
      <xdr:rowOff>104774</xdr:rowOff>
    </xdr:from>
    <xdr:ext cx="1014221" cy="291600"/>
    <xdr:pic>
      <xdr:nvPicPr>
        <xdr:cNvPr id="105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618239</xdr:colOff>
      <xdr:row>8</xdr:row>
      <xdr:rowOff>139065</xdr:rowOff>
    </xdr:from>
    <xdr:to>
      <xdr:col>10</xdr:col>
      <xdr:colOff>453271</xdr:colOff>
      <xdr:row>24</xdr:row>
      <xdr:rowOff>82296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id="{766D7F08-1360-48B5-B48A-AFE776760474}"/>
            </a:ext>
          </a:extLst>
        </xdr:cNvPr>
        <xdr:cNvSpPr>
          <a:spLocks/>
        </xdr:cNvSpPr>
      </xdr:nvSpPr>
      <xdr:spPr>
        <a:xfrm>
          <a:off x="7542914" y="1577340"/>
          <a:ext cx="3921257" cy="3905631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2E86AB">
            <a:alpha val="49804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8</xdr:col>
      <xdr:colOff>195715</xdr:colOff>
      <xdr:row>10</xdr:row>
      <xdr:rowOff>100965</xdr:rowOff>
    </xdr:from>
    <xdr:to>
      <xdr:col>10</xdr:col>
      <xdr:colOff>453271</xdr:colOff>
      <xdr:row>22</xdr:row>
      <xdr:rowOff>91821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id="{BDEC5D33-C68A-41AE-920A-7DF662E33DB8}"/>
            </a:ext>
          </a:extLst>
        </xdr:cNvPr>
        <xdr:cNvSpPr>
          <a:spLocks/>
        </xdr:cNvSpPr>
      </xdr:nvSpPr>
      <xdr:spPr>
        <a:xfrm>
          <a:off x="8482465" y="2034540"/>
          <a:ext cx="2981706" cy="2962656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2E86AB">
            <a:alpha val="49804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8</xdr:col>
      <xdr:colOff>1078111</xdr:colOff>
      <xdr:row>12</xdr:row>
      <xdr:rowOff>35433</xdr:rowOff>
    </xdr:from>
    <xdr:to>
      <xdr:col>10</xdr:col>
      <xdr:colOff>453271</xdr:colOff>
      <xdr:row>20</xdr:row>
      <xdr:rowOff>157353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7087391B-5A80-4462-AC2C-2FE83FF5F9C1}"/>
            </a:ext>
          </a:extLst>
        </xdr:cNvPr>
        <xdr:cNvSpPr>
          <a:spLocks/>
        </xdr:cNvSpPr>
      </xdr:nvSpPr>
      <xdr:spPr>
        <a:xfrm>
          <a:off x="9364861" y="2464308"/>
          <a:ext cx="2099310" cy="2103120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1F4E78">
            <a:alpha val="49804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9</xdr:col>
      <xdr:colOff>576116</xdr:colOff>
      <xdr:row>13</xdr:row>
      <xdr:rowOff>240411</xdr:rowOff>
    </xdr:from>
    <xdr:to>
      <xdr:col>10</xdr:col>
      <xdr:colOff>453271</xdr:colOff>
      <xdr:row>18</xdr:row>
      <xdr:rowOff>200025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43B4002C-E4FD-46AA-BB21-D5296B20A84D}"/>
            </a:ext>
          </a:extLst>
        </xdr:cNvPr>
        <xdr:cNvSpPr>
          <a:spLocks/>
        </xdr:cNvSpPr>
      </xdr:nvSpPr>
      <xdr:spPr>
        <a:xfrm>
          <a:off x="10224941" y="2916936"/>
          <a:ext cx="1239230" cy="1197864"/>
        </a:xfrm>
        <a:custGeom>
          <a:avLst/>
          <a:gdLst>
            <a:gd name="connsiteX0" fmla="*/ 0 w 2452420"/>
            <a:gd name="connsiteY0" fmla="*/ 1226210 h 2452420"/>
            <a:gd name="connsiteX1" fmla="*/ 1226210 w 2452420"/>
            <a:gd name="connsiteY1" fmla="*/ 0 h 2452420"/>
            <a:gd name="connsiteX2" fmla="*/ 2452420 w 2452420"/>
            <a:gd name="connsiteY2" fmla="*/ 1226210 h 2452420"/>
            <a:gd name="connsiteX3" fmla="*/ 1226210 w 2452420"/>
            <a:gd name="connsiteY3" fmla="*/ 2452420 h 2452420"/>
            <a:gd name="connsiteX4" fmla="*/ 0 w 2452420"/>
            <a:gd name="connsiteY4" fmla="*/ 1226210 h 2452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452420" h="2452420">
              <a:moveTo>
                <a:pt x="0" y="1226210"/>
              </a:moveTo>
              <a:cubicBezTo>
                <a:pt x="0" y="548993"/>
                <a:pt x="548993" y="0"/>
                <a:pt x="1226210" y="0"/>
              </a:cubicBezTo>
              <a:cubicBezTo>
                <a:pt x="1903427" y="0"/>
                <a:pt x="2452420" y="548993"/>
                <a:pt x="2452420" y="1226210"/>
              </a:cubicBezTo>
              <a:cubicBezTo>
                <a:pt x="2452420" y="1903427"/>
                <a:pt x="1903427" y="2452420"/>
                <a:pt x="1226210" y="2452420"/>
              </a:cubicBezTo>
              <a:cubicBezTo>
                <a:pt x="548993" y="2452420"/>
                <a:pt x="0" y="1903427"/>
                <a:pt x="0" y="1226210"/>
              </a:cubicBezTo>
              <a:close/>
            </a:path>
          </a:pathLst>
        </a:custGeom>
        <a:solidFill>
          <a:srgbClr val="1F4E78">
            <a:alpha val="49804"/>
          </a:srgb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alpha val="50000"/>
            <a:hueOff val="0"/>
            <a:satOff val="0"/>
            <a:lumOff val="0"/>
            <a:alphaOff val="0"/>
          </a:schemeClr>
        </a:fillRef>
        <a:effectRef idx="0">
          <a:schemeClr val="accent1">
            <a:alpha val="50000"/>
            <a:hueOff val="0"/>
            <a:satOff val="0"/>
            <a:lumOff val="0"/>
            <a:alphaOff val="0"/>
          </a:schemeClr>
        </a:effectRef>
        <a:fontRef idx="minor">
          <a:schemeClr val="tx1"/>
        </a:fontRef>
      </xdr:style>
      <xdr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66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100" kern="1200"/>
        </a:p>
      </xdr:txBody>
    </xdr:sp>
    <xdr:clientData/>
  </xdr:twoCellAnchor>
  <xdr:twoCellAnchor editAs="oneCell">
    <xdr:from>
      <xdr:col>7</xdr:col>
      <xdr:colOff>630555</xdr:colOff>
      <xdr:row>11</xdr:row>
      <xdr:rowOff>19049</xdr:rowOff>
    </xdr:from>
    <xdr:to>
      <xdr:col>8</xdr:col>
      <xdr:colOff>266700</xdr:colOff>
      <xdr:row>21</xdr:row>
      <xdr:rowOff>156210</xdr:rowOff>
    </xdr:to>
    <xdr:sp macro="" textlink="Calc!$CJ$76">
      <xdr:nvSpPr>
        <xdr:cNvPr id="11" name="TextBox 10">
          <a:extLst>
            <a:ext uri="{FF2B5EF4-FFF2-40B4-BE49-F238E27FC236}">
              <a16:creationId xmlns:a16="http://schemas.microsoft.com/office/drawing/2014/main" id="{9E7CCD0C-9172-4C47-85D0-EC904B51EB05}"/>
            </a:ext>
          </a:extLst>
        </xdr:cNvPr>
        <xdr:cNvSpPr txBox="1"/>
      </xdr:nvSpPr>
      <xdr:spPr>
        <a:xfrm>
          <a:off x="7555230" y="2200274"/>
          <a:ext cx="998220" cy="26136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22861F9F-D356-46A2-85DE-EDE71C8A166B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Horses</a:t>
          </a:fld>
          <a:endParaRPr lang="en-GB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8</xdr:col>
      <xdr:colOff>196215</xdr:colOff>
      <xdr:row>11</xdr:row>
      <xdr:rowOff>228599</xdr:rowOff>
    </xdr:from>
    <xdr:to>
      <xdr:col>8</xdr:col>
      <xdr:colOff>1186815</xdr:colOff>
      <xdr:row>20</xdr:row>
      <xdr:rowOff>194310</xdr:rowOff>
    </xdr:to>
    <xdr:sp macro="" textlink="Calc!$CN$76">
      <xdr:nvSpPr>
        <xdr:cNvPr id="12" name="TextBox 11">
          <a:extLst>
            <a:ext uri="{FF2B5EF4-FFF2-40B4-BE49-F238E27FC236}">
              <a16:creationId xmlns:a16="http://schemas.microsoft.com/office/drawing/2014/main" id="{1242F308-C4E0-494C-BF9A-E50048DDD4A8}"/>
            </a:ext>
          </a:extLst>
        </xdr:cNvPr>
        <xdr:cNvSpPr txBox="1"/>
      </xdr:nvSpPr>
      <xdr:spPr>
        <a:xfrm>
          <a:off x="8482965" y="2409824"/>
          <a:ext cx="990600" cy="21945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C54BF8F7-37AA-43B4-94BA-61D4C96858B5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Tigers
 Pumas
 Sheep
 Pumas</a:t>
          </a:fld>
          <a:endParaRPr lang="en-GB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9</xdr:col>
      <xdr:colOff>582930</xdr:colOff>
      <xdr:row>13</xdr:row>
      <xdr:rowOff>244792</xdr:rowOff>
    </xdr:from>
    <xdr:to>
      <xdr:col>10</xdr:col>
      <xdr:colOff>426720</xdr:colOff>
      <xdr:row>18</xdr:row>
      <xdr:rowOff>178117</xdr:rowOff>
    </xdr:to>
    <xdr:sp macro="" textlink="Calc!$CX$76">
      <xdr:nvSpPr>
        <xdr:cNvPr id="13" name="TextBox 12">
          <a:extLst>
            <a:ext uri="{FF2B5EF4-FFF2-40B4-BE49-F238E27FC236}">
              <a16:creationId xmlns:a16="http://schemas.microsoft.com/office/drawing/2014/main" id="{C0A01D84-A50A-42F0-B001-5F4D4F271DCD}"/>
            </a:ext>
          </a:extLst>
        </xdr:cNvPr>
        <xdr:cNvSpPr txBox="1"/>
      </xdr:nvSpPr>
      <xdr:spPr>
        <a:xfrm>
          <a:off x="10231755" y="2921317"/>
          <a:ext cx="1205865" cy="1171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0C225946-7DB3-40CF-BF7D-9DD9E102C491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Seals</a:t>
          </a:fld>
          <a:endParaRPr lang="en-GB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8</xdr:col>
      <xdr:colOff>1074420</xdr:colOff>
      <xdr:row>12</xdr:row>
      <xdr:rowOff>232409</xdr:rowOff>
    </xdr:from>
    <xdr:to>
      <xdr:col>9</xdr:col>
      <xdr:colOff>666750</xdr:colOff>
      <xdr:row>19</xdr:row>
      <xdr:rowOff>190499</xdr:rowOff>
    </xdr:to>
    <xdr:sp macro="" textlink="Calc!$CT$76">
      <xdr:nvSpPr>
        <xdr:cNvPr id="15" name="TextBox 14">
          <a:extLst>
            <a:ext uri="{FF2B5EF4-FFF2-40B4-BE49-F238E27FC236}">
              <a16:creationId xmlns:a16="http://schemas.microsoft.com/office/drawing/2014/main" id="{C443975E-8DEC-455A-ABFB-08D816406833}"/>
            </a:ext>
          </a:extLst>
        </xdr:cNvPr>
        <xdr:cNvSpPr txBox="1"/>
      </xdr:nvSpPr>
      <xdr:spPr>
        <a:xfrm>
          <a:off x="9361170" y="2661284"/>
          <a:ext cx="954405" cy="169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fld id="{5ADFF7DC-11E2-439B-85AF-33EE81799B9F}" type="TxLink">
            <a:rPr lang="en-US" sz="9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
 Whales
 Dolphins</a:t>
          </a:fld>
          <a:endParaRPr lang="en-GB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2</xdr:col>
      <xdr:colOff>9526</xdr:colOff>
      <xdr:row>1</xdr:row>
      <xdr:rowOff>57150</xdr:rowOff>
    </xdr:from>
    <xdr:to>
      <xdr:col>2</xdr:col>
      <xdr:colOff>447676</xdr:colOff>
      <xdr:row>2</xdr:row>
      <xdr:rowOff>247650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26D2B73E-E9F3-4E3D-BE0C-40A943CDF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1" y="14287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1</xdr:row>
      <xdr:rowOff>51225</xdr:rowOff>
    </xdr:from>
    <xdr:to>
      <xdr:col>5</xdr:col>
      <xdr:colOff>1301175</xdr:colOff>
      <xdr:row>2</xdr:row>
      <xdr:rowOff>253575</xdr:rowOff>
    </xdr:to>
    <xdr:grpSp>
      <xdr:nvGrpSpPr>
        <xdr:cNvPr id="19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54F1A3D0-95B1-4B62-A395-A79C661C91A8}"/>
            </a:ext>
          </a:extLst>
        </xdr:cNvPr>
        <xdr:cNvGrpSpPr/>
      </xdr:nvGrpSpPr>
      <xdr:grpSpPr>
        <a:xfrm>
          <a:off x="4733925" y="136950"/>
          <a:ext cx="1044000" cy="450000"/>
          <a:chOff x="6972831" y="127063"/>
          <a:chExt cx="1044000" cy="450000"/>
        </a:xfrm>
      </xdr:grpSpPr>
      <xdr:sp macro="" textlink="">
        <xdr:nvSpPr>
          <xdr:cNvPr id="20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450BA04-9B30-0A49-B93B-C8D6FE06176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3E7A6417-1DBF-5DBF-C582-55E4CF189BB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1181100</xdr:colOff>
      <xdr:row>1</xdr:row>
      <xdr:rowOff>104774</xdr:rowOff>
    </xdr:from>
    <xdr:ext cx="1014221" cy="291600"/>
    <xdr:pic>
      <xdr:nvPicPr>
        <xdr:cNvPr id="102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19050</xdr:rowOff>
    </xdr:from>
    <xdr:to>
      <xdr:col>4</xdr:col>
      <xdr:colOff>453450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BC2D6A37-53DE-425F-B4CF-6690F6AB28DF}"/>
            </a:ext>
          </a:extLst>
        </xdr:cNvPr>
        <xdr:cNvGrpSpPr/>
      </xdr:nvGrpSpPr>
      <xdr:grpSpPr>
        <a:xfrm>
          <a:off x="10239375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EC2E7D17-41F6-23F0-B676-373BEAD1D7C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9920138-F29C-5437-5845-30D53072786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Q31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44" customWidth="1"/>
    <col min="2" max="2" width="6.42578125" style="44" customWidth="1"/>
    <col min="3" max="3" width="14.140625" style="44" customWidth="1"/>
    <col min="4" max="6" width="14.140625" style="58" customWidth="1"/>
    <col min="7" max="14" width="14.140625" style="44" customWidth="1"/>
    <col min="15" max="15" width="6.42578125" style="44" customWidth="1"/>
    <col min="16" max="16" width="2.7109375" style="44" customWidth="1"/>
    <col min="17" max="17" width="14.7109375" style="44" bestFit="1" customWidth="1"/>
    <col min="18" max="16384" width="8.85546875" style="44"/>
  </cols>
  <sheetData>
    <row r="1" spans="2:17" ht="6.75" customHeight="1" x14ac:dyDescent="0.25">
      <c r="D1" s="44"/>
      <c r="E1" s="44"/>
      <c r="F1" s="44"/>
    </row>
    <row r="2" spans="2:17" s="105" customFormat="1" ht="20.100000000000001" customHeight="1" x14ac:dyDescent="0.3">
      <c r="B2" s="104"/>
      <c r="C2" s="132" t="s">
        <v>112</v>
      </c>
      <c r="D2" s="45"/>
      <c r="E2" s="45"/>
      <c r="F2" s="45"/>
      <c r="G2" s="104"/>
      <c r="H2" s="104"/>
      <c r="I2" s="104"/>
      <c r="J2" s="104"/>
      <c r="K2" s="104"/>
      <c r="L2" s="104"/>
      <c r="M2" s="104"/>
      <c r="N2" s="104"/>
      <c r="O2" s="104"/>
    </row>
    <row r="3" spans="2:17" s="107" customFormat="1" ht="24" customHeight="1" x14ac:dyDescent="0.35">
      <c r="B3" s="106"/>
      <c r="C3" s="133" t="s">
        <v>5</v>
      </c>
      <c r="D3" s="46"/>
      <c r="E3" s="46"/>
      <c r="F3" s="46"/>
      <c r="G3" s="106"/>
      <c r="H3" s="106"/>
      <c r="I3" s="106"/>
      <c r="J3" s="106"/>
      <c r="K3" s="106"/>
      <c r="L3" s="106"/>
      <c r="M3" s="106"/>
      <c r="N3" s="106"/>
      <c r="O3" s="106"/>
    </row>
    <row r="4" spans="2:17" ht="4.9000000000000004" customHeight="1" x14ac:dyDescent="0.25">
      <c r="D4" s="44"/>
      <c r="E4" s="44"/>
      <c r="F4" s="44"/>
    </row>
    <row r="5" spans="2:17" ht="4.9000000000000004" customHeight="1" x14ac:dyDescent="0.25">
      <c r="D5" s="44"/>
      <c r="E5" s="44"/>
      <c r="F5" s="44"/>
    </row>
    <row r="6" spans="2:17" ht="15" customHeight="1" x14ac:dyDescent="0.25">
      <c r="B6" s="47"/>
      <c r="C6" s="48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9"/>
    </row>
    <row r="7" spans="2:17" x14ac:dyDescent="0.25">
      <c r="B7" s="50"/>
      <c r="C7" s="74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52"/>
    </row>
    <row r="8" spans="2:17" x14ac:dyDescent="0.25">
      <c r="B8" s="50"/>
      <c r="C8" s="74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52"/>
      <c r="Q8" s="53"/>
    </row>
    <row r="9" spans="2:17" x14ac:dyDescent="0.25">
      <c r="B9" s="50"/>
      <c r="C9" s="74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52"/>
    </row>
    <row r="10" spans="2:17" x14ac:dyDescent="0.25">
      <c r="B10" s="50"/>
      <c r="C10" s="74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52"/>
    </row>
    <row r="11" spans="2:17" x14ac:dyDescent="0.25">
      <c r="B11" s="50"/>
      <c r="C11" s="74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52"/>
    </row>
    <row r="12" spans="2:17" x14ac:dyDescent="0.25">
      <c r="B12" s="50"/>
      <c r="C12" s="74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52"/>
    </row>
    <row r="13" spans="2:17" x14ac:dyDescent="0.25">
      <c r="B13" s="50"/>
      <c r="C13" s="74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52"/>
    </row>
    <row r="14" spans="2:17" x14ac:dyDescent="0.25">
      <c r="B14" s="50"/>
      <c r="C14" s="74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52"/>
    </row>
    <row r="15" spans="2:17" x14ac:dyDescent="0.25">
      <c r="B15" s="50"/>
      <c r="C15" s="74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52"/>
    </row>
    <row r="16" spans="2:17" x14ac:dyDescent="0.25">
      <c r="B16" s="50"/>
      <c r="C16" s="74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52"/>
    </row>
    <row r="17" spans="2:15" x14ac:dyDescent="0.25">
      <c r="B17" s="50"/>
      <c r="C17" s="74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52"/>
    </row>
    <row r="18" spans="2:15" x14ac:dyDescent="0.25">
      <c r="B18" s="50"/>
      <c r="C18" s="74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52"/>
    </row>
    <row r="19" spans="2:15" x14ac:dyDescent="0.25">
      <c r="B19" s="50"/>
      <c r="C19" s="74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52"/>
    </row>
    <row r="20" spans="2:15" x14ac:dyDescent="0.25">
      <c r="B20" s="50"/>
      <c r="C20" s="74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52"/>
    </row>
    <row r="21" spans="2:15" x14ac:dyDescent="0.25">
      <c r="B21" s="50"/>
      <c r="C21" s="74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52"/>
    </row>
    <row r="22" spans="2:15" x14ac:dyDescent="0.25">
      <c r="B22" s="50"/>
      <c r="C22" s="74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52"/>
    </row>
    <row r="23" spans="2:15" x14ac:dyDescent="0.25">
      <c r="B23" s="50"/>
      <c r="C23" s="74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52"/>
    </row>
    <row r="24" spans="2:15" x14ac:dyDescent="0.25">
      <c r="B24" s="50"/>
      <c r="C24" s="74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52"/>
    </row>
    <row r="25" spans="2:15" x14ac:dyDescent="0.25">
      <c r="B25" s="50"/>
      <c r="C25" s="74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52"/>
    </row>
    <row r="26" spans="2:15" x14ac:dyDescent="0.25">
      <c r="B26" s="50"/>
      <c r="C26" s="74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52"/>
    </row>
    <row r="27" spans="2:15" ht="8.25" customHeight="1" x14ac:dyDescent="0.25">
      <c r="B27" s="50"/>
      <c r="C27" s="74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52"/>
    </row>
    <row r="28" spans="2:15" x14ac:dyDescent="0.25">
      <c r="B28" s="50"/>
      <c r="C28" s="74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52"/>
    </row>
    <row r="29" spans="2:15" x14ac:dyDescent="0.25">
      <c r="B29" s="50"/>
      <c r="C29" s="74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52"/>
    </row>
    <row r="30" spans="2:15" ht="7.35" customHeight="1" x14ac:dyDescent="0.25">
      <c r="B30" s="54"/>
      <c r="C30" s="54"/>
      <c r="D30" s="55"/>
      <c r="E30" s="55"/>
      <c r="F30" s="55"/>
      <c r="G30" s="54"/>
      <c r="H30" s="54"/>
      <c r="I30" s="54"/>
      <c r="J30" s="54"/>
      <c r="K30" s="54"/>
      <c r="L30" s="54"/>
      <c r="M30" s="54"/>
      <c r="N30" s="54"/>
      <c r="O30" s="54"/>
    </row>
    <row r="31" spans="2:15" ht="23.1" customHeight="1" x14ac:dyDescent="0.25">
      <c r="B31" s="56"/>
      <c r="C31" s="56"/>
      <c r="D31" s="57"/>
      <c r="E31" s="57"/>
      <c r="F31" s="57"/>
      <c r="G31" s="56"/>
      <c r="H31" s="56"/>
      <c r="I31" s="56"/>
      <c r="J31" s="56"/>
      <c r="K31" s="56"/>
      <c r="L31" s="56"/>
      <c r="M31" s="56"/>
      <c r="N31" s="56"/>
      <c r="O31" s="56"/>
    </row>
  </sheetData>
  <sheetProtection algorithmName="SHA-512" hashValue="de7AuHna79KDj1FamiKtaKKntVh4U9WKIc3+8X9mdZKubEQzR2Ztd2VtGdjRB0dTaOYUa4vsNvYAl0a4H9Pnfw==" saltValue="O5feOzw1FyHK7FBIjWsMEg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P29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44" customWidth="1"/>
    <col min="2" max="2" width="1.28515625" style="44" customWidth="1"/>
    <col min="3" max="4" width="20.7109375" style="58" customWidth="1"/>
    <col min="5" max="5" width="5.7109375" style="58" customWidth="1"/>
    <col min="6" max="6" width="12" style="44" customWidth="1"/>
    <col min="7" max="7" width="11.42578125" style="44" customWidth="1"/>
    <col min="8" max="9" width="23.28515625" style="44" customWidth="1"/>
    <col min="10" max="10" width="12.5703125" style="44" customWidth="1"/>
    <col min="11" max="11" width="1.28515625" style="44" customWidth="1"/>
    <col min="12" max="12" width="2.7109375" style="59" customWidth="1"/>
    <col min="13" max="16384" width="8.85546875" style="44"/>
  </cols>
  <sheetData>
    <row r="1" spans="2:13" ht="6.75" customHeight="1" x14ac:dyDescent="0.25">
      <c r="C1" s="44"/>
      <c r="D1" s="44"/>
      <c r="E1" s="44"/>
    </row>
    <row r="2" spans="2:13" s="105" customFormat="1" ht="20.100000000000001" customHeight="1" x14ac:dyDescent="0.3">
      <c r="B2" s="108"/>
      <c r="C2" s="45" t="s">
        <v>112</v>
      </c>
      <c r="D2" s="45"/>
      <c r="E2" s="45"/>
      <c r="F2" s="108"/>
      <c r="G2" s="108"/>
      <c r="H2" s="108"/>
      <c r="I2" s="108"/>
      <c r="J2" s="108"/>
      <c r="K2" s="108"/>
      <c r="L2" s="109"/>
    </row>
    <row r="3" spans="2:13" s="107" customFormat="1" ht="24" customHeight="1" x14ac:dyDescent="0.35">
      <c r="B3" s="110"/>
      <c r="C3" s="46" t="s">
        <v>26</v>
      </c>
      <c r="D3" s="46"/>
      <c r="E3" s="46"/>
      <c r="F3" s="110"/>
      <c r="G3" s="110"/>
      <c r="H3" s="110"/>
      <c r="I3" s="110"/>
      <c r="J3" s="110"/>
      <c r="K3" s="110"/>
      <c r="L3" s="111"/>
    </row>
    <row r="4" spans="2:13" ht="5.0999999999999996" customHeight="1" x14ac:dyDescent="0.25">
      <c r="C4" s="44"/>
      <c r="D4" s="44"/>
      <c r="E4" s="44"/>
    </row>
    <row r="5" spans="2:13" ht="5.0999999999999996" customHeight="1" x14ac:dyDescent="0.25">
      <c r="C5" s="44"/>
      <c r="D5" s="44"/>
      <c r="E5" s="44"/>
    </row>
    <row r="6" spans="2:13" ht="15" customHeight="1" x14ac:dyDescent="0.25">
      <c r="B6" s="60"/>
      <c r="C6" s="61"/>
      <c r="D6" s="61"/>
      <c r="E6" s="61"/>
      <c r="F6" s="61"/>
      <c r="G6" s="61"/>
      <c r="H6" s="61"/>
      <c r="I6" s="61"/>
      <c r="J6" s="61"/>
      <c r="K6" s="62"/>
      <c r="L6" s="63"/>
    </row>
    <row r="7" spans="2:13" ht="20.100000000000001" customHeight="1" x14ac:dyDescent="0.25">
      <c r="B7" s="64"/>
      <c r="C7" s="98" t="s">
        <v>109</v>
      </c>
      <c r="D7" s="99" t="s">
        <v>110</v>
      </c>
      <c r="E7" s="66"/>
      <c r="F7" s="67"/>
      <c r="G7" s="68"/>
      <c r="H7" s="68"/>
      <c r="I7" s="68"/>
      <c r="J7" s="68"/>
      <c r="K7" s="65"/>
      <c r="L7" s="63"/>
    </row>
    <row r="8" spans="2:13" ht="20.100000000000001" customHeight="1" x14ac:dyDescent="0.25">
      <c r="B8" s="64"/>
      <c r="C8" s="162" t="s">
        <v>64</v>
      </c>
      <c r="D8" s="158" t="s">
        <v>58</v>
      </c>
      <c r="E8" s="66"/>
      <c r="F8" s="152"/>
      <c r="G8" s="66"/>
      <c r="H8" s="66"/>
      <c r="I8" s="66"/>
      <c r="J8" s="66"/>
      <c r="K8" s="65"/>
      <c r="L8" s="63"/>
    </row>
    <row r="9" spans="2:13" ht="20.100000000000001" customHeight="1" x14ac:dyDescent="0.25">
      <c r="B9" s="64"/>
      <c r="C9" s="163" t="s">
        <v>66</v>
      </c>
      <c r="D9" s="159" t="s">
        <v>63</v>
      </c>
      <c r="E9" s="66"/>
      <c r="F9" s="66"/>
      <c r="G9" s="66"/>
      <c r="H9" s="66"/>
      <c r="I9" s="66"/>
      <c r="J9" s="66"/>
      <c r="K9" s="65"/>
      <c r="L9" s="63"/>
    </row>
    <row r="10" spans="2:13" ht="20.100000000000001" customHeight="1" x14ac:dyDescent="0.25">
      <c r="B10" s="64"/>
      <c r="C10" s="163" t="s">
        <v>69</v>
      </c>
      <c r="D10" s="159" t="s">
        <v>64</v>
      </c>
      <c r="E10" s="66"/>
      <c r="F10" s="66"/>
      <c r="G10" s="66"/>
      <c r="H10" s="66"/>
      <c r="I10" s="66"/>
      <c r="J10" s="66"/>
      <c r="K10" s="65"/>
      <c r="L10" s="63"/>
    </row>
    <row r="11" spans="2:13" ht="20.100000000000001" customHeight="1" x14ac:dyDescent="0.25">
      <c r="B11" s="64"/>
      <c r="C11" s="163" t="s">
        <v>68</v>
      </c>
      <c r="D11" s="159" t="s">
        <v>60</v>
      </c>
      <c r="E11" s="66"/>
      <c r="F11" s="66"/>
      <c r="G11" s="66"/>
      <c r="H11" s="66"/>
      <c r="I11" s="66"/>
      <c r="J11" s="66"/>
      <c r="K11" s="65"/>
      <c r="L11" s="63"/>
    </row>
    <row r="12" spans="2:13" ht="20.100000000000001" customHeight="1" x14ac:dyDescent="0.25">
      <c r="B12" s="64"/>
      <c r="C12" s="163" t="s">
        <v>70</v>
      </c>
      <c r="D12" s="159" t="s">
        <v>59</v>
      </c>
      <c r="E12" s="66"/>
      <c r="F12" s="66"/>
      <c r="G12" s="66"/>
      <c r="H12" s="66"/>
      <c r="I12" s="66"/>
      <c r="J12" s="66"/>
      <c r="K12" s="65"/>
      <c r="L12" s="63"/>
    </row>
    <row r="13" spans="2:13" ht="20.100000000000001" customHeight="1" x14ac:dyDescent="0.25">
      <c r="B13" s="64"/>
      <c r="C13" s="163" t="s">
        <v>67</v>
      </c>
      <c r="D13" s="159" t="s">
        <v>61</v>
      </c>
      <c r="E13" s="66"/>
      <c r="F13" s="66"/>
      <c r="G13" s="66"/>
      <c r="H13" s="66"/>
      <c r="I13" s="66"/>
      <c r="J13" s="66"/>
      <c r="K13" s="65"/>
      <c r="L13" s="63"/>
    </row>
    <row r="14" spans="2:13" ht="20.100000000000001" customHeight="1" x14ac:dyDescent="0.25">
      <c r="B14" s="64"/>
      <c r="C14" s="163" t="s">
        <v>71</v>
      </c>
      <c r="D14" s="159" t="s">
        <v>62</v>
      </c>
      <c r="E14" s="66"/>
      <c r="F14" s="66"/>
      <c r="G14" s="66"/>
      <c r="H14" s="66"/>
      <c r="I14" s="66"/>
      <c r="J14" s="66"/>
      <c r="K14" s="65"/>
      <c r="L14" s="63"/>
      <c r="M14" s="70"/>
    </row>
    <row r="15" spans="2:13" ht="20.100000000000001" customHeight="1" x14ac:dyDescent="0.25">
      <c r="B15" s="64"/>
      <c r="C15" s="163" t="s">
        <v>65</v>
      </c>
      <c r="D15" s="159" t="s">
        <v>63</v>
      </c>
      <c r="E15" s="66"/>
      <c r="F15" s="66"/>
      <c r="G15" s="66"/>
      <c r="H15" s="66"/>
      <c r="I15" s="66"/>
      <c r="J15" s="66"/>
      <c r="K15" s="65"/>
      <c r="L15" s="63"/>
      <c r="M15" s="71"/>
    </row>
    <row r="16" spans="2:13" ht="20.100000000000001" customHeight="1" x14ac:dyDescent="0.25">
      <c r="B16" s="64"/>
      <c r="C16" s="163"/>
      <c r="D16" s="159"/>
      <c r="E16" s="66"/>
      <c r="F16" s="66"/>
      <c r="G16" s="66"/>
      <c r="H16" s="66"/>
      <c r="I16" s="66"/>
      <c r="J16" s="66"/>
      <c r="K16" s="65"/>
      <c r="L16" s="63"/>
    </row>
    <row r="17" spans="2:16" ht="20.100000000000001" customHeight="1" x14ac:dyDescent="0.25">
      <c r="B17" s="64"/>
      <c r="C17" s="165"/>
      <c r="D17" s="164"/>
      <c r="E17" s="66"/>
      <c r="F17" s="66"/>
      <c r="G17" s="66"/>
      <c r="H17" s="66"/>
      <c r="I17" s="66"/>
      <c r="J17" s="66"/>
      <c r="K17" s="65"/>
      <c r="L17" s="63"/>
    </row>
    <row r="18" spans="2:16" ht="20.100000000000001" customHeight="1" x14ac:dyDescent="0.25">
      <c r="B18" s="64"/>
      <c r="C18" s="166"/>
      <c r="D18" s="167"/>
      <c r="E18" s="66"/>
      <c r="F18" s="66"/>
      <c r="G18" s="66"/>
      <c r="H18" s="66"/>
      <c r="I18" s="66"/>
      <c r="J18" s="66"/>
      <c r="K18" s="65"/>
      <c r="L18" s="63"/>
    </row>
    <row r="19" spans="2:16" ht="20.100000000000001" customHeight="1" x14ac:dyDescent="0.25">
      <c r="B19" s="64"/>
      <c r="C19" s="168"/>
      <c r="D19" s="169"/>
      <c r="E19" s="66"/>
      <c r="F19" s="66"/>
      <c r="G19" s="66"/>
      <c r="H19" s="66"/>
      <c r="I19" s="66"/>
      <c r="J19" s="66"/>
      <c r="K19" s="65"/>
      <c r="L19" s="63"/>
      <c r="P19" s="155"/>
    </row>
    <row r="20" spans="2:16" ht="20.100000000000001" customHeight="1" x14ac:dyDescent="0.25">
      <c r="B20" s="64"/>
      <c r="C20" s="168"/>
      <c r="D20" s="169"/>
      <c r="E20" s="66"/>
      <c r="F20" s="66"/>
      <c r="G20" s="66"/>
      <c r="H20" s="66"/>
      <c r="I20" s="66"/>
      <c r="J20" s="66"/>
      <c r="K20" s="65"/>
      <c r="L20" s="63"/>
      <c r="P20" s="155"/>
    </row>
    <row r="21" spans="2:16" ht="20.100000000000001" customHeight="1" x14ac:dyDescent="0.25">
      <c r="B21" s="64"/>
      <c r="C21" s="168"/>
      <c r="D21" s="169"/>
      <c r="E21" s="66"/>
      <c r="F21" s="66"/>
      <c r="G21" s="66"/>
      <c r="H21" s="66"/>
      <c r="I21" s="66"/>
      <c r="J21" s="66"/>
      <c r="K21" s="65"/>
      <c r="L21" s="63"/>
      <c r="P21" s="155"/>
    </row>
    <row r="22" spans="2:16" ht="20.100000000000001" customHeight="1" x14ac:dyDescent="0.25">
      <c r="B22" s="64"/>
      <c r="C22" s="168"/>
      <c r="D22" s="169"/>
      <c r="E22" s="66"/>
      <c r="F22" s="66"/>
      <c r="G22" s="66"/>
      <c r="H22" s="66"/>
      <c r="I22" s="66"/>
      <c r="J22" s="66"/>
      <c r="K22" s="65"/>
      <c r="L22" s="63"/>
      <c r="P22" s="155"/>
    </row>
    <row r="23" spans="2:16" ht="20.100000000000001" customHeight="1" x14ac:dyDescent="0.25">
      <c r="B23" s="64"/>
      <c r="C23" s="168"/>
      <c r="D23" s="169"/>
      <c r="E23" s="66"/>
      <c r="F23" s="66"/>
      <c r="G23" s="66"/>
      <c r="H23" s="66"/>
      <c r="I23" s="66"/>
      <c r="J23" s="66"/>
      <c r="K23" s="65"/>
      <c r="L23" s="63"/>
      <c r="P23" s="155"/>
    </row>
    <row r="24" spans="2:16" ht="20.100000000000001" customHeight="1" x14ac:dyDescent="0.25">
      <c r="B24" s="64"/>
      <c r="C24" s="168"/>
      <c r="D24" s="169"/>
      <c r="E24" s="66"/>
      <c r="F24" s="66"/>
      <c r="G24" s="66"/>
      <c r="H24" s="66"/>
      <c r="I24" s="66"/>
      <c r="J24" s="66"/>
      <c r="K24" s="65"/>
      <c r="L24" s="63"/>
      <c r="P24" s="155"/>
    </row>
    <row r="25" spans="2:16" ht="20.100000000000001" customHeight="1" x14ac:dyDescent="0.25">
      <c r="B25" s="64"/>
      <c r="C25" s="168"/>
      <c r="D25" s="169"/>
      <c r="E25" s="66"/>
      <c r="F25" s="66"/>
      <c r="G25" s="66"/>
      <c r="H25" s="66"/>
      <c r="I25" s="66"/>
      <c r="J25" s="66"/>
      <c r="K25" s="65"/>
      <c r="L25" s="63"/>
    </row>
    <row r="26" spans="2:16" ht="20.100000000000001" customHeight="1" x14ac:dyDescent="0.25">
      <c r="B26" s="64"/>
      <c r="C26" s="168"/>
      <c r="D26" s="169"/>
      <c r="E26" s="66"/>
      <c r="F26" s="66"/>
      <c r="G26" s="66"/>
      <c r="H26" s="66"/>
      <c r="I26" s="66"/>
      <c r="J26" s="66"/>
      <c r="K26" s="65"/>
      <c r="L26" s="63"/>
    </row>
    <row r="27" spans="2:16" ht="20.100000000000001" customHeight="1" x14ac:dyDescent="0.25">
      <c r="B27" s="64"/>
      <c r="C27" s="170"/>
      <c r="D27" s="171"/>
      <c r="E27" s="66"/>
      <c r="F27" s="66"/>
      <c r="G27" s="66"/>
      <c r="H27" s="66"/>
      <c r="I27" s="66"/>
      <c r="J27" s="66"/>
      <c r="K27" s="65"/>
      <c r="L27" s="63"/>
    </row>
    <row r="28" spans="2:16" ht="15" customHeight="1" x14ac:dyDescent="0.25">
      <c r="B28" s="64"/>
      <c r="C28" s="66"/>
      <c r="D28" s="66"/>
      <c r="E28" s="66"/>
      <c r="F28" s="66"/>
      <c r="G28" s="66"/>
      <c r="H28" s="66"/>
      <c r="I28" s="66"/>
      <c r="J28" s="66"/>
      <c r="K28" s="65"/>
      <c r="L28" s="63"/>
    </row>
    <row r="29" spans="2:16" ht="15" customHeight="1" x14ac:dyDescent="0.25">
      <c r="B29" s="100"/>
      <c r="C29" s="72"/>
      <c r="D29" s="72"/>
      <c r="E29" s="72"/>
      <c r="F29" s="72"/>
      <c r="G29" s="72"/>
      <c r="H29" s="72"/>
      <c r="I29" s="72"/>
      <c r="J29" s="72"/>
      <c r="K29" s="101"/>
      <c r="L29" s="63"/>
    </row>
  </sheetData>
  <sheetProtection algorithmName="SHA-512" hashValue="aGtkaTJaE3T7qFBCX3knbZUh9Vd7+mNsqXPt1uWknwIe3iwmgEvFzf0tHdSrWIUkiFE+m64u+KGsciZre+6PYg==" saltValue="eynUohvnnObsq4753bqeOw==" spinCount="100000" sheet="1" objects="1" scenarios="1"/>
  <phoneticPr fontId="11" type="noConversion"/>
  <conditionalFormatting sqref="C8:D17">
    <cfRule type="expression" dxfId="31" priority="11">
      <formula>COUNTIF(C$7:C7,C8)=1</formula>
    </cfRule>
  </conditionalFormatting>
  <conditionalFormatting sqref="C7:D7">
    <cfRule type="expression" dxfId="30" priority="1">
      <formula>COUNTIF(B$7:B7,C7)=1</formula>
    </cfRule>
  </conditionalFormatting>
  <printOptions horizontalCentered="1" vertic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L30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44" customWidth="1"/>
    <col min="2" max="2" width="1.28515625" style="44" customWidth="1"/>
    <col min="3" max="5" width="20.7109375" style="58" customWidth="1"/>
    <col min="6" max="6" width="5.7109375" style="58" customWidth="1"/>
    <col min="7" max="7" width="23.28515625" style="44" customWidth="1"/>
    <col min="8" max="8" width="23.42578125" style="44" customWidth="1"/>
    <col min="9" max="9" width="18" style="44" customWidth="1"/>
    <col min="10" max="10" width="23.28515625" style="44" customWidth="1"/>
    <col min="11" max="11" width="1.28515625" style="44" customWidth="1"/>
    <col min="12" max="12" width="2.7109375" style="59" customWidth="1"/>
    <col min="13" max="16384" width="8.85546875" style="44"/>
  </cols>
  <sheetData>
    <row r="1" spans="2:12" ht="6.75" customHeight="1" x14ac:dyDescent="0.25">
      <c r="C1" s="44"/>
      <c r="D1" s="44"/>
      <c r="E1" s="44"/>
      <c r="F1" s="44"/>
    </row>
    <row r="2" spans="2:12" s="105" customFormat="1" ht="20.100000000000001" customHeight="1" x14ac:dyDescent="0.3">
      <c r="B2" s="108"/>
      <c r="C2" s="45" t="s">
        <v>112</v>
      </c>
      <c r="D2" s="45"/>
      <c r="E2" s="45"/>
      <c r="F2" s="45"/>
      <c r="G2" s="108"/>
      <c r="H2" s="108"/>
      <c r="I2" s="108"/>
      <c r="J2" s="108"/>
      <c r="K2" s="108"/>
      <c r="L2" s="109"/>
    </row>
    <row r="3" spans="2:12" s="107" customFormat="1" ht="24" customHeight="1" x14ac:dyDescent="0.35">
      <c r="B3" s="110"/>
      <c r="C3" s="46" t="s">
        <v>53</v>
      </c>
      <c r="D3" s="46"/>
      <c r="E3" s="46"/>
      <c r="F3" s="46"/>
      <c r="G3" s="110"/>
      <c r="H3" s="110"/>
      <c r="I3" s="110"/>
      <c r="J3" s="110"/>
      <c r="K3" s="110"/>
      <c r="L3" s="111"/>
    </row>
    <row r="4" spans="2:12" ht="5.0999999999999996" customHeight="1" x14ac:dyDescent="0.25">
      <c r="C4" s="44"/>
      <c r="D4" s="44"/>
      <c r="E4" s="44"/>
      <c r="F4" s="44"/>
    </row>
    <row r="5" spans="2:12" ht="5.0999999999999996" customHeight="1" x14ac:dyDescent="0.25">
      <c r="C5" s="44"/>
      <c r="D5" s="44"/>
      <c r="E5" s="44"/>
      <c r="F5" s="44"/>
    </row>
    <row r="6" spans="2:12" ht="15" customHeight="1" x14ac:dyDescent="0.25">
      <c r="B6" s="47"/>
      <c r="C6" s="48"/>
      <c r="D6" s="48"/>
      <c r="E6" s="48"/>
      <c r="F6" s="48"/>
      <c r="G6" s="48"/>
      <c r="H6" s="48"/>
      <c r="I6" s="48"/>
      <c r="J6" s="48"/>
      <c r="K6" s="49"/>
      <c r="L6" s="73"/>
    </row>
    <row r="7" spans="2:12" ht="20.100000000000001" customHeight="1" x14ac:dyDescent="0.25">
      <c r="B7" s="50"/>
      <c r="C7" s="98" t="s">
        <v>76</v>
      </c>
      <c r="D7" s="147" t="s">
        <v>74</v>
      </c>
      <c r="E7" s="99" t="s">
        <v>77</v>
      </c>
      <c r="F7" s="74"/>
      <c r="G7" s="67"/>
      <c r="H7" s="68"/>
      <c r="I7" s="68"/>
      <c r="J7" s="68"/>
      <c r="K7" s="52"/>
      <c r="L7" s="73"/>
    </row>
    <row r="8" spans="2:12" ht="20.100000000000001" customHeight="1" x14ac:dyDescent="0.25">
      <c r="B8" s="50"/>
      <c r="C8" s="146" t="s">
        <v>18</v>
      </c>
      <c r="D8" s="146" t="s">
        <v>29</v>
      </c>
      <c r="E8" s="146" t="s">
        <v>7</v>
      </c>
      <c r="F8" s="66"/>
      <c r="G8" s="51"/>
      <c r="H8" s="51"/>
      <c r="I8" s="51"/>
      <c r="J8" s="51"/>
      <c r="K8" s="52"/>
      <c r="L8" s="73"/>
    </row>
    <row r="9" spans="2:12" ht="20.100000000000001" customHeight="1" x14ac:dyDescent="0.25">
      <c r="B9" s="50"/>
      <c r="C9" s="146" t="s">
        <v>17</v>
      </c>
      <c r="D9" s="146" t="s">
        <v>32</v>
      </c>
      <c r="E9" s="146" t="s">
        <v>9</v>
      </c>
      <c r="F9" s="66"/>
      <c r="G9" s="51"/>
      <c r="H9" s="51"/>
      <c r="I9" s="51"/>
      <c r="J9" s="51"/>
      <c r="K9" s="52"/>
      <c r="L9" s="73"/>
    </row>
    <row r="10" spans="2:12" ht="20.100000000000001" customHeight="1" x14ac:dyDescent="0.25">
      <c r="B10" s="50"/>
      <c r="C10" s="146" t="s">
        <v>13</v>
      </c>
      <c r="D10" s="146" t="s">
        <v>10</v>
      </c>
      <c r="E10" s="146" t="s">
        <v>6</v>
      </c>
      <c r="F10" s="66"/>
      <c r="G10" s="51"/>
      <c r="H10" s="51"/>
      <c r="I10" s="51"/>
      <c r="J10" s="51"/>
      <c r="K10" s="52"/>
      <c r="L10" s="73"/>
    </row>
    <row r="11" spans="2:12" ht="20.100000000000001" customHeight="1" x14ac:dyDescent="0.25">
      <c r="B11" s="50"/>
      <c r="C11" s="146" t="s">
        <v>28</v>
      </c>
      <c r="D11" s="146" t="s">
        <v>16</v>
      </c>
      <c r="E11" s="146" t="s">
        <v>31</v>
      </c>
      <c r="F11" s="66"/>
      <c r="G11" s="51"/>
      <c r="H11" s="51"/>
      <c r="I11" s="51"/>
      <c r="J11" s="51"/>
      <c r="K11" s="52"/>
      <c r="L11" s="73"/>
    </row>
    <row r="12" spans="2:12" ht="20.100000000000001" customHeight="1" x14ac:dyDescent="0.25">
      <c r="B12" s="50"/>
      <c r="C12" s="146" t="s">
        <v>7</v>
      </c>
      <c r="D12" s="146" t="s">
        <v>7</v>
      </c>
      <c r="E12" s="146" t="s">
        <v>10</v>
      </c>
      <c r="F12" s="66"/>
      <c r="G12" s="51"/>
      <c r="H12" s="51"/>
      <c r="I12" s="51"/>
      <c r="J12" s="51"/>
      <c r="K12" s="52"/>
      <c r="L12" s="73"/>
    </row>
    <row r="13" spans="2:12" ht="20.100000000000001" customHeight="1" x14ac:dyDescent="0.25">
      <c r="B13" s="50"/>
      <c r="C13" s="146" t="s">
        <v>6</v>
      </c>
      <c r="D13" s="146" t="s">
        <v>13</v>
      </c>
      <c r="E13" s="146" t="s">
        <v>25</v>
      </c>
      <c r="F13" s="66"/>
      <c r="G13" s="51"/>
      <c r="H13" s="51"/>
      <c r="I13" s="51"/>
      <c r="J13" s="51"/>
      <c r="K13" s="52"/>
      <c r="L13" s="73"/>
    </row>
    <row r="14" spans="2:12" ht="20.100000000000001" customHeight="1" x14ac:dyDescent="0.25">
      <c r="B14" s="50"/>
      <c r="C14" s="146" t="s">
        <v>31</v>
      </c>
      <c r="D14" s="146" t="s">
        <v>31</v>
      </c>
      <c r="E14" s="146" t="s">
        <v>11</v>
      </c>
      <c r="F14" s="66"/>
      <c r="G14" s="51"/>
      <c r="H14" s="51"/>
      <c r="I14" s="51"/>
      <c r="J14" s="51"/>
      <c r="K14" s="52"/>
      <c r="L14" s="73"/>
    </row>
    <row r="15" spans="2:12" ht="20.100000000000001" customHeight="1" x14ac:dyDescent="0.25">
      <c r="B15" s="50"/>
      <c r="C15" s="146" t="s">
        <v>28</v>
      </c>
      <c r="D15" s="146"/>
      <c r="E15" s="146"/>
      <c r="F15" s="66"/>
      <c r="G15" s="51"/>
      <c r="H15" s="51"/>
      <c r="I15" s="51"/>
      <c r="J15" s="51"/>
      <c r="K15" s="52"/>
      <c r="L15" s="73"/>
    </row>
    <row r="16" spans="2:12" ht="20.100000000000001" customHeight="1" x14ac:dyDescent="0.25">
      <c r="B16" s="50"/>
      <c r="C16" s="146" t="s">
        <v>29</v>
      </c>
      <c r="D16" s="146"/>
      <c r="E16" s="146"/>
      <c r="F16" s="66"/>
      <c r="G16" s="51"/>
      <c r="H16" s="51"/>
      <c r="I16" s="51"/>
      <c r="J16" s="51"/>
      <c r="K16" s="52"/>
      <c r="L16" s="73"/>
    </row>
    <row r="17" spans="2:12" ht="20.100000000000001" customHeight="1" x14ac:dyDescent="0.25">
      <c r="B17" s="50"/>
      <c r="C17" s="146"/>
      <c r="D17" s="146"/>
      <c r="E17" s="146"/>
      <c r="F17" s="66"/>
      <c r="G17" s="51"/>
      <c r="H17" s="51"/>
      <c r="I17" s="51"/>
      <c r="J17" s="51"/>
      <c r="K17" s="52"/>
      <c r="L17" s="73"/>
    </row>
    <row r="18" spans="2:12" ht="20.100000000000001" customHeight="1" x14ac:dyDescent="0.25">
      <c r="B18" s="50"/>
      <c r="C18" s="172"/>
      <c r="D18" s="173"/>
      <c r="E18" s="174"/>
      <c r="F18" s="66"/>
      <c r="G18" s="51"/>
      <c r="H18" s="51"/>
      <c r="I18" s="51"/>
      <c r="J18" s="51"/>
      <c r="K18" s="52"/>
      <c r="L18" s="73"/>
    </row>
    <row r="19" spans="2:12" ht="20.100000000000001" customHeight="1" x14ac:dyDescent="0.25">
      <c r="B19" s="50"/>
      <c r="C19" s="168"/>
      <c r="D19" s="175"/>
      <c r="E19" s="169"/>
      <c r="F19" s="66"/>
      <c r="G19" s="51"/>
      <c r="H19" s="51"/>
      <c r="I19" s="51"/>
      <c r="J19" s="51"/>
      <c r="K19" s="52"/>
      <c r="L19" s="73"/>
    </row>
    <row r="20" spans="2:12" ht="20.100000000000001" customHeight="1" x14ac:dyDescent="0.25">
      <c r="B20" s="50"/>
      <c r="C20" s="168"/>
      <c r="D20" s="175"/>
      <c r="E20" s="169"/>
      <c r="F20" s="66"/>
      <c r="G20" s="51"/>
      <c r="H20" s="51"/>
      <c r="I20" s="51"/>
      <c r="J20" s="51"/>
      <c r="K20" s="52"/>
      <c r="L20" s="73"/>
    </row>
    <row r="21" spans="2:12" ht="20.100000000000001" customHeight="1" x14ac:dyDescent="0.25">
      <c r="B21" s="50"/>
      <c r="C21" s="168"/>
      <c r="D21" s="175"/>
      <c r="E21" s="169"/>
      <c r="F21" s="66"/>
      <c r="G21" s="51"/>
      <c r="H21" s="51"/>
      <c r="I21" s="51"/>
      <c r="J21" s="51"/>
      <c r="K21" s="52"/>
      <c r="L21" s="73"/>
    </row>
    <row r="22" spans="2:12" ht="20.100000000000001" customHeight="1" x14ac:dyDescent="0.25">
      <c r="B22" s="50"/>
      <c r="C22" s="168"/>
      <c r="D22" s="175"/>
      <c r="E22" s="169"/>
      <c r="F22" s="66"/>
      <c r="G22" s="51"/>
      <c r="H22" s="51"/>
      <c r="I22" s="51"/>
      <c r="J22" s="51"/>
      <c r="K22" s="52"/>
      <c r="L22" s="73"/>
    </row>
    <row r="23" spans="2:12" ht="20.100000000000001" customHeight="1" x14ac:dyDescent="0.25">
      <c r="B23" s="50"/>
      <c r="C23" s="168"/>
      <c r="D23" s="175"/>
      <c r="E23" s="169"/>
      <c r="F23" s="66"/>
      <c r="G23" s="51"/>
      <c r="H23" s="51"/>
      <c r="I23" s="51"/>
      <c r="J23" s="51"/>
      <c r="K23" s="52"/>
      <c r="L23" s="73"/>
    </row>
    <row r="24" spans="2:12" ht="20.100000000000001" customHeight="1" x14ac:dyDescent="0.25">
      <c r="B24" s="50"/>
      <c r="C24" s="168"/>
      <c r="D24" s="175"/>
      <c r="E24" s="169"/>
      <c r="F24" s="66"/>
      <c r="G24" s="51"/>
      <c r="H24" s="51"/>
      <c r="I24" s="51"/>
      <c r="J24" s="51"/>
      <c r="K24" s="52"/>
      <c r="L24" s="73"/>
    </row>
    <row r="25" spans="2:12" ht="20.100000000000001" customHeight="1" x14ac:dyDescent="0.25">
      <c r="B25" s="50"/>
      <c r="C25" s="168"/>
      <c r="D25" s="175"/>
      <c r="E25" s="169"/>
      <c r="F25" s="66"/>
      <c r="G25" s="51"/>
      <c r="H25" s="51"/>
      <c r="I25" s="51"/>
      <c r="J25" s="51"/>
      <c r="K25" s="52"/>
      <c r="L25" s="73"/>
    </row>
    <row r="26" spans="2:12" ht="20.100000000000001" customHeight="1" x14ac:dyDescent="0.25">
      <c r="B26" s="50"/>
      <c r="C26" s="168"/>
      <c r="D26" s="175"/>
      <c r="E26" s="169"/>
      <c r="F26" s="66"/>
      <c r="G26" s="51"/>
      <c r="H26" s="51"/>
      <c r="I26" s="51"/>
      <c r="J26" s="51"/>
      <c r="K26" s="52"/>
      <c r="L26" s="73"/>
    </row>
    <row r="27" spans="2:12" ht="20.100000000000001" customHeight="1" x14ac:dyDescent="0.25">
      <c r="B27" s="50"/>
      <c r="C27" s="170"/>
      <c r="D27" s="176"/>
      <c r="E27" s="171"/>
      <c r="F27" s="66"/>
      <c r="G27" s="51"/>
      <c r="H27" s="51"/>
      <c r="I27" s="51"/>
      <c r="J27" s="51"/>
      <c r="K27" s="52"/>
      <c r="L27" s="73"/>
    </row>
    <row r="28" spans="2:12" ht="15" customHeight="1" x14ac:dyDescent="0.25">
      <c r="B28" s="50"/>
      <c r="C28" s="75"/>
      <c r="D28" s="75"/>
      <c r="E28" s="75"/>
      <c r="F28" s="51"/>
      <c r="G28" s="51"/>
      <c r="H28" s="51"/>
      <c r="I28" s="51"/>
      <c r="J28" s="51"/>
      <c r="K28" s="52"/>
      <c r="L28" s="73"/>
    </row>
    <row r="29" spans="2:12" ht="15" customHeight="1" x14ac:dyDescent="0.25">
      <c r="B29" s="50"/>
      <c r="C29" s="51"/>
      <c r="D29" s="51"/>
      <c r="E29" s="51"/>
      <c r="F29" s="51"/>
      <c r="G29" s="51"/>
      <c r="H29" s="51"/>
      <c r="I29" s="51"/>
      <c r="J29" s="51"/>
      <c r="K29" s="52"/>
      <c r="L29" s="73"/>
    </row>
    <row r="30" spans="2:12" ht="15" customHeight="1" x14ac:dyDescent="0.25">
      <c r="B30" s="76"/>
      <c r="C30" s="77"/>
      <c r="D30" s="77"/>
      <c r="E30" s="77"/>
      <c r="F30" s="77"/>
      <c r="G30" s="77"/>
      <c r="H30" s="77"/>
      <c r="I30" s="77"/>
      <c r="J30" s="77"/>
      <c r="K30" s="78"/>
      <c r="L30" s="73"/>
    </row>
  </sheetData>
  <sheetProtection algorithmName="SHA-512" hashValue="vwYDOzsTw5ZWr9xAVYMBXi1Blm6Lk9NHnNZPPYsaOhc47hjkOc80pxh/AKCWOWjhv5H8xDNWIYjezESabR1Zqg==" saltValue="yBf0+0G8fqX/8vgEoLjb0w==" spinCount="100000" sheet="1" objects="1" scenarios="1"/>
  <phoneticPr fontId="11" type="noConversion"/>
  <conditionalFormatting sqref="C8:E17">
    <cfRule type="expression" dxfId="29" priority="23">
      <formula>COUNTIF(C$7:C7,C8)=1</formula>
    </cfRule>
  </conditionalFormatting>
  <conditionalFormatting sqref="C7:E7">
    <cfRule type="expression" dxfId="28" priority="1">
      <formula>COUNTIF($B$7:B7,C7)=1</formula>
    </cfRule>
  </conditionalFormatting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L29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44" customWidth="1"/>
    <col min="2" max="2" width="1.28515625" style="44" customWidth="1"/>
    <col min="3" max="5" width="20.7109375" style="58" customWidth="1"/>
    <col min="6" max="6" width="5.7109375" style="85" customWidth="1"/>
    <col min="7" max="7" width="17.7109375" style="44" customWidth="1"/>
    <col min="8" max="8" width="23.28515625" style="44" customWidth="1"/>
    <col min="9" max="9" width="21.85546875" style="44" customWidth="1"/>
    <col min="10" max="10" width="23.28515625" style="44" customWidth="1"/>
    <col min="11" max="11" width="16.5703125" style="44" customWidth="1"/>
    <col min="12" max="12" width="1.28515625" style="44" customWidth="1"/>
    <col min="13" max="13" width="2.7109375" style="44" customWidth="1"/>
    <col min="14" max="16384" width="8.85546875" style="44"/>
  </cols>
  <sheetData>
    <row r="1" spans="2:12" ht="6.75" customHeight="1" x14ac:dyDescent="0.25">
      <c r="C1" s="44"/>
      <c r="D1" s="44"/>
      <c r="E1" s="44"/>
      <c r="F1" s="59"/>
    </row>
    <row r="2" spans="2:12" s="105" customFormat="1" ht="20.100000000000001" customHeight="1" x14ac:dyDescent="0.3">
      <c r="B2" s="108"/>
      <c r="C2" s="45" t="s">
        <v>112</v>
      </c>
      <c r="D2" s="45"/>
      <c r="E2" s="45"/>
      <c r="F2" s="108"/>
      <c r="G2" s="108"/>
      <c r="H2" s="108"/>
      <c r="I2" s="108"/>
      <c r="J2" s="108"/>
      <c r="K2" s="108"/>
      <c r="L2" s="108"/>
    </row>
    <row r="3" spans="2:12" s="107" customFormat="1" ht="24" customHeight="1" x14ac:dyDescent="0.35">
      <c r="B3" s="110"/>
      <c r="C3" s="46" t="s">
        <v>54</v>
      </c>
      <c r="D3" s="46"/>
      <c r="E3" s="46"/>
      <c r="F3" s="110"/>
      <c r="G3" s="110"/>
      <c r="H3" s="110"/>
      <c r="I3" s="110"/>
      <c r="J3" s="110"/>
      <c r="K3" s="110"/>
      <c r="L3" s="110"/>
    </row>
    <row r="4" spans="2:12" ht="5.0999999999999996" customHeight="1" x14ac:dyDescent="0.25">
      <c r="C4" s="44"/>
      <c r="D4" s="44"/>
      <c r="E4" s="44"/>
      <c r="F4" s="44"/>
    </row>
    <row r="5" spans="2:12" ht="5.0999999999999996" customHeight="1" x14ac:dyDescent="0.25">
      <c r="C5" s="44"/>
      <c r="D5" s="44"/>
      <c r="E5" s="44"/>
      <c r="F5" s="44"/>
    </row>
    <row r="6" spans="2:12" ht="15" customHeight="1" x14ac:dyDescent="0.25">
      <c r="B6" s="47"/>
      <c r="C6" s="48"/>
      <c r="D6" s="48"/>
      <c r="E6" s="48"/>
      <c r="F6" s="48"/>
      <c r="G6" s="48"/>
      <c r="H6" s="48"/>
      <c r="I6" s="48"/>
      <c r="J6" s="48"/>
      <c r="K6" s="48"/>
      <c r="L6" s="49"/>
    </row>
    <row r="7" spans="2:12" ht="20.100000000000001" customHeight="1" x14ac:dyDescent="0.25">
      <c r="B7" s="50"/>
      <c r="C7" s="98" t="s">
        <v>76</v>
      </c>
      <c r="D7" s="147" t="s">
        <v>74</v>
      </c>
      <c r="E7" s="99" t="s">
        <v>77</v>
      </c>
      <c r="F7" s="74"/>
      <c r="G7" s="81" t="str">
        <f>IF(OR(LEN(Calc!$V$101)&gt;0,LEN(Calc!$V$102)&gt;0),Calc!$V$103,"")</f>
        <v>Triangular Model would be more suitable for this data set.</v>
      </c>
      <c r="H7" s="82"/>
      <c r="I7" s="83"/>
      <c r="J7" s="82"/>
      <c r="K7" s="82"/>
      <c r="L7" s="52"/>
    </row>
    <row r="8" spans="2:12" ht="20.100000000000001" customHeight="1" x14ac:dyDescent="0.25">
      <c r="B8" s="50"/>
      <c r="C8" s="156" t="s">
        <v>18</v>
      </c>
      <c r="D8" s="160" t="s">
        <v>29</v>
      </c>
      <c r="E8" s="158" t="s">
        <v>7</v>
      </c>
      <c r="F8" s="80"/>
      <c r="G8" s="69"/>
      <c r="H8" s="51"/>
      <c r="I8" s="51"/>
      <c r="J8" s="51"/>
      <c r="K8" s="51"/>
      <c r="L8" s="52"/>
    </row>
    <row r="9" spans="2:12" ht="20.100000000000001" customHeight="1" x14ac:dyDescent="0.25">
      <c r="B9" s="50"/>
      <c r="C9" s="157" t="s">
        <v>27</v>
      </c>
      <c r="D9" s="161" t="s">
        <v>32</v>
      </c>
      <c r="E9" s="159" t="s">
        <v>116</v>
      </c>
      <c r="F9" s="66"/>
      <c r="G9" s="102"/>
      <c r="H9" s="102"/>
      <c r="I9" s="102"/>
      <c r="J9" s="102"/>
      <c r="K9" s="102"/>
      <c r="L9" s="52"/>
    </row>
    <row r="10" spans="2:12" ht="20.100000000000001" customHeight="1" x14ac:dyDescent="0.25">
      <c r="B10" s="50"/>
      <c r="C10" s="157" t="s">
        <v>13</v>
      </c>
      <c r="D10" s="161" t="s">
        <v>20</v>
      </c>
      <c r="E10" s="159" t="s">
        <v>142</v>
      </c>
      <c r="F10" s="66"/>
      <c r="G10" s="51"/>
      <c r="H10" s="51"/>
      <c r="I10" s="51"/>
      <c r="J10" s="51"/>
      <c r="K10" s="51"/>
      <c r="L10" s="52"/>
    </row>
    <row r="11" spans="2:12" ht="20.100000000000001" customHeight="1" x14ac:dyDescent="0.25">
      <c r="B11" s="50"/>
      <c r="C11" s="157" t="s">
        <v>14</v>
      </c>
      <c r="D11" s="161" t="s">
        <v>33</v>
      </c>
      <c r="E11" s="159" t="s">
        <v>12</v>
      </c>
      <c r="F11" s="66"/>
      <c r="G11" s="51"/>
      <c r="H11" s="51"/>
      <c r="I11" s="51"/>
      <c r="J11" s="51"/>
      <c r="K11" s="51"/>
      <c r="L11" s="52"/>
    </row>
    <row r="12" spans="2:12" ht="20.100000000000001" customHeight="1" x14ac:dyDescent="0.25">
      <c r="B12" s="50"/>
      <c r="C12" s="157" t="s">
        <v>7</v>
      </c>
      <c r="D12" s="161" t="s">
        <v>7</v>
      </c>
      <c r="E12" s="159" t="s">
        <v>36</v>
      </c>
      <c r="F12" s="66"/>
      <c r="G12" s="84"/>
      <c r="H12" s="84"/>
      <c r="I12" s="84"/>
      <c r="J12" s="84"/>
      <c r="K12" s="84"/>
      <c r="L12" s="52"/>
    </row>
    <row r="13" spans="2:12" ht="20.100000000000001" customHeight="1" x14ac:dyDescent="0.25">
      <c r="B13" s="50"/>
      <c r="C13" s="157" t="s">
        <v>31</v>
      </c>
      <c r="D13" s="161" t="s">
        <v>31</v>
      </c>
      <c r="E13" s="159" t="s">
        <v>31</v>
      </c>
      <c r="F13" s="66"/>
      <c r="G13" s="51"/>
      <c r="H13" s="51"/>
      <c r="I13" s="51"/>
      <c r="J13" s="51"/>
      <c r="K13" s="51"/>
      <c r="L13" s="52"/>
    </row>
    <row r="14" spans="2:12" ht="20.100000000000001" customHeight="1" x14ac:dyDescent="0.25">
      <c r="B14" s="50"/>
      <c r="C14" s="157" t="s">
        <v>142</v>
      </c>
      <c r="D14" s="161" t="s">
        <v>30</v>
      </c>
      <c r="E14" s="159" t="s">
        <v>30</v>
      </c>
      <c r="F14" s="66"/>
      <c r="G14" s="51"/>
      <c r="H14" s="51"/>
      <c r="I14" s="51"/>
      <c r="J14" s="51"/>
      <c r="K14" s="51"/>
      <c r="L14" s="52"/>
    </row>
    <row r="15" spans="2:12" ht="20.100000000000001" customHeight="1" x14ac:dyDescent="0.25">
      <c r="B15" s="50"/>
      <c r="C15" s="157" t="s">
        <v>14</v>
      </c>
      <c r="D15" s="161"/>
      <c r="E15" s="159"/>
      <c r="F15" s="66"/>
      <c r="G15" s="51"/>
      <c r="H15" s="51"/>
      <c r="I15" s="51"/>
      <c r="J15" s="51"/>
      <c r="K15" s="51"/>
      <c r="L15" s="52"/>
    </row>
    <row r="16" spans="2:12" ht="20.100000000000001" customHeight="1" x14ac:dyDescent="0.25">
      <c r="B16" s="50"/>
      <c r="C16" s="157"/>
      <c r="D16" s="161"/>
      <c r="E16" s="159"/>
      <c r="F16" s="66"/>
      <c r="G16" s="51"/>
      <c r="H16" s="51"/>
      <c r="I16" s="51"/>
      <c r="J16" s="51"/>
      <c r="K16" s="51"/>
      <c r="L16" s="52"/>
    </row>
    <row r="17" spans="2:12" ht="20.100000000000001" customHeight="1" x14ac:dyDescent="0.25">
      <c r="B17" s="50"/>
      <c r="C17" s="157"/>
      <c r="D17" s="161"/>
      <c r="E17" s="159"/>
      <c r="F17" s="66"/>
      <c r="G17" s="51"/>
      <c r="H17" s="51"/>
      <c r="I17" s="51"/>
      <c r="J17" s="51"/>
      <c r="K17" s="51"/>
      <c r="L17" s="52"/>
    </row>
    <row r="18" spans="2:12" ht="20.100000000000001" customHeight="1" x14ac:dyDescent="0.25">
      <c r="B18" s="50"/>
      <c r="C18" s="172"/>
      <c r="D18" s="173"/>
      <c r="E18" s="174"/>
      <c r="F18" s="66"/>
      <c r="G18" s="51"/>
      <c r="H18" s="51"/>
      <c r="I18" s="51"/>
      <c r="J18" s="51"/>
      <c r="K18" s="51"/>
      <c r="L18" s="52"/>
    </row>
    <row r="19" spans="2:12" ht="20.100000000000001" customHeight="1" x14ac:dyDescent="0.25">
      <c r="B19" s="50"/>
      <c r="C19" s="168"/>
      <c r="D19" s="175"/>
      <c r="E19" s="169"/>
      <c r="F19" s="66"/>
      <c r="G19" s="51"/>
      <c r="H19" s="51"/>
      <c r="I19" s="51"/>
      <c r="J19" s="51"/>
      <c r="K19" s="51"/>
      <c r="L19" s="52"/>
    </row>
    <row r="20" spans="2:12" ht="20.100000000000001" customHeight="1" x14ac:dyDescent="0.25">
      <c r="B20" s="50"/>
      <c r="C20" s="168"/>
      <c r="D20" s="175"/>
      <c r="E20" s="169"/>
      <c r="F20" s="66"/>
      <c r="G20" s="51"/>
      <c r="H20" s="51"/>
      <c r="I20" s="51"/>
      <c r="J20" s="51"/>
      <c r="K20" s="51"/>
      <c r="L20" s="52"/>
    </row>
    <row r="21" spans="2:12" ht="20.100000000000001" customHeight="1" x14ac:dyDescent="0.25">
      <c r="B21" s="50"/>
      <c r="C21" s="168"/>
      <c r="D21" s="175"/>
      <c r="E21" s="169"/>
      <c r="F21" s="66"/>
      <c r="G21" s="51"/>
      <c r="H21" s="51"/>
      <c r="I21" s="51"/>
      <c r="J21" s="51"/>
      <c r="K21" s="51"/>
      <c r="L21" s="52"/>
    </row>
    <row r="22" spans="2:12" ht="20.100000000000001" customHeight="1" x14ac:dyDescent="0.25">
      <c r="B22" s="50"/>
      <c r="C22" s="168"/>
      <c r="D22" s="175"/>
      <c r="E22" s="169"/>
      <c r="F22" s="66"/>
      <c r="G22" s="51"/>
      <c r="H22" s="51"/>
      <c r="I22" s="51"/>
      <c r="J22" s="51"/>
      <c r="K22" s="51"/>
      <c r="L22" s="52"/>
    </row>
    <row r="23" spans="2:12" ht="20.100000000000001" customHeight="1" x14ac:dyDescent="0.25">
      <c r="B23" s="50"/>
      <c r="C23" s="168"/>
      <c r="D23" s="175"/>
      <c r="E23" s="169"/>
      <c r="F23" s="66"/>
      <c r="G23" s="51"/>
      <c r="H23" s="51"/>
      <c r="I23" s="51"/>
      <c r="J23" s="51"/>
      <c r="K23" s="51"/>
      <c r="L23" s="52"/>
    </row>
    <row r="24" spans="2:12" ht="20.100000000000001" customHeight="1" x14ac:dyDescent="0.25">
      <c r="B24" s="50"/>
      <c r="C24" s="168"/>
      <c r="D24" s="175"/>
      <c r="E24" s="169"/>
      <c r="F24" s="66"/>
      <c r="G24" s="51"/>
      <c r="H24" s="51"/>
      <c r="I24" s="51"/>
      <c r="J24" s="51"/>
      <c r="K24" s="51"/>
      <c r="L24" s="52"/>
    </row>
    <row r="25" spans="2:12" ht="20.100000000000001" customHeight="1" x14ac:dyDescent="0.25">
      <c r="B25" s="50"/>
      <c r="C25" s="168"/>
      <c r="D25" s="175"/>
      <c r="E25" s="169"/>
      <c r="F25" s="66"/>
      <c r="G25" s="51"/>
      <c r="H25" s="51"/>
      <c r="I25" s="51"/>
      <c r="J25" s="51"/>
      <c r="K25" s="51"/>
      <c r="L25" s="52"/>
    </row>
    <row r="26" spans="2:12" ht="20.100000000000001" customHeight="1" x14ac:dyDescent="0.25">
      <c r="B26" s="50"/>
      <c r="C26" s="168"/>
      <c r="D26" s="175"/>
      <c r="E26" s="169"/>
      <c r="F26" s="66"/>
      <c r="G26" s="51"/>
      <c r="H26" s="51"/>
      <c r="I26" s="51"/>
      <c r="J26" s="51"/>
      <c r="K26" s="51"/>
      <c r="L26" s="52"/>
    </row>
    <row r="27" spans="2:12" ht="20.100000000000001" customHeight="1" x14ac:dyDescent="0.25">
      <c r="B27" s="50"/>
      <c r="C27" s="170"/>
      <c r="D27" s="176"/>
      <c r="E27" s="171"/>
      <c r="F27" s="66"/>
      <c r="G27" s="51"/>
      <c r="H27" s="51"/>
      <c r="I27" s="51"/>
      <c r="J27" s="51"/>
      <c r="K27" s="51"/>
      <c r="L27" s="52"/>
    </row>
    <row r="28" spans="2:12" ht="15" customHeight="1" x14ac:dyDescent="0.25">
      <c r="B28" s="50"/>
      <c r="C28" s="75"/>
      <c r="D28" s="75"/>
      <c r="E28" s="75"/>
      <c r="F28" s="66"/>
      <c r="G28" s="51"/>
      <c r="H28" s="51"/>
      <c r="I28" s="51"/>
      <c r="J28" s="51"/>
      <c r="K28" s="51"/>
      <c r="L28" s="52"/>
    </row>
    <row r="29" spans="2:12" ht="15" customHeight="1" x14ac:dyDescent="0.25"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8"/>
    </row>
  </sheetData>
  <sheetProtection algorithmName="SHA-512" hashValue="Cqhb7EfOrsqw9KN9wUaKtS52U/7oda7utJCkfTFTUeY+hJnSvDKZu692IidhvcdzbjtBbAxU5ztcDIPzPaC33w==" saltValue="5HaYG2lLTbtHT4hMVyBNVQ==" spinCount="100000" sheet="1" objects="1" scenarios="1"/>
  <conditionalFormatting sqref="G7:K7">
    <cfRule type="expression" dxfId="27" priority="7">
      <formula>$G$7&lt;&gt;""</formula>
    </cfRule>
  </conditionalFormatting>
  <conditionalFormatting sqref="C8:E17">
    <cfRule type="expression" dxfId="26" priority="38">
      <formula>COUNTIF(C$7:C7,C8)=1</formula>
    </cfRule>
  </conditionalFormatting>
  <conditionalFormatting sqref="C7:E7">
    <cfRule type="expression" dxfId="25" priority="1">
      <formula>COUNTIF($B$7:B7,C7)=1</formula>
    </cfRule>
  </conditionalFormatting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8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5" id="{46C53032-737E-49AD-BFD1-7E316925E8CE}">
            <xm:f>ISNUMBER(MATCH(C8,Calc!$W$30:$W$49,0))</xm:f>
            <x14:dxf>
              <font>
                <color auto="1"/>
              </font>
              <fill>
                <patternFill>
                  <bgColor theme="5" tint="0.59996337778862885"/>
                </patternFill>
              </fill>
            </x14:dxf>
          </x14:cfRule>
          <x14:cfRule type="expression" priority="46" id="{00000000-000E-0000-0300-00002D000000}">
            <xm:f>ISNUMBER(MATCH(C8,Calc!$V$30:$V$49,0))</xm:f>
            <x14:dxf>
              <font>
                <color auto="1"/>
              </font>
              <fill>
                <patternFill>
                  <bgColor rgb="FFE4B7EB"/>
                </patternFill>
              </fill>
            </x14:dxf>
          </x14:cfRule>
          <xm:sqref>C8:E17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B1:L29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44" customWidth="1"/>
    <col min="2" max="2" width="1.28515625" style="44" customWidth="1"/>
    <col min="3" max="5" width="20.7109375" style="58" customWidth="1"/>
    <col min="6" max="6" width="5.7109375" style="44" customWidth="1"/>
    <col min="7" max="7" width="7.28515625" style="44" customWidth="1"/>
    <col min="8" max="10" width="25" style="44" customWidth="1"/>
    <col min="11" max="11" width="1.28515625" style="44" customWidth="1"/>
    <col min="12" max="12" width="2.7109375" style="59" customWidth="1"/>
    <col min="13" max="16384" width="8.85546875" style="44"/>
  </cols>
  <sheetData>
    <row r="1" spans="2:12" ht="6.75" customHeight="1" x14ac:dyDescent="0.25">
      <c r="C1" s="44"/>
      <c r="D1" s="44"/>
      <c r="E1" s="44"/>
    </row>
    <row r="2" spans="2:12" s="105" customFormat="1" ht="20.100000000000001" customHeight="1" x14ac:dyDescent="0.3">
      <c r="B2" s="108"/>
      <c r="C2" s="45" t="s">
        <v>112</v>
      </c>
      <c r="D2" s="45"/>
      <c r="E2" s="45"/>
      <c r="F2" s="108"/>
      <c r="G2" s="108"/>
      <c r="H2" s="108"/>
      <c r="I2" s="108"/>
      <c r="J2" s="108"/>
      <c r="K2" s="108"/>
      <c r="L2" s="109"/>
    </row>
    <row r="3" spans="2:12" s="107" customFormat="1" ht="24" customHeight="1" x14ac:dyDescent="0.35">
      <c r="B3" s="110"/>
      <c r="C3" s="46" t="s">
        <v>55</v>
      </c>
      <c r="D3" s="46"/>
      <c r="E3" s="46"/>
      <c r="F3" s="110"/>
      <c r="G3" s="110"/>
      <c r="H3" s="110"/>
      <c r="I3" s="110"/>
      <c r="J3" s="110"/>
      <c r="K3" s="110"/>
      <c r="L3" s="111"/>
    </row>
    <row r="4" spans="2:12" ht="5.0999999999999996" customHeight="1" x14ac:dyDescent="0.25">
      <c r="C4" s="44"/>
      <c r="D4" s="44"/>
      <c r="E4" s="44"/>
    </row>
    <row r="5" spans="2:12" ht="5.0999999999999996" customHeight="1" x14ac:dyDescent="0.25">
      <c r="C5" s="44"/>
      <c r="D5" s="44"/>
      <c r="E5" s="44"/>
    </row>
    <row r="6" spans="2:12" ht="15" customHeight="1" x14ac:dyDescent="0.25">
      <c r="B6" s="47"/>
      <c r="C6" s="48"/>
      <c r="D6" s="48"/>
      <c r="E6" s="48"/>
      <c r="F6" s="48"/>
      <c r="G6" s="48"/>
      <c r="H6" s="48"/>
      <c r="I6" s="48"/>
      <c r="J6" s="48"/>
      <c r="K6" s="49"/>
      <c r="L6" s="73"/>
    </row>
    <row r="7" spans="2:12" ht="20.100000000000001" customHeight="1" x14ac:dyDescent="0.25">
      <c r="B7" s="50"/>
      <c r="C7" s="98" t="s">
        <v>73</v>
      </c>
      <c r="D7" s="147" t="s">
        <v>74</v>
      </c>
      <c r="E7" s="99" t="s">
        <v>75</v>
      </c>
      <c r="F7" s="74"/>
      <c r="G7" s="87" t="str">
        <f>IF(LEN(Calc!$AF$101)&gt;0,Calc!$AF$102,"")</f>
        <v>Triangular Model would be more suitable for this data set.</v>
      </c>
      <c r="H7" s="88"/>
      <c r="I7" s="88"/>
      <c r="J7" s="88"/>
      <c r="K7" s="52"/>
      <c r="L7" s="73"/>
    </row>
    <row r="8" spans="2:12" ht="20.100000000000001" customHeight="1" x14ac:dyDescent="0.25">
      <c r="B8" s="50"/>
      <c r="C8" s="156" t="s">
        <v>52</v>
      </c>
      <c r="D8" s="160" t="s">
        <v>19</v>
      </c>
      <c r="E8" s="158" t="s">
        <v>7</v>
      </c>
      <c r="F8" s="51"/>
      <c r="G8" s="86"/>
      <c r="H8" s="151"/>
      <c r="I8" s="151"/>
      <c r="J8" s="151"/>
      <c r="K8" s="52"/>
      <c r="L8" s="73"/>
    </row>
    <row r="9" spans="2:12" ht="20.100000000000001" customHeight="1" x14ac:dyDescent="0.25">
      <c r="B9" s="50"/>
      <c r="C9" s="157" t="s">
        <v>10</v>
      </c>
      <c r="D9" s="161" t="s">
        <v>7</v>
      </c>
      <c r="E9" s="159" t="s">
        <v>10</v>
      </c>
      <c r="F9" s="51"/>
      <c r="G9" s="151"/>
      <c r="H9" s="151"/>
      <c r="I9" s="151"/>
      <c r="J9" s="151"/>
      <c r="K9" s="52"/>
      <c r="L9" s="73"/>
    </row>
    <row r="10" spans="2:12" ht="20.100000000000001" customHeight="1" x14ac:dyDescent="0.25">
      <c r="B10" s="50"/>
      <c r="C10" s="157" t="s">
        <v>8</v>
      </c>
      <c r="D10" s="161" t="s">
        <v>18</v>
      </c>
      <c r="E10" s="159" t="s">
        <v>11</v>
      </c>
      <c r="F10" s="51"/>
      <c r="G10" s="51"/>
      <c r="H10" s="51"/>
      <c r="I10" s="51"/>
      <c r="J10" s="51"/>
      <c r="K10" s="52"/>
      <c r="L10" s="73"/>
    </row>
    <row r="11" spans="2:12" ht="20.100000000000001" customHeight="1" x14ac:dyDescent="0.25">
      <c r="B11" s="50"/>
      <c r="C11" s="157" t="s">
        <v>19</v>
      </c>
      <c r="D11" s="161" t="s">
        <v>35</v>
      </c>
      <c r="E11" s="159"/>
      <c r="F11" s="51"/>
      <c r="G11" s="51"/>
      <c r="H11" s="51"/>
      <c r="I11" s="51"/>
      <c r="J11" s="51"/>
      <c r="K11" s="52"/>
      <c r="L11" s="73"/>
    </row>
    <row r="12" spans="2:12" ht="20.100000000000001" customHeight="1" x14ac:dyDescent="0.25">
      <c r="B12" s="50"/>
      <c r="C12" s="157" t="s">
        <v>7</v>
      </c>
      <c r="D12" s="161" t="s">
        <v>10</v>
      </c>
      <c r="E12" s="159"/>
      <c r="F12" s="51"/>
      <c r="G12" s="51"/>
      <c r="H12" s="51"/>
      <c r="I12" s="51"/>
      <c r="J12" s="51"/>
      <c r="K12" s="52"/>
      <c r="L12" s="73"/>
    </row>
    <row r="13" spans="2:12" ht="20.100000000000001" customHeight="1" x14ac:dyDescent="0.25">
      <c r="B13" s="50"/>
      <c r="C13" s="157" t="s">
        <v>18</v>
      </c>
      <c r="D13" s="161" t="s">
        <v>34</v>
      </c>
      <c r="E13" s="159"/>
      <c r="F13" s="51"/>
      <c r="G13" s="51"/>
      <c r="H13" s="51"/>
      <c r="I13" s="51"/>
      <c r="J13" s="51"/>
      <c r="K13" s="52"/>
      <c r="L13" s="73"/>
    </row>
    <row r="14" spans="2:12" ht="20.100000000000001" customHeight="1" x14ac:dyDescent="0.25">
      <c r="B14" s="50"/>
      <c r="C14" s="157" t="s">
        <v>6</v>
      </c>
      <c r="D14" s="161" t="s">
        <v>11</v>
      </c>
      <c r="E14" s="159"/>
      <c r="F14" s="51"/>
      <c r="G14" s="51"/>
      <c r="H14" s="51"/>
      <c r="I14" s="51"/>
      <c r="J14" s="51"/>
      <c r="K14" s="52"/>
      <c r="L14" s="73"/>
    </row>
    <row r="15" spans="2:12" ht="20.100000000000001" customHeight="1" x14ac:dyDescent="0.25">
      <c r="B15" s="50"/>
      <c r="C15" s="157" t="s">
        <v>34</v>
      </c>
      <c r="D15" s="161" t="s">
        <v>34</v>
      </c>
      <c r="E15" s="159"/>
      <c r="F15" s="51"/>
      <c r="G15" s="51"/>
      <c r="H15" s="51"/>
      <c r="I15" s="51"/>
      <c r="J15" s="51"/>
      <c r="K15" s="52"/>
      <c r="L15" s="73"/>
    </row>
    <row r="16" spans="2:12" ht="20.100000000000001" customHeight="1" x14ac:dyDescent="0.25">
      <c r="B16" s="50"/>
      <c r="C16" s="157"/>
      <c r="D16" s="161"/>
      <c r="E16" s="159"/>
      <c r="F16" s="51"/>
      <c r="G16" s="51"/>
      <c r="H16" s="51"/>
      <c r="I16" s="51"/>
      <c r="J16" s="51"/>
      <c r="K16" s="52"/>
      <c r="L16" s="73"/>
    </row>
    <row r="17" spans="2:12" ht="20.100000000000001" customHeight="1" x14ac:dyDescent="0.25">
      <c r="B17" s="50"/>
      <c r="C17" s="157"/>
      <c r="D17" s="161"/>
      <c r="E17" s="159"/>
      <c r="F17" s="51"/>
      <c r="G17" s="51"/>
      <c r="H17" s="51"/>
      <c r="I17" s="51"/>
      <c r="J17" s="51"/>
      <c r="K17" s="52"/>
      <c r="L17" s="73"/>
    </row>
    <row r="18" spans="2:12" ht="20.100000000000001" customHeight="1" x14ac:dyDescent="0.25">
      <c r="B18" s="50"/>
      <c r="C18" s="172"/>
      <c r="D18" s="173"/>
      <c r="E18" s="174"/>
      <c r="F18" s="51"/>
      <c r="G18" s="51"/>
      <c r="H18" s="51"/>
      <c r="I18" s="51"/>
      <c r="J18" s="51"/>
      <c r="K18" s="52"/>
      <c r="L18" s="73"/>
    </row>
    <row r="19" spans="2:12" ht="20.100000000000001" customHeight="1" x14ac:dyDescent="0.25">
      <c r="B19" s="50"/>
      <c r="C19" s="168"/>
      <c r="D19" s="175"/>
      <c r="E19" s="169"/>
      <c r="F19" s="51"/>
      <c r="G19" s="51"/>
      <c r="H19" s="51"/>
      <c r="I19" s="51"/>
      <c r="J19" s="51"/>
      <c r="K19" s="52"/>
      <c r="L19" s="73"/>
    </row>
    <row r="20" spans="2:12" ht="20.100000000000001" customHeight="1" x14ac:dyDescent="0.25">
      <c r="B20" s="50"/>
      <c r="C20" s="168"/>
      <c r="D20" s="175"/>
      <c r="E20" s="169"/>
      <c r="F20" s="51"/>
      <c r="G20" s="51"/>
      <c r="H20" s="51"/>
      <c r="I20" s="51"/>
      <c r="J20" s="51"/>
      <c r="K20" s="52"/>
      <c r="L20" s="73"/>
    </row>
    <row r="21" spans="2:12" ht="20.100000000000001" customHeight="1" x14ac:dyDescent="0.25">
      <c r="B21" s="50"/>
      <c r="C21" s="168"/>
      <c r="D21" s="175"/>
      <c r="E21" s="169"/>
      <c r="F21" s="51"/>
      <c r="G21" s="51"/>
      <c r="H21" s="51"/>
      <c r="I21" s="51"/>
      <c r="J21" s="51"/>
      <c r="K21" s="52"/>
      <c r="L21" s="73"/>
    </row>
    <row r="22" spans="2:12" ht="20.100000000000001" customHeight="1" x14ac:dyDescent="0.25">
      <c r="B22" s="50"/>
      <c r="C22" s="168"/>
      <c r="D22" s="175"/>
      <c r="E22" s="169"/>
      <c r="F22" s="51"/>
      <c r="G22" s="51"/>
      <c r="H22" s="51"/>
      <c r="I22" s="51"/>
      <c r="J22" s="51"/>
      <c r="K22" s="52"/>
      <c r="L22" s="73"/>
    </row>
    <row r="23" spans="2:12" ht="20.100000000000001" customHeight="1" x14ac:dyDescent="0.25">
      <c r="B23" s="50"/>
      <c r="C23" s="168"/>
      <c r="D23" s="175"/>
      <c r="E23" s="169"/>
      <c r="F23" s="51"/>
      <c r="G23" s="51"/>
      <c r="H23" s="51"/>
      <c r="I23" s="51"/>
      <c r="J23" s="51"/>
      <c r="K23" s="52"/>
      <c r="L23" s="73"/>
    </row>
    <row r="24" spans="2:12" ht="20.100000000000001" customHeight="1" x14ac:dyDescent="0.25">
      <c r="B24" s="50"/>
      <c r="C24" s="168"/>
      <c r="D24" s="175"/>
      <c r="E24" s="169"/>
      <c r="F24" s="51"/>
      <c r="G24" s="51"/>
      <c r="H24" s="51"/>
      <c r="I24" s="51"/>
      <c r="J24" s="51"/>
      <c r="K24" s="52"/>
      <c r="L24" s="73"/>
    </row>
    <row r="25" spans="2:12" ht="20.100000000000001" customHeight="1" x14ac:dyDescent="0.25">
      <c r="B25" s="50"/>
      <c r="C25" s="168"/>
      <c r="D25" s="175"/>
      <c r="E25" s="169"/>
      <c r="F25" s="51"/>
      <c r="G25" s="51"/>
      <c r="H25" s="51"/>
      <c r="I25" s="51"/>
      <c r="J25" s="51"/>
      <c r="K25" s="52"/>
      <c r="L25" s="73"/>
    </row>
    <row r="26" spans="2:12" ht="20.100000000000001" customHeight="1" x14ac:dyDescent="0.25">
      <c r="B26" s="50"/>
      <c r="C26" s="168"/>
      <c r="D26" s="175"/>
      <c r="E26" s="169"/>
      <c r="F26" s="51"/>
      <c r="G26" s="51"/>
      <c r="H26" s="51"/>
      <c r="I26" s="51"/>
      <c r="J26" s="51"/>
      <c r="K26" s="52"/>
      <c r="L26" s="73"/>
    </row>
    <row r="27" spans="2:12" ht="20.100000000000001" customHeight="1" x14ac:dyDescent="0.25">
      <c r="B27" s="50"/>
      <c r="C27" s="170"/>
      <c r="D27" s="176"/>
      <c r="E27" s="171"/>
      <c r="F27" s="51"/>
      <c r="G27" s="51"/>
      <c r="H27" s="51"/>
      <c r="I27" s="51"/>
      <c r="J27" s="51"/>
      <c r="K27" s="52"/>
      <c r="L27" s="73"/>
    </row>
    <row r="28" spans="2:12" ht="15" customHeight="1" x14ac:dyDescent="0.25">
      <c r="B28" s="50"/>
      <c r="C28" s="75"/>
      <c r="D28" s="75"/>
      <c r="E28" s="75"/>
      <c r="F28" s="51"/>
      <c r="G28" s="51"/>
      <c r="H28" s="51"/>
      <c r="I28" s="51"/>
      <c r="J28" s="51"/>
      <c r="K28" s="52"/>
      <c r="L28" s="73"/>
    </row>
    <row r="29" spans="2:12" ht="15" customHeight="1" x14ac:dyDescent="0.25">
      <c r="B29" s="76"/>
      <c r="C29" s="77"/>
      <c r="D29" s="77"/>
      <c r="E29" s="77"/>
      <c r="F29" s="77"/>
      <c r="G29" s="77"/>
      <c r="H29" s="77"/>
      <c r="I29" s="77"/>
      <c r="J29" s="77"/>
      <c r="K29" s="78"/>
      <c r="L29" s="73"/>
    </row>
  </sheetData>
  <sheetProtection algorithmName="SHA-512" hashValue="pgBnH/IU2Y8LxdZncNnZdydAA8ndCix+8c5mNQmmLblqL380j9t1lGAYkKRelqrAheQHprnbfvxtaMy13jSvow==" saltValue="AJy/DXwWynWPsqALVlDTAw==" spinCount="100000" sheet="1" objects="1" scenarios="1"/>
  <conditionalFormatting sqref="J7">
    <cfRule type="expression" dxfId="22" priority="10">
      <formula>$G$7&lt;&gt;""</formula>
    </cfRule>
  </conditionalFormatting>
  <conditionalFormatting sqref="G7">
    <cfRule type="expression" dxfId="21" priority="16">
      <formula>$G$7&lt;&gt;""</formula>
    </cfRule>
  </conditionalFormatting>
  <conditionalFormatting sqref="G7:J7">
    <cfRule type="expression" dxfId="20" priority="3">
      <formula>$G$7&lt;&gt;""</formula>
    </cfRule>
  </conditionalFormatting>
  <conditionalFormatting sqref="C7:E7">
    <cfRule type="expression" dxfId="19" priority="1">
      <formula>COUNTIF($B$7:B7,C7)=1</formula>
    </cfRule>
  </conditionalFormatting>
  <conditionalFormatting sqref="C8:E17">
    <cfRule type="expression" dxfId="18" priority="65">
      <formula>COUNTIF(C$7:C7,C8)=1</formula>
    </cfRule>
  </conditionalFormatting>
  <dataValidations count="1">
    <dataValidation allowBlank="1" showInputMessage="1" sqref="H8:J8 G11:J28 G8:G9 C8:F28" xr:uid="{90B27FF9-DD91-43CE-A9D7-535D960DAA26}"/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4" id="{2D046552-17AA-4CD9-8F3C-B4943CD226F9}">
            <xm:f>OR(ISNUMBER(MATCH(C8,Calc!$AF$30:$AF$49,0)),ISNUMBER(MATCH(C8,Calc!$AE$30:$AE$49,0)),ISNUMBER(MATCH(C8,Calc!$AC$30:$AC$49,0)),ISNUMBER(MATCH(C8,Calc!$AB$30:$AB$49,0)))</xm:f>
            <x14:dxf>
              <font>
                <color auto="1"/>
              </font>
              <fill>
                <patternFill>
                  <bgColor rgb="FFBDD7EE"/>
                </patternFill>
              </fill>
            </x14:dxf>
          </x14:cfRule>
          <xm:sqref>C8:E17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M33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44" customWidth="1"/>
    <col min="2" max="2" width="1.28515625" style="44" customWidth="1"/>
    <col min="3" max="5" width="20.7109375" style="58" customWidth="1"/>
    <col min="6" max="6" width="20.7109375" style="44" customWidth="1"/>
    <col min="7" max="7" width="5.7109375" style="44" customWidth="1"/>
    <col min="8" max="8" width="20.5703125" style="44" customWidth="1"/>
    <col min="9" max="9" width="12.7109375" style="44" customWidth="1"/>
    <col min="10" max="10" width="23.28515625" style="44" customWidth="1"/>
    <col min="11" max="11" width="24.5703125" style="44" customWidth="1"/>
    <col min="12" max="12" width="1.28515625" style="44" customWidth="1"/>
    <col min="13" max="13" width="2.7109375" style="59" customWidth="1"/>
    <col min="14" max="16384" width="8.85546875" style="44"/>
  </cols>
  <sheetData>
    <row r="1" spans="2:13" ht="6.75" customHeight="1" x14ac:dyDescent="0.25">
      <c r="C1" s="44"/>
      <c r="D1" s="44"/>
      <c r="E1" s="44"/>
    </row>
    <row r="2" spans="2:13" s="105" customFormat="1" ht="20.100000000000001" customHeight="1" x14ac:dyDescent="0.3">
      <c r="B2" s="108"/>
      <c r="C2" s="45" t="s">
        <v>112</v>
      </c>
      <c r="D2" s="45"/>
      <c r="E2" s="45"/>
      <c r="F2" s="108"/>
      <c r="G2" s="108"/>
      <c r="H2" s="108"/>
      <c r="I2" s="108"/>
      <c r="J2" s="108"/>
      <c r="K2" s="108"/>
      <c r="L2" s="108"/>
      <c r="M2" s="109"/>
    </row>
    <row r="3" spans="2:13" s="107" customFormat="1" ht="24" customHeight="1" x14ac:dyDescent="0.35">
      <c r="B3" s="110"/>
      <c r="C3" s="46" t="s">
        <v>56</v>
      </c>
      <c r="D3" s="46"/>
      <c r="E3" s="46"/>
      <c r="F3" s="110"/>
      <c r="G3" s="110"/>
      <c r="H3" s="110"/>
      <c r="I3" s="110"/>
      <c r="J3" s="110"/>
      <c r="K3" s="110"/>
      <c r="L3" s="110"/>
      <c r="M3" s="111"/>
    </row>
    <row r="4" spans="2:13" ht="5.0999999999999996" customHeight="1" x14ac:dyDescent="0.25">
      <c r="C4" s="44"/>
      <c r="D4" s="44"/>
      <c r="E4" s="44"/>
    </row>
    <row r="5" spans="2:13" ht="5.0999999999999996" customHeight="1" x14ac:dyDescent="0.25">
      <c r="C5" s="44"/>
      <c r="D5" s="44"/>
      <c r="E5" s="44"/>
    </row>
    <row r="6" spans="2:13" ht="15" customHeight="1" x14ac:dyDescent="0.25">
      <c r="B6" s="47"/>
      <c r="C6" s="48"/>
      <c r="D6" s="48"/>
      <c r="E6" s="48"/>
      <c r="F6" s="48"/>
      <c r="G6" s="48"/>
      <c r="H6" s="48"/>
      <c r="I6" s="48"/>
      <c r="J6" s="48"/>
      <c r="K6" s="48"/>
      <c r="L6" s="49"/>
      <c r="M6" s="73"/>
    </row>
    <row r="7" spans="2:13" ht="20.100000000000001" customHeight="1" x14ac:dyDescent="0.25">
      <c r="B7" s="50"/>
      <c r="C7" s="98" t="s">
        <v>72</v>
      </c>
      <c r="D7" s="147" t="s">
        <v>80</v>
      </c>
      <c r="E7" s="99" t="s">
        <v>79</v>
      </c>
      <c r="F7" s="99" t="s">
        <v>78</v>
      </c>
      <c r="G7" s="89"/>
      <c r="H7" s="81" t="str">
        <f>IF(OR(LEN(Calc!$AQ$101)&gt;0,LEN(Calc!$AQ$102)&gt;0,LEN(Calc!$AQ$103)&gt;0,LEN(Calc!$AQ$104)&gt;0),Calc!$AQ$103,"")</f>
        <v>Flower Model would be more suitable for this data set.</v>
      </c>
      <c r="I7" s="81"/>
      <c r="J7" s="81"/>
      <c r="K7" s="81"/>
      <c r="L7" s="52"/>
      <c r="M7" s="73"/>
    </row>
    <row r="8" spans="2:13" ht="20.100000000000001" customHeight="1" x14ac:dyDescent="0.25">
      <c r="B8" s="50"/>
      <c r="C8" s="156" t="s">
        <v>85</v>
      </c>
      <c r="D8" s="160" t="s">
        <v>114</v>
      </c>
      <c r="E8" s="161" t="s">
        <v>115</v>
      </c>
      <c r="F8" s="158" t="s">
        <v>114</v>
      </c>
      <c r="G8" s="89"/>
      <c r="H8" s="69"/>
      <c r="I8" s="90"/>
      <c r="J8" s="90"/>
      <c r="K8" s="90"/>
      <c r="L8" s="52"/>
      <c r="M8" s="73"/>
    </row>
    <row r="9" spans="2:13" ht="20.100000000000001" customHeight="1" x14ac:dyDescent="0.25">
      <c r="B9" s="50"/>
      <c r="C9" s="157" t="s">
        <v>87</v>
      </c>
      <c r="D9" s="161" t="s">
        <v>115</v>
      </c>
      <c r="E9" s="161" t="s">
        <v>84</v>
      </c>
      <c r="F9" s="159" t="s">
        <v>96</v>
      </c>
      <c r="G9" s="89"/>
      <c r="H9" s="102"/>
      <c r="I9" s="102"/>
      <c r="J9" s="102"/>
      <c r="K9" s="102"/>
      <c r="L9" s="52"/>
      <c r="M9" s="73"/>
    </row>
    <row r="10" spans="2:13" ht="20.100000000000001" customHeight="1" x14ac:dyDescent="0.25">
      <c r="B10" s="50"/>
      <c r="C10" s="157" t="s">
        <v>81</v>
      </c>
      <c r="D10" s="161" t="s">
        <v>88</v>
      </c>
      <c r="E10" s="161" t="s">
        <v>91</v>
      </c>
      <c r="F10" s="159" t="s">
        <v>91</v>
      </c>
      <c r="G10" s="74"/>
      <c r="H10" s="51"/>
      <c r="I10" s="51"/>
      <c r="J10" s="51"/>
      <c r="K10" s="51"/>
      <c r="L10" s="52"/>
      <c r="M10" s="73"/>
    </row>
    <row r="11" spans="2:13" ht="20.100000000000001" customHeight="1" x14ac:dyDescent="0.25">
      <c r="B11" s="50"/>
      <c r="C11" s="157" t="s">
        <v>96</v>
      </c>
      <c r="D11" s="161" t="s">
        <v>84</v>
      </c>
      <c r="E11" s="161" t="s">
        <v>96</v>
      </c>
      <c r="F11" s="159" t="s">
        <v>97</v>
      </c>
      <c r="G11" s="74"/>
      <c r="H11" s="51"/>
      <c r="I11" s="51"/>
      <c r="J11" s="51"/>
      <c r="K11" s="51"/>
      <c r="L11" s="52"/>
      <c r="M11" s="73"/>
    </row>
    <row r="12" spans="2:13" ht="20.100000000000001" customHeight="1" x14ac:dyDescent="0.25">
      <c r="B12" s="50"/>
      <c r="C12" s="157" t="s">
        <v>88</v>
      </c>
      <c r="D12" s="161" t="s">
        <v>93</v>
      </c>
      <c r="E12" s="161" t="s">
        <v>92</v>
      </c>
      <c r="F12" s="159" t="s">
        <v>83</v>
      </c>
      <c r="G12" s="66"/>
      <c r="H12" s="51"/>
      <c r="I12" s="51"/>
      <c r="J12" s="51"/>
      <c r="K12" s="51"/>
      <c r="L12" s="52"/>
      <c r="M12" s="73"/>
    </row>
    <row r="13" spans="2:13" ht="20.100000000000001" customHeight="1" x14ac:dyDescent="0.25">
      <c r="B13" s="50"/>
      <c r="C13" s="157" t="s">
        <v>83</v>
      </c>
      <c r="D13" s="161" t="s">
        <v>81</v>
      </c>
      <c r="E13" s="161" t="s">
        <v>81</v>
      </c>
      <c r="F13" s="159" t="s">
        <v>81</v>
      </c>
      <c r="G13" s="66"/>
      <c r="H13" s="51"/>
      <c r="I13" s="51"/>
      <c r="J13" s="51"/>
      <c r="K13" s="51"/>
      <c r="L13" s="52"/>
      <c r="M13" s="73"/>
    </row>
    <row r="14" spans="2:13" ht="20.100000000000001" customHeight="1" x14ac:dyDescent="0.25">
      <c r="B14" s="50"/>
      <c r="C14" s="157" t="s">
        <v>89</v>
      </c>
      <c r="D14" s="161" t="s">
        <v>87</v>
      </c>
      <c r="E14" s="161" t="s">
        <v>85</v>
      </c>
      <c r="F14" s="159" t="s">
        <v>87</v>
      </c>
      <c r="G14" s="66"/>
      <c r="H14" s="51"/>
      <c r="I14" s="51"/>
      <c r="J14" s="51"/>
      <c r="K14" s="51"/>
      <c r="L14" s="52"/>
      <c r="M14" s="73"/>
    </row>
    <row r="15" spans="2:13" ht="20.100000000000001" customHeight="1" x14ac:dyDescent="0.25">
      <c r="B15" s="50"/>
      <c r="C15" s="157" t="s">
        <v>115</v>
      </c>
      <c r="D15" s="161" t="s">
        <v>163</v>
      </c>
      <c r="E15" s="161" t="s">
        <v>93</v>
      </c>
      <c r="F15" s="159" t="s">
        <v>93</v>
      </c>
      <c r="G15" s="66"/>
      <c r="H15" s="51"/>
      <c r="I15" s="51"/>
      <c r="J15" s="51"/>
      <c r="K15" s="51"/>
      <c r="L15" s="52"/>
      <c r="M15" s="73"/>
    </row>
    <row r="16" spans="2:13" ht="20.100000000000001" customHeight="1" x14ac:dyDescent="0.25">
      <c r="B16" s="50"/>
      <c r="C16" s="157" t="s">
        <v>96</v>
      </c>
      <c r="D16" s="161"/>
      <c r="E16" s="161"/>
      <c r="F16" s="159"/>
      <c r="G16" s="66"/>
      <c r="H16" s="51"/>
      <c r="I16" s="51"/>
      <c r="J16" s="51"/>
      <c r="K16" s="51"/>
      <c r="L16" s="52"/>
      <c r="M16" s="73"/>
    </row>
    <row r="17" spans="2:13" ht="20.100000000000001" customHeight="1" x14ac:dyDescent="0.25">
      <c r="B17" s="50"/>
      <c r="C17" s="157"/>
      <c r="D17" s="161"/>
      <c r="E17" s="161"/>
      <c r="F17" s="159"/>
      <c r="G17" s="66"/>
      <c r="H17" s="51"/>
      <c r="I17" s="51"/>
      <c r="J17" s="51"/>
      <c r="K17" s="51"/>
      <c r="L17" s="52"/>
      <c r="M17" s="73"/>
    </row>
    <row r="18" spans="2:13" ht="20.100000000000001" customHeight="1" x14ac:dyDescent="0.25">
      <c r="B18" s="50"/>
      <c r="C18" s="168"/>
      <c r="D18" s="175"/>
      <c r="E18" s="175"/>
      <c r="F18" s="169"/>
      <c r="G18" s="66"/>
      <c r="H18" s="51"/>
      <c r="I18" s="51"/>
      <c r="J18" s="51"/>
      <c r="K18" s="51"/>
      <c r="L18" s="52"/>
      <c r="M18" s="73"/>
    </row>
    <row r="19" spans="2:13" ht="20.100000000000001" customHeight="1" x14ac:dyDescent="0.25">
      <c r="B19" s="50"/>
      <c r="C19" s="168"/>
      <c r="D19" s="175"/>
      <c r="E19" s="175"/>
      <c r="F19" s="169"/>
      <c r="G19" s="66"/>
      <c r="H19" s="51"/>
      <c r="I19" s="51"/>
      <c r="J19" s="51"/>
      <c r="K19" s="51"/>
      <c r="L19" s="52"/>
      <c r="M19" s="73"/>
    </row>
    <row r="20" spans="2:13" ht="20.100000000000001" customHeight="1" x14ac:dyDescent="0.25">
      <c r="B20" s="50"/>
      <c r="C20" s="168"/>
      <c r="D20" s="175"/>
      <c r="E20" s="175"/>
      <c r="F20" s="169"/>
      <c r="G20" s="66"/>
      <c r="H20" s="51"/>
      <c r="I20" s="51"/>
      <c r="J20" s="51"/>
      <c r="K20" s="51"/>
      <c r="L20" s="52"/>
      <c r="M20" s="73"/>
    </row>
    <row r="21" spans="2:13" ht="20.100000000000001" customHeight="1" x14ac:dyDescent="0.25">
      <c r="B21" s="50"/>
      <c r="C21" s="168"/>
      <c r="D21" s="175"/>
      <c r="E21" s="175"/>
      <c r="F21" s="169"/>
      <c r="G21" s="66"/>
      <c r="H21" s="51"/>
      <c r="I21" s="51"/>
      <c r="J21" s="51"/>
      <c r="K21" s="51"/>
      <c r="L21" s="52"/>
      <c r="M21" s="73"/>
    </row>
    <row r="22" spans="2:13" ht="20.100000000000001" customHeight="1" x14ac:dyDescent="0.25">
      <c r="B22" s="50"/>
      <c r="C22" s="168"/>
      <c r="D22" s="175"/>
      <c r="E22" s="175"/>
      <c r="F22" s="169"/>
      <c r="G22" s="66"/>
      <c r="H22" s="51"/>
      <c r="I22" s="51"/>
      <c r="J22" s="51"/>
      <c r="K22" s="51"/>
      <c r="L22" s="52"/>
      <c r="M22" s="73"/>
    </row>
    <row r="23" spans="2:13" ht="20.100000000000001" customHeight="1" x14ac:dyDescent="0.25">
      <c r="B23" s="50"/>
      <c r="C23" s="168"/>
      <c r="D23" s="175"/>
      <c r="E23" s="175"/>
      <c r="F23" s="169"/>
      <c r="G23" s="66"/>
      <c r="H23" s="51"/>
      <c r="I23" s="51"/>
      <c r="J23" s="51"/>
      <c r="K23" s="51"/>
      <c r="L23" s="52"/>
      <c r="M23" s="73"/>
    </row>
    <row r="24" spans="2:13" ht="20.100000000000001" customHeight="1" x14ac:dyDescent="0.25">
      <c r="B24" s="50"/>
      <c r="C24" s="168"/>
      <c r="D24" s="175"/>
      <c r="E24" s="175"/>
      <c r="F24" s="169"/>
      <c r="G24" s="66"/>
      <c r="H24" s="51"/>
      <c r="I24" s="51"/>
      <c r="J24" s="51"/>
      <c r="K24" s="51"/>
      <c r="L24" s="52"/>
      <c r="M24" s="73"/>
    </row>
    <row r="25" spans="2:13" ht="20.100000000000001" customHeight="1" x14ac:dyDescent="0.25">
      <c r="B25" s="50"/>
      <c r="C25" s="168"/>
      <c r="D25" s="175"/>
      <c r="E25" s="175"/>
      <c r="F25" s="169"/>
      <c r="G25" s="66"/>
      <c r="H25" s="51"/>
      <c r="I25" s="51"/>
      <c r="J25" s="51"/>
      <c r="K25" s="51"/>
      <c r="L25" s="52"/>
      <c r="M25" s="73"/>
    </row>
    <row r="26" spans="2:13" ht="20.100000000000001" customHeight="1" x14ac:dyDescent="0.25">
      <c r="B26" s="50"/>
      <c r="C26" s="168"/>
      <c r="D26" s="175"/>
      <c r="E26" s="175"/>
      <c r="F26" s="169"/>
      <c r="G26" s="66"/>
      <c r="H26" s="51"/>
      <c r="I26" s="51"/>
      <c r="J26" s="51"/>
      <c r="K26" s="51"/>
      <c r="L26" s="52"/>
      <c r="M26" s="73"/>
    </row>
    <row r="27" spans="2:13" ht="20.100000000000001" customHeight="1" x14ac:dyDescent="0.25">
      <c r="B27" s="50"/>
      <c r="C27" s="170"/>
      <c r="D27" s="176"/>
      <c r="E27" s="176"/>
      <c r="F27" s="171"/>
      <c r="G27" s="66"/>
      <c r="H27" s="51"/>
      <c r="I27" s="51"/>
      <c r="J27" s="51"/>
      <c r="K27" s="51"/>
      <c r="L27" s="52"/>
      <c r="M27" s="73"/>
    </row>
    <row r="28" spans="2:13" ht="15" customHeight="1" x14ac:dyDescent="0.25">
      <c r="B28" s="50"/>
      <c r="C28" s="75"/>
      <c r="D28" s="75"/>
      <c r="E28" s="75"/>
      <c r="F28" s="75"/>
      <c r="G28" s="66"/>
      <c r="H28" s="51"/>
      <c r="I28" s="51"/>
      <c r="J28" s="51"/>
      <c r="K28" s="51"/>
      <c r="L28" s="52"/>
      <c r="M28" s="73"/>
    </row>
    <row r="29" spans="2:13" ht="15" customHeight="1" x14ac:dyDescent="0.25">
      <c r="B29" s="50"/>
      <c r="C29" s="51"/>
      <c r="D29" s="51"/>
      <c r="E29" s="51"/>
      <c r="F29" s="51"/>
      <c r="G29" s="66"/>
      <c r="H29" s="51"/>
      <c r="I29" s="51"/>
      <c r="J29" s="51"/>
      <c r="K29" s="51"/>
      <c r="L29" s="52"/>
      <c r="M29" s="73"/>
    </row>
    <row r="30" spans="2:13" ht="15" customHeight="1" x14ac:dyDescent="0.25">
      <c r="B30" s="50"/>
      <c r="C30" s="51"/>
      <c r="D30" s="51"/>
      <c r="E30" s="51"/>
      <c r="F30" s="51"/>
      <c r="G30" s="66"/>
      <c r="H30" s="51"/>
      <c r="I30" s="51"/>
      <c r="J30" s="51"/>
      <c r="K30" s="51"/>
      <c r="L30" s="52"/>
      <c r="M30" s="73"/>
    </row>
    <row r="31" spans="2:13" ht="15" customHeight="1" x14ac:dyDescent="0.25">
      <c r="B31" s="50"/>
      <c r="C31" s="51"/>
      <c r="D31" s="51"/>
      <c r="E31" s="51"/>
      <c r="F31" s="51"/>
      <c r="G31" s="51"/>
      <c r="H31" s="51"/>
      <c r="I31" s="51"/>
      <c r="J31" s="51"/>
      <c r="K31" s="51"/>
      <c r="L31" s="52"/>
      <c r="M31" s="73"/>
    </row>
    <row r="32" spans="2:13" ht="15" customHeight="1" x14ac:dyDescent="0.25"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2"/>
      <c r="M32" s="73"/>
    </row>
    <row r="33" spans="2:13" ht="15" customHeight="1" x14ac:dyDescent="0.25">
      <c r="B33" s="76"/>
      <c r="C33" s="77"/>
      <c r="D33" s="77"/>
      <c r="E33" s="77"/>
      <c r="F33" s="77"/>
      <c r="G33" s="77"/>
      <c r="H33" s="77"/>
      <c r="I33" s="77"/>
      <c r="J33" s="77"/>
      <c r="K33" s="77"/>
      <c r="L33" s="78"/>
      <c r="M33" s="73"/>
    </row>
  </sheetData>
  <sheetProtection algorithmName="SHA-512" hashValue="k+w6OI81SFkSEVru6WWJsPHhTDoE0Emj8RN4/+2XZaliocwcSfipTG0kAgkgHUVHRJ2UCsuShaLbSDTfQgQFIQ==" saltValue="7Hm606Du9ijLraOwZElp+A==" spinCount="100000" sheet="1" objects="1" scenarios="1"/>
  <phoneticPr fontId="11" type="noConversion"/>
  <conditionalFormatting sqref="C8:F17">
    <cfRule type="expression" dxfId="16" priority="22">
      <formula>COUNTIF(C$7:C7,C8)=1</formula>
    </cfRule>
  </conditionalFormatting>
  <conditionalFormatting sqref="C7:F7">
    <cfRule type="expression" dxfId="15" priority="1">
      <formula>COUNTIF($B$7:B7,C7)=1</formula>
    </cfRule>
  </conditionalFormatting>
  <conditionalFormatting sqref="H7:K7">
    <cfRule type="expression" dxfId="14" priority="66">
      <formula>$H$7&lt;&gt;""</formula>
    </cfRule>
  </conditionalFormatting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00000000-000E-0000-0500-00001A000000}">
            <xm:f>OR(ISNUMBER(MATCH(C8,Calc!$AR$30:$AR$49,0)),ISNUMBER(MATCH(C8,Calc!$AQ$30:$AQ$49,0)))</xm:f>
            <x14:dxf>
              <font>
                <color auto="1"/>
              </font>
              <fill>
                <patternFill>
                  <bgColor theme="5" tint="0.59996337778862885"/>
                </patternFill>
              </fill>
            </x14:dxf>
          </x14:cfRule>
          <xm:sqref>C8:F17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1:M29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44" customWidth="1"/>
    <col min="2" max="2" width="1.28515625" style="44" customWidth="1"/>
    <col min="3" max="5" width="20.7109375" style="58" customWidth="1"/>
    <col min="6" max="6" width="20.7109375" style="44" customWidth="1"/>
    <col min="7" max="7" width="5.7109375" style="44" customWidth="1"/>
    <col min="8" max="8" width="27.7109375" style="44" customWidth="1"/>
    <col min="9" max="9" width="30.140625" style="44" customWidth="1"/>
    <col min="10" max="10" width="27.7109375" style="44" customWidth="1"/>
    <col min="11" max="11" width="24.85546875" style="44" customWidth="1"/>
    <col min="12" max="12" width="1.28515625" style="44" customWidth="1"/>
    <col min="13" max="13" width="2.7109375" style="59" customWidth="1"/>
    <col min="14" max="16384" width="8.85546875" style="44"/>
  </cols>
  <sheetData>
    <row r="1" spans="2:13" ht="6.75" customHeight="1" x14ac:dyDescent="0.25">
      <c r="C1" s="44"/>
      <c r="D1" s="44"/>
      <c r="E1" s="44"/>
    </row>
    <row r="2" spans="2:13" s="105" customFormat="1" ht="20.100000000000001" customHeight="1" x14ac:dyDescent="0.3">
      <c r="B2" s="108"/>
      <c r="C2" s="45" t="s">
        <v>112</v>
      </c>
      <c r="D2" s="45"/>
      <c r="E2" s="45"/>
      <c r="F2" s="108"/>
      <c r="G2" s="108"/>
      <c r="H2" s="108"/>
      <c r="I2" s="108"/>
      <c r="J2" s="108"/>
      <c r="K2" s="108"/>
      <c r="L2" s="108"/>
      <c r="M2" s="109"/>
    </row>
    <row r="3" spans="2:13" s="107" customFormat="1" ht="24" customHeight="1" x14ac:dyDescent="0.35">
      <c r="B3" s="110"/>
      <c r="C3" s="46" t="s">
        <v>57</v>
      </c>
      <c r="D3" s="46"/>
      <c r="E3" s="46"/>
      <c r="F3" s="110"/>
      <c r="G3" s="110"/>
      <c r="H3" s="110"/>
      <c r="I3" s="110"/>
      <c r="J3" s="110"/>
      <c r="K3" s="110"/>
      <c r="L3" s="110"/>
      <c r="M3" s="111"/>
    </row>
    <row r="4" spans="2:13" ht="5.0999999999999996" customHeight="1" x14ac:dyDescent="0.25">
      <c r="C4" s="44"/>
      <c r="D4" s="44"/>
      <c r="E4" s="44"/>
    </row>
    <row r="5" spans="2:13" ht="5.0999999999999996" customHeight="1" x14ac:dyDescent="0.25">
      <c r="C5" s="44"/>
      <c r="D5" s="44"/>
      <c r="E5" s="44"/>
    </row>
    <row r="6" spans="2:13" ht="15" customHeight="1" x14ac:dyDescent="0.25">
      <c r="B6" s="47"/>
      <c r="C6" s="48"/>
      <c r="D6" s="48"/>
      <c r="E6" s="48"/>
      <c r="F6" s="48"/>
      <c r="G6" s="48"/>
      <c r="H6" s="48"/>
      <c r="I6" s="48"/>
      <c r="J6" s="48"/>
      <c r="K6" s="48"/>
      <c r="L6" s="49"/>
      <c r="M6" s="73"/>
    </row>
    <row r="7" spans="2:13" ht="20.100000000000001" customHeight="1" x14ac:dyDescent="0.25">
      <c r="B7" s="50"/>
      <c r="C7" s="98" t="s">
        <v>72</v>
      </c>
      <c r="D7" s="147" t="s">
        <v>80</v>
      </c>
      <c r="E7" s="99" t="s">
        <v>79</v>
      </c>
      <c r="F7" s="99" t="s">
        <v>78</v>
      </c>
      <c r="G7" s="74"/>
      <c r="H7" s="81" t="str">
        <f>IF(LEN(Calc!$BH$102)&gt;0,Calc!$BH$104,IF(LEN(Calc!$BH$101)&gt;0,Calc!$BH$103,""))</f>
        <v>Flower Model would be more suitable for this data set.</v>
      </c>
      <c r="I7" s="81"/>
      <c r="J7" s="81"/>
      <c r="K7" s="81"/>
      <c r="L7" s="52"/>
      <c r="M7" s="73"/>
    </row>
    <row r="8" spans="2:13" ht="20.100000000000001" customHeight="1" x14ac:dyDescent="0.25">
      <c r="B8" s="50"/>
      <c r="C8" s="156" t="s">
        <v>88</v>
      </c>
      <c r="D8" s="160" t="s">
        <v>121</v>
      </c>
      <c r="E8" s="160" t="s">
        <v>87</v>
      </c>
      <c r="F8" s="158" t="s">
        <v>126</v>
      </c>
      <c r="G8" s="66"/>
      <c r="H8" s="69"/>
      <c r="I8" s="90"/>
      <c r="J8" s="90"/>
      <c r="K8" s="90"/>
      <c r="L8" s="52"/>
      <c r="M8" s="73"/>
    </row>
    <row r="9" spans="2:13" ht="20.100000000000001" customHeight="1" x14ac:dyDescent="0.25">
      <c r="B9" s="50"/>
      <c r="C9" s="157" t="s">
        <v>85</v>
      </c>
      <c r="D9" s="161" t="s">
        <v>87</v>
      </c>
      <c r="E9" s="161" t="s">
        <v>124</v>
      </c>
      <c r="F9" s="159" t="s">
        <v>124</v>
      </c>
      <c r="G9" s="66"/>
      <c r="H9" s="102"/>
      <c r="I9" s="102"/>
      <c r="J9" s="102"/>
      <c r="K9" s="102"/>
      <c r="L9" s="52"/>
      <c r="M9" s="73"/>
    </row>
    <row r="10" spans="2:13" ht="20.100000000000001" customHeight="1" x14ac:dyDescent="0.25">
      <c r="B10" s="50"/>
      <c r="C10" s="157" t="s">
        <v>128</v>
      </c>
      <c r="D10" s="161" t="s">
        <v>88</v>
      </c>
      <c r="E10" s="161" t="s">
        <v>125</v>
      </c>
      <c r="F10" s="159" t="s">
        <v>94</v>
      </c>
      <c r="G10" s="66"/>
      <c r="H10" s="51"/>
      <c r="I10" s="51"/>
      <c r="J10" s="51"/>
      <c r="K10" s="51"/>
      <c r="L10" s="52"/>
      <c r="M10" s="73"/>
    </row>
    <row r="11" spans="2:13" ht="20.100000000000001" customHeight="1" x14ac:dyDescent="0.25">
      <c r="B11" s="50"/>
      <c r="C11" s="157" t="s">
        <v>81</v>
      </c>
      <c r="D11" s="161" t="s">
        <v>127</v>
      </c>
      <c r="E11" s="161" t="s">
        <v>127</v>
      </c>
      <c r="F11" s="159" t="s">
        <v>132</v>
      </c>
      <c r="G11" s="66"/>
      <c r="H11" s="69"/>
      <c r="I11" s="102"/>
      <c r="J11" s="102"/>
      <c r="K11" s="102"/>
      <c r="L11" s="52"/>
      <c r="M11" s="73"/>
    </row>
    <row r="12" spans="2:13" ht="20.100000000000001" customHeight="1" x14ac:dyDescent="0.25">
      <c r="B12" s="50"/>
      <c r="C12" s="157" t="s">
        <v>133</v>
      </c>
      <c r="D12" s="161" t="s">
        <v>85</v>
      </c>
      <c r="E12" s="161" t="s">
        <v>130</v>
      </c>
      <c r="F12" s="159" t="s">
        <v>133</v>
      </c>
      <c r="G12" s="66"/>
      <c r="H12" s="102"/>
      <c r="I12" s="102"/>
      <c r="J12" s="102"/>
      <c r="K12" s="102"/>
      <c r="L12" s="52"/>
      <c r="M12" s="73"/>
    </row>
    <row r="13" spans="2:13" ht="20.100000000000001" customHeight="1" x14ac:dyDescent="0.25">
      <c r="B13" s="50"/>
      <c r="C13" s="157" t="s">
        <v>148</v>
      </c>
      <c r="D13" s="161" t="s">
        <v>129</v>
      </c>
      <c r="E13" s="161" t="s">
        <v>131</v>
      </c>
      <c r="F13" s="159"/>
      <c r="G13" s="66"/>
      <c r="H13" s="51"/>
      <c r="I13" s="51"/>
      <c r="J13" s="51"/>
      <c r="K13" s="51"/>
      <c r="L13" s="52"/>
      <c r="M13" s="73"/>
    </row>
    <row r="14" spans="2:13" ht="20.100000000000001" customHeight="1" x14ac:dyDescent="0.25">
      <c r="B14" s="50"/>
      <c r="C14" s="157" t="s">
        <v>81</v>
      </c>
      <c r="D14" s="161" t="s">
        <v>133</v>
      </c>
      <c r="E14" s="161" t="s">
        <v>133</v>
      </c>
      <c r="F14" s="159"/>
      <c r="G14" s="66"/>
      <c r="H14" s="51"/>
      <c r="I14" s="51"/>
      <c r="J14" s="51"/>
      <c r="K14" s="51"/>
      <c r="L14" s="52"/>
      <c r="M14" s="73"/>
    </row>
    <row r="15" spans="2:13" ht="20.100000000000001" customHeight="1" x14ac:dyDescent="0.25">
      <c r="B15" s="50"/>
      <c r="C15" s="157"/>
      <c r="D15" s="161" t="s">
        <v>128</v>
      </c>
      <c r="E15" s="161" t="s">
        <v>128</v>
      </c>
      <c r="F15" s="159"/>
      <c r="G15" s="66"/>
      <c r="H15" s="51"/>
      <c r="I15" s="51"/>
      <c r="J15" s="51"/>
      <c r="K15" s="51"/>
      <c r="L15" s="52"/>
      <c r="M15" s="73"/>
    </row>
    <row r="16" spans="2:13" ht="20.100000000000001" customHeight="1" x14ac:dyDescent="0.25">
      <c r="B16" s="50"/>
      <c r="C16" s="157"/>
      <c r="D16" s="161"/>
      <c r="E16" s="161"/>
      <c r="F16" s="159"/>
      <c r="G16" s="66"/>
      <c r="H16" s="51"/>
      <c r="I16" s="51"/>
      <c r="J16" s="51"/>
      <c r="K16" s="51"/>
      <c r="L16" s="52"/>
      <c r="M16" s="73"/>
    </row>
    <row r="17" spans="2:13" ht="20.100000000000001" customHeight="1" x14ac:dyDescent="0.25">
      <c r="B17" s="50"/>
      <c r="C17" s="157"/>
      <c r="D17" s="161"/>
      <c r="E17" s="161"/>
      <c r="F17" s="159"/>
      <c r="G17" s="66"/>
      <c r="H17" s="51"/>
      <c r="I17" s="51"/>
      <c r="J17" s="51"/>
      <c r="K17" s="51"/>
      <c r="L17" s="52"/>
      <c r="M17" s="73"/>
    </row>
    <row r="18" spans="2:13" ht="20.100000000000001" customHeight="1" x14ac:dyDescent="0.25">
      <c r="B18" s="50"/>
      <c r="C18" s="172"/>
      <c r="D18" s="173"/>
      <c r="E18" s="173"/>
      <c r="F18" s="174"/>
      <c r="G18" s="66"/>
      <c r="H18" s="51"/>
      <c r="I18" s="51"/>
      <c r="J18" s="51"/>
      <c r="K18" s="51"/>
      <c r="L18" s="52"/>
      <c r="M18" s="73"/>
    </row>
    <row r="19" spans="2:13" ht="20.100000000000001" customHeight="1" x14ac:dyDescent="0.25">
      <c r="B19" s="50"/>
      <c r="C19" s="168"/>
      <c r="D19" s="175"/>
      <c r="E19" s="175"/>
      <c r="F19" s="169"/>
      <c r="G19" s="66"/>
      <c r="H19" s="51"/>
      <c r="I19" s="51"/>
      <c r="J19" s="51"/>
      <c r="K19" s="51"/>
      <c r="L19" s="52"/>
      <c r="M19" s="73"/>
    </row>
    <row r="20" spans="2:13" ht="20.100000000000001" customHeight="1" x14ac:dyDescent="0.25">
      <c r="B20" s="50"/>
      <c r="C20" s="168"/>
      <c r="D20" s="175"/>
      <c r="E20" s="175"/>
      <c r="F20" s="169"/>
      <c r="G20" s="66"/>
      <c r="H20" s="51"/>
      <c r="I20" s="51"/>
      <c r="J20" s="51"/>
      <c r="K20" s="51"/>
      <c r="L20" s="52"/>
      <c r="M20" s="73"/>
    </row>
    <row r="21" spans="2:13" ht="20.100000000000001" customHeight="1" x14ac:dyDescent="0.25">
      <c r="B21" s="50"/>
      <c r="C21" s="168"/>
      <c r="D21" s="175"/>
      <c r="E21" s="175"/>
      <c r="F21" s="169"/>
      <c r="G21" s="66"/>
      <c r="H21" s="51"/>
      <c r="I21" s="51"/>
      <c r="J21" s="51"/>
      <c r="K21" s="51"/>
      <c r="L21" s="52"/>
      <c r="M21" s="73"/>
    </row>
    <row r="22" spans="2:13" ht="20.100000000000001" customHeight="1" x14ac:dyDescent="0.25">
      <c r="B22" s="50"/>
      <c r="C22" s="168"/>
      <c r="D22" s="175"/>
      <c r="E22" s="175"/>
      <c r="F22" s="169"/>
      <c r="G22" s="66"/>
      <c r="H22" s="51"/>
      <c r="I22" s="51"/>
      <c r="J22" s="51"/>
      <c r="K22" s="51"/>
      <c r="L22" s="52"/>
      <c r="M22" s="73"/>
    </row>
    <row r="23" spans="2:13" ht="20.100000000000001" customHeight="1" x14ac:dyDescent="0.25">
      <c r="B23" s="50"/>
      <c r="C23" s="168"/>
      <c r="D23" s="175"/>
      <c r="E23" s="175"/>
      <c r="F23" s="169"/>
      <c r="G23" s="66"/>
      <c r="H23" s="51"/>
      <c r="I23" s="51"/>
      <c r="J23" s="51"/>
      <c r="K23" s="51"/>
      <c r="L23" s="52"/>
      <c r="M23" s="73"/>
    </row>
    <row r="24" spans="2:13" ht="20.100000000000001" customHeight="1" x14ac:dyDescent="0.25">
      <c r="B24" s="50"/>
      <c r="C24" s="168"/>
      <c r="D24" s="175"/>
      <c r="E24" s="175"/>
      <c r="F24" s="169"/>
      <c r="G24" s="66"/>
      <c r="H24" s="51"/>
      <c r="I24" s="51"/>
      <c r="J24" s="51"/>
      <c r="K24" s="51"/>
      <c r="L24" s="52"/>
      <c r="M24" s="73"/>
    </row>
    <row r="25" spans="2:13" ht="20.100000000000001" customHeight="1" x14ac:dyDescent="0.25">
      <c r="B25" s="50"/>
      <c r="C25" s="168"/>
      <c r="D25" s="175"/>
      <c r="E25" s="175"/>
      <c r="F25" s="169"/>
      <c r="G25" s="66"/>
      <c r="H25" s="51"/>
      <c r="I25" s="51"/>
      <c r="J25" s="51"/>
      <c r="K25" s="51"/>
      <c r="L25" s="52"/>
      <c r="M25" s="73"/>
    </row>
    <row r="26" spans="2:13" ht="20.100000000000001" customHeight="1" x14ac:dyDescent="0.25">
      <c r="B26" s="50"/>
      <c r="C26" s="168"/>
      <c r="D26" s="175"/>
      <c r="E26" s="175"/>
      <c r="F26" s="169"/>
      <c r="G26" s="66"/>
      <c r="H26" s="51"/>
      <c r="I26" s="51"/>
      <c r="J26" s="51"/>
      <c r="K26" s="51"/>
      <c r="L26" s="52"/>
      <c r="M26" s="73"/>
    </row>
    <row r="27" spans="2:13" ht="20.100000000000001" customHeight="1" x14ac:dyDescent="0.25">
      <c r="B27" s="50"/>
      <c r="C27" s="170"/>
      <c r="D27" s="176"/>
      <c r="E27" s="176"/>
      <c r="F27" s="171"/>
      <c r="G27" s="66"/>
      <c r="H27" s="51"/>
      <c r="I27" s="51"/>
      <c r="J27" s="51"/>
      <c r="K27" s="51"/>
      <c r="L27" s="52"/>
      <c r="M27" s="73"/>
    </row>
    <row r="28" spans="2:13" ht="15" customHeight="1" x14ac:dyDescent="0.25">
      <c r="B28" s="50"/>
      <c r="C28" s="75"/>
      <c r="D28" s="75"/>
      <c r="E28" s="75"/>
      <c r="F28" s="75"/>
      <c r="G28" s="51"/>
      <c r="H28" s="51"/>
      <c r="I28" s="51"/>
      <c r="J28" s="51"/>
      <c r="K28" s="51"/>
      <c r="L28" s="52"/>
      <c r="M28" s="73"/>
    </row>
    <row r="29" spans="2:13" ht="15" customHeight="1" x14ac:dyDescent="0.25"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8"/>
      <c r="M29" s="73"/>
    </row>
  </sheetData>
  <sheetProtection algorithmName="SHA-512" hashValue="EU3Z0hO0rgt0U9821GfACmo9k5qsQAu5jUjNfRIfUYDOTaug+kCbDQJFSHGRdo35DVC5UJR9/JGSEN7BOYyYag==" saltValue="kXhZd0xV5BST5wNcZDKOgw==" spinCount="100000" sheet="1" objects="1" scenarios="1"/>
  <conditionalFormatting sqref="H7:K7">
    <cfRule type="expression" dxfId="12" priority="8">
      <formula>$H$7&lt;&gt;""</formula>
    </cfRule>
  </conditionalFormatting>
  <conditionalFormatting sqref="H7">
    <cfRule type="expression" dxfId="11" priority="3">
      <formula>$H$7&lt;&gt;""</formula>
    </cfRule>
  </conditionalFormatting>
  <conditionalFormatting sqref="K7">
    <cfRule type="expression" dxfId="10" priority="2">
      <formula>$H$7&lt;&gt;""</formula>
    </cfRule>
  </conditionalFormatting>
  <conditionalFormatting sqref="C7:F7">
    <cfRule type="expression" dxfId="9" priority="1">
      <formula>COUNTIF($B$7:B7,C7)=1</formula>
    </cfRule>
  </conditionalFormatting>
  <conditionalFormatting sqref="C8:F17">
    <cfRule type="expression" dxfId="8" priority="35">
      <formula>COUNTIF(C$7:C7,C8)=1</formula>
    </cfRule>
  </conditionalFormatting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" id="{9113B0EC-D1D7-4506-A8D6-B51855555CFB}">
            <xm:f>OR(ISNUMBER(MATCH(C8,Calc!$BH$30:$BH$49,0)),ISNUMBER(MATCH(C8,Calc!$BP$30:$BP$49,0)))</xm:f>
            <x14:dxf>
              <font>
                <color auto="1"/>
              </font>
              <fill>
                <patternFill>
                  <bgColor rgb="FFE4B7EB"/>
                </patternFill>
              </fill>
            </x14:dxf>
          </x14:cfRule>
          <x14:cfRule type="expression" priority="27" id="{24B52AF8-98C8-4BA0-A0F6-15AD2D8DC951}">
            <xm:f>OR(ISNUMBER(MATCH(C8,Calc!$BG$30:$BG$49,0)),ISNUMBER(MATCH(C8,Calc!$BL$30:$BL$49,0)),ISNUMBER(MATCH(C8,Calc!$BN$30:$BN$49,0)),ISNUMBER(MATCH(C8,Calc!$BM$30:$BM$49,0)),ISNUMBER(MATCH(C8,Calc!$BJ$30:$BJ$49,0)))</xm:f>
            <x14:dxf>
              <font>
                <color auto="1"/>
              </font>
              <fill>
                <patternFill>
                  <bgColor rgb="FFF8CBAD"/>
                </patternFill>
              </fill>
            </x14:dxf>
          </x14:cfRule>
          <xm:sqref>C8:F17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5DFD-1AD9-465D-B0C0-EF136AD7FC72}">
  <sheetPr codeName="Sheet8">
    <pageSetUpPr fitToPage="1"/>
  </sheetPr>
  <dimension ref="B1:M29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44" customWidth="1"/>
    <col min="2" max="2" width="1.28515625" style="44" customWidth="1"/>
    <col min="3" max="5" width="20.7109375" style="58" customWidth="1"/>
    <col min="6" max="6" width="20.7109375" style="44" customWidth="1"/>
    <col min="7" max="7" width="5.7109375" style="44" customWidth="1"/>
    <col min="8" max="10" width="26.7109375" style="44" customWidth="1"/>
    <col min="11" max="11" width="19.7109375" style="44" customWidth="1"/>
    <col min="12" max="12" width="1.28515625" style="44" customWidth="1"/>
    <col min="13" max="13" width="2.7109375" style="59" customWidth="1"/>
    <col min="14" max="16384" width="8.85546875" style="44"/>
  </cols>
  <sheetData>
    <row r="1" spans="2:13" ht="6.75" customHeight="1" x14ac:dyDescent="0.25">
      <c r="C1" s="44"/>
      <c r="D1" s="44"/>
      <c r="E1" s="44"/>
    </row>
    <row r="2" spans="2:13" s="105" customFormat="1" ht="20.100000000000001" customHeight="1" x14ac:dyDescent="0.3">
      <c r="B2" s="108"/>
      <c r="C2" s="45" t="s">
        <v>112</v>
      </c>
      <c r="D2" s="45"/>
      <c r="E2" s="45"/>
      <c r="F2" s="108"/>
      <c r="G2" s="108"/>
      <c r="H2" s="108"/>
      <c r="I2" s="108"/>
      <c r="J2" s="108"/>
      <c r="K2" s="108"/>
      <c r="L2" s="108"/>
      <c r="M2" s="109"/>
    </row>
    <row r="3" spans="2:13" s="107" customFormat="1" ht="24" customHeight="1" x14ac:dyDescent="0.35">
      <c r="B3" s="110"/>
      <c r="C3" s="46" t="s">
        <v>113</v>
      </c>
      <c r="D3" s="46"/>
      <c r="E3" s="46"/>
      <c r="F3" s="110"/>
      <c r="G3" s="110"/>
      <c r="H3" s="110"/>
      <c r="I3" s="110"/>
      <c r="J3" s="110"/>
      <c r="K3" s="110"/>
      <c r="L3" s="110"/>
      <c r="M3" s="111"/>
    </row>
    <row r="4" spans="2:13" ht="5.0999999999999996" customHeight="1" x14ac:dyDescent="0.25">
      <c r="C4" s="44"/>
      <c r="D4" s="44"/>
      <c r="E4" s="44"/>
    </row>
    <row r="5" spans="2:13" ht="5.0999999999999996" customHeight="1" x14ac:dyDescent="0.25">
      <c r="C5" s="44"/>
      <c r="D5" s="44"/>
      <c r="E5" s="44"/>
    </row>
    <row r="6" spans="2:13" ht="15" customHeight="1" x14ac:dyDescent="0.25">
      <c r="B6" s="47"/>
      <c r="C6" s="48"/>
      <c r="D6" s="48"/>
      <c r="E6" s="48"/>
      <c r="F6" s="48"/>
      <c r="G6" s="48"/>
      <c r="H6" s="48"/>
      <c r="I6" s="48"/>
      <c r="J6" s="48"/>
      <c r="K6" s="48"/>
      <c r="L6" s="49"/>
      <c r="M6" s="73"/>
    </row>
    <row r="7" spans="2:13" ht="20.100000000000001" customHeight="1" x14ac:dyDescent="0.25">
      <c r="B7" s="50"/>
      <c r="C7" s="98" t="s">
        <v>72</v>
      </c>
      <c r="D7" s="147" t="s">
        <v>80</v>
      </c>
      <c r="E7" s="99" t="s">
        <v>79</v>
      </c>
      <c r="F7" s="99" t="s">
        <v>78</v>
      </c>
      <c r="G7" s="74"/>
      <c r="H7" s="79"/>
      <c r="I7" s="83"/>
      <c r="J7" s="83"/>
      <c r="K7" s="83"/>
      <c r="L7" s="52"/>
      <c r="M7" s="73"/>
    </row>
    <row r="8" spans="2:13" ht="20.100000000000001" customHeight="1" x14ac:dyDescent="0.25">
      <c r="B8" s="50"/>
      <c r="C8" s="156" t="s">
        <v>84</v>
      </c>
      <c r="D8" s="160" t="s">
        <v>123</v>
      </c>
      <c r="E8" s="160" t="s">
        <v>90</v>
      </c>
      <c r="F8" s="158" t="s">
        <v>86</v>
      </c>
      <c r="G8" s="66"/>
      <c r="H8" s="152"/>
      <c r="I8" s="74"/>
      <c r="J8" s="74"/>
      <c r="K8" s="74"/>
      <c r="L8" s="52"/>
      <c r="M8" s="73"/>
    </row>
    <row r="9" spans="2:13" ht="20.100000000000001" customHeight="1" x14ac:dyDescent="0.25">
      <c r="B9" s="50"/>
      <c r="C9" s="157" t="s">
        <v>87</v>
      </c>
      <c r="D9" s="161" t="s">
        <v>90</v>
      </c>
      <c r="E9" s="161" t="s">
        <v>84</v>
      </c>
      <c r="F9" s="159" t="s">
        <v>95</v>
      </c>
      <c r="G9" s="66"/>
      <c r="H9" s="74"/>
      <c r="I9" s="74"/>
      <c r="J9" s="74"/>
      <c r="K9" s="74"/>
      <c r="L9" s="52"/>
      <c r="M9" s="73"/>
    </row>
    <row r="10" spans="2:13" ht="20.100000000000001" customHeight="1" x14ac:dyDescent="0.25">
      <c r="B10" s="50"/>
      <c r="C10" s="157" t="s">
        <v>119</v>
      </c>
      <c r="D10" s="161" t="s">
        <v>121</v>
      </c>
      <c r="E10" s="161" t="s">
        <v>120</v>
      </c>
      <c r="F10" s="159" t="s">
        <v>120</v>
      </c>
      <c r="G10" s="66"/>
      <c r="H10" s="74"/>
      <c r="I10" s="74"/>
      <c r="J10" s="74"/>
      <c r="K10" s="74"/>
      <c r="L10" s="52"/>
      <c r="M10" s="73"/>
    </row>
    <row r="11" spans="2:13" ht="20.100000000000001" customHeight="1" x14ac:dyDescent="0.25">
      <c r="B11" s="50"/>
      <c r="C11" s="157" t="s">
        <v>117</v>
      </c>
      <c r="D11" s="161" t="s">
        <v>117</v>
      </c>
      <c r="E11" s="161" t="s">
        <v>117</v>
      </c>
      <c r="F11" s="159" t="s">
        <v>118</v>
      </c>
      <c r="G11" s="66"/>
      <c r="H11" s="51"/>
      <c r="I11" s="51"/>
      <c r="J11" s="51"/>
      <c r="K11" s="51"/>
      <c r="L11" s="52"/>
      <c r="M11" s="73"/>
    </row>
    <row r="12" spans="2:13" ht="20.100000000000001" customHeight="1" x14ac:dyDescent="0.25">
      <c r="B12" s="50"/>
      <c r="C12" s="157" t="s">
        <v>118</v>
      </c>
      <c r="D12" s="161" t="s">
        <v>118</v>
      </c>
      <c r="E12" s="161" t="s">
        <v>88</v>
      </c>
      <c r="F12" s="159" t="s">
        <v>119</v>
      </c>
      <c r="G12" s="66"/>
      <c r="H12" s="51"/>
      <c r="I12" s="51"/>
      <c r="J12" s="51"/>
      <c r="K12" s="51"/>
      <c r="L12" s="52"/>
      <c r="M12" s="73"/>
    </row>
    <row r="13" spans="2:13" ht="20.100000000000001" customHeight="1" x14ac:dyDescent="0.25">
      <c r="B13" s="50"/>
      <c r="C13" s="157" t="s">
        <v>82</v>
      </c>
      <c r="D13" s="161" t="s">
        <v>82</v>
      </c>
      <c r="E13" s="161" t="s">
        <v>121</v>
      </c>
      <c r="F13" s="159" t="s">
        <v>88</v>
      </c>
      <c r="G13" s="66"/>
      <c r="H13" s="51"/>
      <c r="I13" s="51"/>
      <c r="J13" s="51"/>
      <c r="K13" s="51"/>
      <c r="L13" s="52"/>
      <c r="M13" s="73"/>
    </row>
    <row r="14" spans="2:13" ht="20.100000000000001" customHeight="1" x14ac:dyDescent="0.25">
      <c r="B14" s="50"/>
      <c r="C14" s="157" t="s">
        <v>119</v>
      </c>
      <c r="D14" s="161" t="s">
        <v>120</v>
      </c>
      <c r="E14" s="161" t="s">
        <v>86</v>
      </c>
      <c r="F14" s="159" t="s">
        <v>83</v>
      </c>
      <c r="G14" s="66"/>
      <c r="H14" s="51"/>
      <c r="I14" s="51"/>
      <c r="J14" s="51"/>
      <c r="K14" s="51"/>
      <c r="L14" s="52"/>
      <c r="M14" s="73"/>
    </row>
    <row r="15" spans="2:13" ht="20.100000000000001" customHeight="1" x14ac:dyDescent="0.25">
      <c r="B15" s="50"/>
      <c r="C15" s="157" t="s">
        <v>88</v>
      </c>
      <c r="D15" s="161" t="s">
        <v>83</v>
      </c>
      <c r="E15" s="161" t="s">
        <v>122</v>
      </c>
      <c r="F15" s="159" t="s">
        <v>121</v>
      </c>
      <c r="G15" s="66"/>
      <c r="H15" s="51"/>
      <c r="I15" s="51"/>
      <c r="J15" s="51"/>
      <c r="K15" s="51"/>
      <c r="L15" s="52"/>
      <c r="M15" s="73"/>
    </row>
    <row r="16" spans="2:13" ht="20.100000000000001" customHeight="1" x14ac:dyDescent="0.25">
      <c r="B16" s="50"/>
      <c r="C16" s="157" t="s">
        <v>121</v>
      </c>
      <c r="D16" s="161"/>
      <c r="E16" s="161"/>
      <c r="F16" s="159"/>
      <c r="G16" s="66"/>
      <c r="H16" s="51"/>
      <c r="I16" s="51"/>
      <c r="J16" s="51"/>
      <c r="K16" s="51"/>
      <c r="L16" s="52"/>
      <c r="M16" s="73"/>
    </row>
    <row r="17" spans="2:13" ht="20.100000000000001" customHeight="1" x14ac:dyDescent="0.25">
      <c r="B17" s="50"/>
      <c r="C17" s="157"/>
      <c r="D17" s="161"/>
      <c r="E17" s="161"/>
      <c r="F17" s="159"/>
      <c r="G17" s="66"/>
      <c r="H17" s="51"/>
      <c r="I17" s="51"/>
      <c r="J17" s="51"/>
      <c r="K17" s="51"/>
      <c r="L17" s="52"/>
      <c r="M17" s="73"/>
    </row>
    <row r="18" spans="2:13" ht="20.100000000000001" customHeight="1" x14ac:dyDescent="0.25">
      <c r="B18" s="50"/>
      <c r="C18" s="177"/>
      <c r="D18" s="178"/>
      <c r="E18" s="178"/>
      <c r="F18" s="179"/>
      <c r="G18" s="66"/>
      <c r="H18" s="51"/>
      <c r="I18" s="51"/>
      <c r="J18" s="51"/>
      <c r="K18" s="51"/>
      <c r="L18" s="52"/>
      <c r="M18" s="73"/>
    </row>
    <row r="19" spans="2:13" ht="20.100000000000001" customHeight="1" x14ac:dyDescent="0.25">
      <c r="B19" s="50"/>
      <c r="C19" s="180"/>
      <c r="D19" s="181"/>
      <c r="E19" s="181"/>
      <c r="F19" s="182"/>
      <c r="G19" s="66"/>
      <c r="H19" s="51"/>
      <c r="I19" s="51"/>
      <c r="J19" s="51"/>
      <c r="K19" s="51"/>
      <c r="L19" s="52"/>
      <c r="M19" s="73"/>
    </row>
    <row r="20" spans="2:13" ht="20.100000000000001" customHeight="1" x14ac:dyDescent="0.25">
      <c r="B20" s="50"/>
      <c r="C20" s="180"/>
      <c r="D20" s="181"/>
      <c r="E20" s="181"/>
      <c r="F20" s="182"/>
      <c r="G20" s="66"/>
      <c r="H20" s="51"/>
      <c r="I20" s="51"/>
      <c r="J20" s="51"/>
      <c r="K20" s="51"/>
      <c r="L20" s="52"/>
      <c r="M20" s="73"/>
    </row>
    <row r="21" spans="2:13" ht="20.100000000000001" customHeight="1" x14ac:dyDescent="0.25">
      <c r="B21" s="50"/>
      <c r="C21" s="180"/>
      <c r="D21" s="181"/>
      <c r="E21" s="181"/>
      <c r="F21" s="182"/>
      <c r="G21" s="66"/>
      <c r="H21" s="51"/>
      <c r="I21" s="51"/>
      <c r="J21" s="51"/>
      <c r="K21" s="51"/>
      <c r="L21" s="52"/>
      <c r="M21" s="73"/>
    </row>
    <row r="22" spans="2:13" ht="20.100000000000001" customHeight="1" x14ac:dyDescent="0.25">
      <c r="B22" s="50"/>
      <c r="C22" s="180"/>
      <c r="D22" s="181"/>
      <c r="E22" s="181"/>
      <c r="F22" s="182"/>
      <c r="G22" s="66"/>
      <c r="H22" s="51"/>
      <c r="I22" s="51"/>
      <c r="J22" s="51"/>
      <c r="K22" s="51"/>
      <c r="L22" s="52"/>
      <c r="M22" s="73"/>
    </row>
    <row r="23" spans="2:13" ht="20.100000000000001" customHeight="1" x14ac:dyDescent="0.25">
      <c r="B23" s="50"/>
      <c r="C23" s="180"/>
      <c r="D23" s="181"/>
      <c r="E23" s="181"/>
      <c r="F23" s="182"/>
      <c r="G23" s="66"/>
      <c r="H23" s="51"/>
      <c r="I23" s="51"/>
      <c r="J23" s="51"/>
      <c r="K23" s="51"/>
      <c r="L23" s="52"/>
      <c r="M23" s="73"/>
    </row>
    <row r="24" spans="2:13" ht="20.100000000000001" customHeight="1" x14ac:dyDescent="0.25">
      <c r="B24" s="50"/>
      <c r="C24" s="180"/>
      <c r="D24" s="181"/>
      <c r="E24" s="181"/>
      <c r="F24" s="182"/>
      <c r="G24" s="66"/>
      <c r="H24" s="51"/>
      <c r="I24" s="51"/>
      <c r="J24" s="51"/>
      <c r="K24" s="51"/>
      <c r="L24" s="52"/>
      <c r="M24" s="73"/>
    </row>
    <row r="25" spans="2:13" ht="20.100000000000001" customHeight="1" x14ac:dyDescent="0.25">
      <c r="B25" s="50"/>
      <c r="C25" s="180"/>
      <c r="D25" s="181"/>
      <c r="E25" s="181"/>
      <c r="F25" s="182"/>
      <c r="G25" s="66"/>
      <c r="H25" s="51"/>
      <c r="I25" s="51"/>
      <c r="J25" s="51"/>
      <c r="K25" s="51"/>
      <c r="L25" s="52"/>
      <c r="M25" s="73"/>
    </row>
    <row r="26" spans="2:13" ht="20.100000000000001" customHeight="1" x14ac:dyDescent="0.25">
      <c r="B26" s="50"/>
      <c r="C26" s="180"/>
      <c r="D26" s="181"/>
      <c r="E26" s="181"/>
      <c r="F26" s="182"/>
      <c r="G26" s="66"/>
      <c r="H26" s="51"/>
      <c r="I26" s="51"/>
      <c r="J26" s="51"/>
      <c r="K26" s="51"/>
      <c r="L26" s="52"/>
      <c r="M26" s="73"/>
    </row>
    <row r="27" spans="2:13" ht="20.100000000000001" customHeight="1" x14ac:dyDescent="0.25">
      <c r="B27" s="50"/>
      <c r="C27" s="183"/>
      <c r="D27" s="184"/>
      <c r="E27" s="184"/>
      <c r="F27" s="185"/>
      <c r="G27" s="66"/>
      <c r="H27" s="51"/>
      <c r="I27" s="51"/>
      <c r="J27" s="51"/>
      <c r="K27" s="51"/>
      <c r="L27" s="52"/>
      <c r="M27" s="73"/>
    </row>
    <row r="28" spans="2:13" ht="15" customHeight="1" x14ac:dyDescent="0.25">
      <c r="B28" s="50"/>
      <c r="C28" s="91"/>
      <c r="D28" s="91"/>
      <c r="E28" s="91"/>
      <c r="F28" s="92"/>
      <c r="G28" s="103"/>
      <c r="H28" s="51"/>
      <c r="I28" s="51"/>
      <c r="J28" s="51"/>
      <c r="K28" s="51"/>
      <c r="L28" s="52"/>
      <c r="M28" s="73"/>
    </row>
    <row r="29" spans="2:13" ht="15" customHeight="1" x14ac:dyDescent="0.25"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8"/>
      <c r="M29" s="73"/>
    </row>
  </sheetData>
  <sheetProtection algorithmName="SHA-512" hashValue="YaIH/Y99eXMRUNcbth3dS4hudfgY8wpMwpEmU1N0lo2NH0+UShmUXPkslGIZ1HAYy2vPJBosRVmi92mY6xeuLA==" saltValue="8vFLWAVOpgtE9n3JEd8UBw==" spinCount="100000" sheet="1" objects="1" scenarios="1"/>
  <conditionalFormatting sqref="C8:F17">
    <cfRule type="expression" dxfId="5" priority="8">
      <formula>COUNTIF(C$7:C7,C8)=1</formula>
    </cfRule>
  </conditionalFormatting>
  <conditionalFormatting sqref="C7:F7">
    <cfRule type="expression" dxfId="4" priority="1">
      <formula>COUNTIF($B$7:B7,C7)=1</formula>
    </cfRule>
  </conditionalFormatting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N29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44" customWidth="1"/>
    <col min="2" max="2" width="1.28515625" style="44" customWidth="1"/>
    <col min="3" max="5" width="20.7109375" style="58" customWidth="1"/>
    <col min="6" max="6" width="20.7109375" style="44" customWidth="1"/>
    <col min="7" max="7" width="5.7109375" style="44" customWidth="1"/>
    <col min="8" max="11" width="20.42578125" style="44" customWidth="1"/>
    <col min="12" max="12" width="1.28515625" style="44" customWidth="1"/>
    <col min="13" max="13" width="2.7109375" style="59" customWidth="1"/>
    <col min="14" max="14" width="8.85546875" style="44"/>
    <col min="15" max="16384" width="8.85546875" style="59"/>
  </cols>
  <sheetData>
    <row r="1" spans="1:14" s="94" customFormat="1" ht="6.75" customHeight="1" x14ac:dyDescent="0.25">
      <c r="A1" s="9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59"/>
      <c r="N1" s="44"/>
    </row>
    <row r="2" spans="1:14" s="114" customFormat="1" ht="20.100000000000001" customHeight="1" x14ac:dyDescent="0.3">
      <c r="A2" s="112"/>
      <c r="B2" s="108"/>
      <c r="C2" s="45" t="s">
        <v>112</v>
      </c>
      <c r="D2" s="45"/>
      <c r="E2" s="45"/>
      <c r="F2" s="108"/>
      <c r="G2" s="108"/>
      <c r="H2" s="108"/>
      <c r="I2" s="108"/>
      <c r="J2" s="108"/>
      <c r="K2" s="113"/>
      <c r="L2" s="108"/>
      <c r="M2" s="109"/>
      <c r="N2" s="105"/>
    </row>
    <row r="3" spans="1:14" s="116" customFormat="1" ht="24" customHeight="1" x14ac:dyDescent="0.35">
      <c r="A3" s="115"/>
      <c r="B3" s="110"/>
      <c r="C3" s="46" t="s">
        <v>134</v>
      </c>
      <c r="D3" s="46"/>
      <c r="E3" s="46"/>
      <c r="F3" s="110"/>
      <c r="G3" s="110"/>
      <c r="H3" s="110"/>
      <c r="I3" s="110"/>
      <c r="J3" s="110"/>
      <c r="K3" s="110"/>
      <c r="L3" s="110"/>
      <c r="M3" s="111"/>
      <c r="N3" s="107"/>
    </row>
    <row r="4" spans="1:14" s="94" customFormat="1" ht="5.0999999999999996" customHeight="1" x14ac:dyDescent="0.25">
      <c r="A4" s="9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59"/>
      <c r="N4" s="44"/>
    </row>
    <row r="5" spans="1:14" s="94" customFormat="1" ht="5.0999999999999996" customHeight="1" x14ac:dyDescent="0.25">
      <c r="A5" s="9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59"/>
      <c r="N5" s="44"/>
    </row>
    <row r="6" spans="1:14" s="94" customFormat="1" ht="15" customHeight="1" x14ac:dyDescent="0.25">
      <c r="A6" s="93"/>
      <c r="B6" s="47"/>
      <c r="C6" s="48"/>
      <c r="D6" s="48"/>
      <c r="E6" s="48"/>
      <c r="F6" s="48"/>
      <c r="G6" s="48"/>
      <c r="H6" s="48"/>
      <c r="I6" s="48"/>
      <c r="J6" s="48"/>
      <c r="K6" s="48"/>
      <c r="L6" s="49"/>
      <c r="M6" s="73"/>
      <c r="N6" s="44"/>
    </row>
    <row r="7" spans="1:14" s="94" customFormat="1" ht="20.100000000000001" customHeight="1" x14ac:dyDescent="0.25">
      <c r="A7" s="93"/>
      <c r="B7" s="50"/>
      <c r="C7" s="148" t="s">
        <v>73</v>
      </c>
      <c r="D7" s="149" t="s">
        <v>74</v>
      </c>
      <c r="E7" s="99" t="s">
        <v>75</v>
      </c>
      <c r="F7" s="99" t="s">
        <v>111</v>
      </c>
      <c r="G7" s="74"/>
      <c r="H7" s="150" t="str">
        <f>IF(LEN(Calc!$CP$102)&gt;0,Calc!$CP$102,"")</f>
        <v>Flower Model would be more suitable for this data set.</v>
      </c>
      <c r="I7" s="150"/>
      <c r="J7" s="150"/>
      <c r="K7" s="150"/>
      <c r="L7" s="52"/>
      <c r="M7" s="73"/>
      <c r="N7" s="44"/>
    </row>
    <row r="8" spans="1:14" s="94" customFormat="1" ht="20.100000000000001" customHeight="1" x14ac:dyDescent="0.25">
      <c r="A8" s="93"/>
      <c r="B8" s="50"/>
      <c r="C8" s="156" t="s">
        <v>19</v>
      </c>
      <c r="D8" s="160" t="s">
        <v>19</v>
      </c>
      <c r="E8" s="160" t="s">
        <v>7</v>
      </c>
      <c r="F8" s="158" t="s">
        <v>11</v>
      </c>
      <c r="G8" s="74"/>
      <c r="H8" s="69"/>
      <c r="I8" s="74"/>
      <c r="J8" s="74"/>
      <c r="K8" s="74"/>
      <c r="L8" s="52"/>
      <c r="M8" s="73"/>
      <c r="N8" s="44"/>
    </row>
    <row r="9" spans="1:14" s="94" customFormat="1" ht="20.100000000000001" customHeight="1" x14ac:dyDescent="0.25">
      <c r="A9" s="93"/>
      <c r="B9" s="50"/>
      <c r="C9" s="157" t="s">
        <v>7</v>
      </c>
      <c r="D9" s="161" t="s">
        <v>7</v>
      </c>
      <c r="E9" s="161" t="s">
        <v>10</v>
      </c>
      <c r="F9" s="159" t="s">
        <v>33</v>
      </c>
      <c r="G9" s="74"/>
      <c r="H9" s="153"/>
      <c r="I9" s="153"/>
      <c r="J9" s="153"/>
      <c r="K9" s="153"/>
      <c r="L9" s="52"/>
      <c r="M9" s="73"/>
      <c r="N9" s="44"/>
    </row>
    <row r="10" spans="1:14" s="94" customFormat="1" ht="20.100000000000001" customHeight="1" x14ac:dyDescent="0.25">
      <c r="A10" s="93"/>
      <c r="B10" s="50"/>
      <c r="C10" s="157" t="s">
        <v>35</v>
      </c>
      <c r="D10" s="161" t="s">
        <v>10</v>
      </c>
      <c r="E10" s="161" t="s">
        <v>11</v>
      </c>
      <c r="F10" s="159"/>
      <c r="G10" s="51"/>
      <c r="H10" s="154"/>
      <c r="I10" s="154"/>
      <c r="J10" s="154"/>
      <c r="K10" s="154"/>
      <c r="L10" s="52"/>
      <c r="M10" s="73"/>
      <c r="N10" s="44"/>
    </row>
    <row r="11" spans="1:14" s="94" customFormat="1" ht="20.100000000000001" customHeight="1" x14ac:dyDescent="0.25">
      <c r="A11" s="93"/>
      <c r="B11" s="50"/>
      <c r="C11" s="157" t="s">
        <v>11</v>
      </c>
      <c r="D11" s="161" t="s">
        <v>34</v>
      </c>
      <c r="E11" s="161"/>
      <c r="F11" s="159"/>
      <c r="G11" s="51"/>
      <c r="H11" s="51"/>
      <c r="I11" s="51"/>
      <c r="J11" s="51"/>
      <c r="K11" s="51"/>
      <c r="L11" s="52"/>
      <c r="M11" s="73"/>
      <c r="N11" s="44"/>
    </row>
    <row r="12" spans="1:14" s="94" customFormat="1" ht="20.100000000000001" customHeight="1" x14ac:dyDescent="0.25">
      <c r="A12" s="93"/>
      <c r="B12" s="50"/>
      <c r="C12" s="157" t="s">
        <v>34</v>
      </c>
      <c r="D12" s="161" t="s">
        <v>15</v>
      </c>
      <c r="E12" s="161"/>
      <c r="F12" s="159"/>
      <c r="G12" s="51"/>
      <c r="H12" s="51"/>
      <c r="I12" s="51"/>
      <c r="J12" s="51"/>
      <c r="K12" s="51"/>
      <c r="L12" s="52"/>
      <c r="M12" s="73"/>
      <c r="N12" s="44"/>
    </row>
    <row r="13" spans="1:14" s="94" customFormat="1" ht="20.100000000000001" customHeight="1" x14ac:dyDescent="0.25">
      <c r="A13" s="93"/>
      <c r="B13" s="50"/>
      <c r="C13" s="157" t="s">
        <v>33</v>
      </c>
      <c r="D13" s="161" t="s">
        <v>35</v>
      </c>
      <c r="E13" s="161"/>
      <c r="F13" s="159"/>
      <c r="G13" s="51"/>
      <c r="H13" s="51"/>
      <c r="I13" s="51"/>
      <c r="J13" s="51"/>
      <c r="K13" s="51"/>
      <c r="L13" s="52"/>
      <c r="M13" s="73"/>
      <c r="N13" s="44"/>
    </row>
    <row r="14" spans="1:14" s="94" customFormat="1" ht="20.100000000000001" customHeight="1" x14ac:dyDescent="0.25">
      <c r="A14" s="93"/>
      <c r="B14" s="50"/>
      <c r="C14" s="157" t="s">
        <v>10</v>
      </c>
      <c r="D14" s="161" t="s">
        <v>11</v>
      </c>
      <c r="E14" s="161"/>
      <c r="F14" s="159"/>
      <c r="G14" s="51"/>
      <c r="H14" s="51"/>
      <c r="I14" s="51"/>
      <c r="J14" s="51"/>
      <c r="K14" s="51"/>
      <c r="L14" s="52"/>
      <c r="M14" s="73"/>
      <c r="N14" s="44"/>
    </row>
    <row r="15" spans="1:14" s="94" customFormat="1" ht="20.100000000000001" customHeight="1" x14ac:dyDescent="0.25">
      <c r="A15" s="93"/>
      <c r="B15" s="50"/>
      <c r="C15" s="157" t="s">
        <v>13</v>
      </c>
      <c r="D15" s="161" t="s">
        <v>33</v>
      </c>
      <c r="E15" s="161"/>
      <c r="F15" s="159"/>
      <c r="G15" s="51"/>
      <c r="H15" s="51"/>
      <c r="I15" s="51"/>
      <c r="J15" s="51"/>
      <c r="K15" s="51"/>
      <c r="L15" s="52"/>
      <c r="M15" s="73"/>
      <c r="N15" s="44"/>
    </row>
    <row r="16" spans="1:14" s="94" customFormat="1" ht="20.100000000000001" customHeight="1" x14ac:dyDescent="0.25">
      <c r="A16" s="93"/>
      <c r="B16" s="50"/>
      <c r="C16" s="157" t="s">
        <v>35</v>
      </c>
      <c r="D16" s="161"/>
      <c r="E16" s="161"/>
      <c r="F16" s="159"/>
      <c r="G16" s="51"/>
      <c r="H16" s="51"/>
      <c r="I16" s="51"/>
      <c r="J16" s="51"/>
      <c r="K16" s="51"/>
      <c r="L16" s="52"/>
      <c r="M16" s="73"/>
      <c r="N16" s="44"/>
    </row>
    <row r="17" spans="1:14" s="94" customFormat="1" ht="20.100000000000001" customHeight="1" x14ac:dyDescent="0.25">
      <c r="A17" s="93"/>
      <c r="B17" s="50"/>
      <c r="C17" s="157"/>
      <c r="D17" s="161"/>
      <c r="E17" s="161"/>
      <c r="F17" s="159"/>
      <c r="G17" s="51"/>
      <c r="H17" s="51"/>
      <c r="I17" s="51"/>
      <c r="J17" s="51"/>
      <c r="K17" s="51"/>
      <c r="L17" s="52"/>
      <c r="M17" s="73"/>
      <c r="N17" s="44"/>
    </row>
    <row r="18" spans="1:14" s="94" customFormat="1" ht="20.100000000000001" customHeight="1" x14ac:dyDescent="0.25">
      <c r="A18" s="93"/>
      <c r="B18" s="50"/>
      <c r="C18" s="172"/>
      <c r="D18" s="173"/>
      <c r="E18" s="173"/>
      <c r="F18" s="174"/>
      <c r="G18" s="51"/>
      <c r="H18" s="51"/>
      <c r="I18" s="51"/>
      <c r="J18" s="51"/>
      <c r="K18" s="51"/>
      <c r="L18" s="52"/>
      <c r="M18" s="73"/>
      <c r="N18" s="44"/>
    </row>
    <row r="19" spans="1:14" s="94" customFormat="1" ht="20.100000000000001" customHeight="1" x14ac:dyDescent="0.25">
      <c r="A19" s="93"/>
      <c r="B19" s="50"/>
      <c r="C19" s="168"/>
      <c r="D19" s="175"/>
      <c r="E19" s="175"/>
      <c r="F19" s="169"/>
      <c r="G19" s="51"/>
      <c r="H19" s="51"/>
      <c r="I19" s="51"/>
      <c r="J19" s="51"/>
      <c r="K19" s="51"/>
      <c r="L19" s="52"/>
      <c r="M19" s="73"/>
      <c r="N19" s="44"/>
    </row>
    <row r="20" spans="1:14" s="94" customFormat="1" ht="20.100000000000001" customHeight="1" x14ac:dyDescent="0.25">
      <c r="A20" s="93"/>
      <c r="B20" s="50"/>
      <c r="C20" s="168"/>
      <c r="D20" s="175"/>
      <c r="E20" s="175"/>
      <c r="F20" s="169"/>
      <c r="G20" s="51"/>
      <c r="H20" s="51"/>
      <c r="I20" s="51"/>
      <c r="J20" s="51"/>
      <c r="K20" s="51"/>
      <c r="L20" s="52"/>
      <c r="M20" s="73"/>
      <c r="N20" s="44"/>
    </row>
    <row r="21" spans="1:14" s="94" customFormat="1" ht="20.100000000000001" customHeight="1" x14ac:dyDescent="0.25">
      <c r="A21" s="93"/>
      <c r="B21" s="50"/>
      <c r="C21" s="168"/>
      <c r="D21" s="175"/>
      <c r="E21" s="175"/>
      <c r="F21" s="169"/>
      <c r="G21" s="51"/>
      <c r="H21" s="51"/>
      <c r="I21" s="51"/>
      <c r="J21" s="51"/>
      <c r="K21" s="51"/>
      <c r="L21" s="52"/>
      <c r="M21" s="73"/>
      <c r="N21" s="44"/>
    </row>
    <row r="22" spans="1:14" s="94" customFormat="1" ht="20.100000000000001" customHeight="1" x14ac:dyDescent="0.25">
      <c r="A22" s="93"/>
      <c r="B22" s="50"/>
      <c r="C22" s="168"/>
      <c r="D22" s="175"/>
      <c r="E22" s="175"/>
      <c r="F22" s="169"/>
      <c r="G22" s="51"/>
      <c r="H22" s="51"/>
      <c r="I22" s="51"/>
      <c r="J22" s="51"/>
      <c r="K22" s="51"/>
      <c r="L22" s="52"/>
      <c r="M22" s="73"/>
      <c r="N22" s="44"/>
    </row>
    <row r="23" spans="1:14" s="94" customFormat="1" ht="20.100000000000001" customHeight="1" x14ac:dyDescent="0.25">
      <c r="A23" s="93"/>
      <c r="B23" s="50"/>
      <c r="C23" s="168"/>
      <c r="D23" s="175"/>
      <c r="E23" s="175"/>
      <c r="F23" s="169"/>
      <c r="G23" s="51"/>
      <c r="H23" s="51"/>
      <c r="I23" s="51"/>
      <c r="J23" s="51"/>
      <c r="K23" s="51"/>
      <c r="L23" s="52"/>
      <c r="M23" s="73"/>
      <c r="N23" s="44"/>
    </row>
    <row r="24" spans="1:14" s="94" customFormat="1" ht="20.100000000000001" customHeight="1" x14ac:dyDescent="0.25">
      <c r="A24" s="93"/>
      <c r="B24" s="50"/>
      <c r="C24" s="168"/>
      <c r="D24" s="175"/>
      <c r="E24" s="175"/>
      <c r="F24" s="169"/>
      <c r="G24" s="51"/>
      <c r="H24" s="51"/>
      <c r="I24" s="51"/>
      <c r="J24" s="51"/>
      <c r="K24" s="51"/>
      <c r="L24" s="52"/>
      <c r="M24" s="73"/>
      <c r="N24" s="44"/>
    </row>
    <row r="25" spans="1:14" s="94" customFormat="1" ht="20.100000000000001" customHeight="1" x14ac:dyDescent="0.25">
      <c r="A25" s="93"/>
      <c r="B25" s="50"/>
      <c r="C25" s="168"/>
      <c r="D25" s="175"/>
      <c r="E25" s="175"/>
      <c r="F25" s="169"/>
      <c r="G25" s="51"/>
      <c r="H25" s="51"/>
      <c r="I25" s="51"/>
      <c r="J25" s="51"/>
      <c r="K25" s="51"/>
      <c r="L25" s="52"/>
      <c r="M25" s="73"/>
      <c r="N25" s="44"/>
    </row>
    <row r="26" spans="1:14" s="94" customFormat="1" ht="20.100000000000001" customHeight="1" x14ac:dyDescent="0.25">
      <c r="A26" s="93"/>
      <c r="B26" s="50"/>
      <c r="C26" s="168"/>
      <c r="D26" s="175"/>
      <c r="E26" s="175"/>
      <c r="F26" s="169"/>
      <c r="G26" s="51"/>
      <c r="H26" s="51"/>
      <c r="I26" s="51"/>
      <c r="J26" s="51"/>
      <c r="K26" s="51"/>
      <c r="L26" s="52"/>
      <c r="M26" s="73"/>
      <c r="N26" s="44"/>
    </row>
    <row r="27" spans="1:14" s="94" customFormat="1" ht="20.100000000000001" customHeight="1" x14ac:dyDescent="0.25">
      <c r="A27" s="93"/>
      <c r="B27" s="50"/>
      <c r="C27" s="170"/>
      <c r="D27" s="176"/>
      <c r="E27" s="176"/>
      <c r="F27" s="171"/>
      <c r="G27" s="51"/>
      <c r="H27" s="51"/>
      <c r="I27" s="51"/>
      <c r="J27" s="51"/>
      <c r="K27" s="51"/>
      <c r="L27" s="52"/>
      <c r="M27" s="73"/>
      <c r="N27" s="44"/>
    </row>
    <row r="28" spans="1:14" s="94" customFormat="1" ht="15" customHeight="1" x14ac:dyDescent="0.25">
      <c r="A28" s="93"/>
      <c r="B28" s="50"/>
      <c r="C28" s="95"/>
      <c r="D28" s="95"/>
      <c r="E28" s="95"/>
      <c r="F28" s="95"/>
      <c r="G28" s="51"/>
      <c r="H28" s="51"/>
      <c r="I28" s="51"/>
      <c r="J28" s="51"/>
      <c r="K28" s="51"/>
      <c r="L28" s="52"/>
      <c r="M28" s="73"/>
      <c r="N28" s="44"/>
    </row>
    <row r="29" spans="1:14" s="94" customFormat="1" ht="15" customHeight="1" x14ac:dyDescent="0.25">
      <c r="A29" s="44"/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8"/>
      <c r="M29" s="73"/>
      <c r="N29" s="44"/>
    </row>
  </sheetData>
  <sheetProtection algorithmName="SHA-512" hashValue="nqFODskPxZoegXkvBYFZxcMdkKGMGKsw4C/ME+WWZE1EA2aZf/UJxH+967H7x2ozSYzz8mfEP1VmrVS1NqQunQ==" saltValue="LrbdnG3NSNciHaHcj22xEg==" spinCount="100000" sheet="1" objects="1" scenarios="1"/>
  <phoneticPr fontId="11" type="noConversion"/>
  <conditionalFormatting sqref="H7:K7">
    <cfRule type="expression" dxfId="3" priority="14">
      <formula>$H$7&lt;&gt;""</formula>
    </cfRule>
  </conditionalFormatting>
  <conditionalFormatting sqref="C7:F7">
    <cfRule type="expression" dxfId="2" priority="9">
      <formula>COUNTIF($B$7:B7,C7)=1</formula>
    </cfRule>
  </conditionalFormatting>
  <conditionalFormatting sqref="C8:F17">
    <cfRule type="expression" dxfId="1" priority="70">
      <formula>COUNTIF(C$7:C7,C8)=1</formula>
    </cfRule>
  </conditionalFormatting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" id="{A7D6DAF0-27B4-4E9F-B418-E0B29594E8B6}">
            <xm:f>OR(ISNUMBER(MATCH(C8,Calc!$CO$30:$CO$49,0)),ISNUMBER(MATCH(C8,Calc!$CP$30:$CP$49,0)),ISNUMBER(MATCH(C8,Calc!$CR$30:$CR$49,0)),ISNUMBER(MATCH(C8,Calc!$CU$30:$CU$49,0)),ISNUMBER(MATCH(C8,Calc!$CV$30:$CV$49,0)),ISNUMBER(MATCH(C8,Calc!$CW$30:$CW$49,0)),ISNUMBER(MATCH(C8,Calc!$CQ$30:$CQ$49,0)),ISNUMBER(MATCH(C8,Calc!$CS$30:$CS$49,0)),ISNUMBER(MATCH(C8,Calc!$CK$30:$CK$49,0)),ISNUMBER(MATCH(C8,Calc!$CL$30:$CL$49,0)),ISNUMBER(MATCH(C8,Calc!$CM$30:$CM$49,0)))</xm:f>
            <x14:dxf>
              <font>
                <color auto="1"/>
              </font>
              <fill>
                <patternFill>
                  <bgColor rgb="FFF8CBAD"/>
                </patternFill>
              </fill>
            </x14:dxf>
          </x14:cfRule>
          <xm:sqref>C8:F17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076B-AF77-4BD1-9394-C53084BB1F21}">
  <sheetPr codeName="Sheet10"/>
  <dimension ref="A1:CZ104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.7109375" customWidth="1"/>
    <col min="2" max="4" width="21" customWidth="1"/>
    <col min="5" max="5" width="8.85546875" customWidth="1"/>
    <col min="6" max="6" width="8.85546875" style="39" customWidth="1"/>
    <col min="7" max="14" width="15.7109375" style="28" customWidth="1"/>
    <col min="15" max="15" width="9" style="28" customWidth="1"/>
    <col min="16" max="16" width="9" style="39" customWidth="1"/>
    <col min="17" max="19" width="15.85546875" style="1" customWidth="1"/>
    <col min="20" max="20" width="15.85546875" style="32" customWidth="1"/>
    <col min="21" max="21" width="15.7109375" style="32" customWidth="1"/>
    <col min="22" max="22" width="15.85546875" style="32" customWidth="1"/>
    <col min="23" max="23" width="15.7109375" style="32" customWidth="1"/>
    <col min="24" max="24" width="15.7109375" style="28" customWidth="1"/>
    <col min="25" max="25" width="9" style="28" customWidth="1"/>
    <col min="26" max="26" width="9" style="39" customWidth="1"/>
    <col min="27" max="34" width="15.7109375" style="32" customWidth="1"/>
    <col min="35" max="35" width="8.5703125" style="32" customWidth="1"/>
    <col min="36" max="36" width="8.5703125" style="39" customWidth="1"/>
    <col min="37" max="47" width="15.85546875" style="32" customWidth="1"/>
    <col min="48" max="51" width="15.85546875" style="1" customWidth="1"/>
    <col min="52" max="52" width="9.140625" style="1"/>
    <col min="53" max="53" width="9.140625" style="42"/>
    <col min="54" max="64" width="15.85546875" style="32" customWidth="1"/>
    <col min="65" max="68" width="15.85546875" style="1" customWidth="1"/>
    <col min="69" max="69" width="9.140625" style="1"/>
    <col min="70" max="70" width="9.140625" style="42"/>
    <col min="71" max="81" width="15.85546875" style="32" customWidth="1"/>
    <col min="82" max="85" width="15.85546875" style="1" customWidth="1"/>
    <col min="87" max="87" width="9.140625" style="42"/>
    <col min="88" max="98" width="15.85546875" style="32" customWidth="1"/>
    <col min="99" max="102" width="15.85546875" style="1" customWidth="1"/>
    <col min="104" max="104" width="9.140625" style="39"/>
  </cols>
  <sheetData>
    <row r="1" spans="1:104" ht="6.75" customHeight="1" x14ac:dyDescent="0.25"/>
    <row r="2" spans="1:104" s="134" customFormat="1" ht="20.100000000000001" customHeight="1" x14ac:dyDescent="0.3">
      <c r="F2" s="135"/>
      <c r="G2" s="136"/>
      <c r="H2" s="136"/>
      <c r="I2" s="136"/>
      <c r="J2" s="136"/>
      <c r="K2" s="136"/>
      <c r="L2" s="136"/>
      <c r="M2" s="136"/>
      <c r="N2" s="136"/>
      <c r="O2" s="136"/>
      <c r="P2" s="135"/>
      <c r="Q2" s="137"/>
      <c r="R2" s="137"/>
      <c r="S2" s="137"/>
      <c r="T2" s="138"/>
      <c r="U2" s="138"/>
      <c r="V2" s="138"/>
      <c r="W2" s="138"/>
      <c r="X2" s="136"/>
      <c r="Y2" s="136"/>
      <c r="Z2" s="135"/>
      <c r="AA2" s="138"/>
      <c r="AB2" s="138"/>
      <c r="AC2" s="138"/>
      <c r="AD2" s="138"/>
      <c r="AE2" s="138"/>
      <c r="AF2" s="138"/>
      <c r="AG2" s="138"/>
      <c r="AH2" s="138"/>
      <c r="AI2" s="138"/>
      <c r="AJ2" s="135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7"/>
      <c r="AW2" s="137"/>
      <c r="AX2" s="137"/>
      <c r="AY2" s="137"/>
      <c r="AZ2" s="137"/>
      <c r="BA2" s="139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7"/>
      <c r="BN2" s="137"/>
      <c r="BO2" s="137"/>
      <c r="BP2" s="137"/>
      <c r="BQ2" s="137"/>
      <c r="BR2" s="139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7"/>
      <c r="CE2" s="137"/>
      <c r="CF2" s="137"/>
      <c r="CG2" s="137"/>
      <c r="CI2" s="139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7"/>
      <c r="CV2" s="137"/>
      <c r="CW2" s="137"/>
      <c r="CX2" s="137"/>
      <c r="CZ2" s="135"/>
    </row>
    <row r="3" spans="1:104" s="140" customFormat="1" ht="24" customHeight="1" x14ac:dyDescent="0.35">
      <c r="B3" s="140" t="s">
        <v>26</v>
      </c>
      <c r="F3" s="143"/>
      <c r="G3" s="140" t="s">
        <v>139</v>
      </c>
      <c r="H3" s="144"/>
      <c r="I3" s="144"/>
      <c r="J3" s="144"/>
      <c r="K3" s="144"/>
      <c r="L3" s="144"/>
      <c r="M3" s="144"/>
      <c r="N3" s="144"/>
      <c r="O3" s="144"/>
      <c r="P3" s="143"/>
      <c r="Q3" s="141" t="s">
        <v>140</v>
      </c>
      <c r="R3" s="141"/>
      <c r="S3" s="141"/>
      <c r="T3" s="142"/>
      <c r="U3" s="142"/>
      <c r="V3" s="142"/>
      <c r="W3" s="142"/>
      <c r="X3" s="144"/>
      <c r="Y3" s="144"/>
      <c r="Z3" s="143"/>
      <c r="AA3" s="141" t="s">
        <v>143</v>
      </c>
      <c r="AB3" s="142"/>
      <c r="AC3" s="142"/>
      <c r="AD3" s="142"/>
      <c r="AE3" s="142"/>
      <c r="AF3" s="142"/>
      <c r="AG3" s="142"/>
      <c r="AH3" s="142"/>
      <c r="AI3" s="142"/>
      <c r="AJ3" s="143"/>
      <c r="AK3" s="141" t="s">
        <v>144</v>
      </c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1"/>
      <c r="AW3" s="141"/>
      <c r="AX3" s="141"/>
      <c r="AY3" s="141"/>
      <c r="AZ3" s="141"/>
      <c r="BA3" s="145"/>
      <c r="BB3" s="141" t="s">
        <v>145</v>
      </c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1"/>
      <c r="BN3" s="141"/>
      <c r="BO3" s="141"/>
      <c r="BP3" s="141"/>
      <c r="BQ3" s="141"/>
      <c r="BR3" s="145"/>
      <c r="BS3" s="142" t="s">
        <v>146</v>
      </c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1"/>
      <c r="CE3" s="141"/>
      <c r="CF3" s="141"/>
      <c r="CG3" s="141"/>
      <c r="CI3" s="145"/>
      <c r="CJ3" s="141" t="s">
        <v>147</v>
      </c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1"/>
      <c r="CV3" s="141"/>
      <c r="CW3" s="141"/>
      <c r="CX3" s="141"/>
      <c r="CZ3" s="143"/>
    </row>
    <row r="5" spans="1:104" x14ac:dyDescent="0.25">
      <c r="G5" s="29" t="s">
        <v>44</v>
      </c>
      <c r="H5" s="30"/>
      <c r="I5" s="31"/>
      <c r="J5" s="29" t="s">
        <v>45</v>
      </c>
      <c r="K5" s="30"/>
      <c r="L5" s="31"/>
      <c r="M5" s="29" t="s">
        <v>46</v>
      </c>
      <c r="N5" s="30"/>
      <c r="O5" s="32"/>
      <c r="Q5" s="29" t="s">
        <v>44</v>
      </c>
      <c r="R5" s="30"/>
      <c r="T5" s="29" t="s">
        <v>45</v>
      </c>
      <c r="U5" s="30"/>
      <c r="V5" s="31"/>
      <c r="W5" s="29" t="s">
        <v>46</v>
      </c>
      <c r="X5" s="30"/>
      <c r="AA5" s="29" t="s">
        <v>44</v>
      </c>
      <c r="AB5" s="30"/>
      <c r="AC5" s="31"/>
      <c r="AD5" s="29" t="s">
        <v>45</v>
      </c>
      <c r="AE5" s="30"/>
      <c r="AF5" s="31"/>
      <c r="AG5" s="29" t="s">
        <v>46</v>
      </c>
      <c r="AH5" s="30"/>
      <c r="AK5" s="29" t="s">
        <v>44</v>
      </c>
      <c r="AL5" s="30"/>
      <c r="AM5" s="30"/>
      <c r="AN5" s="31"/>
      <c r="AO5" s="29" t="s">
        <v>45</v>
      </c>
      <c r="AP5" s="30"/>
      <c r="AQ5" s="30"/>
      <c r="AR5" s="31"/>
      <c r="AS5" s="29" t="s">
        <v>46</v>
      </c>
      <c r="AT5" s="30"/>
      <c r="AU5" s="30"/>
      <c r="AW5" s="29" t="s">
        <v>99</v>
      </c>
      <c r="AX5" s="30"/>
      <c r="AY5" s="30"/>
      <c r="BB5" s="29" t="s">
        <v>44</v>
      </c>
      <c r="BC5" s="30"/>
      <c r="BD5" s="30"/>
      <c r="BE5" s="31"/>
      <c r="BF5" s="29" t="s">
        <v>45</v>
      </c>
      <c r="BG5" s="30"/>
      <c r="BH5" s="30"/>
      <c r="BI5" s="31"/>
      <c r="BJ5" s="29" t="s">
        <v>46</v>
      </c>
      <c r="BK5" s="30"/>
      <c r="BL5" s="30"/>
      <c r="BN5" s="29" t="s">
        <v>99</v>
      </c>
      <c r="BO5" s="30"/>
      <c r="BP5" s="30"/>
      <c r="BS5" s="29" t="s">
        <v>44</v>
      </c>
      <c r="BT5" s="30"/>
      <c r="BU5" s="30"/>
      <c r="BV5" s="31"/>
      <c r="BW5" s="29" t="s">
        <v>45</v>
      </c>
      <c r="BX5" s="30"/>
      <c r="BY5" s="30"/>
      <c r="BZ5" s="31"/>
      <c r="CA5" s="29" t="s">
        <v>46</v>
      </c>
      <c r="CB5" s="30"/>
      <c r="CC5" s="30"/>
      <c r="CE5" s="29" t="s">
        <v>99</v>
      </c>
      <c r="CF5" s="30"/>
      <c r="CG5" s="30"/>
      <c r="CJ5" s="29" t="s">
        <v>44</v>
      </c>
      <c r="CK5" s="30"/>
      <c r="CL5" s="30"/>
      <c r="CM5" s="31"/>
      <c r="CN5" s="29" t="s">
        <v>45</v>
      </c>
      <c r="CO5" s="30"/>
      <c r="CP5" s="30"/>
      <c r="CQ5" s="31"/>
      <c r="CR5" s="29" t="s">
        <v>46</v>
      </c>
      <c r="CS5" s="30"/>
      <c r="CT5" s="30"/>
      <c r="CV5" s="29" t="s">
        <v>99</v>
      </c>
      <c r="CW5" s="30"/>
      <c r="CX5" s="30"/>
    </row>
    <row r="6" spans="1:104" x14ac:dyDescent="0.25">
      <c r="B6" s="117" t="str">
        <f>'2Circles'!$C$7</f>
        <v>ASIA</v>
      </c>
      <c r="C6" s="117" t="str">
        <f>'2Circles'!$D$7</f>
        <v>EUROPE</v>
      </c>
      <c r="D6" s="23" t="s">
        <v>24</v>
      </c>
      <c r="E6" s="38"/>
      <c r="G6" s="33" t="s">
        <v>47</v>
      </c>
      <c r="H6" s="33" t="s">
        <v>48</v>
      </c>
      <c r="I6" s="32"/>
      <c r="J6" s="33" t="s">
        <v>49</v>
      </c>
      <c r="K6" s="33" t="s">
        <v>48</v>
      </c>
      <c r="L6" s="32"/>
      <c r="M6" s="33" t="s">
        <v>49</v>
      </c>
      <c r="N6" s="33" t="s">
        <v>47</v>
      </c>
      <c r="O6" s="32"/>
      <c r="Q6" s="33" t="s">
        <v>47</v>
      </c>
      <c r="R6" s="33" t="s">
        <v>48</v>
      </c>
      <c r="T6" s="33" t="s">
        <v>49</v>
      </c>
      <c r="U6" s="33" t="s">
        <v>48</v>
      </c>
      <c r="W6" s="33" t="s">
        <v>49</v>
      </c>
      <c r="X6" s="33" t="s">
        <v>47</v>
      </c>
      <c r="AA6" s="33" t="s">
        <v>47</v>
      </c>
      <c r="AB6" s="33" t="s">
        <v>48</v>
      </c>
      <c r="AD6" s="33" t="s">
        <v>49</v>
      </c>
      <c r="AE6" s="33" t="s">
        <v>48</v>
      </c>
      <c r="AG6" s="33" t="s">
        <v>49</v>
      </c>
      <c r="AH6" s="33" t="s">
        <v>47</v>
      </c>
      <c r="AK6" s="33" t="s">
        <v>47</v>
      </c>
      <c r="AL6" s="33" t="s">
        <v>48</v>
      </c>
      <c r="AM6" s="33" t="s">
        <v>98</v>
      </c>
      <c r="AO6" s="33" t="s">
        <v>49</v>
      </c>
      <c r="AP6" s="33" t="s">
        <v>48</v>
      </c>
      <c r="AQ6" s="33" t="s">
        <v>98</v>
      </c>
      <c r="AS6" s="33" t="s">
        <v>49</v>
      </c>
      <c r="AT6" s="33" t="s">
        <v>47</v>
      </c>
      <c r="AU6" s="33" t="s">
        <v>98</v>
      </c>
      <c r="AW6" s="33" t="s">
        <v>49</v>
      </c>
      <c r="AX6" s="33" t="s">
        <v>47</v>
      </c>
      <c r="AY6" s="33" t="s">
        <v>48</v>
      </c>
      <c r="BB6" s="33" t="s">
        <v>47</v>
      </c>
      <c r="BC6" s="33" t="s">
        <v>48</v>
      </c>
      <c r="BD6" s="33" t="s">
        <v>98</v>
      </c>
      <c r="BF6" s="33" t="s">
        <v>49</v>
      </c>
      <c r="BG6" s="33" t="s">
        <v>48</v>
      </c>
      <c r="BH6" s="33" t="s">
        <v>98</v>
      </c>
      <c r="BJ6" s="33" t="s">
        <v>49</v>
      </c>
      <c r="BK6" s="33" t="s">
        <v>47</v>
      </c>
      <c r="BL6" s="33" t="s">
        <v>98</v>
      </c>
      <c r="BN6" s="33" t="s">
        <v>49</v>
      </c>
      <c r="BO6" s="33" t="s">
        <v>47</v>
      </c>
      <c r="BP6" s="33" t="s">
        <v>48</v>
      </c>
      <c r="BS6" s="33" t="s">
        <v>47</v>
      </c>
      <c r="BT6" s="33" t="s">
        <v>48</v>
      </c>
      <c r="BU6" s="33" t="s">
        <v>98</v>
      </c>
      <c r="BW6" s="33" t="s">
        <v>49</v>
      </c>
      <c r="BX6" s="33" t="s">
        <v>48</v>
      </c>
      <c r="BY6" s="33" t="s">
        <v>98</v>
      </c>
      <c r="CA6" s="33" t="s">
        <v>49</v>
      </c>
      <c r="CB6" s="33" t="s">
        <v>47</v>
      </c>
      <c r="CC6" s="33" t="s">
        <v>98</v>
      </c>
      <c r="CE6" s="33" t="s">
        <v>49</v>
      </c>
      <c r="CF6" s="33" t="s">
        <v>47</v>
      </c>
      <c r="CG6" s="33" t="s">
        <v>48</v>
      </c>
      <c r="CJ6" s="33" t="s">
        <v>47</v>
      </c>
      <c r="CK6" s="33" t="s">
        <v>48</v>
      </c>
      <c r="CL6" s="33" t="s">
        <v>98</v>
      </c>
      <c r="CN6" s="33" t="s">
        <v>49</v>
      </c>
      <c r="CO6" s="33" t="s">
        <v>48</v>
      </c>
      <c r="CP6" s="33" t="s">
        <v>98</v>
      </c>
      <c r="CR6" s="33" t="s">
        <v>49</v>
      </c>
      <c r="CS6" s="33" t="s">
        <v>47</v>
      </c>
      <c r="CT6" s="33" t="s">
        <v>98</v>
      </c>
      <c r="CV6" s="33" t="s">
        <v>49</v>
      </c>
      <c r="CW6" s="33" t="s">
        <v>47</v>
      </c>
      <c r="CX6" s="33" t="s">
        <v>48</v>
      </c>
    </row>
    <row r="7" spans="1:104" x14ac:dyDescent="0.25">
      <c r="A7">
        <v>1</v>
      </c>
      <c r="B7" s="118" t="str">
        <f>IFERROR(IF(LEN(INDEX(TwoCircle1,A7,0))=0,"",IF(ISERROR(MATCH(INDEX(TwoCircle1,Calc!A7,0),TwoCircle2,0)),INDEX(TwoCircle1,Calc!A7,0),"")),"")</f>
        <v/>
      </c>
      <c r="C7" s="118" t="str">
        <f>IFERROR(IF(LEN(INDEX(TwoCircle2,A7,0))=0,"",IF(ISERROR(MATCH(INDEX(TwoCircle2,Calc!A7,0),TwoCircle1,0)),INDEX(TwoCircle2,Calc!A7,0),"")),"")</f>
        <v>France</v>
      </c>
      <c r="D7" s="118" t="str">
        <f>IFERROR(IF(MATCH(INDEX(TwoCircle2,Calc!A7,0),TwoCircle1,0)&gt;0,INDEX(TwoCircle2,Calc!A7,0)),"")</f>
        <v/>
      </c>
      <c r="G7" s="119" t="str">
        <f>IFERROR(MATCH(INDEX(Triangular1,Calc!A7,0),Triangular2,0),"")</f>
        <v/>
      </c>
      <c r="H7" s="119" t="str">
        <f>IFERROR(MATCH(INDEX(Triangular1,Calc!A7,0),Triangular3,0),"")</f>
        <v/>
      </c>
      <c r="J7" s="119">
        <f>IFERROR(MATCH(INDEX(Triangular2,Calc!A7,0),Triangular1,0),"")</f>
        <v>9</v>
      </c>
      <c r="K7" s="119" t="str">
        <f>IFERROR(MATCH(INDEX(Triangular2,Calc!A7,0),Triangular3,0),"")</f>
        <v/>
      </c>
      <c r="M7" s="119">
        <f>IFERROR(MATCH(INDEX(Triangular3,Calc!A7,0),Triangular1,0),"")</f>
        <v>5</v>
      </c>
      <c r="N7" s="119">
        <f>IFERROR(MATCH(INDEX(Triangular3,Calc!A7,0),Triangular2,0),"")</f>
        <v>5</v>
      </c>
      <c r="Q7" s="120" t="str">
        <f t="shared" ref="Q7:Q16" si="0">IFERROR(MATCH(INDEX(LinearThree1,A7,0),LinearThree2,0),"")</f>
        <v/>
      </c>
      <c r="R7" s="120" t="str">
        <f t="shared" ref="R7:R16" si="1">IFERROR(MATCH(INDEX(LinearThree1,A7,0),LinearThree3,0),"")</f>
        <v/>
      </c>
      <c r="T7" s="120" t="str">
        <f t="shared" ref="T7:T16" si="2">IFERROR(MATCH(INDEX(LinearThree2,A7,0),LinearThree1,0),"")</f>
        <v/>
      </c>
      <c r="U7" s="120" t="str">
        <f t="shared" ref="U7:U16" si="3">IFERROR(MATCH(INDEX(LinearThree2,A7,0),LinearThree3,0),"")</f>
        <v/>
      </c>
      <c r="W7" s="120">
        <f t="shared" ref="W7:W16" si="4">IFERROR(MATCH(INDEX(LinearThree3,A7,0),LinearThree1,0),"")</f>
        <v>5</v>
      </c>
      <c r="X7" s="120">
        <f t="shared" ref="X7:X16" si="5">IFERROR(MATCH(INDEX(LinearThree3,A7,0),LinearThree2,0),"")</f>
        <v>5</v>
      </c>
      <c r="AA7" s="120" t="str">
        <f t="shared" ref="AA7:AA16" si="6">IFERROR(MATCH(INDEX(StackedThree1,A7,0),StackedThree2,0),"")</f>
        <v/>
      </c>
      <c r="AB7" s="120" t="str">
        <f t="shared" ref="AB7:AB16" si="7">IFERROR(MATCH(INDEX(StackedThree1,A7,0),StackedThree3,0),"")</f>
        <v/>
      </c>
      <c r="AD7" s="120">
        <f t="shared" ref="AD7:AD16" si="8">IFERROR(MATCH(INDEX(StackedThree2,A7,0),StackedThree1,0),"")</f>
        <v>4</v>
      </c>
      <c r="AE7" s="120" t="str">
        <f t="shared" ref="AE7:AE16" si="9">IFERROR(MATCH(INDEX(StackedThree2,A7,0),StackedThree3,0),"")</f>
        <v/>
      </c>
      <c r="AG7" s="120">
        <f t="shared" ref="AG7:AG16" si="10">IFERROR(MATCH(INDEX(StackedThree3,A7,0),StackedThree1,0),"")</f>
        <v>5</v>
      </c>
      <c r="AH7" s="120">
        <f t="shared" ref="AH7:AH16" si="11">IFERROR(MATCH(INDEX(StackedThree3,A7,0),StackedThree2,0),"")</f>
        <v>2</v>
      </c>
      <c r="AK7" s="120" t="str">
        <f t="shared" ref="AK7:AK16" si="12">IFERROR(MATCH(INDEX(Square1,A7,0),Square2,0),"")</f>
        <v/>
      </c>
      <c r="AL7" s="120">
        <f t="shared" ref="AL7:AL16" si="13">IFERROR(MATCH(INDEX(Square1,A7,0),Square3,0),"")</f>
        <v>7</v>
      </c>
      <c r="AM7" s="120" t="str">
        <f t="shared" ref="AM7:AM16" si="14">IFERROR(MATCH(INDEX(Square1,A7,0),Square4,0),"")</f>
        <v/>
      </c>
      <c r="AO7" s="120" t="str">
        <f t="shared" ref="AO7:AO16" si="15">IFERROR(MATCH(INDEX(Square2,A7,0),Square1,0),"")</f>
        <v/>
      </c>
      <c r="AP7" s="120" t="str">
        <f t="shared" ref="AP7:AP16" si="16">IFERROR(MATCH(INDEX(Square2,A7,0),Square3,0),"")</f>
        <v/>
      </c>
      <c r="AQ7" s="120">
        <f t="shared" ref="AQ7:AQ16" si="17">IFERROR(MATCH(INDEX(Square2,A7,0),Square4,0),"")</f>
        <v>1</v>
      </c>
      <c r="AS7" s="120">
        <f t="shared" ref="AS7:AS16" si="18">IFERROR(MATCH(INDEX(Square3,A7,0),Square1,0),"")</f>
        <v>8</v>
      </c>
      <c r="AT7" s="120">
        <f t="shared" ref="AT7:AT16" si="19">IFERROR(MATCH(INDEX(Square3,A7,0),Square2,0),"")</f>
        <v>2</v>
      </c>
      <c r="AU7" s="120" t="str">
        <f t="shared" ref="AU7:AU16" si="20">IFERROR(MATCH(INDEX(Square3,A7,0),Square4,0),"")</f>
        <v/>
      </c>
      <c r="AW7" s="120" t="str">
        <f t="shared" ref="AW7:AW16" si="21">IFERROR(MATCH(INDEX(Square4,A7,0),Square1,0),"")</f>
        <v/>
      </c>
      <c r="AX7" s="120">
        <f t="shared" ref="AX7:AX16" si="22">IFERROR(MATCH(INDEX(Square4,A7,0),Square2,0),"")</f>
        <v>1</v>
      </c>
      <c r="AY7" s="120" t="str">
        <f t="shared" ref="AY7:AY16" si="23">IFERROR(MATCH(INDEX(Square4,A7,0),Square3,0),"")</f>
        <v/>
      </c>
      <c r="BB7" s="120">
        <f t="shared" ref="BB7:BB16" si="24">IFERROR(MATCH(INDEX(LinearFour1,A7,0),LinearFour2,0),"")</f>
        <v>3</v>
      </c>
      <c r="BC7" s="120" t="str">
        <f t="shared" ref="BC7:BC16" si="25">IFERROR(MATCH(INDEX(LinearFour1,A7,0),LinearFour3,0),"")</f>
        <v/>
      </c>
      <c r="BD7" s="120" t="str">
        <f t="shared" ref="BD7:BD16" si="26">IFERROR(MATCH(INDEX(LinearFour1,A7,0),LinearFour4,0),"")</f>
        <v/>
      </c>
      <c r="BF7" s="120" t="str">
        <f t="shared" ref="BF7:BF16" si="27">IFERROR(MATCH(INDEX(LinearFour2,A7,0),LinearFour1,0),"")</f>
        <v/>
      </c>
      <c r="BG7" s="120" t="str">
        <f t="shared" ref="BG7:BG16" si="28">IFERROR(MATCH(INDEX(LinearFour2,A7,0),LinearFour3,0),"")</f>
        <v/>
      </c>
      <c r="BH7" s="120" t="str">
        <f t="shared" ref="BH7:BH16" si="29">IFERROR(MATCH(INDEX(LinearFour2,A7,0),LinearFour4,0),"")</f>
        <v/>
      </c>
      <c r="BJ7" s="120" t="str">
        <f t="shared" ref="BJ7:BJ16" si="30">IFERROR(MATCH(INDEX(LinearFour3,A7,0),LinearFour1,0),"")</f>
        <v/>
      </c>
      <c r="BK7" s="120">
        <f t="shared" ref="BK7:BK16" si="31">IFERROR(MATCH(INDEX(LinearFour3,A7,0),LinearFour2,0),"")</f>
        <v>2</v>
      </c>
      <c r="BL7" s="120" t="str">
        <f t="shared" ref="BL7:BL16" si="32">IFERROR(MATCH(INDEX(LinearFour3,A7,0),LinearFour4,0),"")</f>
        <v/>
      </c>
      <c r="BN7" s="120" t="str">
        <f t="shared" ref="BN7:BN16" si="33">IFERROR(MATCH(INDEX(LinearFour4,A7,0),LinearFour1,0),"")</f>
        <v/>
      </c>
      <c r="BO7" s="120" t="str">
        <f t="shared" ref="BO7:BO16" si="34">IFERROR(MATCH(INDEX(LinearFour4,A7,0),LinearFour2,0),"")</f>
        <v/>
      </c>
      <c r="BP7" s="120" t="str">
        <f t="shared" ref="BP7:BP16" si="35">IFERROR(MATCH(INDEX(LinearFour4,A7,0),LinearFour3,0),"")</f>
        <v/>
      </c>
      <c r="BS7" s="120" t="str">
        <f t="shared" ref="BS7:BS16" si="36">IFERROR(MATCH(INDEX(Oval1,A7,0),Oval2,0),"")</f>
        <v/>
      </c>
      <c r="BT7" s="120">
        <f t="shared" ref="BT7:BT16" si="37">IFERROR(MATCH(INDEX(Oval1,A7,0),Oval3,0),"")</f>
        <v>2</v>
      </c>
      <c r="BU7" s="120" t="str">
        <f t="shared" ref="BU7:BU16" si="38">IFERROR(MATCH(INDEX(Oval1,A7,0),Oval4,0),"")</f>
        <v/>
      </c>
      <c r="BW7" s="120" t="str">
        <f t="shared" ref="BW7:BW16" si="39">IFERROR(MATCH(INDEX(Oval2,A7,0),Oval1,0),"")</f>
        <v/>
      </c>
      <c r="BX7" s="120" t="str">
        <f t="shared" ref="BX7:BX16" si="40">IFERROR(MATCH(INDEX(Oval2,A7,0),Oval3,0),"")</f>
        <v/>
      </c>
      <c r="BY7" s="120" t="str">
        <f t="shared" ref="BY7:BY16" si="41">IFERROR(MATCH(INDEX(Oval2,A7,0),Oval4,0),"")</f>
        <v/>
      </c>
      <c r="CA7" s="120" t="str">
        <f t="shared" ref="CA7:CA16" si="42">IFERROR(MATCH(INDEX(Oval3,A7,0),Oval1,0),"")</f>
        <v/>
      </c>
      <c r="CB7" s="120">
        <f t="shared" ref="CB7:CB16" si="43">IFERROR(MATCH(INDEX(Oval3,A7,0),Oval2,0),"")</f>
        <v>2</v>
      </c>
      <c r="CC7" s="120" t="str">
        <f t="shared" ref="CC7:CC16" si="44">IFERROR(MATCH(INDEX(Oval3,A7,0),Oval4,0),"")</f>
        <v/>
      </c>
      <c r="CE7" s="120" t="str">
        <f t="shared" ref="CE7:CE16" si="45">IFERROR(MATCH(INDEX(Oval4,A7,0),Oval1,0),"")</f>
        <v/>
      </c>
      <c r="CF7" s="120" t="str">
        <f t="shared" ref="CF7:CF16" si="46">IFERROR(MATCH(INDEX(Oval4,A7,0),Oval2,0),"")</f>
        <v/>
      </c>
      <c r="CG7" s="120">
        <f t="shared" ref="CG7:CG16" si="47">IFERROR(MATCH(INDEX(Oval4,A7,0),Oval3,0),"")</f>
        <v>7</v>
      </c>
      <c r="CJ7" s="120">
        <f t="shared" ref="CJ7:CJ16" si="48">IFERROR(MATCH(INDEX(StackedFour1,A7,0),StackedFour2,0),"")</f>
        <v>1</v>
      </c>
      <c r="CK7" s="120" t="str">
        <f t="shared" ref="CK7:CK16" si="49">IFERROR(MATCH(INDEX(StackedFour1,A7,0),StackedFour3,0),"")</f>
        <v/>
      </c>
      <c r="CL7" s="120" t="str">
        <f t="shared" ref="CL7:CL16" si="50">IFERROR(MATCH(INDEX(StackedFour1,A7,0),StackedFour4,0),"")</f>
        <v/>
      </c>
      <c r="CN7" s="120">
        <f t="shared" ref="CN7:CN16" si="51">IFERROR(MATCH(INDEX(StackedFour2,A7,0),StackedFour1,0),"")</f>
        <v>1</v>
      </c>
      <c r="CO7" s="120" t="str">
        <f t="shared" ref="CO7:CO16" si="52">IFERROR(MATCH(INDEX(StackedFour2,A7,0),StackedFour3,0),"")</f>
        <v/>
      </c>
      <c r="CP7" s="120" t="str">
        <f t="shared" ref="CP7:CP16" si="53">IFERROR(MATCH(INDEX(StackedFour2,A7,0),StackedFour4,0),"")</f>
        <v/>
      </c>
      <c r="CR7" s="120">
        <f t="shared" ref="CR7:CR16" si="54">IFERROR(MATCH(INDEX(StackedFour3,A7,0),StackedFour1,0),"")</f>
        <v>2</v>
      </c>
      <c r="CS7" s="120">
        <f t="shared" ref="CS7:CS16" si="55">IFERROR(MATCH(INDEX(StackedFour3,A7,0),StackedFour2,0),"")</f>
        <v>2</v>
      </c>
      <c r="CT7" s="120" t="str">
        <f t="shared" ref="CT7:CT16" si="56">IFERROR(MATCH(INDEX(StackedFour3,A7,0),StackedFour4,0),"")</f>
        <v/>
      </c>
      <c r="CV7" s="120">
        <f t="shared" ref="CV7:CV16" si="57">IFERROR(MATCH(INDEX(StackedFour4,A7,0),StackedFour1,0),"")</f>
        <v>4</v>
      </c>
      <c r="CW7" s="120">
        <f t="shared" ref="CW7:CW16" si="58">IFERROR(MATCH(INDEX(StackedFour4,A7,0),StackedFour2,0),"")</f>
        <v>7</v>
      </c>
      <c r="CX7" s="120">
        <f t="shared" ref="CX7:CX16" si="59">IFERROR(MATCH(INDEX(StackedFour4,A7,0),StackedFour3,0),"")</f>
        <v>3</v>
      </c>
    </row>
    <row r="8" spans="1:104" x14ac:dyDescent="0.25">
      <c r="A8">
        <v>2</v>
      </c>
      <c r="B8" s="118" t="str">
        <f>IFERROR(IF(LEN(INDEX(TwoCircle1,A8,0))=0,"",IF(ISERROR(MATCH(INDEX(TwoCircle1,Calc!A8,0),TwoCircle2,0)),INDEX(TwoCircle1,Calc!A8,0),"")),"")</f>
        <v>Mongolia</v>
      </c>
      <c r="C8" s="118" t="str">
        <f>IFERROR(IF(LEN(INDEX(TwoCircle2,A8,0))=0,"",IF(ISERROR(MATCH(INDEX(TwoCircle2,Calc!A8,0),TwoCircle1,0)),INDEX(TwoCircle2,Calc!A8,0),"")),"")</f>
        <v>Italy</v>
      </c>
      <c r="D8" s="118" t="str">
        <f>IFERROR(IF(MATCH(INDEX(TwoCircle2,Calc!A8,0),TwoCircle1,0)&gt;0,INDEX(TwoCircle2,Calc!A8,0)),"")</f>
        <v/>
      </c>
      <c r="G8" s="119" t="str">
        <f>IFERROR(MATCH(INDEX(Triangular1,Calc!A8,0),Triangular2,0),"")</f>
        <v/>
      </c>
      <c r="H8" s="119" t="str">
        <f>IFERROR(MATCH(INDEX(Triangular1,Calc!A8,0),Triangular3,0),"")</f>
        <v/>
      </c>
      <c r="J8" s="119" t="str">
        <f>IFERROR(MATCH(INDEX(Triangular2,Calc!A8,0),Triangular1,0),"")</f>
        <v/>
      </c>
      <c r="K8" s="119" t="str">
        <f>IFERROR(MATCH(INDEX(Triangular2,Calc!A8,0),Triangular3,0),"")</f>
        <v/>
      </c>
      <c r="M8" s="119" t="str">
        <f>IFERROR(MATCH(INDEX(Triangular3,Calc!A8,0),Triangular1,0),"")</f>
        <v/>
      </c>
      <c r="N8" s="119" t="str">
        <f>IFERROR(MATCH(INDEX(Triangular3,Calc!A8,0),Triangular2,0),"")</f>
        <v/>
      </c>
      <c r="Q8" s="120" t="str">
        <f t="shared" si="0"/>
        <v/>
      </c>
      <c r="R8" s="120" t="str">
        <f t="shared" si="1"/>
        <v/>
      </c>
      <c r="T8" s="120" t="str">
        <f t="shared" si="2"/>
        <v/>
      </c>
      <c r="U8" s="120" t="str">
        <f t="shared" si="3"/>
        <v/>
      </c>
      <c r="W8" s="120" t="str">
        <f t="shared" si="4"/>
        <v/>
      </c>
      <c r="X8" s="120" t="str">
        <f t="shared" si="5"/>
        <v/>
      </c>
      <c r="AA8" s="120">
        <f t="shared" si="6"/>
        <v>5</v>
      </c>
      <c r="AB8" s="120">
        <f t="shared" si="7"/>
        <v>2</v>
      </c>
      <c r="AD8" s="120">
        <f t="shared" si="8"/>
        <v>5</v>
      </c>
      <c r="AE8" s="120">
        <f t="shared" si="9"/>
        <v>1</v>
      </c>
      <c r="AG8" s="120">
        <f t="shared" si="10"/>
        <v>2</v>
      </c>
      <c r="AH8" s="120">
        <f t="shared" si="11"/>
        <v>5</v>
      </c>
      <c r="AK8" s="120">
        <f t="shared" si="12"/>
        <v>7</v>
      </c>
      <c r="AL8" s="120" t="str">
        <f t="shared" si="13"/>
        <v/>
      </c>
      <c r="AM8" s="120">
        <f t="shared" si="14"/>
        <v>7</v>
      </c>
      <c r="AO8" s="120">
        <f t="shared" si="15"/>
        <v>8</v>
      </c>
      <c r="AP8" s="120">
        <f t="shared" si="16"/>
        <v>1</v>
      </c>
      <c r="AQ8" s="120" t="str">
        <f t="shared" si="17"/>
        <v/>
      </c>
      <c r="AS8" s="120" t="str">
        <f t="shared" si="18"/>
        <v/>
      </c>
      <c r="AT8" s="120">
        <f t="shared" si="19"/>
        <v>4</v>
      </c>
      <c r="AU8" s="120" t="str">
        <f t="shared" si="20"/>
        <v/>
      </c>
      <c r="AW8" s="120">
        <f t="shared" si="21"/>
        <v>4</v>
      </c>
      <c r="AX8" s="120" t="str">
        <f t="shared" si="22"/>
        <v/>
      </c>
      <c r="AY8" s="120">
        <f t="shared" si="23"/>
        <v>4</v>
      </c>
      <c r="BB8" s="120">
        <f t="shared" si="24"/>
        <v>5</v>
      </c>
      <c r="BC8" s="120" t="str">
        <f t="shared" si="25"/>
        <v/>
      </c>
      <c r="BD8" s="120" t="str">
        <f t="shared" si="26"/>
        <v/>
      </c>
      <c r="BF8" s="120" t="str">
        <f t="shared" si="27"/>
        <v/>
      </c>
      <c r="BG8" s="120">
        <f t="shared" si="28"/>
        <v>1</v>
      </c>
      <c r="BH8" s="120" t="str">
        <f t="shared" si="29"/>
        <v/>
      </c>
      <c r="BJ8" s="120" t="str">
        <f t="shared" si="30"/>
        <v/>
      </c>
      <c r="BK8" s="120" t="str">
        <f t="shared" si="31"/>
        <v/>
      </c>
      <c r="BL8" s="120">
        <f t="shared" si="32"/>
        <v>2</v>
      </c>
      <c r="BN8" s="120" t="str">
        <f t="shared" si="33"/>
        <v/>
      </c>
      <c r="BO8" s="120" t="str">
        <f t="shared" si="34"/>
        <v/>
      </c>
      <c r="BP8" s="120">
        <f t="shared" si="35"/>
        <v>2</v>
      </c>
      <c r="BS8" s="120" t="str">
        <f t="shared" si="36"/>
        <v/>
      </c>
      <c r="BT8" s="120" t="str">
        <f t="shared" si="37"/>
        <v/>
      </c>
      <c r="BU8" s="120" t="str">
        <f t="shared" si="38"/>
        <v/>
      </c>
      <c r="BW8" s="120" t="str">
        <f t="shared" si="39"/>
        <v/>
      </c>
      <c r="BX8" s="120">
        <f t="shared" si="40"/>
        <v>1</v>
      </c>
      <c r="BY8" s="120" t="str">
        <f t="shared" si="41"/>
        <v/>
      </c>
      <c r="CA8" s="120">
        <f t="shared" si="42"/>
        <v>1</v>
      </c>
      <c r="CB8" s="120" t="str">
        <f t="shared" si="43"/>
        <v/>
      </c>
      <c r="CC8" s="120" t="str">
        <f t="shared" si="44"/>
        <v/>
      </c>
      <c r="CE8" s="120" t="str">
        <f t="shared" si="45"/>
        <v/>
      </c>
      <c r="CF8" s="120" t="str">
        <f t="shared" si="46"/>
        <v/>
      </c>
      <c r="CG8" s="120" t="str">
        <f t="shared" si="47"/>
        <v/>
      </c>
      <c r="CJ8" s="120">
        <f t="shared" si="48"/>
        <v>2</v>
      </c>
      <c r="CK8" s="120">
        <f t="shared" si="49"/>
        <v>1</v>
      </c>
      <c r="CL8" s="120" t="str">
        <f t="shared" si="50"/>
        <v/>
      </c>
      <c r="CN8" s="120">
        <f t="shared" si="51"/>
        <v>2</v>
      </c>
      <c r="CO8" s="120">
        <f t="shared" si="52"/>
        <v>1</v>
      </c>
      <c r="CP8" s="120" t="str">
        <f t="shared" si="53"/>
        <v/>
      </c>
      <c r="CR8" s="120">
        <f t="shared" si="54"/>
        <v>7</v>
      </c>
      <c r="CS8" s="120">
        <f t="shared" si="55"/>
        <v>3</v>
      </c>
      <c r="CT8" s="120" t="str">
        <f t="shared" si="56"/>
        <v/>
      </c>
      <c r="CV8" s="120">
        <f t="shared" si="57"/>
        <v>6</v>
      </c>
      <c r="CW8" s="120">
        <f t="shared" si="58"/>
        <v>8</v>
      </c>
      <c r="CX8" s="120" t="str">
        <f t="shared" si="59"/>
        <v/>
      </c>
    </row>
    <row r="9" spans="1:104" x14ac:dyDescent="0.25">
      <c r="A9">
        <v>3</v>
      </c>
      <c r="B9" s="118" t="str">
        <f>IFERROR(IF(LEN(INDEX(TwoCircle1,A9,0))=0,"",IF(ISERROR(MATCH(INDEX(TwoCircle1,Calc!A9,0),TwoCircle2,0)),INDEX(TwoCircle1,Calc!A9,0),"")),"")</f>
        <v>Afghanistan</v>
      </c>
      <c r="C9" s="118" t="str">
        <f>IFERROR(IF(LEN(INDEX(TwoCircle2,A9,0))=0,"",IF(ISERROR(MATCH(INDEX(TwoCircle2,Calc!A9,0),TwoCircle1,0)),INDEX(TwoCircle2,Calc!A9,0),"")),"")</f>
        <v/>
      </c>
      <c r="D9" s="118" t="str">
        <f>IFERROR(IF(MATCH(INDEX(TwoCircle2,Calc!A9,0),TwoCircle1,0)&gt;0,INDEX(TwoCircle2,Calc!A9,0)),"")</f>
        <v>Russia</v>
      </c>
      <c r="G9" s="119">
        <f>IFERROR(MATCH(INDEX(Triangular1,Calc!A9,0),Triangular2,0),"")</f>
        <v>6</v>
      </c>
      <c r="H9" s="119" t="str">
        <f>IFERROR(MATCH(INDEX(Triangular1,Calc!A9,0),Triangular3,0),"")</f>
        <v/>
      </c>
      <c r="J9" s="119" t="str">
        <f>IFERROR(MATCH(INDEX(Triangular2,Calc!A9,0),Triangular1,0),"")</f>
        <v/>
      </c>
      <c r="K9" s="119">
        <f>IFERROR(MATCH(INDEX(Triangular2,Calc!A9,0),Triangular3,0),"")</f>
        <v>5</v>
      </c>
      <c r="M9" s="119">
        <f>IFERROR(MATCH(INDEX(Triangular3,Calc!A9,0),Triangular1,0),"")</f>
        <v>6</v>
      </c>
      <c r="N9" s="119" t="str">
        <f>IFERROR(MATCH(INDEX(Triangular3,Calc!A9,0),Triangular2,0),"")</f>
        <v/>
      </c>
      <c r="Q9" s="120" t="str">
        <f t="shared" si="0"/>
        <v/>
      </c>
      <c r="R9" s="120" t="str">
        <f t="shared" si="1"/>
        <v/>
      </c>
      <c r="T9" s="120" t="str">
        <f t="shared" si="2"/>
        <v/>
      </c>
      <c r="U9" s="120" t="str">
        <f t="shared" si="3"/>
        <v/>
      </c>
      <c r="W9" s="120">
        <f t="shared" si="4"/>
        <v>7</v>
      </c>
      <c r="X9" s="120" t="str">
        <f t="shared" si="5"/>
        <v/>
      </c>
      <c r="AA9" s="120" t="str">
        <f t="shared" si="6"/>
        <v/>
      </c>
      <c r="AB9" s="120" t="str">
        <f t="shared" si="7"/>
        <v/>
      </c>
      <c r="AD9" s="120">
        <f t="shared" si="8"/>
        <v>6</v>
      </c>
      <c r="AE9" s="120" t="str">
        <f t="shared" si="9"/>
        <v/>
      </c>
      <c r="AG9" s="120" t="str">
        <f t="shared" si="10"/>
        <v/>
      </c>
      <c r="AH9" s="120">
        <f t="shared" si="11"/>
        <v>7</v>
      </c>
      <c r="AK9" s="120">
        <f t="shared" si="12"/>
        <v>6</v>
      </c>
      <c r="AL9" s="120">
        <f t="shared" si="13"/>
        <v>6</v>
      </c>
      <c r="AM9" s="120">
        <f t="shared" si="14"/>
        <v>6</v>
      </c>
      <c r="AO9" s="120">
        <f t="shared" si="15"/>
        <v>5</v>
      </c>
      <c r="AP9" s="120" t="str">
        <f t="shared" si="16"/>
        <v/>
      </c>
      <c r="AQ9" s="120" t="str">
        <f t="shared" si="17"/>
        <v/>
      </c>
      <c r="AS9" s="120" t="str">
        <f t="shared" si="18"/>
        <v/>
      </c>
      <c r="AT9" s="120" t="str">
        <f t="shared" si="19"/>
        <v/>
      </c>
      <c r="AU9" s="120">
        <f t="shared" si="20"/>
        <v>3</v>
      </c>
      <c r="AW9" s="120" t="str">
        <f t="shared" si="21"/>
        <v/>
      </c>
      <c r="AX9" s="120" t="str">
        <f t="shared" si="22"/>
        <v/>
      </c>
      <c r="AY9" s="120">
        <f t="shared" si="23"/>
        <v>3</v>
      </c>
      <c r="BB9" s="120">
        <f t="shared" si="24"/>
        <v>8</v>
      </c>
      <c r="BC9" s="120">
        <f t="shared" si="25"/>
        <v>8</v>
      </c>
      <c r="BD9" s="120" t="str">
        <f t="shared" si="26"/>
        <v/>
      </c>
      <c r="BF9" s="120">
        <f t="shared" si="27"/>
        <v>1</v>
      </c>
      <c r="BG9" s="120" t="str">
        <f t="shared" si="28"/>
        <v/>
      </c>
      <c r="BH9" s="120" t="str">
        <f t="shared" si="29"/>
        <v/>
      </c>
      <c r="BJ9" s="120" t="str">
        <f t="shared" si="30"/>
        <v/>
      </c>
      <c r="BK9" s="120" t="str">
        <f t="shared" si="31"/>
        <v/>
      </c>
      <c r="BL9" s="120" t="str">
        <f t="shared" si="32"/>
        <v/>
      </c>
      <c r="BN9" s="120" t="str">
        <f t="shared" si="33"/>
        <v/>
      </c>
      <c r="BO9" s="120" t="str">
        <f t="shared" si="34"/>
        <v/>
      </c>
      <c r="BP9" s="120" t="str">
        <f t="shared" si="35"/>
        <v/>
      </c>
      <c r="BS9" s="120" t="str">
        <f t="shared" si="36"/>
        <v/>
      </c>
      <c r="BT9" s="120" t="str">
        <f t="shared" si="37"/>
        <v/>
      </c>
      <c r="BU9" s="120">
        <f t="shared" si="38"/>
        <v>5</v>
      </c>
      <c r="BW9" s="120">
        <f t="shared" si="39"/>
        <v>9</v>
      </c>
      <c r="BX9" s="120">
        <f t="shared" si="40"/>
        <v>6</v>
      </c>
      <c r="BY9" s="120">
        <f t="shared" si="41"/>
        <v>8</v>
      </c>
      <c r="CA9" s="120" t="str">
        <f t="shared" si="42"/>
        <v/>
      </c>
      <c r="CB9" s="120">
        <f t="shared" si="43"/>
        <v>7</v>
      </c>
      <c r="CC9" s="120">
        <f t="shared" si="44"/>
        <v>3</v>
      </c>
      <c r="CE9" s="120" t="str">
        <f t="shared" si="45"/>
        <v/>
      </c>
      <c r="CF9" s="120">
        <f t="shared" si="46"/>
        <v>7</v>
      </c>
      <c r="CG9" s="120">
        <f t="shared" si="47"/>
        <v>3</v>
      </c>
      <c r="CJ9" s="120">
        <f t="shared" si="48"/>
        <v>6</v>
      </c>
      <c r="CK9" s="120" t="str">
        <f t="shared" si="49"/>
        <v/>
      </c>
      <c r="CL9" s="120" t="str">
        <f t="shared" si="50"/>
        <v/>
      </c>
      <c r="CN9" s="120">
        <f t="shared" si="51"/>
        <v>7</v>
      </c>
      <c r="CO9" s="120">
        <f t="shared" si="52"/>
        <v>2</v>
      </c>
      <c r="CP9" s="120" t="str">
        <f t="shared" si="53"/>
        <v/>
      </c>
      <c r="CR9" s="120">
        <f t="shared" si="54"/>
        <v>4</v>
      </c>
      <c r="CS9" s="120">
        <f t="shared" si="55"/>
        <v>7</v>
      </c>
      <c r="CT9" s="120">
        <f t="shared" si="56"/>
        <v>1</v>
      </c>
      <c r="CV9" s="120" t="str">
        <f t="shared" si="57"/>
        <v/>
      </c>
      <c r="CW9" s="120" t="str">
        <f t="shared" si="58"/>
        <v/>
      </c>
      <c r="CX9" s="120" t="str">
        <f t="shared" si="59"/>
        <v/>
      </c>
    </row>
    <row r="10" spans="1:104" x14ac:dyDescent="0.25">
      <c r="A10">
        <v>4</v>
      </c>
      <c r="B10" s="118" t="str">
        <f>IFERROR(IF(LEN(INDEX(TwoCircle1,A10,0))=0,"",IF(ISERROR(MATCH(INDEX(TwoCircle1,Calc!A10,0),TwoCircle2,0)),INDEX(TwoCircle1,Calc!A10,0),"")),"")</f>
        <v>Iran</v>
      </c>
      <c r="C10" s="118" t="str">
        <f>IFERROR(IF(LEN(INDEX(TwoCircle2,A10,0))=0,"",IF(ISERROR(MATCH(INDEX(TwoCircle2,Calc!A10,0),TwoCircle1,0)),INDEX(TwoCircle2,Calc!A10,0),"")),"")</f>
        <v>England</v>
      </c>
      <c r="D10" s="118" t="str">
        <f>IFERROR(IF(MATCH(INDEX(TwoCircle2,Calc!A10,0),TwoCircle1,0)&gt;0,INDEX(TwoCircle2,Calc!A10,0)),"")</f>
        <v/>
      </c>
      <c r="G10" s="119" t="str">
        <f>IFERROR(MATCH(INDEX(Triangular1,Calc!A10,0),Triangular2,0),"")</f>
        <v/>
      </c>
      <c r="H10" s="119" t="str">
        <f>IFERROR(MATCH(INDEX(Triangular1,Calc!A10,0),Triangular3,0),"")</f>
        <v/>
      </c>
      <c r="J10" s="119" t="str">
        <f>IFERROR(MATCH(INDEX(Triangular2,Calc!A10,0),Triangular1,0),"")</f>
        <v/>
      </c>
      <c r="K10" s="119" t="str">
        <f>IFERROR(MATCH(INDEX(Triangular2,Calc!A10,0),Triangular3,0),"")</f>
        <v/>
      </c>
      <c r="M10" s="119">
        <f>IFERROR(MATCH(INDEX(Triangular3,Calc!A10,0),Triangular1,0),"")</f>
        <v>7</v>
      </c>
      <c r="N10" s="119">
        <f>IFERROR(MATCH(INDEX(Triangular3,Calc!A10,0),Triangular2,0),"")</f>
        <v>7</v>
      </c>
      <c r="Q10" s="120" t="str">
        <f t="shared" si="0"/>
        <v/>
      </c>
      <c r="R10" s="120" t="str">
        <f t="shared" si="1"/>
        <v/>
      </c>
      <c r="T10" s="120" t="str">
        <f t="shared" si="2"/>
        <v/>
      </c>
      <c r="U10" s="120" t="str">
        <f t="shared" si="3"/>
        <v/>
      </c>
      <c r="W10" s="120" t="str">
        <f t="shared" si="4"/>
        <v/>
      </c>
      <c r="X10" s="120" t="str">
        <f t="shared" si="5"/>
        <v/>
      </c>
      <c r="AA10" s="120">
        <f t="shared" si="6"/>
        <v>1</v>
      </c>
      <c r="AB10" s="120" t="str">
        <f t="shared" si="7"/>
        <v/>
      </c>
      <c r="AD10" s="120" t="str">
        <f t="shared" si="8"/>
        <v/>
      </c>
      <c r="AE10" s="120" t="str">
        <f t="shared" si="9"/>
        <v/>
      </c>
      <c r="AG10" s="120" t="str">
        <f t="shared" si="10"/>
        <v/>
      </c>
      <c r="AH10" s="120" t="str">
        <f t="shared" si="11"/>
        <v/>
      </c>
      <c r="AK10" s="120" t="str">
        <f t="shared" si="12"/>
        <v/>
      </c>
      <c r="AL10" s="120">
        <f t="shared" si="13"/>
        <v>4</v>
      </c>
      <c r="AM10" s="120">
        <f t="shared" si="14"/>
        <v>2</v>
      </c>
      <c r="AO10" s="120" t="str">
        <f t="shared" si="15"/>
        <v/>
      </c>
      <c r="AP10" s="120">
        <f t="shared" si="16"/>
        <v>2</v>
      </c>
      <c r="AQ10" s="120" t="str">
        <f t="shared" si="17"/>
        <v/>
      </c>
      <c r="AS10" s="120">
        <f t="shared" si="18"/>
        <v>4</v>
      </c>
      <c r="AT10" s="120" t="str">
        <f t="shared" si="19"/>
        <v/>
      </c>
      <c r="AU10" s="120">
        <f t="shared" si="20"/>
        <v>2</v>
      </c>
      <c r="AW10" s="120" t="str">
        <f t="shared" si="21"/>
        <v/>
      </c>
      <c r="AX10" s="120" t="str">
        <f t="shared" si="22"/>
        <v/>
      </c>
      <c r="AY10" s="120" t="str">
        <f t="shared" si="23"/>
        <v/>
      </c>
      <c r="BB10" s="120" t="str">
        <f t="shared" si="24"/>
        <v/>
      </c>
      <c r="BC10" s="120" t="str">
        <f t="shared" si="25"/>
        <v/>
      </c>
      <c r="BD10" s="120" t="str">
        <f t="shared" si="26"/>
        <v/>
      </c>
      <c r="BF10" s="120" t="str">
        <f t="shared" si="27"/>
        <v/>
      </c>
      <c r="BG10" s="120">
        <f t="shared" si="28"/>
        <v>4</v>
      </c>
      <c r="BH10" s="120" t="str">
        <f t="shared" si="29"/>
        <v/>
      </c>
      <c r="BJ10" s="120" t="str">
        <f t="shared" si="30"/>
        <v/>
      </c>
      <c r="BK10" s="120">
        <f t="shared" si="31"/>
        <v>4</v>
      </c>
      <c r="BL10" s="120" t="str">
        <f t="shared" si="32"/>
        <v/>
      </c>
      <c r="BN10" s="120" t="str">
        <f t="shared" si="33"/>
        <v/>
      </c>
      <c r="BO10" s="120" t="str">
        <f t="shared" si="34"/>
        <v/>
      </c>
      <c r="BP10" s="120" t="str">
        <f t="shared" si="35"/>
        <v/>
      </c>
      <c r="BS10" s="120">
        <f t="shared" si="36"/>
        <v>4</v>
      </c>
      <c r="BT10" s="120">
        <f t="shared" si="37"/>
        <v>4</v>
      </c>
      <c r="BU10" s="120" t="str">
        <f t="shared" si="38"/>
        <v/>
      </c>
      <c r="BW10" s="120">
        <f t="shared" si="39"/>
        <v>4</v>
      </c>
      <c r="BX10" s="120">
        <f t="shared" si="40"/>
        <v>4</v>
      </c>
      <c r="BY10" s="120" t="str">
        <f t="shared" si="41"/>
        <v/>
      </c>
      <c r="CA10" s="120">
        <f t="shared" si="42"/>
        <v>4</v>
      </c>
      <c r="CB10" s="120">
        <f t="shared" si="43"/>
        <v>4</v>
      </c>
      <c r="CC10" s="120" t="str">
        <f t="shared" si="44"/>
        <v/>
      </c>
      <c r="CE10" s="120">
        <f t="shared" si="45"/>
        <v>5</v>
      </c>
      <c r="CF10" s="120">
        <f t="shared" si="46"/>
        <v>5</v>
      </c>
      <c r="CG10" s="120" t="str">
        <f t="shared" si="47"/>
        <v/>
      </c>
      <c r="CJ10" s="120">
        <f t="shared" si="48"/>
        <v>7</v>
      </c>
      <c r="CK10" s="120">
        <f t="shared" si="49"/>
        <v>3</v>
      </c>
      <c r="CL10" s="120">
        <f t="shared" si="50"/>
        <v>1</v>
      </c>
      <c r="CN10" s="120">
        <f t="shared" si="51"/>
        <v>5</v>
      </c>
      <c r="CO10" s="120" t="str">
        <f t="shared" si="52"/>
        <v/>
      </c>
      <c r="CP10" s="120" t="str">
        <f t="shared" si="53"/>
        <v/>
      </c>
      <c r="CR10" s="120" t="str">
        <f t="shared" si="54"/>
        <v/>
      </c>
      <c r="CS10" s="120" t="str">
        <f t="shared" si="55"/>
        <v/>
      </c>
      <c r="CT10" s="120" t="str">
        <f t="shared" si="56"/>
        <v/>
      </c>
      <c r="CV10" s="120" t="str">
        <f t="shared" si="57"/>
        <v/>
      </c>
      <c r="CW10" s="120" t="str">
        <f t="shared" si="58"/>
        <v/>
      </c>
      <c r="CX10" s="120" t="str">
        <f t="shared" si="59"/>
        <v/>
      </c>
    </row>
    <row r="11" spans="1:104" x14ac:dyDescent="0.25">
      <c r="A11">
        <v>5</v>
      </c>
      <c r="B11" s="118" t="str">
        <f>IFERROR(IF(LEN(INDEX(TwoCircle1,A11,0))=0,"",IF(ISERROR(MATCH(INDEX(TwoCircle1,Calc!A11,0),TwoCircle2,0)),INDEX(TwoCircle1,Calc!A11,0),"")),"")</f>
        <v>North Korea</v>
      </c>
      <c r="C11" s="118" t="str">
        <f>IFERROR(IF(LEN(INDEX(TwoCircle2,A11,0))=0,"",IF(ISERROR(MATCH(INDEX(TwoCircle2,Calc!A11,0),TwoCircle1,0)),INDEX(TwoCircle2,Calc!A11,0),"")),"")</f>
        <v>Spain</v>
      </c>
      <c r="D11" s="118" t="str">
        <f>IFERROR(IF(MATCH(INDEX(TwoCircle2,Calc!A11,0),TwoCircle1,0)&gt;0,INDEX(TwoCircle2,Calc!A11,0)),"")</f>
        <v/>
      </c>
      <c r="G11" s="119">
        <f>IFERROR(MATCH(INDEX(Triangular1,Calc!A11,0),Triangular2,0),"")</f>
        <v>5</v>
      </c>
      <c r="H11" s="119">
        <f>IFERROR(MATCH(INDEX(Triangular1,Calc!A11,0),Triangular3,0),"")</f>
        <v>1</v>
      </c>
      <c r="J11" s="119">
        <f>IFERROR(MATCH(INDEX(Triangular2,Calc!A11,0),Triangular1,0),"")</f>
        <v>5</v>
      </c>
      <c r="K11" s="119">
        <f>IFERROR(MATCH(INDEX(Triangular2,Calc!A11,0),Triangular3,0),"")</f>
        <v>1</v>
      </c>
      <c r="M11" s="119" t="str">
        <f>IFERROR(MATCH(INDEX(Triangular3,Calc!A11,0),Triangular1,0),"")</f>
        <v/>
      </c>
      <c r="N11" s="119">
        <f>IFERROR(MATCH(INDEX(Triangular3,Calc!A11,0),Triangular2,0),"")</f>
        <v>3</v>
      </c>
      <c r="Q11" s="120">
        <f t="shared" si="0"/>
        <v>5</v>
      </c>
      <c r="R11" s="120">
        <f t="shared" si="1"/>
        <v>1</v>
      </c>
      <c r="T11" s="120">
        <f t="shared" si="2"/>
        <v>5</v>
      </c>
      <c r="U11" s="120">
        <f t="shared" si="3"/>
        <v>1</v>
      </c>
      <c r="W11" s="120" t="str">
        <f t="shared" si="4"/>
        <v/>
      </c>
      <c r="X11" s="120" t="str">
        <f t="shared" si="5"/>
        <v/>
      </c>
      <c r="AA11" s="120">
        <f t="shared" si="6"/>
        <v>2</v>
      </c>
      <c r="AB11" s="120">
        <f t="shared" si="7"/>
        <v>1</v>
      </c>
      <c r="AD11" s="120">
        <f t="shared" si="8"/>
        <v>2</v>
      </c>
      <c r="AE11" s="120">
        <f t="shared" si="9"/>
        <v>2</v>
      </c>
      <c r="AG11" s="120" t="str">
        <f t="shared" si="10"/>
        <v/>
      </c>
      <c r="AH11" s="120" t="str">
        <f t="shared" si="11"/>
        <v/>
      </c>
      <c r="AK11" s="120">
        <f t="shared" si="12"/>
        <v>3</v>
      </c>
      <c r="AL11" s="120" t="str">
        <f t="shared" si="13"/>
        <v/>
      </c>
      <c r="AM11" s="120" t="str">
        <f t="shared" si="14"/>
        <v/>
      </c>
      <c r="AO11" s="120" t="str">
        <f t="shared" si="15"/>
        <v/>
      </c>
      <c r="AP11" s="120">
        <f t="shared" si="16"/>
        <v>8</v>
      </c>
      <c r="AQ11" s="120">
        <f t="shared" si="17"/>
        <v>8</v>
      </c>
      <c r="AS11" s="120" t="str">
        <f t="shared" si="18"/>
        <v/>
      </c>
      <c r="AT11" s="120" t="str">
        <f t="shared" si="19"/>
        <v/>
      </c>
      <c r="AU11" s="120" t="str">
        <f t="shared" si="20"/>
        <v/>
      </c>
      <c r="AW11" s="120">
        <f t="shared" si="21"/>
        <v>6</v>
      </c>
      <c r="AX11" s="120" t="str">
        <f t="shared" si="22"/>
        <v/>
      </c>
      <c r="AY11" s="120" t="str">
        <f t="shared" si="23"/>
        <v/>
      </c>
      <c r="BB11" s="120">
        <f t="shared" si="24"/>
        <v>7</v>
      </c>
      <c r="BC11" s="120">
        <f t="shared" si="25"/>
        <v>7</v>
      </c>
      <c r="BD11" s="120">
        <f t="shared" si="26"/>
        <v>5</v>
      </c>
      <c r="BF11" s="120">
        <f t="shared" si="27"/>
        <v>2</v>
      </c>
      <c r="BG11" s="120" t="str">
        <f t="shared" si="28"/>
        <v/>
      </c>
      <c r="BH11" s="120" t="str">
        <f t="shared" si="29"/>
        <v/>
      </c>
      <c r="BJ11" s="120" t="str">
        <f t="shared" si="30"/>
        <v/>
      </c>
      <c r="BK11" s="120" t="str">
        <f t="shared" si="31"/>
        <v/>
      </c>
      <c r="BL11" s="120" t="str">
        <f t="shared" si="32"/>
        <v/>
      </c>
      <c r="BN11" s="120">
        <f t="shared" si="33"/>
        <v>5</v>
      </c>
      <c r="BO11" s="120">
        <f t="shared" si="34"/>
        <v>7</v>
      </c>
      <c r="BP11" s="120">
        <f t="shared" si="35"/>
        <v>7</v>
      </c>
      <c r="BS11" s="120">
        <f t="shared" si="36"/>
        <v>5</v>
      </c>
      <c r="BT11" s="120" t="str">
        <f t="shared" si="37"/>
        <v/>
      </c>
      <c r="BU11" s="120">
        <f t="shared" si="38"/>
        <v>4</v>
      </c>
      <c r="BW11" s="120">
        <f t="shared" si="39"/>
        <v>5</v>
      </c>
      <c r="BX11" s="120" t="str">
        <f t="shared" si="40"/>
        <v/>
      </c>
      <c r="BY11" s="120">
        <f t="shared" si="41"/>
        <v>4</v>
      </c>
      <c r="CA11" s="120">
        <f t="shared" si="42"/>
        <v>8</v>
      </c>
      <c r="CB11" s="120" t="str">
        <f t="shared" si="43"/>
        <v/>
      </c>
      <c r="CC11" s="120">
        <f t="shared" si="44"/>
        <v>6</v>
      </c>
      <c r="CE11" s="120">
        <f t="shared" si="45"/>
        <v>3</v>
      </c>
      <c r="CF11" s="120" t="str">
        <f t="shared" si="46"/>
        <v/>
      </c>
      <c r="CG11" s="120" t="str">
        <f t="shared" si="47"/>
        <v/>
      </c>
      <c r="CJ11" s="120">
        <f t="shared" si="48"/>
        <v>4</v>
      </c>
      <c r="CK11" s="120" t="str">
        <f t="shared" si="49"/>
        <v/>
      </c>
      <c r="CL11" s="120" t="str">
        <f t="shared" si="50"/>
        <v/>
      </c>
      <c r="CN11" s="120" t="str">
        <f t="shared" si="51"/>
        <v/>
      </c>
      <c r="CO11" s="120" t="str">
        <f t="shared" si="52"/>
        <v/>
      </c>
      <c r="CP11" s="120" t="str">
        <f t="shared" si="53"/>
        <v/>
      </c>
      <c r="CR11" s="120" t="str">
        <f t="shared" si="54"/>
        <v/>
      </c>
      <c r="CS11" s="120" t="str">
        <f t="shared" si="55"/>
        <v/>
      </c>
      <c r="CT11" s="120" t="str">
        <f t="shared" si="56"/>
        <v/>
      </c>
      <c r="CV11" s="120" t="str">
        <f t="shared" si="57"/>
        <v/>
      </c>
      <c r="CW11" s="120" t="str">
        <f t="shared" si="58"/>
        <v/>
      </c>
      <c r="CX11" s="120" t="str">
        <f t="shared" si="59"/>
        <v/>
      </c>
    </row>
    <row r="12" spans="1:104" x14ac:dyDescent="0.25">
      <c r="A12">
        <v>6</v>
      </c>
      <c r="B12" s="118" t="str">
        <f>IFERROR(IF(LEN(INDEX(TwoCircle1,A12,0))=0,"",IF(ISERROR(MATCH(INDEX(TwoCircle1,Calc!A12,0),TwoCircle2,0)),INDEX(TwoCircle1,Calc!A12,0),"")),"")</f>
        <v>Indonesia</v>
      </c>
      <c r="C12" s="118" t="str">
        <f>IFERROR(IF(LEN(INDEX(TwoCircle2,A12,0))=0,"",IF(ISERROR(MATCH(INDEX(TwoCircle2,Calc!A12,0),TwoCircle1,0)),INDEX(TwoCircle2,Calc!A12,0),"")),"")</f>
        <v>Germany</v>
      </c>
      <c r="D12" s="118" t="str">
        <f>IFERROR(IF(MATCH(INDEX(TwoCircle2,Calc!A12,0),TwoCircle1,0)&gt;0,INDEX(TwoCircle2,Calc!A12,0)),"")</f>
        <v/>
      </c>
      <c r="G12" s="119" t="str">
        <f>IFERROR(MATCH(INDEX(Triangular1,Calc!A12,0),Triangular2,0),"")</f>
        <v/>
      </c>
      <c r="H12" s="119">
        <f>IFERROR(MATCH(INDEX(Triangular1,Calc!A12,0),Triangular3,0),"")</f>
        <v>3</v>
      </c>
      <c r="J12" s="119">
        <f>IFERROR(MATCH(INDEX(Triangular2,Calc!A12,0),Triangular1,0),"")</f>
        <v>3</v>
      </c>
      <c r="K12" s="119" t="str">
        <f>IFERROR(MATCH(INDEX(Triangular2,Calc!A12,0),Triangular3,0),"")</f>
        <v/>
      </c>
      <c r="M12" s="119" t="str">
        <f>IFERROR(MATCH(INDEX(Triangular3,Calc!A12,0),Triangular1,0),"")</f>
        <v/>
      </c>
      <c r="N12" s="119" t="str">
        <f>IFERROR(MATCH(INDEX(Triangular3,Calc!A12,0),Triangular2,0),"")</f>
        <v/>
      </c>
      <c r="Q12" s="120">
        <f t="shared" si="0"/>
        <v>6</v>
      </c>
      <c r="R12" s="120">
        <f t="shared" si="1"/>
        <v>6</v>
      </c>
      <c r="T12" s="120">
        <f t="shared" si="2"/>
        <v>6</v>
      </c>
      <c r="U12" s="120">
        <f t="shared" si="3"/>
        <v>6</v>
      </c>
      <c r="W12" s="120">
        <f t="shared" si="4"/>
        <v>6</v>
      </c>
      <c r="X12" s="120">
        <f t="shared" si="5"/>
        <v>6</v>
      </c>
      <c r="AA12" s="120">
        <f t="shared" si="6"/>
        <v>3</v>
      </c>
      <c r="AB12" s="120" t="str">
        <f t="shared" si="7"/>
        <v/>
      </c>
      <c r="AD12" s="120">
        <f t="shared" si="8"/>
        <v>8</v>
      </c>
      <c r="AE12" s="120" t="str">
        <f t="shared" si="9"/>
        <v/>
      </c>
      <c r="AG12" s="120" t="str">
        <f t="shared" si="10"/>
        <v/>
      </c>
      <c r="AH12" s="120" t="str">
        <f t="shared" si="11"/>
        <v/>
      </c>
      <c r="AK12" s="120" t="str">
        <f t="shared" si="12"/>
        <v/>
      </c>
      <c r="AL12" s="120" t="str">
        <f t="shared" si="13"/>
        <v/>
      </c>
      <c r="AM12" s="120">
        <f t="shared" si="14"/>
        <v>5</v>
      </c>
      <c r="AO12" s="120">
        <f t="shared" si="15"/>
        <v>3</v>
      </c>
      <c r="AP12" s="120">
        <f t="shared" si="16"/>
        <v>6</v>
      </c>
      <c r="AQ12" s="120">
        <f t="shared" si="17"/>
        <v>6</v>
      </c>
      <c r="AS12" s="120">
        <f t="shared" si="18"/>
        <v>3</v>
      </c>
      <c r="AT12" s="120">
        <f t="shared" si="19"/>
        <v>6</v>
      </c>
      <c r="AU12" s="120">
        <f t="shared" si="20"/>
        <v>6</v>
      </c>
      <c r="AW12" s="120">
        <f t="shared" si="21"/>
        <v>3</v>
      </c>
      <c r="AX12" s="120">
        <f t="shared" si="22"/>
        <v>6</v>
      </c>
      <c r="AY12" s="120">
        <f t="shared" si="23"/>
        <v>6</v>
      </c>
      <c r="BB12" s="120" t="str">
        <f t="shared" si="24"/>
        <v/>
      </c>
      <c r="BC12" s="120" t="str">
        <f t="shared" si="25"/>
        <v/>
      </c>
      <c r="BD12" s="120" t="str">
        <f t="shared" si="26"/>
        <v/>
      </c>
      <c r="BF12" s="120" t="str">
        <f t="shared" si="27"/>
        <v/>
      </c>
      <c r="BG12" s="120" t="str">
        <f t="shared" si="28"/>
        <v/>
      </c>
      <c r="BH12" s="120" t="str">
        <f t="shared" si="29"/>
        <v/>
      </c>
      <c r="BJ12" s="120" t="str">
        <f t="shared" si="30"/>
        <v/>
      </c>
      <c r="BK12" s="120" t="str">
        <f t="shared" si="31"/>
        <v/>
      </c>
      <c r="BL12" s="120" t="str">
        <f t="shared" si="32"/>
        <v/>
      </c>
      <c r="BN12" s="120" t="str">
        <f t="shared" si="33"/>
        <v/>
      </c>
      <c r="BO12" s="120" t="str">
        <f t="shared" si="34"/>
        <v/>
      </c>
      <c r="BP12" s="120" t="str">
        <f t="shared" si="35"/>
        <v/>
      </c>
      <c r="BS12" s="120">
        <f t="shared" si="36"/>
        <v>6</v>
      </c>
      <c r="BT12" s="120" t="str">
        <f t="shared" si="37"/>
        <v/>
      </c>
      <c r="BU12" s="120" t="str">
        <f t="shared" si="38"/>
        <v/>
      </c>
      <c r="BW12" s="120">
        <f t="shared" si="39"/>
        <v>6</v>
      </c>
      <c r="BX12" s="120" t="str">
        <f t="shared" si="40"/>
        <v/>
      </c>
      <c r="BY12" s="120" t="str">
        <f t="shared" si="41"/>
        <v/>
      </c>
      <c r="CA12" s="120">
        <f t="shared" si="42"/>
        <v>9</v>
      </c>
      <c r="CB12" s="120">
        <f t="shared" si="43"/>
        <v>3</v>
      </c>
      <c r="CC12" s="120">
        <f t="shared" si="44"/>
        <v>8</v>
      </c>
      <c r="CE12" s="120">
        <f t="shared" si="45"/>
        <v>8</v>
      </c>
      <c r="CF12" s="120" t="str">
        <f t="shared" si="46"/>
        <v/>
      </c>
      <c r="CG12" s="120">
        <f t="shared" si="47"/>
        <v>5</v>
      </c>
      <c r="CJ12" s="120">
        <f t="shared" si="48"/>
        <v>8</v>
      </c>
      <c r="CK12" s="120" t="str">
        <f t="shared" si="49"/>
        <v/>
      </c>
      <c r="CL12" s="120">
        <f t="shared" si="50"/>
        <v>2</v>
      </c>
      <c r="CN12" s="120">
        <f t="shared" si="51"/>
        <v>3</v>
      </c>
      <c r="CO12" s="120" t="str">
        <f t="shared" si="52"/>
        <v/>
      </c>
      <c r="CP12" s="120" t="str">
        <f t="shared" si="53"/>
        <v/>
      </c>
      <c r="CR12" s="120" t="str">
        <f t="shared" si="54"/>
        <v/>
      </c>
      <c r="CS12" s="120" t="str">
        <f t="shared" si="55"/>
        <v/>
      </c>
      <c r="CT12" s="120" t="str">
        <f t="shared" si="56"/>
        <v/>
      </c>
      <c r="CV12" s="120" t="str">
        <f t="shared" si="57"/>
        <v/>
      </c>
      <c r="CW12" s="120" t="str">
        <f t="shared" si="58"/>
        <v/>
      </c>
      <c r="CX12" s="120" t="str">
        <f t="shared" si="59"/>
        <v/>
      </c>
    </row>
    <row r="13" spans="1:104" x14ac:dyDescent="0.25">
      <c r="A13">
        <v>7</v>
      </c>
      <c r="B13" s="118" t="str">
        <f>IFERROR(IF(LEN(INDEX(TwoCircle1,A13,0))=0,"",IF(ISERROR(MATCH(INDEX(TwoCircle1,Calc!A13,0),TwoCircle2,0)),INDEX(TwoCircle1,Calc!A13,0),"")),"")</f>
        <v>China</v>
      </c>
      <c r="C13" s="118" t="str">
        <f>IFERROR(IF(LEN(INDEX(TwoCircle2,A13,0))=0,"",IF(ISERROR(MATCH(INDEX(TwoCircle2,Calc!A13,0),TwoCircle1,0)),INDEX(TwoCircle2,Calc!A13,0),"")),"")</f>
        <v>Portugal</v>
      </c>
      <c r="D13" s="118" t="str">
        <f>IFERROR(IF(MATCH(INDEX(TwoCircle2,Calc!A13,0),TwoCircle1,0)&gt;0,INDEX(TwoCircle2,Calc!A13,0)),"")</f>
        <v/>
      </c>
      <c r="G13" s="119">
        <f>IFERROR(MATCH(INDEX(Triangular1,Calc!A13,0),Triangular2,0),"")</f>
        <v>7</v>
      </c>
      <c r="H13" s="119">
        <f>IFERROR(MATCH(INDEX(Triangular1,Calc!A13,0),Triangular3,0),"")</f>
        <v>4</v>
      </c>
      <c r="J13" s="119">
        <f>IFERROR(MATCH(INDEX(Triangular2,Calc!A13,0),Triangular1,0),"")</f>
        <v>7</v>
      </c>
      <c r="K13" s="119">
        <f>IFERROR(MATCH(INDEX(Triangular2,Calc!A13,0),Triangular3,0),"")</f>
        <v>4</v>
      </c>
      <c r="M13" s="119" t="str">
        <f>IFERROR(MATCH(INDEX(Triangular3,Calc!A13,0),Triangular1,0),"")</f>
        <v/>
      </c>
      <c r="N13" s="119" t="str">
        <f>IFERROR(MATCH(INDEX(Triangular3,Calc!A13,0),Triangular2,0),"")</f>
        <v/>
      </c>
      <c r="Q13" s="120" t="str">
        <f t="shared" si="0"/>
        <v/>
      </c>
      <c r="R13" s="120">
        <f t="shared" si="1"/>
        <v>3</v>
      </c>
      <c r="T13" s="120" t="str">
        <f t="shared" si="2"/>
        <v/>
      </c>
      <c r="U13" s="120">
        <f t="shared" si="3"/>
        <v>7</v>
      </c>
      <c r="W13" s="120" t="str">
        <f t="shared" si="4"/>
        <v/>
      </c>
      <c r="X13" s="120">
        <f t="shared" si="5"/>
        <v>7</v>
      </c>
      <c r="AA13" s="120" t="str">
        <f t="shared" si="6"/>
        <v/>
      </c>
      <c r="AB13" s="120" t="str">
        <f t="shared" si="7"/>
        <v/>
      </c>
      <c r="AD13" s="120" t="str">
        <f t="shared" si="8"/>
        <v/>
      </c>
      <c r="AE13" s="120">
        <f t="shared" si="9"/>
        <v>3</v>
      </c>
      <c r="AG13" s="120" t="str">
        <f t="shared" si="10"/>
        <v/>
      </c>
      <c r="AH13" s="120" t="str">
        <f t="shared" si="11"/>
        <v/>
      </c>
      <c r="AK13" s="120" t="str">
        <f t="shared" si="12"/>
        <v/>
      </c>
      <c r="AL13" s="120" t="str">
        <f t="shared" si="13"/>
        <v/>
      </c>
      <c r="AM13" s="120" t="str">
        <f t="shared" si="14"/>
        <v/>
      </c>
      <c r="AO13" s="120">
        <f t="shared" si="15"/>
        <v>2</v>
      </c>
      <c r="AP13" s="120" t="str">
        <f t="shared" si="16"/>
        <v/>
      </c>
      <c r="AQ13" s="120">
        <f t="shared" si="17"/>
        <v>7</v>
      </c>
      <c r="AS13" s="120">
        <f t="shared" si="18"/>
        <v>1</v>
      </c>
      <c r="AT13" s="120" t="str">
        <f t="shared" si="19"/>
        <v/>
      </c>
      <c r="AU13" s="120" t="str">
        <f t="shared" si="20"/>
        <v/>
      </c>
      <c r="AW13" s="120">
        <f t="shared" si="21"/>
        <v>2</v>
      </c>
      <c r="AX13" s="120">
        <f t="shared" si="22"/>
        <v>7</v>
      </c>
      <c r="AY13" s="120" t="str">
        <f t="shared" si="23"/>
        <v/>
      </c>
      <c r="BB13" s="120" t="str">
        <f t="shared" si="24"/>
        <v/>
      </c>
      <c r="BC13" s="120" t="str">
        <f t="shared" si="25"/>
        <v/>
      </c>
      <c r="BD13" s="120" t="str">
        <f t="shared" si="26"/>
        <v/>
      </c>
      <c r="BF13" s="120">
        <f t="shared" si="27"/>
        <v>5</v>
      </c>
      <c r="BG13" s="120">
        <f t="shared" si="28"/>
        <v>7</v>
      </c>
      <c r="BH13" s="120">
        <f t="shared" si="29"/>
        <v>5</v>
      </c>
      <c r="BJ13" s="120">
        <f t="shared" si="30"/>
        <v>5</v>
      </c>
      <c r="BK13" s="120">
        <f t="shared" si="31"/>
        <v>7</v>
      </c>
      <c r="BL13" s="120">
        <f t="shared" si="32"/>
        <v>5</v>
      </c>
      <c r="BN13" s="120" t="str">
        <f t="shared" si="33"/>
        <v/>
      </c>
      <c r="BO13" s="120" t="str">
        <f t="shared" si="34"/>
        <v/>
      </c>
      <c r="BP13" s="120" t="str">
        <f t="shared" si="35"/>
        <v/>
      </c>
      <c r="BS13" s="120" t="str">
        <f t="shared" si="36"/>
        <v/>
      </c>
      <c r="BT13" s="120" t="str">
        <f t="shared" si="37"/>
        <v/>
      </c>
      <c r="BU13" s="120">
        <f t="shared" si="38"/>
        <v>5</v>
      </c>
      <c r="BW13" s="120" t="str">
        <f t="shared" si="39"/>
        <v/>
      </c>
      <c r="BX13" s="120">
        <f t="shared" si="40"/>
        <v>3</v>
      </c>
      <c r="BY13" s="120">
        <f t="shared" si="41"/>
        <v>3</v>
      </c>
      <c r="CA13" s="120" t="str">
        <f t="shared" si="42"/>
        <v/>
      </c>
      <c r="CB13" s="120" t="str">
        <f t="shared" si="43"/>
        <v/>
      </c>
      <c r="CC13" s="120">
        <f t="shared" si="44"/>
        <v>1</v>
      </c>
      <c r="CE13" s="120" t="str">
        <f t="shared" si="45"/>
        <v/>
      </c>
      <c r="CF13" s="120">
        <f t="shared" si="46"/>
        <v>8</v>
      </c>
      <c r="CG13" s="120" t="str">
        <f t="shared" si="47"/>
        <v/>
      </c>
      <c r="CJ13" s="120">
        <f t="shared" si="48"/>
        <v>3</v>
      </c>
      <c r="CK13" s="120">
        <f t="shared" si="49"/>
        <v>2</v>
      </c>
      <c r="CL13" s="120" t="str">
        <f t="shared" si="50"/>
        <v/>
      </c>
      <c r="CN13" s="120">
        <f t="shared" si="51"/>
        <v>4</v>
      </c>
      <c r="CO13" s="120">
        <f t="shared" si="52"/>
        <v>3</v>
      </c>
      <c r="CP13" s="120">
        <f t="shared" si="53"/>
        <v>1</v>
      </c>
      <c r="CR13" s="120" t="str">
        <f t="shared" si="54"/>
        <v/>
      </c>
      <c r="CS13" s="120" t="str">
        <f t="shared" si="55"/>
        <v/>
      </c>
      <c r="CT13" s="120" t="str">
        <f t="shared" si="56"/>
        <v/>
      </c>
      <c r="CV13" s="120" t="str">
        <f t="shared" si="57"/>
        <v/>
      </c>
      <c r="CW13" s="120" t="str">
        <f t="shared" si="58"/>
        <v/>
      </c>
      <c r="CX13" s="120" t="str">
        <f t="shared" si="59"/>
        <v/>
      </c>
    </row>
    <row r="14" spans="1:104" x14ac:dyDescent="0.25">
      <c r="A14">
        <v>8</v>
      </c>
      <c r="B14" s="118" t="str">
        <f>IFERROR(IF(LEN(INDEX(TwoCircle1,A14,0))=0,"",IF(ISERROR(MATCH(INDEX(TwoCircle1,Calc!A14,0),TwoCircle2,0)),INDEX(TwoCircle1,Calc!A14,0),"")),"")</f>
        <v>India</v>
      </c>
      <c r="C14" s="118" t="str">
        <f>IFERROR(IF(LEN(INDEX(TwoCircle2,A14,0))=0,"",IF(ISERROR(MATCH(INDEX(TwoCircle2,Calc!A14,0),TwoCircle1,0)),INDEX(TwoCircle2,Calc!A14,0),"")),"")</f>
        <v>Italy</v>
      </c>
      <c r="D14" s="118" t="str">
        <f>IFERROR(IF(MATCH(INDEX(TwoCircle2,Calc!A14,0),TwoCircle1,0)&gt;0,INDEX(TwoCircle2,Calc!A14,0)),"")</f>
        <v/>
      </c>
      <c r="G14" s="119" t="str">
        <f>IFERROR(MATCH(INDEX(Triangular1,Calc!A14,0),Triangular2,0),"")</f>
        <v/>
      </c>
      <c r="H14" s="119" t="str">
        <f>IFERROR(MATCH(INDEX(Triangular1,Calc!A14,0),Triangular3,0),"")</f>
        <v/>
      </c>
      <c r="J14" s="119" t="str">
        <f>IFERROR(MATCH(INDEX(Triangular2,Calc!A14,0),Triangular1,0),"")</f>
        <v/>
      </c>
      <c r="K14" s="119" t="str">
        <f>IFERROR(MATCH(INDEX(Triangular2,Calc!A14,0),Triangular3,0),"")</f>
        <v/>
      </c>
      <c r="M14" s="119" t="str">
        <f>IFERROR(MATCH(INDEX(Triangular3,Calc!A14,0),Triangular1,0),"")</f>
        <v/>
      </c>
      <c r="N14" s="119" t="str">
        <f>IFERROR(MATCH(INDEX(Triangular3,Calc!A14,0),Triangular2,0),"")</f>
        <v/>
      </c>
      <c r="Q14" s="120" t="str">
        <f t="shared" si="0"/>
        <v/>
      </c>
      <c r="R14" s="120" t="str">
        <f t="shared" si="1"/>
        <v/>
      </c>
      <c r="T14" s="120" t="str">
        <f t="shared" si="2"/>
        <v/>
      </c>
      <c r="U14" s="120" t="str">
        <f t="shared" si="3"/>
        <v/>
      </c>
      <c r="W14" s="120" t="str">
        <f t="shared" si="4"/>
        <v/>
      </c>
      <c r="X14" s="120" t="str">
        <f t="shared" si="5"/>
        <v/>
      </c>
      <c r="AA14" s="120">
        <f t="shared" si="6"/>
        <v>6</v>
      </c>
      <c r="AB14" s="120" t="str">
        <f t="shared" si="7"/>
        <v/>
      </c>
      <c r="AD14" s="120">
        <f t="shared" si="8"/>
        <v>8</v>
      </c>
      <c r="AE14" s="120" t="str">
        <f t="shared" si="9"/>
        <v/>
      </c>
      <c r="AG14" s="120" t="str">
        <f t="shared" si="10"/>
        <v/>
      </c>
      <c r="AH14" s="120" t="str">
        <f t="shared" si="11"/>
        <v/>
      </c>
      <c r="AK14" s="120">
        <f t="shared" si="12"/>
        <v>2</v>
      </c>
      <c r="AL14" s="120">
        <f t="shared" si="13"/>
        <v>1</v>
      </c>
      <c r="AM14" s="120" t="str">
        <f t="shared" si="14"/>
        <v/>
      </c>
      <c r="AO14" s="120" t="str">
        <f t="shared" si="15"/>
        <v/>
      </c>
      <c r="AP14" s="120" t="str">
        <f t="shared" si="16"/>
        <v/>
      </c>
      <c r="AQ14" s="120" t="str">
        <f t="shared" si="17"/>
        <v/>
      </c>
      <c r="AS14" s="120" t="str">
        <f t="shared" si="18"/>
        <v/>
      </c>
      <c r="AT14" s="120">
        <f t="shared" si="19"/>
        <v>5</v>
      </c>
      <c r="AU14" s="120">
        <f t="shared" si="20"/>
        <v>8</v>
      </c>
      <c r="AW14" s="120" t="str">
        <f t="shared" si="21"/>
        <v/>
      </c>
      <c r="AX14" s="120">
        <f t="shared" si="22"/>
        <v>5</v>
      </c>
      <c r="AY14" s="120">
        <f t="shared" si="23"/>
        <v>8</v>
      </c>
      <c r="BB14" s="120" t="str">
        <f t="shared" si="24"/>
        <v/>
      </c>
      <c r="BC14" s="120" t="str">
        <f t="shared" si="25"/>
        <v/>
      </c>
      <c r="BD14" s="120" t="str">
        <f t="shared" si="26"/>
        <v/>
      </c>
      <c r="BF14" s="120">
        <f t="shared" si="27"/>
        <v>3</v>
      </c>
      <c r="BG14" s="120">
        <f t="shared" si="28"/>
        <v>8</v>
      </c>
      <c r="BH14" s="120" t="str">
        <f t="shared" si="29"/>
        <v/>
      </c>
      <c r="BJ14" s="120">
        <f t="shared" si="30"/>
        <v>3</v>
      </c>
      <c r="BK14" s="120">
        <f t="shared" si="31"/>
        <v>8</v>
      </c>
      <c r="BL14" s="120" t="str">
        <f t="shared" si="32"/>
        <v/>
      </c>
      <c r="BN14" s="120" t="str">
        <f t="shared" si="33"/>
        <v/>
      </c>
      <c r="BO14" s="120" t="str">
        <f t="shared" si="34"/>
        <v/>
      </c>
      <c r="BP14" s="120" t="str">
        <f t="shared" si="35"/>
        <v/>
      </c>
      <c r="BS14" s="120" t="str">
        <f t="shared" si="36"/>
        <v/>
      </c>
      <c r="BT14" s="120">
        <f t="shared" si="37"/>
        <v>5</v>
      </c>
      <c r="BU14" s="120">
        <f t="shared" si="38"/>
        <v>6</v>
      </c>
      <c r="BW14" s="120" t="str">
        <f t="shared" si="39"/>
        <v/>
      </c>
      <c r="BX14" s="120" t="str">
        <f t="shared" si="40"/>
        <v/>
      </c>
      <c r="BY14" s="120">
        <f t="shared" si="41"/>
        <v>7</v>
      </c>
      <c r="CA14" s="120" t="str">
        <f t="shared" si="42"/>
        <v/>
      </c>
      <c r="CB14" s="120" t="str">
        <f t="shared" si="43"/>
        <v/>
      </c>
      <c r="CC14" s="120" t="str">
        <f t="shared" si="44"/>
        <v/>
      </c>
      <c r="CE14" s="120">
        <f t="shared" si="45"/>
        <v>9</v>
      </c>
      <c r="CF14" s="120">
        <f t="shared" si="46"/>
        <v>3</v>
      </c>
      <c r="CG14" s="120">
        <f t="shared" si="47"/>
        <v>6</v>
      </c>
      <c r="CJ14" s="120" t="str">
        <f t="shared" si="48"/>
        <v/>
      </c>
      <c r="CK14" s="120" t="str">
        <f t="shared" si="49"/>
        <v/>
      </c>
      <c r="CL14" s="120" t="str">
        <f t="shared" si="50"/>
        <v/>
      </c>
      <c r="CN14" s="120">
        <f t="shared" si="51"/>
        <v>6</v>
      </c>
      <c r="CO14" s="120" t="str">
        <f t="shared" si="52"/>
        <v/>
      </c>
      <c r="CP14" s="120">
        <f t="shared" si="53"/>
        <v>2</v>
      </c>
      <c r="CR14" s="120" t="str">
        <f t="shared" si="54"/>
        <v/>
      </c>
      <c r="CS14" s="120" t="str">
        <f t="shared" si="55"/>
        <v/>
      </c>
      <c r="CT14" s="120" t="str">
        <f t="shared" si="56"/>
        <v/>
      </c>
      <c r="CV14" s="120" t="str">
        <f t="shared" si="57"/>
        <v/>
      </c>
      <c r="CW14" s="120" t="str">
        <f t="shared" si="58"/>
        <v/>
      </c>
      <c r="CX14" s="120" t="str">
        <f t="shared" si="59"/>
        <v/>
      </c>
    </row>
    <row r="15" spans="1:104" x14ac:dyDescent="0.25">
      <c r="A15">
        <v>9</v>
      </c>
      <c r="B15" s="118" t="str">
        <f>IFERROR(IF(LEN(INDEX(TwoCircle1,A15,0))=0,"",IF(ISERROR(MATCH(INDEX(TwoCircle1,Calc!A15,0),TwoCircle2,0)),INDEX(TwoCircle1,Calc!A15,0),"")),"")</f>
        <v/>
      </c>
      <c r="C15" s="118" t="str">
        <f>IFERROR(IF(LEN(INDEX(TwoCircle2,A15,0))=0,"",IF(ISERROR(MATCH(INDEX(TwoCircle2,Calc!A15,0),TwoCircle1,0)),INDEX(TwoCircle2,Calc!A15,0),"")),"")</f>
        <v/>
      </c>
      <c r="D15" s="118" t="str">
        <f>IFERROR(IF(MATCH(INDEX(TwoCircle2,Calc!A15,0),TwoCircle1,0)&gt;0,INDEX(TwoCircle2,Calc!A15,0)),"")</f>
        <v/>
      </c>
      <c r="G15" s="119">
        <f>IFERROR(MATCH(INDEX(Triangular1,Calc!A15,0),Triangular2,0),"")</f>
        <v>1</v>
      </c>
      <c r="H15" s="119" t="str">
        <f>IFERROR(MATCH(INDEX(Triangular1,Calc!A15,0),Triangular3,0),"")</f>
        <v/>
      </c>
      <c r="J15" s="119" t="str">
        <f>IFERROR(MATCH(INDEX(Triangular2,Calc!A15,0),Triangular1,0),"")</f>
        <v/>
      </c>
      <c r="K15" s="119" t="str">
        <f>IFERROR(MATCH(INDEX(Triangular2,Calc!A15,0),Triangular3,0),"")</f>
        <v/>
      </c>
      <c r="M15" s="119" t="str">
        <f>IFERROR(MATCH(INDEX(Triangular3,Calc!A15,0),Triangular1,0),"")</f>
        <v/>
      </c>
      <c r="N15" s="119" t="str">
        <f>IFERROR(MATCH(INDEX(Triangular3,Calc!A15,0),Triangular2,0),"")</f>
        <v/>
      </c>
      <c r="Q15" s="120" t="str">
        <f t="shared" si="0"/>
        <v/>
      </c>
      <c r="R15" s="120" t="str">
        <f t="shared" si="1"/>
        <v/>
      </c>
      <c r="T15" s="120" t="str">
        <f t="shared" si="2"/>
        <v/>
      </c>
      <c r="U15" s="120" t="str">
        <f t="shared" si="3"/>
        <v/>
      </c>
      <c r="W15" s="120" t="str">
        <f t="shared" si="4"/>
        <v/>
      </c>
      <c r="X15" s="120" t="str">
        <f t="shared" si="5"/>
        <v/>
      </c>
      <c r="AA15" s="120" t="str">
        <f t="shared" si="6"/>
        <v/>
      </c>
      <c r="AB15" s="120" t="str">
        <f t="shared" si="7"/>
        <v/>
      </c>
      <c r="AD15" s="120" t="str">
        <f t="shared" si="8"/>
        <v/>
      </c>
      <c r="AE15" s="120" t="str">
        <f t="shared" si="9"/>
        <v/>
      </c>
      <c r="AG15" s="120" t="str">
        <f t="shared" si="10"/>
        <v/>
      </c>
      <c r="AH15" s="120" t="str">
        <f t="shared" si="11"/>
        <v/>
      </c>
      <c r="AK15" s="120" t="str">
        <f t="shared" si="12"/>
        <v/>
      </c>
      <c r="AL15" s="120">
        <f t="shared" si="13"/>
        <v>4</v>
      </c>
      <c r="AM15" s="120">
        <f t="shared" si="14"/>
        <v>2</v>
      </c>
      <c r="AO15" s="120" t="str">
        <f t="shared" si="15"/>
        <v/>
      </c>
      <c r="AP15" s="120" t="str">
        <f t="shared" si="16"/>
        <v/>
      </c>
      <c r="AQ15" s="120" t="str">
        <f t="shared" si="17"/>
        <v/>
      </c>
      <c r="AS15" s="120" t="str">
        <f t="shared" si="18"/>
        <v/>
      </c>
      <c r="AT15" s="120" t="str">
        <f t="shared" si="19"/>
        <v/>
      </c>
      <c r="AU15" s="120" t="str">
        <f t="shared" si="20"/>
        <v/>
      </c>
      <c r="AW15" s="120" t="str">
        <f t="shared" si="21"/>
        <v/>
      </c>
      <c r="AX15" s="120" t="str">
        <f t="shared" si="22"/>
        <v/>
      </c>
      <c r="AY15" s="120" t="str">
        <f t="shared" si="23"/>
        <v/>
      </c>
      <c r="BB15" s="120" t="str">
        <f t="shared" si="24"/>
        <v/>
      </c>
      <c r="BC15" s="120" t="str">
        <f t="shared" si="25"/>
        <v/>
      </c>
      <c r="BD15" s="120" t="str">
        <f t="shared" si="26"/>
        <v/>
      </c>
      <c r="BF15" s="120" t="str">
        <f t="shared" si="27"/>
        <v/>
      </c>
      <c r="BG15" s="120" t="str">
        <f t="shared" si="28"/>
        <v/>
      </c>
      <c r="BH15" s="120" t="str">
        <f t="shared" si="29"/>
        <v/>
      </c>
      <c r="BJ15" s="120" t="str">
        <f t="shared" si="30"/>
        <v/>
      </c>
      <c r="BK15" s="120" t="str">
        <f t="shared" si="31"/>
        <v/>
      </c>
      <c r="BL15" s="120" t="str">
        <f t="shared" si="32"/>
        <v/>
      </c>
      <c r="BN15" s="120" t="str">
        <f t="shared" si="33"/>
        <v/>
      </c>
      <c r="BO15" s="120" t="str">
        <f t="shared" si="34"/>
        <v/>
      </c>
      <c r="BP15" s="120" t="str">
        <f t="shared" si="35"/>
        <v/>
      </c>
      <c r="BS15" s="120">
        <f t="shared" si="36"/>
        <v>3</v>
      </c>
      <c r="BT15" s="120">
        <f t="shared" si="37"/>
        <v>6</v>
      </c>
      <c r="BU15" s="120">
        <f t="shared" si="38"/>
        <v>8</v>
      </c>
      <c r="BW15" s="120" t="str">
        <f t="shared" si="39"/>
        <v/>
      </c>
      <c r="BX15" s="120" t="str">
        <f t="shared" si="40"/>
        <v/>
      </c>
      <c r="BY15" s="120" t="str">
        <f t="shared" si="41"/>
        <v/>
      </c>
      <c r="CA15" s="120" t="str">
        <f t="shared" si="42"/>
        <v/>
      </c>
      <c r="CB15" s="120" t="str">
        <f t="shared" si="43"/>
        <v/>
      </c>
      <c r="CC15" s="120" t="str">
        <f t="shared" si="44"/>
        <v/>
      </c>
      <c r="CE15" s="120" t="str">
        <f t="shared" si="45"/>
        <v/>
      </c>
      <c r="CF15" s="120" t="str">
        <f t="shared" si="46"/>
        <v/>
      </c>
      <c r="CG15" s="120" t="str">
        <f t="shared" si="47"/>
        <v/>
      </c>
      <c r="CJ15" s="120">
        <f t="shared" si="48"/>
        <v>6</v>
      </c>
      <c r="CK15" s="120" t="str">
        <f t="shared" si="49"/>
        <v/>
      </c>
      <c r="CL15" s="120" t="str">
        <f t="shared" si="50"/>
        <v/>
      </c>
      <c r="CN15" s="120" t="str">
        <f t="shared" si="51"/>
        <v/>
      </c>
      <c r="CO15" s="120" t="str">
        <f t="shared" si="52"/>
        <v/>
      </c>
      <c r="CP15" s="120" t="str">
        <f t="shared" si="53"/>
        <v/>
      </c>
      <c r="CR15" s="120" t="str">
        <f t="shared" si="54"/>
        <v/>
      </c>
      <c r="CS15" s="120" t="str">
        <f t="shared" si="55"/>
        <v/>
      </c>
      <c r="CT15" s="120" t="str">
        <f t="shared" si="56"/>
        <v/>
      </c>
      <c r="CV15" s="120" t="str">
        <f t="shared" si="57"/>
        <v/>
      </c>
      <c r="CW15" s="120" t="str">
        <f t="shared" si="58"/>
        <v/>
      </c>
      <c r="CX15" s="120" t="str">
        <f t="shared" si="59"/>
        <v/>
      </c>
    </row>
    <row r="16" spans="1:104" x14ac:dyDescent="0.25">
      <c r="A16">
        <v>10</v>
      </c>
      <c r="B16" s="118" t="str">
        <f>IFERROR(IF(LEN(INDEX(TwoCircle1,A16,0))=0,"",IF(ISERROR(MATCH(INDEX(TwoCircle1,Calc!A16,0),TwoCircle2,0)),INDEX(TwoCircle1,Calc!A16,0),"")),"")</f>
        <v/>
      </c>
      <c r="C16" s="118" t="str">
        <f>IFERROR(IF(LEN(INDEX(TwoCircle2,A16,0))=0,"",IF(ISERROR(MATCH(INDEX(TwoCircle2,Calc!A16,0),TwoCircle1,0)),INDEX(TwoCircle2,Calc!A16,0),"")),"")</f>
        <v/>
      </c>
      <c r="D16" s="118" t="str">
        <f>IFERROR(IF(MATCH(INDEX(TwoCircle2,Calc!A16,0),TwoCircle1,0)&gt;0,INDEX(TwoCircle2,Calc!A16,0)),"")</f>
        <v/>
      </c>
      <c r="G16" s="119" t="str">
        <f>IFERROR(MATCH(INDEX(Triangular1,Calc!A16,0),Triangular2,0),"")</f>
        <v/>
      </c>
      <c r="H16" s="119" t="str">
        <f>IFERROR(MATCH(INDEX(Triangular1,Calc!A16,0),Triangular3,0),"")</f>
        <v/>
      </c>
      <c r="J16" s="119" t="str">
        <f>IFERROR(MATCH(INDEX(Triangular2,Calc!A16,0),Triangular1,0),"")</f>
        <v/>
      </c>
      <c r="K16" s="119" t="str">
        <f>IFERROR(MATCH(INDEX(Triangular2,Calc!A16,0),Triangular3,0),"")</f>
        <v/>
      </c>
      <c r="M16" s="119" t="str">
        <f>IFERROR(MATCH(INDEX(Triangular3,Calc!A16,0),Triangular1,0),"")</f>
        <v/>
      </c>
      <c r="N16" s="119" t="str">
        <f>IFERROR(MATCH(INDEX(Triangular3,Calc!A16,0),Triangular2,0),"")</f>
        <v/>
      </c>
      <c r="Q16" s="120" t="str">
        <f t="shared" si="0"/>
        <v/>
      </c>
      <c r="R16" s="120" t="str">
        <f t="shared" si="1"/>
        <v/>
      </c>
      <c r="T16" s="120" t="str">
        <f t="shared" si="2"/>
        <v/>
      </c>
      <c r="U16" s="120" t="str">
        <f t="shared" si="3"/>
        <v/>
      </c>
      <c r="W16" s="120" t="str">
        <f t="shared" si="4"/>
        <v/>
      </c>
      <c r="X16" s="120" t="str">
        <f t="shared" si="5"/>
        <v/>
      </c>
      <c r="AA16" s="120" t="str">
        <f t="shared" si="6"/>
        <v/>
      </c>
      <c r="AB16" s="120" t="str">
        <f t="shared" si="7"/>
        <v/>
      </c>
      <c r="AD16" s="120" t="str">
        <f t="shared" si="8"/>
        <v/>
      </c>
      <c r="AE16" s="120" t="str">
        <f t="shared" si="9"/>
        <v/>
      </c>
      <c r="AG16" s="120" t="str">
        <f t="shared" si="10"/>
        <v/>
      </c>
      <c r="AH16" s="120" t="str">
        <f t="shared" si="11"/>
        <v/>
      </c>
      <c r="AK16" s="120" t="str">
        <f t="shared" si="12"/>
        <v/>
      </c>
      <c r="AL16" s="120" t="str">
        <f t="shared" si="13"/>
        <v/>
      </c>
      <c r="AM16" s="120" t="str">
        <f t="shared" si="14"/>
        <v/>
      </c>
      <c r="AO16" s="120" t="str">
        <f t="shared" si="15"/>
        <v/>
      </c>
      <c r="AP16" s="120" t="str">
        <f t="shared" si="16"/>
        <v/>
      </c>
      <c r="AQ16" s="120" t="str">
        <f t="shared" si="17"/>
        <v/>
      </c>
      <c r="AS16" s="120" t="str">
        <f t="shared" si="18"/>
        <v/>
      </c>
      <c r="AT16" s="120" t="str">
        <f t="shared" si="19"/>
        <v/>
      </c>
      <c r="AU16" s="120" t="str">
        <f t="shared" si="20"/>
        <v/>
      </c>
      <c r="AW16" s="120" t="str">
        <f t="shared" si="21"/>
        <v/>
      </c>
      <c r="AX16" s="120" t="str">
        <f t="shared" si="22"/>
        <v/>
      </c>
      <c r="AY16" s="120" t="str">
        <f t="shared" si="23"/>
        <v/>
      </c>
      <c r="BB16" s="120" t="str">
        <f t="shared" si="24"/>
        <v/>
      </c>
      <c r="BC16" s="120" t="str">
        <f t="shared" si="25"/>
        <v/>
      </c>
      <c r="BD16" s="120" t="str">
        <f t="shared" si="26"/>
        <v/>
      </c>
      <c r="BF16" s="120" t="str">
        <f t="shared" si="27"/>
        <v/>
      </c>
      <c r="BG16" s="120" t="str">
        <f t="shared" si="28"/>
        <v/>
      </c>
      <c r="BH16" s="120" t="str">
        <f t="shared" si="29"/>
        <v/>
      </c>
      <c r="BJ16" s="120" t="str">
        <f t="shared" si="30"/>
        <v/>
      </c>
      <c r="BK16" s="120" t="str">
        <f t="shared" si="31"/>
        <v/>
      </c>
      <c r="BL16" s="120" t="str">
        <f t="shared" si="32"/>
        <v/>
      </c>
      <c r="BN16" s="120" t="str">
        <f t="shared" si="33"/>
        <v/>
      </c>
      <c r="BO16" s="120" t="str">
        <f t="shared" si="34"/>
        <v/>
      </c>
      <c r="BP16" s="120" t="str">
        <f t="shared" si="35"/>
        <v/>
      </c>
      <c r="BS16" s="120" t="str">
        <f t="shared" si="36"/>
        <v/>
      </c>
      <c r="BT16" s="120" t="str">
        <f t="shared" si="37"/>
        <v/>
      </c>
      <c r="BU16" s="120" t="str">
        <f t="shared" si="38"/>
        <v/>
      </c>
      <c r="BW16" s="120" t="str">
        <f t="shared" si="39"/>
        <v/>
      </c>
      <c r="BX16" s="120" t="str">
        <f t="shared" si="40"/>
        <v/>
      </c>
      <c r="BY16" s="120" t="str">
        <f t="shared" si="41"/>
        <v/>
      </c>
      <c r="CA16" s="120" t="str">
        <f t="shared" si="42"/>
        <v/>
      </c>
      <c r="CB16" s="120" t="str">
        <f t="shared" si="43"/>
        <v/>
      </c>
      <c r="CC16" s="120" t="str">
        <f t="shared" si="44"/>
        <v/>
      </c>
      <c r="CE16" s="120" t="str">
        <f t="shared" si="45"/>
        <v/>
      </c>
      <c r="CF16" s="120" t="str">
        <f t="shared" si="46"/>
        <v/>
      </c>
      <c r="CG16" s="120" t="str">
        <f t="shared" si="47"/>
        <v/>
      </c>
      <c r="CJ16" s="120" t="str">
        <f t="shared" si="48"/>
        <v/>
      </c>
      <c r="CK16" s="120" t="str">
        <f t="shared" si="49"/>
        <v/>
      </c>
      <c r="CL16" s="120" t="str">
        <f t="shared" si="50"/>
        <v/>
      </c>
      <c r="CN16" s="120" t="str">
        <f t="shared" si="51"/>
        <v/>
      </c>
      <c r="CO16" s="120" t="str">
        <f t="shared" si="52"/>
        <v/>
      </c>
      <c r="CP16" s="120" t="str">
        <f t="shared" si="53"/>
        <v/>
      </c>
      <c r="CR16" s="120" t="str">
        <f t="shared" si="54"/>
        <v/>
      </c>
      <c r="CS16" s="120" t="str">
        <f t="shared" si="55"/>
        <v/>
      </c>
      <c r="CT16" s="120" t="str">
        <f t="shared" si="56"/>
        <v/>
      </c>
      <c r="CV16" s="120" t="str">
        <f t="shared" si="57"/>
        <v/>
      </c>
      <c r="CW16" s="120" t="str">
        <f t="shared" si="58"/>
        <v/>
      </c>
      <c r="CX16" s="120" t="str">
        <f t="shared" si="59"/>
        <v/>
      </c>
    </row>
    <row r="17" spans="1:102" x14ac:dyDescent="0.25">
      <c r="A17">
        <v>11</v>
      </c>
      <c r="B17" s="118"/>
      <c r="C17" s="118"/>
      <c r="D17" s="118"/>
      <c r="G17" s="119"/>
      <c r="H17" s="119"/>
      <c r="J17" s="119"/>
      <c r="K17" s="119"/>
      <c r="M17" s="119"/>
      <c r="N17" s="119"/>
      <c r="Q17" s="120"/>
      <c r="R17" s="120"/>
      <c r="T17" s="120"/>
      <c r="U17" s="120"/>
      <c r="W17" s="120"/>
      <c r="X17" s="120"/>
      <c r="AA17" s="120"/>
      <c r="AB17" s="120"/>
      <c r="AD17" s="120"/>
      <c r="AE17" s="120"/>
      <c r="AG17" s="120"/>
      <c r="AH17" s="120"/>
      <c r="AK17" s="120"/>
      <c r="AL17" s="120"/>
      <c r="AM17" s="120"/>
      <c r="AO17" s="120"/>
      <c r="AP17" s="120"/>
      <c r="AQ17" s="120"/>
      <c r="AS17" s="120"/>
      <c r="AT17" s="120"/>
      <c r="AU17" s="120"/>
      <c r="AW17" s="120"/>
      <c r="AX17" s="120"/>
      <c r="AY17" s="120"/>
      <c r="BB17" s="120"/>
      <c r="BC17" s="120"/>
      <c r="BD17" s="120"/>
      <c r="BF17" s="120"/>
      <c r="BG17" s="120"/>
      <c r="BH17" s="120"/>
      <c r="BJ17" s="120"/>
      <c r="BK17" s="120"/>
      <c r="BL17" s="120"/>
      <c r="BN17" s="120"/>
      <c r="BO17" s="120"/>
      <c r="BP17" s="120"/>
      <c r="BS17" s="120"/>
      <c r="BT17" s="120"/>
      <c r="BU17" s="120"/>
      <c r="BW17" s="120"/>
      <c r="BX17" s="120"/>
      <c r="BY17" s="120"/>
      <c r="CA17" s="120"/>
      <c r="CB17" s="120"/>
      <c r="CC17" s="120"/>
      <c r="CE17" s="120"/>
      <c r="CF17" s="120"/>
      <c r="CG17" s="120"/>
      <c r="CJ17" s="120"/>
      <c r="CK17" s="120"/>
      <c r="CL17" s="120"/>
      <c r="CN17" s="120"/>
      <c r="CO17" s="120"/>
      <c r="CP17" s="120"/>
      <c r="CR17" s="120"/>
      <c r="CS17" s="120"/>
      <c r="CT17" s="120"/>
      <c r="CV17" s="120"/>
      <c r="CW17" s="120"/>
      <c r="CX17" s="120"/>
    </row>
    <row r="18" spans="1:102" x14ac:dyDescent="0.25">
      <c r="A18">
        <v>12</v>
      </c>
      <c r="B18" s="118"/>
      <c r="C18" s="118"/>
      <c r="D18" s="118"/>
      <c r="G18" s="119"/>
      <c r="H18" s="119"/>
      <c r="J18" s="119"/>
      <c r="K18" s="119"/>
      <c r="M18" s="119"/>
      <c r="N18" s="119"/>
      <c r="Q18" s="120"/>
      <c r="R18" s="120"/>
      <c r="T18" s="120"/>
      <c r="U18" s="120"/>
      <c r="W18" s="120"/>
      <c r="X18" s="120"/>
      <c r="AA18" s="120"/>
      <c r="AB18" s="120"/>
      <c r="AD18" s="120"/>
      <c r="AE18" s="120"/>
      <c r="AG18" s="120"/>
      <c r="AH18" s="120"/>
      <c r="AK18" s="120"/>
      <c r="AL18" s="120"/>
      <c r="AM18" s="120"/>
      <c r="AO18" s="120"/>
      <c r="AP18" s="120"/>
      <c r="AQ18" s="120"/>
      <c r="AS18" s="120"/>
      <c r="AT18" s="120"/>
      <c r="AU18" s="120"/>
      <c r="AW18" s="120"/>
      <c r="AX18" s="120"/>
      <c r="AY18" s="120"/>
      <c r="BB18" s="120"/>
      <c r="BC18" s="120"/>
      <c r="BD18" s="120"/>
      <c r="BF18" s="120"/>
      <c r="BG18" s="120"/>
      <c r="BH18" s="120"/>
      <c r="BJ18" s="120"/>
      <c r="BK18" s="120"/>
      <c r="BL18" s="120"/>
      <c r="BN18" s="120"/>
      <c r="BO18" s="120"/>
      <c r="BP18" s="120"/>
      <c r="BS18" s="120"/>
      <c r="BT18" s="120"/>
      <c r="BU18" s="120"/>
      <c r="BW18" s="120"/>
      <c r="BX18" s="120"/>
      <c r="BY18" s="120"/>
      <c r="CA18" s="120"/>
      <c r="CB18" s="120"/>
      <c r="CC18" s="120"/>
      <c r="CE18" s="120"/>
      <c r="CF18" s="120"/>
      <c r="CG18" s="120"/>
      <c r="CJ18" s="120"/>
      <c r="CK18" s="120"/>
      <c r="CL18" s="120"/>
      <c r="CN18" s="120"/>
      <c r="CO18" s="120"/>
      <c r="CP18" s="120"/>
      <c r="CR18" s="120"/>
      <c r="CS18" s="120"/>
      <c r="CT18" s="120"/>
      <c r="CV18" s="120"/>
      <c r="CW18" s="120"/>
      <c r="CX18" s="120"/>
    </row>
    <row r="19" spans="1:102" x14ac:dyDescent="0.25">
      <c r="A19">
        <v>13</v>
      </c>
      <c r="B19" s="118"/>
      <c r="C19" s="118"/>
      <c r="D19" s="118"/>
      <c r="G19" s="119"/>
      <c r="H19" s="119"/>
      <c r="J19" s="119"/>
      <c r="K19" s="119"/>
      <c r="M19" s="119"/>
      <c r="N19" s="119"/>
      <c r="Q19" s="120"/>
      <c r="R19" s="120"/>
      <c r="T19" s="120"/>
      <c r="U19" s="120"/>
      <c r="W19" s="120"/>
      <c r="X19" s="120"/>
      <c r="AA19" s="120"/>
      <c r="AB19" s="120"/>
      <c r="AD19" s="120"/>
      <c r="AE19" s="120"/>
      <c r="AG19" s="120"/>
      <c r="AH19" s="120"/>
      <c r="AK19" s="120"/>
      <c r="AL19" s="120"/>
      <c r="AM19" s="120"/>
      <c r="AO19" s="120"/>
      <c r="AP19" s="120"/>
      <c r="AQ19" s="120"/>
      <c r="AS19" s="120"/>
      <c r="AT19" s="120"/>
      <c r="AU19" s="120"/>
      <c r="AW19" s="120"/>
      <c r="AX19" s="120"/>
      <c r="AY19" s="120"/>
      <c r="BB19" s="120"/>
      <c r="BC19" s="120"/>
      <c r="BD19" s="120"/>
      <c r="BF19" s="120"/>
      <c r="BG19" s="120"/>
      <c r="BH19" s="120"/>
      <c r="BJ19" s="120"/>
      <c r="BK19" s="120"/>
      <c r="BL19" s="120"/>
      <c r="BN19" s="120"/>
      <c r="BO19" s="120"/>
      <c r="BP19" s="120"/>
      <c r="BS19" s="120"/>
      <c r="BT19" s="120"/>
      <c r="BU19" s="120"/>
      <c r="BW19" s="120"/>
      <c r="BX19" s="120"/>
      <c r="BY19" s="120"/>
      <c r="CA19" s="120"/>
      <c r="CB19" s="120"/>
      <c r="CC19" s="120"/>
      <c r="CE19" s="120"/>
      <c r="CF19" s="120"/>
      <c r="CG19" s="120"/>
      <c r="CJ19" s="120"/>
      <c r="CK19" s="120"/>
      <c r="CL19" s="120"/>
      <c r="CN19" s="120"/>
      <c r="CO19" s="120"/>
      <c r="CP19" s="120"/>
      <c r="CR19" s="120"/>
      <c r="CS19" s="120"/>
      <c r="CT19" s="120"/>
      <c r="CV19" s="120"/>
      <c r="CW19" s="120"/>
      <c r="CX19" s="120"/>
    </row>
    <row r="20" spans="1:102" x14ac:dyDescent="0.25">
      <c r="A20">
        <v>14</v>
      </c>
      <c r="B20" s="118"/>
      <c r="C20" s="118"/>
      <c r="D20" s="118"/>
      <c r="G20" s="119"/>
      <c r="H20" s="119"/>
      <c r="J20" s="119"/>
      <c r="K20" s="119"/>
      <c r="M20" s="119"/>
      <c r="N20" s="119"/>
      <c r="Q20" s="120"/>
      <c r="R20" s="120"/>
      <c r="T20" s="120"/>
      <c r="U20" s="120"/>
      <c r="W20" s="120"/>
      <c r="X20" s="120"/>
      <c r="AA20" s="120"/>
      <c r="AB20" s="120"/>
      <c r="AD20" s="120"/>
      <c r="AE20" s="120"/>
      <c r="AG20" s="120"/>
      <c r="AH20" s="120"/>
      <c r="AK20" s="120"/>
      <c r="AL20" s="120"/>
      <c r="AM20" s="120"/>
      <c r="AO20" s="120"/>
      <c r="AP20" s="120"/>
      <c r="AQ20" s="120"/>
      <c r="AS20" s="120"/>
      <c r="AT20" s="120"/>
      <c r="AU20" s="120"/>
      <c r="AW20" s="120"/>
      <c r="AX20" s="120"/>
      <c r="AY20" s="120"/>
      <c r="BB20" s="120"/>
      <c r="BC20" s="120"/>
      <c r="BD20" s="120"/>
      <c r="BF20" s="120"/>
      <c r="BG20" s="120"/>
      <c r="BH20" s="120"/>
      <c r="BJ20" s="120"/>
      <c r="BK20" s="120"/>
      <c r="BL20" s="120"/>
      <c r="BN20" s="120"/>
      <c r="BO20" s="120"/>
      <c r="BP20" s="120"/>
      <c r="BS20" s="120"/>
      <c r="BT20" s="120"/>
      <c r="BU20" s="120"/>
      <c r="BW20" s="120"/>
      <c r="BX20" s="120"/>
      <c r="BY20" s="120"/>
      <c r="CA20" s="120"/>
      <c r="CB20" s="120"/>
      <c r="CC20" s="120"/>
      <c r="CE20" s="120"/>
      <c r="CF20" s="120"/>
      <c r="CG20" s="120"/>
      <c r="CJ20" s="120"/>
      <c r="CK20" s="120"/>
      <c r="CL20" s="120"/>
      <c r="CN20" s="120"/>
      <c r="CO20" s="120"/>
      <c r="CP20" s="120"/>
      <c r="CR20" s="120"/>
      <c r="CS20" s="120"/>
      <c r="CT20" s="120"/>
      <c r="CV20" s="120"/>
      <c r="CW20" s="120"/>
      <c r="CX20" s="120"/>
    </row>
    <row r="21" spans="1:102" x14ac:dyDescent="0.25">
      <c r="A21">
        <v>15</v>
      </c>
      <c r="B21" s="118"/>
      <c r="C21" s="118"/>
      <c r="D21" s="118"/>
      <c r="G21" s="119"/>
      <c r="H21" s="119"/>
      <c r="J21" s="119"/>
      <c r="K21" s="119"/>
      <c r="M21" s="119"/>
      <c r="N21" s="119"/>
      <c r="Q21" s="120"/>
      <c r="R21" s="120"/>
      <c r="T21" s="120"/>
      <c r="U21" s="120"/>
      <c r="W21" s="120"/>
      <c r="X21" s="120"/>
      <c r="AA21" s="120"/>
      <c r="AB21" s="120"/>
      <c r="AD21" s="120"/>
      <c r="AE21" s="120"/>
      <c r="AG21" s="120"/>
      <c r="AH21" s="120"/>
      <c r="AK21" s="120"/>
      <c r="AL21" s="120"/>
      <c r="AM21" s="120"/>
      <c r="AO21" s="120"/>
      <c r="AP21" s="120"/>
      <c r="AQ21" s="120"/>
      <c r="AS21" s="120"/>
      <c r="AT21" s="120"/>
      <c r="AU21" s="120"/>
      <c r="AW21" s="120"/>
      <c r="AX21" s="120"/>
      <c r="AY21" s="120"/>
      <c r="BB21" s="120"/>
      <c r="BC21" s="120"/>
      <c r="BD21" s="120"/>
      <c r="BF21" s="120"/>
      <c r="BG21" s="120"/>
      <c r="BH21" s="120"/>
      <c r="BJ21" s="120"/>
      <c r="BK21" s="120"/>
      <c r="BL21" s="120"/>
      <c r="BN21" s="120"/>
      <c r="BO21" s="120"/>
      <c r="BP21" s="120"/>
      <c r="BS21" s="120"/>
      <c r="BT21" s="120"/>
      <c r="BU21" s="120"/>
      <c r="BW21" s="120"/>
      <c r="BX21" s="120"/>
      <c r="BY21" s="120"/>
      <c r="CA21" s="120"/>
      <c r="CB21" s="120"/>
      <c r="CC21" s="120"/>
      <c r="CE21" s="120"/>
      <c r="CF21" s="120"/>
      <c r="CG21" s="120"/>
      <c r="CJ21" s="120"/>
      <c r="CK21" s="120"/>
      <c r="CL21" s="120"/>
      <c r="CN21" s="120"/>
      <c r="CO21" s="120"/>
      <c r="CP21" s="120"/>
      <c r="CR21" s="120"/>
      <c r="CS21" s="120"/>
      <c r="CT21" s="120"/>
      <c r="CV21" s="120"/>
      <c r="CW21" s="120"/>
      <c r="CX21" s="120"/>
    </row>
    <row r="22" spans="1:102" x14ac:dyDescent="0.25">
      <c r="A22">
        <v>16</v>
      </c>
      <c r="B22" s="118"/>
      <c r="C22" s="118"/>
      <c r="D22" s="118"/>
      <c r="G22" s="119"/>
      <c r="H22" s="119"/>
      <c r="J22" s="119"/>
      <c r="K22" s="119"/>
      <c r="M22" s="119"/>
      <c r="N22" s="119"/>
      <c r="Q22" s="120"/>
      <c r="R22" s="120"/>
      <c r="T22" s="120"/>
      <c r="U22" s="120"/>
      <c r="W22" s="120"/>
      <c r="X22" s="120"/>
      <c r="AA22" s="120"/>
      <c r="AB22" s="120"/>
      <c r="AD22" s="120"/>
      <c r="AE22" s="120"/>
      <c r="AG22" s="120"/>
      <c r="AH22" s="120"/>
      <c r="AK22" s="120"/>
      <c r="AL22" s="120"/>
      <c r="AM22" s="120"/>
      <c r="AO22" s="120"/>
      <c r="AP22" s="120"/>
      <c r="AQ22" s="120"/>
      <c r="AS22" s="120"/>
      <c r="AT22" s="120"/>
      <c r="AU22" s="120"/>
      <c r="AW22" s="120"/>
      <c r="AX22" s="120"/>
      <c r="AY22" s="120"/>
      <c r="BB22" s="120"/>
      <c r="BC22" s="120"/>
      <c r="BD22" s="120"/>
      <c r="BF22" s="120"/>
      <c r="BG22" s="120"/>
      <c r="BH22" s="120"/>
      <c r="BJ22" s="120"/>
      <c r="BK22" s="120"/>
      <c r="BL22" s="120"/>
      <c r="BN22" s="120"/>
      <c r="BO22" s="120"/>
      <c r="BP22" s="120"/>
      <c r="BS22" s="120"/>
      <c r="BT22" s="120"/>
      <c r="BU22" s="120"/>
      <c r="BW22" s="120"/>
      <c r="BX22" s="120"/>
      <c r="BY22" s="120"/>
      <c r="CA22" s="120"/>
      <c r="CB22" s="120"/>
      <c r="CC22" s="120"/>
      <c r="CE22" s="120"/>
      <c r="CF22" s="120"/>
      <c r="CG22" s="120"/>
      <c r="CJ22" s="120"/>
      <c r="CK22" s="120"/>
      <c r="CL22" s="120"/>
      <c r="CN22" s="120"/>
      <c r="CO22" s="120"/>
      <c r="CP22" s="120"/>
      <c r="CR22" s="120"/>
      <c r="CS22" s="120"/>
      <c r="CT22" s="120"/>
      <c r="CV22" s="120"/>
      <c r="CW22" s="120"/>
      <c r="CX22" s="120"/>
    </row>
    <row r="23" spans="1:102" x14ac:dyDescent="0.25">
      <c r="A23">
        <v>17</v>
      </c>
      <c r="B23" s="118"/>
      <c r="C23" s="118"/>
      <c r="D23" s="118"/>
      <c r="G23" s="119"/>
      <c r="H23" s="119"/>
      <c r="J23" s="119"/>
      <c r="K23" s="119"/>
      <c r="M23" s="119"/>
      <c r="N23" s="119"/>
      <c r="Q23" s="120"/>
      <c r="R23" s="120"/>
      <c r="T23" s="120"/>
      <c r="U23" s="120"/>
      <c r="W23" s="120"/>
      <c r="X23" s="120"/>
      <c r="AA23" s="120"/>
      <c r="AB23" s="120"/>
      <c r="AD23" s="120"/>
      <c r="AE23" s="120"/>
      <c r="AG23" s="120"/>
      <c r="AH23" s="120"/>
      <c r="AK23" s="120"/>
      <c r="AL23" s="120"/>
      <c r="AM23" s="120"/>
      <c r="AO23" s="120"/>
      <c r="AP23" s="120"/>
      <c r="AQ23" s="120"/>
      <c r="AS23" s="120"/>
      <c r="AT23" s="120"/>
      <c r="AU23" s="120"/>
      <c r="AW23" s="120"/>
      <c r="AX23" s="120"/>
      <c r="AY23" s="120"/>
      <c r="BB23" s="120"/>
      <c r="BC23" s="120"/>
      <c r="BD23" s="120"/>
      <c r="BF23" s="120"/>
      <c r="BG23" s="120"/>
      <c r="BH23" s="120"/>
      <c r="BJ23" s="120"/>
      <c r="BK23" s="120"/>
      <c r="BL23" s="120"/>
      <c r="BN23" s="120"/>
      <c r="BO23" s="120"/>
      <c r="BP23" s="120"/>
      <c r="BS23" s="120"/>
      <c r="BT23" s="120"/>
      <c r="BU23" s="120"/>
      <c r="BW23" s="120"/>
      <c r="BX23" s="120"/>
      <c r="BY23" s="120"/>
      <c r="CA23" s="120"/>
      <c r="CB23" s="120"/>
      <c r="CC23" s="120"/>
      <c r="CE23" s="120"/>
      <c r="CF23" s="120"/>
      <c r="CG23" s="120"/>
      <c r="CJ23" s="120"/>
      <c r="CK23" s="120"/>
      <c r="CL23" s="120"/>
      <c r="CN23" s="120"/>
      <c r="CO23" s="120"/>
      <c r="CP23" s="120"/>
      <c r="CR23" s="120"/>
      <c r="CS23" s="120"/>
      <c r="CT23" s="120"/>
      <c r="CV23" s="120"/>
      <c r="CW23" s="120"/>
      <c r="CX23" s="120"/>
    </row>
    <row r="24" spans="1:102" x14ac:dyDescent="0.25">
      <c r="A24">
        <v>18</v>
      </c>
      <c r="B24" s="118"/>
      <c r="C24" s="118"/>
      <c r="D24" s="118"/>
      <c r="G24" s="119"/>
      <c r="H24" s="119"/>
      <c r="J24" s="119"/>
      <c r="K24" s="119"/>
      <c r="M24" s="119"/>
      <c r="N24" s="119"/>
      <c r="Q24" s="120"/>
      <c r="R24" s="120"/>
      <c r="T24" s="120"/>
      <c r="U24" s="120"/>
      <c r="W24" s="120"/>
      <c r="X24" s="120"/>
      <c r="AA24" s="120"/>
      <c r="AB24" s="120"/>
      <c r="AD24" s="120"/>
      <c r="AE24" s="120"/>
      <c r="AG24" s="120"/>
      <c r="AH24" s="120"/>
      <c r="AK24" s="120"/>
      <c r="AL24" s="120"/>
      <c r="AM24" s="120"/>
      <c r="AO24" s="120"/>
      <c r="AP24" s="120"/>
      <c r="AQ24" s="120"/>
      <c r="AS24" s="120"/>
      <c r="AT24" s="120"/>
      <c r="AU24" s="120"/>
      <c r="AW24" s="120"/>
      <c r="AX24" s="120"/>
      <c r="AY24" s="120"/>
      <c r="BB24" s="120"/>
      <c r="BC24" s="120"/>
      <c r="BD24" s="120"/>
      <c r="BF24" s="120"/>
      <c r="BG24" s="120"/>
      <c r="BH24" s="120"/>
      <c r="BJ24" s="120"/>
      <c r="BK24" s="120"/>
      <c r="BL24" s="120"/>
      <c r="BN24" s="120"/>
      <c r="BO24" s="120"/>
      <c r="BP24" s="120"/>
      <c r="BS24" s="120"/>
      <c r="BT24" s="120"/>
      <c r="BU24" s="120"/>
      <c r="BW24" s="120"/>
      <c r="BX24" s="120"/>
      <c r="BY24" s="120"/>
      <c r="CA24" s="120"/>
      <c r="CB24" s="120"/>
      <c r="CC24" s="120"/>
      <c r="CE24" s="120"/>
      <c r="CF24" s="120"/>
      <c r="CG24" s="120"/>
      <c r="CJ24" s="120"/>
      <c r="CK24" s="120"/>
      <c r="CL24" s="120"/>
      <c r="CN24" s="120"/>
      <c r="CO24" s="120"/>
      <c r="CP24" s="120"/>
      <c r="CR24" s="120"/>
      <c r="CS24" s="120"/>
      <c r="CT24" s="120"/>
      <c r="CV24" s="120"/>
      <c r="CW24" s="120"/>
      <c r="CX24" s="120"/>
    </row>
    <row r="25" spans="1:102" x14ac:dyDescent="0.25">
      <c r="A25">
        <v>19</v>
      </c>
      <c r="B25" s="118"/>
      <c r="C25" s="118"/>
      <c r="D25" s="118"/>
      <c r="G25" s="119"/>
      <c r="H25" s="119"/>
      <c r="J25" s="119"/>
      <c r="K25" s="119"/>
      <c r="M25" s="119"/>
      <c r="N25" s="119"/>
      <c r="Q25" s="120"/>
      <c r="R25" s="120"/>
      <c r="T25" s="120"/>
      <c r="U25" s="120"/>
      <c r="W25" s="120"/>
      <c r="X25" s="120"/>
      <c r="AA25" s="120"/>
      <c r="AB25" s="120"/>
      <c r="AD25" s="120"/>
      <c r="AE25" s="120"/>
      <c r="AG25" s="120"/>
      <c r="AH25" s="120"/>
      <c r="AK25" s="120"/>
      <c r="AL25" s="120"/>
      <c r="AM25" s="120"/>
      <c r="AO25" s="120"/>
      <c r="AP25" s="120"/>
      <c r="AQ25" s="120"/>
      <c r="AS25" s="120"/>
      <c r="AT25" s="120"/>
      <c r="AU25" s="120"/>
      <c r="AW25" s="120"/>
      <c r="AX25" s="120"/>
      <c r="AY25" s="120"/>
      <c r="BB25" s="120"/>
      <c r="BC25" s="120"/>
      <c r="BD25" s="120"/>
      <c r="BF25" s="120"/>
      <c r="BG25" s="120"/>
      <c r="BH25" s="120"/>
      <c r="BJ25" s="120"/>
      <c r="BK25" s="120"/>
      <c r="BL25" s="120"/>
      <c r="BN25" s="120"/>
      <c r="BO25" s="120"/>
      <c r="BP25" s="120"/>
      <c r="BS25" s="120"/>
      <c r="BT25" s="120"/>
      <c r="BU25" s="120"/>
      <c r="BW25" s="120"/>
      <c r="BX25" s="120"/>
      <c r="BY25" s="120"/>
      <c r="CA25" s="120"/>
      <c r="CB25" s="120"/>
      <c r="CC25" s="120"/>
      <c r="CE25" s="120"/>
      <c r="CF25" s="120"/>
      <c r="CG25" s="120"/>
      <c r="CJ25" s="120"/>
      <c r="CK25" s="120"/>
      <c r="CL25" s="120"/>
      <c r="CN25" s="120"/>
      <c r="CO25" s="120"/>
      <c r="CP25" s="120"/>
      <c r="CR25" s="120"/>
      <c r="CS25" s="120"/>
      <c r="CT25" s="120"/>
      <c r="CV25" s="120"/>
      <c r="CW25" s="120"/>
      <c r="CX25" s="120"/>
    </row>
    <row r="26" spans="1:102" x14ac:dyDescent="0.25">
      <c r="A26">
        <v>20</v>
      </c>
      <c r="B26" s="118"/>
      <c r="C26" s="118"/>
      <c r="D26" s="118"/>
      <c r="G26" s="119"/>
      <c r="H26" s="119"/>
      <c r="J26" s="119"/>
      <c r="K26" s="119"/>
      <c r="M26" s="119"/>
      <c r="N26" s="119"/>
      <c r="Q26" s="120"/>
      <c r="R26" s="120"/>
      <c r="T26" s="120"/>
      <c r="U26" s="120"/>
      <c r="W26" s="120"/>
      <c r="X26" s="120"/>
      <c r="AA26" s="120"/>
      <c r="AB26" s="120"/>
      <c r="AD26" s="120"/>
      <c r="AE26" s="120"/>
      <c r="AG26" s="120"/>
      <c r="AH26" s="120"/>
      <c r="AK26" s="120"/>
      <c r="AL26" s="120"/>
      <c r="AM26" s="120"/>
      <c r="AO26" s="120"/>
      <c r="AP26" s="120"/>
      <c r="AQ26" s="120"/>
      <c r="AS26" s="120"/>
      <c r="AT26" s="120"/>
      <c r="AU26" s="120"/>
      <c r="AW26" s="120"/>
      <c r="AX26" s="120"/>
      <c r="AY26" s="120"/>
      <c r="BB26" s="120"/>
      <c r="BC26" s="120"/>
      <c r="BD26" s="120"/>
      <c r="BF26" s="120"/>
      <c r="BG26" s="120"/>
      <c r="BH26" s="120"/>
      <c r="BJ26" s="120"/>
      <c r="BK26" s="120"/>
      <c r="BL26" s="120"/>
      <c r="BN26" s="120"/>
      <c r="BO26" s="120"/>
      <c r="BP26" s="120"/>
      <c r="BS26" s="120"/>
      <c r="BT26" s="120"/>
      <c r="BU26" s="120"/>
      <c r="BW26" s="120"/>
      <c r="BX26" s="120"/>
      <c r="BY26" s="120"/>
      <c r="CA26" s="120"/>
      <c r="CB26" s="120"/>
      <c r="CC26" s="120"/>
      <c r="CE26" s="120"/>
      <c r="CF26" s="120"/>
      <c r="CG26" s="120"/>
      <c r="CJ26" s="120"/>
      <c r="CK26" s="120"/>
      <c r="CL26" s="120"/>
      <c r="CN26" s="120"/>
      <c r="CO26" s="120"/>
      <c r="CP26" s="120"/>
      <c r="CR26" s="120"/>
      <c r="CS26" s="120"/>
      <c r="CT26" s="120"/>
      <c r="CV26" s="120"/>
      <c r="CW26" s="120"/>
      <c r="CX26" s="120"/>
    </row>
    <row r="28" spans="1:102" x14ac:dyDescent="0.25">
      <c r="G28" s="32"/>
      <c r="H28" s="32"/>
      <c r="I28" s="32"/>
      <c r="J28" s="32"/>
      <c r="K28" s="32"/>
      <c r="L28" s="32"/>
      <c r="M28" s="32"/>
      <c r="N28" s="32"/>
    </row>
    <row r="29" spans="1:102" x14ac:dyDescent="0.25">
      <c r="B29" s="23" t="s">
        <v>21</v>
      </c>
      <c r="C29" s="23" t="s">
        <v>22</v>
      </c>
      <c r="D29" s="23" t="s">
        <v>23</v>
      </c>
      <c r="E29" s="38"/>
      <c r="G29" s="34" t="s">
        <v>37</v>
      </c>
      <c r="H29" s="34" t="s">
        <v>38</v>
      </c>
      <c r="I29" s="34" t="s">
        <v>39</v>
      </c>
      <c r="J29" s="34" t="s">
        <v>40</v>
      </c>
      <c r="K29" s="34" t="s">
        <v>41</v>
      </c>
      <c r="L29" s="34" t="s">
        <v>42</v>
      </c>
      <c r="M29" s="34" t="s">
        <v>43</v>
      </c>
      <c r="N29" s="32"/>
      <c r="Q29" s="34" t="s">
        <v>37</v>
      </c>
      <c r="R29" s="34" t="s">
        <v>38</v>
      </c>
      <c r="S29" s="34" t="s">
        <v>39</v>
      </c>
      <c r="T29" s="34" t="s">
        <v>40</v>
      </c>
      <c r="U29" s="34" t="s">
        <v>42</v>
      </c>
      <c r="V29" s="34" t="s">
        <v>41</v>
      </c>
      <c r="W29" s="34" t="s">
        <v>43</v>
      </c>
      <c r="AA29" s="34" t="s">
        <v>37</v>
      </c>
      <c r="AB29" s="34" t="s">
        <v>38</v>
      </c>
      <c r="AC29" s="34" t="s">
        <v>39</v>
      </c>
      <c r="AD29" s="34" t="s">
        <v>40</v>
      </c>
      <c r="AE29" s="34" t="s">
        <v>42</v>
      </c>
      <c r="AF29" s="34" t="s">
        <v>41</v>
      </c>
      <c r="AG29" s="34" t="s">
        <v>43</v>
      </c>
      <c r="AK29" s="34" t="s">
        <v>37</v>
      </c>
      <c r="AL29" s="34" t="s">
        <v>38</v>
      </c>
      <c r="AM29" s="34" t="s">
        <v>39</v>
      </c>
      <c r="AN29" s="34" t="s">
        <v>103</v>
      </c>
      <c r="AO29" s="34" t="s">
        <v>40</v>
      </c>
      <c r="AP29" s="34" t="s">
        <v>41</v>
      </c>
      <c r="AQ29" s="34" t="s">
        <v>101</v>
      </c>
      <c r="AR29" s="34" t="s">
        <v>42</v>
      </c>
      <c r="AS29" s="34" t="s">
        <v>100</v>
      </c>
      <c r="AT29" s="34" t="s">
        <v>102</v>
      </c>
      <c r="AU29" s="34" t="s">
        <v>104</v>
      </c>
      <c r="AV29" s="34" t="s">
        <v>105</v>
      </c>
      <c r="AW29" s="34" t="s">
        <v>106</v>
      </c>
      <c r="AX29" s="34" t="s">
        <v>107</v>
      </c>
      <c r="AY29" s="34" t="s">
        <v>108</v>
      </c>
      <c r="BB29" s="34" t="s">
        <v>37</v>
      </c>
      <c r="BC29" s="34" t="s">
        <v>38</v>
      </c>
      <c r="BD29" s="34" t="s">
        <v>39</v>
      </c>
      <c r="BE29" s="34" t="s">
        <v>103</v>
      </c>
      <c r="BF29" s="34" t="s">
        <v>40</v>
      </c>
      <c r="BG29" s="34" t="s">
        <v>41</v>
      </c>
      <c r="BH29" s="34" t="s">
        <v>101</v>
      </c>
      <c r="BI29" s="34" t="s">
        <v>42</v>
      </c>
      <c r="BJ29" s="34" t="s">
        <v>100</v>
      </c>
      <c r="BK29" s="34" t="s">
        <v>102</v>
      </c>
      <c r="BL29" s="34" t="s">
        <v>104</v>
      </c>
      <c r="BM29" s="34" t="s">
        <v>105</v>
      </c>
      <c r="BN29" s="34" t="s">
        <v>106</v>
      </c>
      <c r="BO29" s="34" t="s">
        <v>107</v>
      </c>
      <c r="BP29" s="34" t="s">
        <v>108</v>
      </c>
      <c r="BS29" s="34" t="s">
        <v>37</v>
      </c>
      <c r="BT29" s="34" t="s">
        <v>38</v>
      </c>
      <c r="BU29" s="34" t="s">
        <v>39</v>
      </c>
      <c r="BV29" s="34" t="s">
        <v>103</v>
      </c>
      <c r="BW29" s="34" t="s">
        <v>40</v>
      </c>
      <c r="BX29" s="34" t="s">
        <v>41</v>
      </c>
      <c r="BY29" s="34" t="s">
        <v>101</v>
      </c>
      <c r="BZ29" s="34" t="s">
        <v>42</v>
      </c>
      <c r="CA29" s="34" t="s">
        <v>100</v>
      </c>
      <c r="CB29" s="34" t="s">
        <v>102</v>
      </c>
      <c r="CC29" s="34" t="s">
        <v>104</v>
      </c>
      <c r="CD29" s="34" t="s">
        <v>105</v>
      </c>
      <c r="CE29" s="34" t="s">
        <v>106</v>
      </c>
      <c r="CF29" s="34" t="s">
        <v>107</v>
      </c>
      <c r="CG29" s="34" t="s">
        <v>108</v>
      </c>
      <c r="CJ29" s="34" t="s">
        <v>37</v>
      </c>
      <c r="CK29" s="34" t="s">
        <v>38</v>
      </c>
      <c r="CL29" s="34" t="s">
        <v>39</v>
      </c>
      <c r="CM29" s="34" t="s">
        <v>103</v>
      </c>
      <c r="CN29" s="34" t="s">
        <v>40</v>
      </c>
      <c r="CO29" s="34" t="s">
        <v>41</v>
      </c>
      <c r="CP29" s="34" t="s">
        <v>101</v>
      </c>
      <c r="CQ29" s="34" t="s">
        <v>42</v>
      </c>
      <c r="CR29" s="34" t="s">
        <v>100</v>
      </c>
      <c r="CS29" s="34" t="s">
        <v>102</v>
      </c>
      <c r="CT29" s="34" t="s">
        <v>104</v>
      </c>
      <c r="CU29" s="34" t="s">
        <v>105</v>
      </c>
      <c r="CV29" s="34" t="s">
        <v>106</v>
      </c>
      <c r="CW29" s="34" t="s">
        <v>107</v>
      </c>
      <c r="CX29" s="34" t="s">
        <v>108</v>
      </c>
    </row>
    <row r="30" spans="1:102" x14ac:dyDescent="0.25">
      <c r="B30" s="118" t="str">
        <f>IFERROR(IF(B7="","",CHAR(10)&amp;" "&amp;B7),"")</f>
        <v/>
      </c>
      <c r="C30" s="118" t="str">
        <f>IFERROR(IF(C7="","",CHAR(10)&amp;" "&amp;C7),"")</f>
        <v xml:space="preserve">
 France</v>
      </c>
      <c r="D30" s="118" t="str">
        <f>IFERROR(IF(D7="","",CHAR(10)&amp;" "&amp;D7),"")</f>
        <v/>
      </c>
      <c r="G30" s="119" t="str">
        <f>IFERROR(IF(IF(AND(LEN(G7)=0,LEN(H7)=0),INDEX(Triangular1,Calc!A7,0),"")=0,"",IF(AND(LEN(G7)=0,LEN(H7)=0)=TRUE,INDEX(Triangular1,Calc!A7,0),"")),"")</f>
        <v>Elephants</v>
      </c>
      <c r="H30" s="119" t="str">
        <f>IFERROR(IF(IF(AND(LEN(J7)=0,LEN(K7)=0),INDEX(Triangular2,Calc!A7,0),"")=0,"",IF(AND(LEN(J7)=0,LEN(K7)=0)=TRUE,INDEX(Triangular2,Calc!A7,0),"")),"")</f>
        <v/>
      </c>
      <c r="I30" s="119" t="str">
        <f>IFERROR(IF(IF(AND(LEN(M7)=0,LEN(N7)=0),INDEX(Triangular3,Calc!A7,0),"")=0,"",IF(AND(LEN(M7)=0,LEN(N7)=0)=TRUE,INDEX(Triangular3,Calc!A7,0),"")),"")</f>
        <v/>
      </c>
      <c r="J30" s="119" t="str">
        <f>IFERROR(IF(IF(AND(LEN(G7)&gt;0,LEN(H7)=0),INDEX(Triangular1,Calc!A7,0),"")=0,"",IF(AND(LEN(G7)&gt;0,LEN(H7)=0),INDEX(Triangular1,Calc!A7,0),"")),"")</f>
        <v/>
      </c>
      <c r="K30" s="119" t="str">
        <f>IFERROR(IF(IF(AND(LEN(H7)&gt;0,LEN(G7)=0),INDEX(Triangular1,Calc!A7,0),"")=0,"",IF(AND(LEN(H7)&gt;0,LEN(G7)=0),INDEX(Triangular1,Calc!A7,0),"")),"")</f>
        <v/>
      </c>
      <c r="L30" s="119" t="str">
        <f>IFERROR(IF(IF(AND(LEN(K7)&gt;0,LEN(J7)=0),INDEX(Triangular2,Calc!A7,0),"")=0,"",IF(AND(LEN(K7)&gt;0,LEN(J7)=0),INDEX(Triangular2,Calc!A7,0),"")),"")</f>
        <v/>
      </c>
      <c r="M30" s="119" t="str">
        <f>IFERROR(IF(ISERROR(G7+H7),"",INDEX(Triangular1,Calc!A7,0)),"")</f>
        <v/>
      </c>
      <c r="Q30" s="120" t="str">
        <f t="shared" ref="Q30:Q39" si="60">IFERROR(IF(IF(AND(LEN(Q7)=0,LEN(R7)=0),INDEX(LinearThree1,A7,0),"")=0,"",IF(AND(LEN(Q7)=0,LEN(R7)=0),INDEX(LinearThree1,A7,0),"")),"")</f>
        <v>Elephants</v>
      </c>
      <c r="R30" s="120" t="str">
        <f t="shared" ref="R30:R39" si="61">IFERROR(IF(IF(AND(LEN(T7)=0,LEN(U7)=0),INDEX(LinearThree2,A7,0),"")=0,"",IF(AND(LEN(T7)=0,LEN(U7)=0),INDEX(LinearThree2,A7,0),"")),"")</f>
        <v>Buffaloes</v>
      </c>
      <c r="S30" s="120" t="str">
        <f t="shared" ref="S30:S39" si="62">IFERROR(IF(IF(AND(LEN(X7)=0,LEN(W7)=0),INDEX(LinearThree3,A7,0),"")=0,"",IF(AND(LEN(X7)=0,LEN(W7)=0),INDEX(LinearThree3,A7,0),"")),"")</f>
        <v/>
      </c>
      <c r="T30" s="120" t="str">
        <f t="shared" ref="T30:T39" si="63">IFERROR(IF(IF(LEN(Q7)&gt;0,INDEX(LinearThree1,A7,0),"")=0,"",IF(LEN(Q7)&gt;0,INDEX(LinearThree1,A7,0),"")),"")</f>
        <v/>
      </c>
      <c r="U30" s="120" t="str">
        <f t="shared" ref="U30:U39" si="64">IFERROR(IF(IF(LEN(X7)&gt;0,INDEX(LinearThree3,A7,0),"")=0,"",IF(LEN(X7)&gt;0,INDEX(LinearThree3,A7,0),"")),"")</f>
        <v>Whales</v>
      </c>
      <c r="V30" s="120" t="str">
        <f t="shared" ref="V30:V39" si="65">IFERROR(IF(IF(AND(LEN(W7)&gt;0,LEN(X7)=0),INDEX(LinearThree3,A7,0),"")=0,"",IF(AND(LEN(W7)&gt;0,LEN(X7)=0),INDEX(LinearThree3,A7,0),"")),"")</f>
        <v/>
      </c>
      <c r="W30" s="119" t="str">
        <f t="shared" ref="W30:W39" si="66">IFERROR(IF(ISERROR(W7+X7),"",INDEX(LinearThree3,A7,0)),"")</f>
        <v>Whales</v>
      </c>
      <c r="AA30" s="120" t="str">
        <f t="shared" ref="AA30:AA39" si="67">IFERROR(IF(IF(AND(LEN(AA7)=0,LEN(AB7)=0),INDEX(StackedThree1,A7,0),"")=0,"",IF(AND(LEN(AA7)=0,LEN(AB7)=0),INDEX(StackedThree1,A7,0),"")),"")</f>
        <v>Eagles</v>
      </c>
      <c r="AB30" s="120" t="str">
        <f t="shared" ref="AB30:AB39" si="68">IFERROR(IF(IF(AND(LEN(AD7)=0,LEN(AE7)=0),INDEX(StackedThree2,A7,0),"")=0,"",IF(AND(LEN(AD7)=0,LEN(AE7)=0),INDEX(StackedThree2,A7,0),"")),"")</f>
        <v/>
      </c>
      <c r="AC30" s="120" t="str">
        <f t="shared" ref="AC30:AC39" si="69">IFERROR(IF(IF(AND(LEN(AH7)=0,LEN(AG7)=0),INDEX(StackedThree3,A7,0),"")=0,"",IF(AND(LEN(AH7)=0,LEN(AG7)=0),INDEX(StackedThree3,A7,0),"")),"")</f>
        <v/>
      </c>
      <c r="AD30" s="120" t="str">
        <f t="shared" ref="AD30:AD39" si="70">IFERROR(IF(IF(AND(LEN(AA7)&gt;0,LEN(AB7)=0),INDEX(StackedThree1,A7,0),"")=0,"",IF(AND(LEN(AA7)&gt;0,LEN(AB7)=0),INDEX(StackedThree1,A7,0),"")),"")</f>
        <v/>
      </c>
      <c r="AE30" s="120" t="str">
        <f t="shared" ref="AE30:AE39" si="71">IFERROR(IF(IF(AND(LEN(AE7)&gt;0,LEN(AD7)=0),INDEX(StackedThree2,A7,0),"")=0,"",IF(AND(LEN(AE7)&gt;0,LEN(AD7)=0),INDEX(StackedThree2,A7,0),"")),"")</f>
        <v/>
      </c>
      <c r="AF30" s="120" t="str">
        <f t="shared" ref="AF30:AF39" si="72">IFERROR(IF(IF(AND(LEN(AG7)&gt;0,LEN(AH7)=0),INDEX(StackedThree3,A7,0),"")=0,"",IF(AND(LEN(AG7)&gt;0,LEN(AH7)=0),INDEX(StackedThree3,A7,0),"")),"")</f>
        <v/>
      </c>
      <c r="AG30" s="120" t="str">
        <f t="shared" ref="AG30:AG39" si="73">IFERROR(IF(ISERROR(AG7+AH7),"",INDEX(StackedThree3,A7,0)),"")</f>
        <v>Whales</v>
      </c>
      <c r="AK30" s="120" t="str">
        <f t="shared" ref="AK30:AK39" si="74">IFERROR(IF(IF(AND(LEN(AK7)=0,LEN(AL7)=0,LEN(AM7)=0),INDEX(Square1,A7,0),"")=0,"",IF(AND(LEN(AK7)=0,LEN(AL7)=0,LEN(AM7)=0),INDEX(Square1,A7,0),"")),"")</f>
        <v/>
      </c>
      <c r="AL30" s="120" t="str">
        <f t="shared" ref="AL30:AL39" si="75">IFERROR(IF(IF(AND(LEN(AO7)=0,LEN(AP7)=0,LEN(AQ7)=0),INDEX(Square2,A7,0),"")=0,"",IF(AND(LEN(AO7)=0,LEN(AP7)=0,LEN(AQ7)=0),INDEX(Square2,A7,0),"")),"")</f>
        <v/>
      </c>
      <c r="AM30" s="120" t="str">
        <f t="shared" ref="AM30:AM39" si="76">IFERROR(IF(IF(AND(LEN(AS7)=0,LEN(AT7)=0,LEN(AU7)=0),INDEX(Square3,A7,0),"")=0,"",IF(AND(LEN(AS7)=0,LEN(AT7)=0,LEN(AU7)=0),INDEX(Square3,A7,0),"")),"")</f>
        <v/>
      </c>
      <c r="AN30" s="120" t="str">
        <f t="shared" ref="AN30:AN39" si="77">IFERROR(IF(IF(AND(LEN(AW7)=0,LEN(AX7)=0,LEN(AY7)=0),INDEX(Square4,A7,0),"")=0,"",IF(AND(LEN(AW7)=0,LEN(AX7)=0,LEN(AY7)=0),INDEX(Square4,A7,0),"")),"")</f>
        <v/>
      </c>
      <c r="AO30" s="120" t="str">
        <f t="shared" ref="AO30:AO39" si="78">IFERROR(IF(IF(AND(LEN(AK7)&gt;0,LEN(AL7)=0,LEN(AM7)=0),INDEX(Square1,A7,0),"")=0,"",IF(AND(LEN(AK7)&gt;0,LEN(AL7)=0,LEN(AM7)=0),INDEX(Square1,A7,0),"")),"")</f>
        <v/>
      </c>
      <c r="AP30" s="120" t="str">
        <f t="shared" ref="AP30:AP39" si="79">IFERROR(IF(IF(AND(LEN(AK7)=0,LEN(AL7)&gt;0,LEN(AM7)=0),INDEX(Square1,A7,0),"")=0,"",IF(AND(LEN(AK7)=0,LEN(AL7)&gt;0,LEN(AM7)=0),INDEX(Square1,A7,0),"")),"")</f>
        <v>Mike</v>
      </c>
      <c r="AQ30" s="120" t="str">
        <f t="shared" ref="AQ30:AQ39" si="80">IFERROR(IF(IF(AND(LEN(AK7)=0,LEN(AL7)=0,LEN(AM7)&gt;0),INDEX(Square1,A7,0),"")=0,"",IF(AND(LEN(AK7)=0,LEN(AL7)=0,LEN(AM7)&gt;0),INDEX(Square1,A7,0),"")),"")</f>
        <v/>
      </c>
      <c r="AR30" s="120" t="str">
        <f t="shared" ref="AR30:AR39" si="81">IFERROR(IF(IF(AND(LEN(AO7)=0,LEN(AP7)&gt;0,LEN(AQ7)=0),INDEX(Square2,A7,0),"")=0,"",IF(AND(LEN(AO7)=0,LEN(AP7)&gt;0,LEN(AQ7)=0),INDEX(Square2,A7,0),"")),"")</f>
        <v/>
      </c>
      <c r="AS30" s="120" t="str">
        <f t="shared" ref="AS30:AS39" si="82">IFERROR(IF(IF(AND(LEN(AO7)=0,LEN(AP7)=0,LEN(AQ7)&gt;0),INDEX(Square2,A7,0),"")=0,"",IF(AND(LEN(AO7)=0,LEN(AP7)=0,LEN(AQ7)&gt;0),INDEX(Square2,A7,0),"")),"")</f>
        <v>Amy</v>
      </c>
      <c r="AT30" s="120" t="str">
        <f t="shared" ref="AT30:AT39" si="83">IFERROR(IF(IF(AND(LEN(AS7)=0,LEN(AT7)=0,LEN(AU7)&gt;0),INDEX(Square3,A7,0),"")=0,"",IF(AND(LEN(AS7)=0,LEN(AT7)=0,LEN(AU7)&gt;0),INDEX(Square3,A7,0),"")),"")</f>
        <v/>
      </c>
      <c r="AU30" s="120" t="str">
        <f t="shared" ref="AU30:AU39" si="84">IFERROR(IF(IF(AND(LEN(AK7)&gt;0,LEN(AL7)&gt;0,LEN(AM7)=0),INDEX(Square1,A7,0),"")=0,"",IF(AND(LEN(AK7)&gt;0,LEN(AL7)&gt;0,LEN(AM7)=0),INDEX(Square1,A7,0),"")),"")</f>
        <v/>
      </c>
      <c r="AV30" s="122" t="str">
        <f t="shared" ref="AV30:AV39" si="85">IFERROR(IF(IF(AND(LEN(AK7)&gt;0,LEN(AL7)=0,LEN(AM7)&gt;0),INDEX(Square1,A7,0),"")=0,"",IF(AND(LEN(AK7)&gt;0,LEN(AL7)=0,LEN(AM7)&gt;0),INDEX(Square1,A7,0),"")),"")</f>
        <v/>
      </c>
      <c r="AW30" s="122" t="str">
        <f t="shared" ref="AW30:AW39" si="86">IFERROR(IF(IF(AND(LEN(AK7)=0,LEN(AL7)&gt;0,LEN(AM7)&gt;0),INDEX(Square1,A7,0),"")=0,"",IF(AND(LEN(AK7)=0,LEN(AL7)&gt;0,LEN(AM7)&gt;0),INDEX(Square1,A7,0),"")),"")</f>
        <v/>
      </c>
      <c r="AX30" s="122" t="str">
        <f t="shared" ref="AX30:AX39" si="87">IFERROR(IF(IF(AND(LEN(AO7)=0,LEN(AP7)&gt;0,LEN(AQ7)&gt;0),INDEX(Square2,A7,0),"")=0,"",IF(AND(LEN(AO7)=0,LEN(AP7)&gt;0,LEN(AQ7)&gt;0),INDEX(Square2,A7,0),"")),"")</f>
        <v/>
      </c>
      <c r="AY30" s="122" t="str">
        <f t="shared" ref="AY30:AY39" si="88">IFERROR(IF(ISERROR(AO7+AP7+AQ7),"",INDEX(Square2,A7,0)),"")</f>
        <v/>
      </c>
      <c r="BB30" s="120" t="str">
        <f t="shared" ref="BB30:BB39" si="89">IFERROR(IF(IF(AND(LEN(BB7)=0,LEN(BC7)=0,LEN(BD7)=0),INDEX(LinearFour1,A7,0),"")=0,"",IF(AND(LEN(BB7)=0,LEN(BC7)=0,LEN(BD7)=0),INDEX(LinearFour1,A7,0),"")),"")</f>
        <v/>
      </c>
      <c r="BC30" s="120" t="str">
        <f t="shared" ref="BC30:BC39" si="90">IFERROR(IF(IF(AND(LEN(BF7)=0,LEN(BG7)=0,LEN(BH7)=0),INDEX(LinearFour2,A7,0),"")=0,"",IF(AND(LEN(BF7)=0,LEN(BG7)=0,LEN(BH7)=0),INDEX(LinearFour2,A7,0),"")),"")</f>
        <v>Pablo</v>
      </c>
      <c r="BD30" s="120" t="str">
        <f t="shared" ref="BD30:BD39" si="91">IFERROR(IF(IF(AND(LEN(BJ7)=0,LEN(BK7)=0,LEN(BL7)=0),INDEX(LinearFour3,A7,0),"")=0,"",IF(AND(LEN(BJ7)=0,LEN(BK7)=0,LEN(BL7)=0),INDEX(LinearFour3,A7,0),"")),"")</f>
        <v/>
      </c>
      <c r="BE30" s="120" t="str">
        <f t="shared" ref="BE30:BE39" si="92">IFERROR(IF(IF(AND(LEN(BN7)=0,LEN(BO7)=0,LEN(BP7)=0),INDEX(LinearFour4,A7,0),"")=0,"",IF(AND(LEN(BN7)=0,LEN(BO7)=0,LEN(BP7)=0),INDEX(LinearFour4,A7,0),"")),"")</f>
        <v>Chloe</v>
      </c>
      <c r="BF30" s="120" t="str">
        <f t="shared" ref="BF30:BF39" si="93">IFERROR(IF(IF(AND(LEN(BB7)&gt;0,LEN(BC7)=0,LEN(BD7)=0),INDEX(LinearFour1,A7,0),"")=0,"",IF(AND(LEN(BB7)&gt;0,LEN(BC7)=0,LEN(BD7)=0),INDEX(LinearFour1,A7,0),"")),"")</f>
        <v>Amanda</v>
      </c>
      <c r="BG30" s="120" t="str">
        <f t="shared" ref="BG30:BG39" si="94">IFERROR(IF(IF(AND(LEN(BB7)=0,LEN(BC7)&gt;0,LEN(BD7)=0),INDEX(LinearFour1,A7,0),"")=0,"",IF(AND(LEN(BB7)=0,LEN(BC7)&gt;0,LEN(BD7)=0),INDEX(LinearFour1,A7,0),"")),"")</f>
        <v/>
      </c>
      <c r="BH30" s="120" t="str">
        <f t="shared" ref="BH30:BH39" si="95">IFERROR(IF(IF(AND(LEN(BB7)=0,LEN(BC7)=0,LEN(BD7)&gt;0),INDEX(LinearFour1,A7,0),"")=0,"",IF(AND(LEN(BB7)=0,LEN(BC7)=0,LEN(BD7)&gt;0),INDEX(LinearFour1,A7,0),"")),"")</f>
        <v/>
      </c>
      <c r="BI30" s="120" t="str">
        <f t="shared" ref="BI30:BI39" si="96">IFERROR(IF(IF(AND(LEN(BF7)=0,LEN(BG7)&gt;0,LEN(BH7)=0),INDEX(LinearFour2,A7,0),"")=0,"",IF(AND(LEN(BF7)=0,LEN(BG7)&gt;0,LEN(BH7)=0),INDEX(LinearFour2,A7,0),"")),"")</f>
        <v/>
      </c>
      <c r="BJ30" s="120" t="str">
        <f t="shared" ref="BJ30:BJ39" si="97">IFERROR(IF(IF(AND(LEN(BF7)=0,LEN(BG7)=0,LEN(BH7)&gt;0),INDEX(LinearFour2,A7,0),"")=0,"",IF(AND(LEN(BF7)=0,LEN(BG7)=0,LEN(BH7)&gt;0),INDEX(LinearFour2,A7,0),"")),"")</f>
        <v/>
      </c>
      <c r="BK30" s="120" t="str">
        <f t="shared" ref="BK30:BK39" si="98">IFERROR(IF(IF(AND(LEN(BJ7)=0,LEN(BK7)=0,LEN(BL7)&gt;0),INDEX(LinearFour3,A7,0),"")=0,"",IF(AND(LEN(BJ7)=0,LEN(BK7)=0,LEN(BL7)&gt;0),INDEX(LinearFour3,A7,0),"")),"")</f>
        <v/>
      </c>
      <c r="BL30" s="120" t="str">
        <f t="shared" ref="BL30:BL39" si="99">IFERROR(IF(IF(AND(LEN(BB7)&gt;0,LEN(BC7)&gt;0,LEN(BD7)=0),INDEX(LinearFour1,A7,0),"")=0,"",IF(AND(LEN(BB7)&gt;0,LEN(BC7)&gt;0,LEN(BD7)=0),INDEX(LinearFour1,A7,0),"")),"")</f>
        <v/>
      </c>
      <c r="BM30" s="122" t="str">
        <f t="shared" ref="BM30:BM39" si="100">IFERROR(IF(IF(AND(LEN(BB7)&gt;0,LEN(BC7)=0,LEN(BD7)&gt;0),INDEX(LinearFour1,A7,0),"")=0,"",IF(AND(LEN(BB7)&gt;0,LEN(BC7)=0,LEN(BD7)&gt;0),INDEX(LinearFour1,A7,0),"")),"")</f>
        <v/>
      </c>
      <c r="BN30" s="122" t="str">
        <f t="shared" ref="BN30:BN39" si="101">IFERROR(IF(IF(AND(LEN(BB7)=0,LEN(BC7)&gt;0,LEN(BD7)&gt;0),INDEX(LinearFour1,A7,0),"")=0,"",IF(AND(LEN(BB7)=0,LEN(BC7)&gt;0,LEN(BD7)&gt;0),INDEX(LinearFour1,A7,0),"")),"")</f>
        <v/>
      </c>
      <c r="BO30" s="122" t="str">
        <f t="shared" ref="BO30:BO39" si="102">IFERROR(IF(IF(AND(LEN(BF7)=0,LEN(BG7)&gt;0,LEN(BH7)&gt;0),INDEX(LinearFour2,A7,0),"")=0,"",IF(AND(LEN(BF7)=0,LEN(BG7)&gt;0,LEN(BH7)&gt;0),INDEX(LinearFour2,A7,0),"")),"")</f>
        <v/>
      </c>
      <c r="BP30" s="122" t="str">
        <f t="shared" ref="BP30:BP39" si="103">IFERROR(IF(ISERROR(BF7+BG7+BH7),"",INDEX(LinearFour2,A7,0)),"")</f>
        <v/>
      </c>
      <c r="BS30" s="120" t="str">
        <f t="shared" ref="BS30:BS39" si="104">IFERROR(IF(IF(AND(LEN(BS7)=0,LEN(BT7)=0,LEN(BU7)=0),INDEX(Oval1,A7,0),"")=0,"",IF(AND(LEN(BS7)=0,LEN(BT7)=0,LEN(BU7)=0),INDEX(Oval1,A7,0),"")),"")</f>
        <v/>
      </c>
      <c r="BT30" s="120" t="str">
        <f t="shared" ref="BT30:BT39" si="105">IFERROR(IF(IF(AND(LEN(BW7)=0,LEN(BX7)=0,LEN(BY7)=0),INDEX(Oval2,A7,0),"")=0,"",IF(AND(LEN(BW7)=0,LEN(BX7)=0,LEN(BY7)=0),INDEX(Oval2,A7,0),"")),"")</f>
        <v>Fred</v>
      </c>
      <c r="BU30" s="120" t="str">
        <f t="shared" ref="BU30:BU39" si="106">IFERROR(IF(IF(AND(LEN(CA7)=0,LEN(CB7)=0,LEN(CC7)=0),INDEX(Oval3,A7,0),"")=0,"",IF(AND(LEN(CA7)=0,LEN(CB7)=0,LEN(CC7)=0),INDEX(Oval3,A7,0),"")),"")</f>
        <v/>
      </c>
      <c r="BV30" s="120" t="str">
        <f t="shared" ref="BV30:BV39" si="107">IFERROR(IF(IF(AND(LEN(CE7)=0,LEN(CF7)=0,LEN(CG7)=0),INDEX(Oval4,A7,0),"")=0,"",IF(AND(LEN(CE7)=0,LEN(CF7)=0,LEN(CG7)=0),INDEX(Oval4,A7,0),"")),"")</f>
        <v/>
      </c>
      <c r="BW30" s="120" t="str">
        <f t="shared" ref="BW30:BW39" si="108">IFERROR(IF(IF(AND(LEN(BS7)&gt;0,LEN(BT7)=0,LEN(BU7)=0),INDEX(Oval1,A7,0),"")=0,"",IF(AND(LEN(BS7)&gt;0,LEN(BT7)=0,LEN(BU7)=0),INDEX(Oval1,A7,0),"")),"")</f>
        <v/>
      </c>
      <c r="BX30" s="120" t="str">
        <f t="shared" ref="BX30:BX39" si="109">IFERROR(IF(IF(AND(LEN(BS7)=0,LEN(BT7)&gt;0,LEN(BU7)=0),INDEX(Oval1,A7,0),"")=0,"",IF(AND(LEN(BS7)=0,LEN(BT7)&gt;0,LEN(BU7)=0),INDEX(Oval1,A7,0),"")),"")</f>
        <v>Salion</v>
      </c>
      <c r="BY30" s="120" t="str">
        <f t="shared" ref="BY30:BY39" si="110">IFERROR(IF(IF(AND(LEN(BS7)=0,LEN(BT7)=0,LEN(BU7)&gt;0),INDEX(Oval1,A7,0),"")=0,"",IF(AND(LEN(BS7)=0,LEN(BT7)=0,LEN(BU7)&gt;0),INDEX(Oval1,A7,0),"")),"")</f>
        <v/>
      </c>
      <c r="BZ30" s="120" t="str">
        <f t="shared" ref="BZ30:BZ39" si="111">IFERROR(IF(IF(AND(LEN(BW7)=0,LEN(BX7)&gt;0,LEN(BY7)=0),INDEX(Oval2,A7,0),"")=0,"",IF(AND(LEN(BW7)=0,LEN(BX7)&gt;0,LEN(BY7)=0),INDEX(Oval2,A7,0),"")),"")</f>
        <v/>
      </c>
      <c r="CA30" s="120" t="str">
        <f t="shared" ref="CA30:CA39" si="112">IFERROR(IF(IF(AND(LEN(BW7)=0,LEN(BX7)=0,LEN(BY7)&gt;0),INDEX(Oval2,A7,0),"")=0,"",IF(AND(LEN(BW7)=0,LEN(BX7)=0,LEN(BY7)&gt;0),INDEX(Oval2,A7,0),"")),"")</f>
        <v/>
      </c>
      <c r="CB30" s="120" t="str">
        <f t="shared" ref="CB30:CB39" si="113">IFERROR(IF(IF(AND(LEN(CA7)=0,LEN(CB7)=0,LEN(CC7)&gt;0),INDEX(Oval3,A7,0),"")=0,"",IF(AND(LEN(CA7)=0,LEN(CB7)=0,LEN(CC7)&gt;0),INDEX(Oval3,A7,0),"")),"")</f>
        <v/>
      </c>
      <c r="CC30" s="120" t="str">
        <f t="shared" ref="CC30:CC39" si="114">IFERROR(IF(IF(AND(LEN(BS7)&gt;0,LEN(BT7)&gt;0,LEN(BU7)=0),INDEX(Oval1,A7,0),"")=0,"",IF(AND(LEN(BS7)&gt;0,LEN(BT7)&gt;0,LEN(BU7)=0),INDEX(Oval1,A7,0),"")),"")</f>
        <v/>
      </c>
      <c r="CD30" s="122" t="str">
        <f t="shared" ref="CD30:CD39" si="115">IFERROR(IF(IF(AND(LEN(BS7)&gt;0,LEN(BT7)=0,LEN(BU7)&gt;0),INDEX(Oval1,A7,0),"")=0,"",IF(AND(LEN(BS7)&gt;0,LEN(BT7)=0,LEN(BU7)&gt;0),INDEX(Oval1,A7,0),"")),"")</f>
        <v/>
      </c>
      <c r="CE30" s="122" t="str">
        <f t="shared" ref="CE30:CE39" si="116">IFERROR(IF(IF(AND(LEN(BS7)=0,LEN(BT7)&gt;0,LEN(BU7)&gt;0),INDEX(Oval1,A7,0),"")=0,"",IF(AND(LEN(BS7)=0,LEN(BT7)&gt;0,LEN(BU7)&gt;0),INDEX(Oval1,A7,0),"")),"")</f>
        <v/>
      </c>
      <c r="CF30" s="122" t="str">
        <f t="shared" ref="CF30:CF39" si="117">IFERROR(IF(IF(AND(LEN(BW7)=0,LEN(BX7)&gt;0,LEN(BY7)&gt;0),INDEX(Oval2,A7,0),"")=0,"",IF(AND(LEN(BW7)=0,LEN(BX7)&gt;0,LEN(BY7)&gt;0),INDEX(Oval2,A7,0),"")),"")</f>
        <v/>
      </c>
      <c r="CG30" s="122" t="str">
        <f t="shared" ref="CG30:CG39" si="118">IFERROR(IF(ISERROR(BW7+BX7+BY7),"",INDEX(Oval2,A7,0)),"")</f>
        <v/>
      </c>
      <c r="CJ30" s="120" t="str">
        <f t="shared" ref="CJ30:CJ39" si="119">IFERROR(IF(IF(AND(LEN(CJ7)=0,LEN(CK7)=0,LEN(CL7)=0),INDEX(StackedFour1,A7,0),"")=0,"",IF(AND(LEN(CJ7)=0,LEN(CK7)=0,LEN(CL7)=0),INDEX(StackedFour1,A7,0),"")),"")</f>
        <v/>
      </c>
      <c r="CK30" s="120" t="str">
        <f t="shared" ref="CK30:CK39" si="120">IFERROR(IF(IF(AND(LEN(CN7)=0,LEN(CO7)=0,LEN(CP7)=0),INDEX(StackedFour2,A7,0),"")=0,"",IF(AND(LEN(CN7)=0,LEN(CO7)=0,LEN(CP7)=0),INDEX(StackedFour2,A7,0),"")),"")</f>
        <v/>
      </c>
      <c r="CL30" s="120" t="str">
        <f t="shared" ref="CL30:CL39" si="121">IFERROR(IF(IF(AND(LEN(CR7)=0,LEN(CS7)=0,LEN(CT7)=0),INDEX(StackedFour3,A7,0),"")=0,"",IF(AND(LEN(CR7)=0,LEN(CS7)=0,LEN(CT7)=0),INDEX(StackedFour3,A7,0),"")),"")</f>
        <v/>
      </c>
      <c r="CM30" s="120" t="str">
        <f t="shared" ref="CM30:CM39" si="122">IFERROR(IF(IF(AND(LEN(CV7)=0,LEN(CW7)=0,LEN(CX7)=0),INDEX(StackedFour4,A7,0),"")=0,"",IF(AND(LEN(CV7)=0,LEN(CW7)=0,LEN(CX7)=0),INDEX(StackedFour4,A7,0),"")),"")</f>
        <v/>
      </c>
      <c r="CN30" s="120" t="str">
        <f t="shared" ref="CN30:CN39" si="123">IFERROR(IF(IF(AND(LEN(CJ7)&gt;0,LEN(CK7)=0,LEN(CL7)=0),INDEX(StackedFour1,A7,0),"")=0,"",IF(AND(LEN(CJ7)&gt;0,LEN(CK7)=0,LEN(CL7)=0),INDEX(StackedFour1,A7,0),"")),"")</f>
        <v>Tigers</v>
      </c>
      <c r="CO30" s="120" t="str">
        <f t="shared" ref="CO30:CO39" si="124">IFERROR(IF(IF(AND(LEN(CJ7)=0,LEN(CK7)&gt;0,LEN(CL7)=0),INDEX(StackedFour1,A7,0),"")=0,"",IF(AND(LEN(CJ7)=0,LEN(CK7)&gt;0,LEN(CL7)=0),INDEX(StackedFour1,A7,0),"")),"")</f>
        <v/>
      </c>
      <c r="CP30" s="120" t="str">
        <f t="shared" ref="CP30:CP39" si="125">IFERROR(IF(IF(AND(LEN(CJ7)=0,LEN(CK7)=0,LEN(CL7)&gt;0),INDEX(StackedFour1,A7,0),"")=0,"",IF(AND(LEN(CJ7)=0,LEN(CK7)=0,LEN(CL7)&gt;0),INDEX(StackedFour1,A7,0),"")),"")</f>
        <v/>
      </c>
      <c r="CQ30" s="120" t="str">
        <f t="shared" ref="CQ30:CQ39" si="126">IFERROR(IF(IF(AND(LEN(CN7)=0,LEN(CO7)&gt;0,LEN(CP7)=0),INDEX(StackedFour2,A7,0),"")=0,"",IF(AND(LEN(CN7)=0,LEN(CO7)&gt;0,LEN(CP7)=0),INDEX(StackedFour2,A7,0),"")),"")</f>
        <v/>
      </c>
      <c r="CR30" s="120" t="str">
        <f t="shared" ref="CR30:CR39" si="127">IFERROR(IF(IF(AND(LEN(CN7)=0,LEN(CO7)=0,LEN(CP7)&gt;0),INDEX(StackedFour2,A7,0),"")=0,"",IF(AND(LEN(CN7)=0,LEN(CO7)=0,LEN(CP7)&gt;0),INDEX(StackedFour2,A7,0),"")),"")</f>
        <v/>
      </c>
      <c r="CS30" s="120" t="str">
        <f t="shared" ref="CS30:CS39" si="128">IFERROR(IF(IF(AND(LEN(CR7)=0,LEN(CS7)=0,LEN(CT7)&gt;0),INDEX(StackedFour3,A7,0),"")=0,"",IF(AND(LEN(CR7)=0,LEN(CS7)=0,LEN(CT7)&gt;0),INDEX(StackedFour3,A7,0),"")),"")</f>
        <v/>
      </c>
      <c r="CT30" s="120" t="str">
        <f t="shared" ref="CT30:CT39" si="129">IFERROR(IF(IF(AND(LEN(CJ7)&gt;0,LEN(CK7)&gt;0,LEN(CL7)=0),INDEX(StackedFour1,A7,0),"")=0,"",IF(AND(LEN(CJ7)&gt;0,LEN(CK7)&gt;0,LEN(CL7)=0),INDEX(StackedFour1,A7,0),"")),"")</f>
        <v/>
      </c>
      <c r="CU30" s="122" t="str">
        <f t="shared" ref="CU30:CU39" si="130">IFERROR(IF(IF(AND(LEN(CJ7)&gt;0,LEN(CK7)=0,LEN(CL7)&gt;0),INDEX(StackedFour1,A7,0),"")=0,"",IF(AND(LEN(CJ7)&gt;0,LEN(CK7)=0,LEN(CL7)&gt;0),INDEX(StackedFour1,A7,0),"")),"")</f>
        <v/>
      </c>
      <c r="CV30" s="122" t="str">
        <f t="shared" ref="CV30:CV39" si="131">IFERROR(IF(IF(AND(LEN(CJ7)=0,LEN(CK7)&gt;0,LEN(CL7)&gt;0),INDEX(StackedFour1,A7,0),"")=0,"",IF(AND(LEN(CJ7)=0,LEN(CK7)&gt;0,LEN(CL7)&gt;0),INDEX(StackedFour1,A7,0),"")),"")</f>
        <v/>
      </c>
      <c r="CW30" s="122" t="str">
        <f t="shared" ref="CW30:CW39" si="132">IFERROR(IF(IF(AND(LEN(CN7)=0,LEN(CO7)&gt;0,LEN(CP7)&gt;0),INDEX(StackedFour2,A7,0),"")=0,"",IF(AND(LEN(CN7)=0,LEN(CO7)&gt;0,LEN(CP7)&gt;0),INDEX(StackedFour2,A7,0),"")),"")</f>
        <v/>
      </c>
      <c r="CX30" s="122" t="str">
        <f t="shared" ref="CX30:CX39" si="133">IFERROR(IF(ISERROR(CN7+CO7+CP7),"",INDEX(StackedFour2,A7,0)),"")</f>
        <v/>
      </c>
    </row>
    <row r="31" spans="1:102" x14ac:dyDescent="0.25">
      <c r="B31" s="118" t="str">
        <f t="shared" ref="B31:D39" si="134">IFERROR(IF(B8="","",CHAR(10)&amp;" "&amp;B8),"")</f>
        <v xml:space="preserve">
 Mongolia</v>
      </c>
      <c r="C31" s="118" t="str">
        <f t="shared" si="134"/>
        <v xml:space="preserve">
 Italy</v>
      </c>
      <c r="D31" s="118" t="str">
        <f t="shared" si="134"/>
        <v/>
      </c>
      <c r="G31" s="119" t="str">
        <f>IFERROR(IF(IF(AND(LEN(G8)=0,LEN(H8)=0),INDEX(Triangular1,Calc!A8,0),"")=0,"",IF(AND(LEN(G8)=0,LEN(H8)=0)=TRUE,INDEX(Triangular1,Calc!A8,0),"")),"")</f>
        <v>Bears</v>
      </c>
      <c r="H31" s="119" t="str">
        <f>IFERROR(IF(IF(AND(LEN(J8)=0,LEN(K8)=0),INDEX(Triangular2,Calc!A8,0),"")=0,"",IF(AND(LEN(J8)=0,LEN(K8)=0)=TRUE,INDEX(Triangular2,Calc!A8,0),"")),"")</f>
        <v>Dogs</v>
      </c>
      <c r="I31" s="119" t="str">
        <f>IFERROR(IF(IF(AND(LEN(M8)=0,LEN(N8)=0),INDEX(Triangular3,Calc!A8,0),"")=0,"",IF(AND(LEN(M8)=0,LEN(N8)=0)=TRUE,INDEX(Triangular3,Calc!A8,0),"")),"")</f>
        <v>Fishes</v>
      </c>
      <c r="J31" s="119" t="str">
        <f>IFERROR(IF(IF(AND(LEN(G8)&gt;0,LEN(H8)=0),INDEX(Triangular1,Calc!A8,0),"")=0,"",IF(AND(LEN(G8)&gt;0,LEN(H8)=0),INDEX(Triangular1,Calc!A8,0),"")),"")</f>
        <v/>
      </c>
      <c r="K31" s="119" t="str">
        <f>IFERROR(IF(IF(AND(LEN(H8)&gt;0,LEN(G8)=0),INDEX(Triangular1,Calc!A8,0),"")=0,"",IF(AND(LEN(H8)&gt;0,LEN(G8)=0),INDEX(Triangular1,Calc!A8,0),"")),"")</f>
        <v/>
      </c>
      <c r="L31" s="119" t="str">
        <f>IFERROR(IF(IF(AND(LEN(K8)&gt;0,LEN(J8)=0),INDEX(Triangular2,Calc!A8,0),"")=0,"",IF(AND(LEN(K8)&gt;0,LEN(J8)=0),INDEX(Triangular2,Calc!A8,0),"")),"")</f>
        <v/>
      </c>
      <c r="M31" s="119" t="str">
        <f>IFERROR(IF(ISERROR(G8+H8),"",INDEX(Triangular1,Calc!A8,0)),"")</f>
        <v/>
      </c>
      <c r="Q31" s="120" t="str">
        <f t="shared" si="60"/>
        <v>Giraffes</v>
      </c>
      <c r="R31" s="120" t="str">
        <f t="shared" si="61"/>
        <v>Dogs</v>
      </c>
      <c r="S31" s="120" t="str">
        <f t="shared" si="62"/>
        <v>Octopus</v>
      </c>
      <c r="T31" s="120" t="str">
        <f t="shared" si="63"/>
        <v/>
      </c>
      <c r="U31" s="120" t="str">
        <f t="shared" si="64"/>
        <v/>
      </c>
      <c r="V31" s="120" t="str">
        <f t="shared" si="65"/>
        <v/>
      </c>
      <c r="W31" s="119" t="str">
        <f t="shared" si="66"/>
        <v/>
      </c>
      <c r="AA31" s="120" t="str">
        <f t="shared" si="67"/>
        <v/>
      </c>
      <c r="AB31" s="120" t="str">
        <f t="shared" si="68"/>
        <v/>
      </c>
      <c r="AC31" s="120" t="str">
        <f t="shared" si="69"/>
        <v/>
      </c>
      <c r="AD31" s="120" t="str">
        <f t="shared" si="70"/>
        <v/>
      </c>
      <c r="AE31" s="120" t="str">
        <f t="shared" si="71"/>
        <v/>
      </c>
      <c r="AF31" s="120" t="str">
        <f t="shared" si="72"/>
        <v/>
      </c>
      <c r="AG31" s="120" t="str">
        <f t="shared" si="73"/>
        <v>Dolphins</v>
      </c>
      <c r="AK31" s="120" t="str">
        <f t="shared" si="74"/>
        <v/>
      </c>
      <c r="AL31" s="120" t="str">
        <f t="shared" si="75"/>
        <v/>
      </c>
      <c r="AM31" s="120" t="str">
        <f t="shared" si="76"/>
        <v/>
      </c>
      <c r="AN31" s="120" t="str">
        <f t="shared" si="77"/>
        <v/>
      </c>
      <c r="AO31" s="120" t="str">
        <f t="shared" si="78"/>
        <v/>
      </c>
      <c r="AP31" s="120" t="str">
        <f t="shared" si="79"/>
        <v/>
      </c>
      <c r="AQ31" s="120" t="str">
        <f t="shared" si="80"/>
        <v/>
      </c>
      <c r="AR31" s="120" t="str">
        <f t="shared" si="81"/>
        <v/>
      </c>
      <c r="AS31" s="120" t="str">
        <f t="shared" si="82"/>
        <v/>
      </c>
      <c r="AT31" s="120" t="str">
        <f t="shared" si="83"/>
        <v/>
      </c>
      <c r="AU31" s="120" t="str">
        <f t="shared" si="84"/>
        <v/>
      </c>
      <c r="AV31" s="122" t="str">
        <f t="shared" si="85"/>
        <v>Kyle</v>
      </c>
      <c r="AW31" s="122" t="str">
        <f t="shared" si="86"/>
        <v/>
      </c>
      <c r="AX31" s="122" t="str">
        <f t="shared" si="87"/>
        <v/>
      </c>
      <c r="AY31" s="122" t="str">
        <f t="shared" si="88"/>
        <v/>
      </c>
      <c r="BB31" s="120" t="str">
        <f t="shared" si="89"/>
        <v/>
      </c>
      <c r="BC31" s="120" t="str">
        <f t="shared" si="90"/>
        <v/>
      </c>
      <c r="BD31" s="120" t="str">
        <f t="shared" si="91"/>
        <v/>
      </c>
      <c r="BE31" s="120" t="str">
        <f t="shared" si="92"/>
        <v/>
      </c>
      <c r="BF31" s="120" t="str">
        <f t="shared" si="93"/>
        <v>Mike</v>
      </c>
      <c r="BG31" s="120" t="str">
        <f t="shared" si="94"/>
        <v/>
      </c>
      <c r="BH31" s="120" t="str">
        <f t="shared" si="95"/>
        <v/>
      </c>
      <c r="BI31" s="120" t="str">
        <f t="shared" si="96"/>
        <v>Kyle</v>
      </c>
      <c r="BJ31" s="120" t="str">
        <f t="shared" si="97"/>
        <v/>
      </c>
      <c r="BK31" s="120" t="str">
        <f t="shared" si="98"/>
        <v>Brian</v>
      </c>
      <c r="BL31" s="120" t="str">
        <f t="shared" si="99"/>
        <v/>
      </c>
      <c r="BM31" s="122" t="str">
        <f t="shared" si="100"/>
        <v/>
      </c>
      <c r="BN31" s="122" t="str">
        <f t="shared" si="101"/>
        <v/>
      </c>
      <c r="BO31" s="122" t="str">
        <f t="shared" si="102"/>
        <v/>
      </c>
      <c r="BP31" s="122" t="str">
        <f t="shared" si="103"/>
        <v/>
      </c>
      <c r="BS31" s="120" t="str">
        <f t="shared" si="104"/>
        <v>Kyle</v>
      </c>
      <c r="BT31" s="120" t="str">
        <f t="shared" si="105"/>
        <v/>
      </c>
      <c r="BU31" s="120" t="str">
        <f t="shared" si="106"/>
        <v/>
      </c>
      <c r="BV31" s="120" t="str">
        <f t="shared" si="107"/>
        <v>Marco</v>
      </c>
      <c r="BW31" s="120" t="str">
        <f t="shared" si="108"/>
        <v/>
      </c>
      <c r="BX31" s="120" t="str">
        <f t="shared" si="109"/>
        <v/>
      </c>
      <c r="BY31" s="120" t="str">
        <f t="shared" si="110"/>
        <v/>
      </c>
      <c r="BZ31" s="120" t="str">
        <f t="shared" si="111"/>
        <v>Ahmet</v>
      </c>
      <c r="CA31" s="120" t="str">
        <f t="shared" si="112"/>
        <v/>
      </c>
      <c r="CB31" s="120" t="str">
        <f t="shared" si="113"/>
        <v/>
      </c>
      <c r="CC31" s="120" t="str">
        <f t="shared" si="114"/>
        <v/>
      </c>
      <c r="CD31" s="122" t="str">
        <f t="shared" si="115"/>
        <v/>
      </c>
      <c r="CE31" s="122" t="str">
        <f t="shared" si="116"/>
        <v/>
      </c>
      <c r="CF31" s="122" t="str">
        <f t="shared" si="117"/>
        <v/>
      </c>
      <c r="CG31" s="122" t="str">
        <f t="shared" si="118"/>
        <v/>
      </c>
      <c r="CJ31" s="120" t="str">
        <f t="shared" si="119"/>
        <v/>
      </c>
      <c r="CK31" s="120" t="str">
        <f t="shared" si="120"/>
        <v/>
      </c>
      <c r="CL31" s="120" t="str">
        <f t="shared" si="121"/>
        <v/>
      </c>
      <c r="CM31" s="120" t="str">
        <f t="shared" si="122"/>
        <v/>
      </c>
      <c r="CN31" s="120" t="str">
        <f t="shared" si="123"/>
        <v/>
      </c>
      <c r="CO31" s="120" t="str">
        <f t="shared" si="124"/>
        <v/>
      </c>
      <c r="CP31" s="120" t="str">
        <f t="shared" si="125"/>
        <v/>
      </c>
      <c r="CQ31" s="120" t="str">
        <f t="shared" si="126"/>
        <v/>
      </c>
      <c r="CR31" s="120" t="str">
        <f t="shared" si="127"/>
        <v/>
      </c>
      <c r="CS31" s="120" t="str">
        <f t="shared" si="128"/>
        <v/>
      </c>
      <c r="CT31" s="120" t="str">
        <f t="shared" si="129"/>
        <v>Whales</v>
      </c>
      <c r="CU31" s="122" t="str">
        <f t="shared" si="130"/>
        <v/>
      </c>
      <c r="CV31" s="122" t="str">
        <f t="shared" si="131"/>
        <v/>
      </c>
      <c r="CW31" s="122" t="str">
        <f t="shared" si="132"/>
        <v/>
      </c>
      <c r="CX31" s="122" t="str">
        <f t="shared" si="133"/>
        <v/>
      </c>
    </row>
    <row r="32" spans="1:102" x14ac:dyDescent="0.25">
      <c r="B32" s="118" t="str">
        <f t="shared" si="134"/>
        <v xml:space="preserve">
 Afghanistan</v>
      </c>
      <c r="C32" s="118" t="str">
        <f t="shared" si="134"/>
        <v/>
      </c>
      <c r="D32" s="118" t="str">
        <f t="shared" si="134"/>
        <v xml:space="preserve">
 Russia</v>
      </c>
      <c r="G32" s="119" t="str">
        <f>IFERROR(IF(IF(AND(LEN(G9)=0,LEN(H9)=0),INDEX(Triangular1,Calc!A9,0),"")=0,"",IF(AND(LEN(G9)=0,LEN(H9)=0)=TRUE,INDEX(Triangular1,Calc!A9,0),"")),"")</f>
        <v/>
      </c>
      <c r="H32" s="119" t="str">
        <f>IFERROR(IF(IF(AND(LEN(J9)=0,LEN(K9)=0),INDEX(Triangular2,Calc!A9,0),"")=0,"",IF(AND(LEN(J9)=0,LEN(K9)=0)=TRUE,INDEX(Triangular2,Calc!A9,0),"")),"")</f>
        <v/>
      </c>
      <c r="I32" s="119" t="str">
        <f>IFERROR(IF(IF(AND(LEN(M9)=0,LEN(N9)=0),INDEX(Triangular3,Calc!A9,0),"")=0,"",IF(AND(LEN(M9)=0,LEN(N9)=0)=TRUE,INDEX(Triangular3,Calc!A9,0),"")),"")</f>
        <v/>
      </c>
      <c r="J32" s="119" t="str">
        <f>IFERROR(IF(IF(AND(LEN(G9)&gt;0,LEN(H9)=0),INDEX(Triangular1,Calc!A9,0),"")=0,"",IF(AND(LEN(G9)&gt;0,LEN(H9)=0),INDEX(Triangular1,Calc!A9,0),"")),"")</f>
        <v>Horses</v>
      </c>
      <c r="K32" s="119" t="str">
        <f>IFERROR(IF(IF(AND(LEN(H9)&gt;0,LEN(G9)=0),INDEX(Triangular1,Calc!A9,0),"")=0,"",IF(AND(LEN(H9)&gt;0,LEN(G9)=0),INDEX(Triangular1,Calc!A9,0),"")),"")</f>
        <v/>
      </c>
      <c r="L32" s="119" t="str">
        <f>IFERROR(IF(IF(AND(LEN(K9)&gt;0,LEN(J9)=0),INDEX(Triangular2,Calc!A9,0),"")=0,"",IF(AND(LEN(K9)&gt;0,LEN(J9)=0),INDEX(Triangular2,Calc!A9,0),"")),"")</f>
        <v>Dolphins</v>
      </c>
      <c r="M32" s="119" t="str">
        <f>IFERROR(IF(ISERROR(G9+H9),"",INDEX(Triangular1,Calc!A9,0)),"")</f>
        <v/>
      </c>
      <c r="Q32" s="120" t="str">
        <f t="shared" si="60"/>
        <v>Horses</v>
      </c>
      <c r="R32" s="120" t="str">
        <f t="shared" si="61"/>
        <v>Cats</v>
      </c>
      <c r="S32" s="120" t="str">
        <f t="shared" si="62"/>
        <v/>
      </c>
      <c r="T32" s="120" t="str">
        <f t="shared" si="63"/>
        <v/>
      </c>
      <c r="U32" s="120" t="str">
        <f t="shared" si="64"/>
        <v/>
      </c>
      <c r="V32" s="120" t="str">
        <f t="shared" si="65"/>
        <v>Shark</v>
      </c>
      <c r="W32" s="119" t="str">
        <f t="shared" si="66"/>
        <v/>
      </c>
      <c r="AA32" s="120" t="str">
        <f t="shared" si="67"/>
        <v>Eels</v>
      </c>
      <c r="AB32" s="120" t="str">
        <f t="shared" si="68"/>
        <v/>
      </c>
      <c r="AC32" s="120" t="str">
        <f t="shared" si="69"/>
        <v/>
      </c>
      <c r="AD32" s="120" t="str">
        <f t="shared" si="70"/>
        <v/>
      </c>
      <c r="AE32" s="120" t="str">
        <f t="shared" si="71"/>
        <v/>
      </c>
      <c r="AF32" s="120" t="str">
        <f t="shared" si="72"/>
        <v/>
      </c>
      <c r="AG32" s="120" t="str">
        <f t="shared" si="73"/>
        <v/>
      </c>
      <c r="AK32" s="120" t="str">
        <f t="shared" si="74"/>
        <v/>
      </c>
      <c r="AL32" s="120" t="str">
        <f t="shared" si="75"/>
        <v/>
      </c>
      <c r="AM32" s="120" t="str">
        <f t="shared" si="76"/>
        <v/>
      </c>
      <c r="AN32" s="120" t="str">
        <f t="shared" si="77"/>
        <v/>
      </c>
      <c r="AO32" s="120" t="str">
        <f t="shared" si="78"/>
        <v/>
      </c>
      <c r="AP32" s="120" t="str">
        <f t="shared" si="79"/>
        <v/>
      </c>
      <c r="AQ32" s="120" t="str">
        <f t="shared" si="80"/>
        <v/>
      </c>
      <c r="AR32" s="120" t="str">
        <f t="shared" si="81"/>
        <v/>
      </c>
      <c r="AS32" s="120" t="str">
        <f t="shared" si="82"/>
        <v/>
      </c>
      <c r="AT32" s="120" t="str">
        <f t="shared" si="83"/>
        <v>Kim</v>
      </c>
      <c r="AU32" s="120" t="str">
        <f t="shared" si="84"/>
        <v/>
      </c>
      <c r="AV32" s="122" t="str">
        <f t="shared" si="85"/>
        <v/>
      </c>
      <c r="AW32" s="122" t="str">
        <f t="shared" si="86"/>
        <v/>
      </c>
      <c r="AX32" s="122" t="str">
        <f t="shared" si="87"/>
        <v/>
      </c>
      <c r="AY32" s="122" t="str">
        <f t="shared" si="88"/>
        <v/>
      </c>
      <c r="BB32" s="120" t="str">
        <f t="shared" si="89"/>
        <v/>
      </c>
      <c r="BC32" s="120" t="str">
        <f t="shared" si="90"/>
        <v/>
      </c>
      <c r="BD32" s="120" t="str">
        <f t="shared" si="91"/>
        <v>Stephanie</v>
      </c>
      <c r="BE32" s="120" t="str">
        <f t="shared" si="92"/>
        <v>Mary</v>
      </c>
      <c r="BF32" s="120" t="str">
        <f t="shared" si="93"/>
        <v/>
      </c>
      <c r="BG32" s="120" t="str">
        <f t="shared" si="94"/>
        <v/>
      </c>
      <c r="BH32" s="120" t="str">
        <f t="shared" si="95"/>
        <v/>
      </c>
      <c r="BI32" s="120" t="str">
        <f t="shared" si="96"/>
        <v/>
      </c>
      <c r="BJ32" s="120" t="str">
        <f t="shared" si="97"/>
        <v/>
      </c>
      <c r="BK32" s="120" t="str">
        <f t="shared" si="98"/>
        <v/>
      </c>
      <c r="BL32" s="120" t="str">
        <f t="shared" si="99"/>
        <v>Alan</v>
      </c>
      <c r="BM32" s="122" t="str">
        <f t="shared" si="100"/>
        <v/>
      </c>
      <c r="BN32" s="122" t="str">
        <f t="shared" si="101"/>
        <v/>
      </c>
      <c r="BO32" s="122" t="str">
        <f t="shared" si="102"/>
        <v/>
      </c>
      <c r="BP32" s="122" t="str">
        <f t="shared" si="103"/>
        <v/>
      </c>
      <c r="BS32" s="120" t="str">
        <f t="shared" si="104"/>
        <v/>
      </c>
      <c r="BT32" s="120" t="str">
        <f t="shared" si="105"/>
        <v/>
      </c>
      <c r="BU32" s="120" t="str">
        <f t="shared" si="106"/>
        <v/>
      </c>
      <c r="BV32" s="120" t="str">
        <f t="shared" si="107"/>
        <v/>
      </c>
      <c r="BW32" s="120" t="str">
        <f t="shared" si="108"/>
        <v/>
      </c>
      <c r="BX32" s="120" t="str">
        <f t="shared" si="109"/>
        <v/>
      </c>
      <c r="BY32" s="120" t="str">
        <f t="shared" si="110"/>
        <v>Ezgi</v>
      </c>
      <c r="BZ32" s="120" t="str">
        <f t="shared" si="111"/>
        <v/>
      </c>
      <c r="CA32" s="120" t="str">
        <f t="shared" si="112"/>
        <v/>
      </c>
      <c r="CB32" s="120" t="str">
        <f t="shared" si="113"/>
        <v/>
      </c>
      <c r="CC32" s="120" t="str">
        <f t="shared" si="114"/>
        <v/>
      </c>
      <c r="CD32" s="122" t="str">
        <f t="shared" si="115"/>
        <v/>
      </c>
      <c r="CE32" s="122" t="str">
        <f t="shared" si="116"/>
        <v/>
      </c>
      <c r="CF32" s="122" t="str">
        <f t="shared" si="117"/>
        <v/>
      </c>
      <c r="CG32" s="122" t="str">
        <f t="shared" si="118"/>
        <v>Pablo</v>
      </c>
      <c r="CJ32" s="120" t="str">
        <f t="shared" si="119"/>
        <v/>
      </c>
      <c r="CK32" s="120" t="str">
        <f t="shared" si="120"/>
        <v/>
      </c>
      <c r="CL32" s="120" t="str">
        <f t="shared" si="121"/>
        <v/>
      </c>
      <c r="CM32" s="120" t="str">
        <f t="shared" si="122"/>
        <v/>
      </c>
      <c r="CN32" s="120" t="str">
        <f t="shared" si="123"/>
        <v>Pumas</v>
      </c>
      <c r="CO32" s="120" t="str">
        <f t="shared" si="124"/>
        <v/>
      </c>
      <c r="CP32" s="120" t="str">
        <f t="shared" si="125"/>
        <v/>
      </c>
      <c r="CQ32" s="120" t="str">
        <f t="shared" si="126"/>
        <v/>
      </c>
      <c r="CR32" s="120" t="str">
        <f t="shared" si="127"/>
        <v/>
      </c>
      <c r="CS32" s="120" t="str">
        <f t="shared" si="128"/>
        <v/>
      </c>
      <c r="CT32" s="120" t="str">
        <f t="shared" si="129"/>
        <v/>
      </c>
      <c r="CU32" s="122" t="str">
        <f t="shared" si="130"/>
        <v/>
      </c>
      <c r="CV32" s="122" t="str">
        <f t="shared" si="131"/>
        <v/>
      </c>
      <c r="CW32" s="122" t="str">
        <f t="shared" si="132"/>
        <v/>
      </c>
      <c r="CX32" s="122" t="str">
        <f t="shared" si="133"/>
        <v/>
      </c>
    </row>
    <row r="33" spans="2:102" x14ac:dyDescent="0.25">
      <c r="B33" s="118" t="str">
        <f t="shared" si="134"/>
        <v xml:space="preserve">
 Iran</v>
      </c>
      <c r="C33" s="118" t="str">
        <f t="shared" si="134"/>
        <v xml:space="preserve">
 England</v>
      </c>
      <c r="D33" s="118" t="str">
        <f t="shared" si="134"/>
        <v/>
      </c>
      <c r="G33" s="119" t="str">
        <f>IFERROR(IF(IF(AND(LEN(G10)=0,LEN(H10)=0),INDEX(Triangular1,Calc!A10,0),"")=0,"",IF(AND(LEN(G10)=0,LEN(H10)=0)=TRUE,INDEX(Triangular1,Calc!A10,0),"")),"")</f>
        <v>Camels</v>
      </c>
      <c r="H33" s="119" t="str">
        <f>IFERROR(IF(IF(AND(LEN(J10)=0,LEN(K10)=0),INDEX(Triangular2,Calc!A10,0),"")=0,"",IF(AND(LEN(J10)=0,LEN(K10)=0)=TRUE,INDEX(Triangular2,Calc!A10,0),"")),"")</f>
        <v>Foxes</v>
      </c>
      <c r="I33" s="119" t="str">
        <f>IFERROR(IF(IF(AND(LEN(M10)=0,LEN(N10)=0),INDEX(Triangular3,Calc!A10,0),"")=0,"",IF(AND(LEN(M10)=0,LEN(N10)=0)=TRUE,INDEX(Triangular3,Calc!A10,0),"")),"")</f>
        <v/>
      </c>
      <c r="J33" s="119" t="str">
        <f>IFERROR(IF(IF(AND(LEN(G10)&gt;0,LEN(H10)=0),INDEX(Triangular1,Calc!A10,0),"")=0,"",IF(AND(LEN(G10)&gt;0,LEN(H10)=0),INDEX(Triangular1,Calc!A10,0),"")),"")</f>
        <v/>
      </c>
      <c r="K33" s="119" t="str">
        <f>IFERROR(IF(IF(AND(LEN(H10)&gt;0,LEN(G10)=0),INDEX(Triangular1,Calc!A10,0),"")=0,"",IF(AND(LEN(H10)&gt;0,LEN(G10)=0),INDEX(Triangular1,Calc!A10,0),"")),"")</f>
        <v/>
      </c>
      <c r="L33" s="119" t="str">
        <f>IFERROR(IF(IF(AND(LEN(K10)&gt;0,LEN(J10)=0),INDEX(Triangular2,Calc!A10,0),"")=0,"",IF(AND(LEN(K10)&gt;0,LEN(J10)=0),INDEX(Triangular2,Calc!A10,0),"")),"")</f>
        <v/>
      </c>
      <c r="M33" s="119" t="str">
        <f>IFERROR(IF(ISERROR(G10+H10),"",INDEX(Triangular1,Calc!A10,0)),"")</f>
        <v/>
      </c>
      <c r="Q33" s="120" t="str">
        <f t="shared" si="60"/>
        <v>Cows</v>
      </c>
      <c r="R33" s="120" t="str">
        <f t="shared" si="61"/>
        <v>Goats</v>
      </c>
      <c r="S33" s="120" t="str">
        <f t="shared" si="62"/>
        <v>Mollusks</v>
      </c>
      <c r="T33" s="120" t="str">
        <f t="shared" si="63"/>
        <v/>
      </c>
      <c r="U33" s="120" t="str">
        <f t="shared" si="64"/>
        <v/>
      </c>
      <c r="V33" s="120" t="str">
        <f t="shared" si="65"/>
        <v/>
      </c>
      <c r="W33" s="119" t="str">
        <f t="shared" si="66"/>
        <v/>
      </c>
      <c r="AA33" s="120" t="str">
        <f t="shared" si="67"/>
        <v/>
      </c>
      <c r="AB33" s="120" t="str">
        <f t="shared" si="68"/>
        <v>Pumas</v>
      </c>
      <c r="AC33" s="120" t="str">
        <f t="shared" si="69"/>
        <v/>
      </c>
      <c r="AD33" s="120" t="str">
        <f t="shared" si="70"/>
        <v>Tigers</v>
      </c>
      <c r="AE33" s="120" t="str">
        <f t="shared" si="71"/>
        <v/>
      </c>
      <c r="AF33" s="120" t="str">
        <f t="shared" si="72"/>
        <v/>
      </c>
      <c r="AG33" s="120" t="str">
        <f t="shared" si="73"/>
        <v/>
      </c>
      <c r="AK33" s="120" t="str">
        <f t="shared" si="74"/>
        <v/>
      </c>
      <c r="AL33" s="120" t="str">
        <f t="shared" si="75"/>
        <v/>
      </c>
      <c r="AM33" s="120" t="str">
        <f t="shared" si="76"/>
        <v/>
      </c>
      <c r="AN33" s="120" t="str">
        <f t="shared" si="77"/>
        <v>Deniz</v>
      </c>
      <c r="AO33" s="120" t="str">
        <f t="shared" si="78"/>
        <v/>
      </c>
      <c r="AP33" s="120" t="str">
        <f t="shared" si="79"/>
        <v/>
      </c>
      <c r="AQ33" s="120" t="str">
        <f t="shared" si="80"/>
        <v/>
      </c>
      <c r="AR33" s="120" t="str">
        <f t="shared" si="81"/>
        <v>Salion</v>
      </c>
      <c r="AS33" s="120" t="str">
        <f t="shared" si="82"/>
        <v/>
      </c>
      <c r="AT33" s="120" t="str">
        <f t="shared" si="83"/>
        <v/>
      </c>
      <c r="AU33" s="120" t="str">
        <f t="shared" si="84"/>
        <v/>
      </c>
      <c r="AV33" s="122" t="str">
        <f t="shared" si="85"/>
        <v/>
      </c>
      <c r="AW33" s="122" t="str">
        <f t="shared" si="86"/>
        <v>Leyla</v>
      </c>
      <c r="AX33" s="122" t="str">
        <f t="shared" si="87"/>
        <v/>
      </c>
      <c r="AY33" s="122" t="str">
        <f t="shared" si="88"/>
        <v/>
      </c>
      <c r="BB33" s="120" t="str">
        <f t="shared" si="89"/>
        <v>John</v>
      </c>
      <c r="BC33" s="120" t="str">
        <f t="shared" si="90"/>
        <v/>
      </c>
      <c r="BD33" s="120" t="str">
        <f t="shared" si="91"/>
        <v/>
      </c>
      <c r="BE33" s="120" t="str">
        <f t="shared" si="92"/>
        <v>Norman</v>
      </c>
      <c r="BF33" s="120" t="str">
        <f t="shared" si="93"/>
        <v/>
      </c>
      <c r="BG33" s="120" t="str">
        <f t="shared" si="94"/>
        <v/>
      </c>
      <c r="BH33" s="120" t="str">
        <f t="shared" si="95"/>
        <v/>
      </c>
      <c r="BI33" s="120" t="str">
        <f t="shared" si="96"/>
        <v>Gabriel</v>
      </c>
      <c r="BJ33" s="120" t="str">
        <f t="shared" si="97"/>
        <v/>
      </c>
      <c r="BK33" s="120" t="str">
        <f t="shared" si="98"/>
        <v/>
      </c>
      <c r="BL33" s="120" t="str">
        <f t="shared" si="99"/>
        <v/>
      </c>
      <c r="BM33" s="122" t="str">
        <f t="shared" si="100"/>
        <v/>
      </c>
      <c r="BN33" s="122" t="str">
        <f t="shared" si="101"/>
        <v/>
      </c>
      <c r="BO33" s="122" t="str">
        <f t="shared" si="102"/>
        <v/>
      </c>
      <c r="BP33" s="122" t="str">
        <f t="shared" si="103"/>
        <v/>
      </c>
      <c r="BS33" s="120" t="str">
        <f t="shared" si="104"/>
        <v/>
      </c>
      <c r="BT33" s="120" t="str">
        <f t="shared" si="105"/>
        <v/>
      </c>
      <c r="BU33" s="120" t="str">
        <f t="shared" si="106"/>
        <v/>
      </c>
      <c r="BV33" s="120" t="str">
        <f t="shared" si="107"/>
        <v/>
      </c>
      <c r="BW33" s="120" t="str">
        <f t="shared" si="108"/>
        <v/>
      </c>
      <c r="BX33" s="120" t="str">
        <f t="shared" si="109"/>
        <v/>
      </c>
      <c r="BY33" s="120" t="str">
        <f t="shared" si="110"/>
        <v/>
      </c>
      <c r="BZ33" s="120" t="str">
        <f t="shared" si="111"/>
        <v/>
      </c>
      <c r="CA33" s="120" t="str">
        <f t="shared" si="112"/>
        <v/>
      </c>
      <c r="CB33" s="120" t="str">
        <f t="shared" si="113"/>
        <v/>
      </c>
      <c r="CC33" s="120" t="str">
        <f t="shared" si="114"/>
        <v>Bryan</v>
      </c>
      <c r="CD33" s="122" t="str">
        <f t="shared" si="115"/>
        <v/>
      </c>
      <c r="CE33" s="122" t="str">
        <f t="shared" si="116"/>
        <v/>
      </c>
      <c r="CF33" s="122" t="str">
        <f t="shared" si="117"/>
        <v/>
      </c>
      <c r="CG33" s="122" t="str">
        <f t="shared" si="118"/>
        <v/>
      </c>
      <c r="CJ33" s="120" t="str">
        <f t="shared" si="119"/>
        <v/>
      </c>
      <c r="CK33" s="120" t="str">
        <f t="shared" si="120"/>
        <v/>
      </c>
      <c r="CL33" s="120" t="str">
        <f t="shared" si="121"/>
        <v/>
      </c>
      <c r="CM33" s="120" t="str">
        <f t="shared" si="122"/>
        <v/>
      </c>
      <c r="CN33" s="120" t="str">
        <f t="shared" si="123"/>
        <v/>
      </c>
      <c r="CO33" s="120" t="str">
        <f t="shared" si="124"/>
        <v/>
      </c>
      <c r="CP33" s="120" t="str">
        <f t="shared" si="125"/>
        <v/>
      </c>
      <c r="CQ33" s="120" t="str">
        <f t="shared" si="126"/>
        <v/>
      </c>
      <c r="CR33" s="120" t="str">
        <f t="shared" si="127"/>
        <v/>
      </c>
      <c r="CS33" s="120" t="str">
        <f t="shared" si="128"/>
        <v/>
      </c>
      <c r="CT33" s="120" t="str">
        <f t="shared" si="129"/>
        <v/>
      </c>
      <c r="CU33" s="122" t="str">
        <f t="shared" si="130"/>
        <v/>
      </c>
      <c r="CV33" s="122" t="str">
        <f t="shared" si="131"/>
        <v/>
      </c>
      <c r="CW33" s="122" t="str">
        <f t="shared" si="132"/>
        <v/>
      </c>
      <c r="CX33" s="122" t="str">
        <f t="shared" si="133"/>
        <v/>
      </c>
    </row>
    <row r="34" spans="2:102" x14ac:dyDescent="0.25">
      <c r="B34" s="118" t="str">
        <f t="shared" si="134"/>
        <v xml:space="preserve">
 North Korea</v>
      </c>
      <c r="C34" s="118" t="str">
        <f t="shared" si="134"/>
        <v xml:space="preserve">
 Spain</v>
      </c>
      <c r="D34" s="118" t="str">
        <f t="shared" si="134"/>
        <v/>
      </c>
      <c r="G34" s="119" t="str">
        <f>IFERROR(IF(IF(AND(LEN(G11)=0,LEN(H11)=0),INDEX(Triangular1,Calc!A11,0),"")=0,"",IF(AND(LEN(G11)=0,LEN(H11)=0)=TRUE,INDEX(Triangular1,Calc!A11,0),"")),"")</f>
        <v/>
      </c>
      <c r="H34" s="119" t="str">
        <f>IFERROR(IF(IF(AND(LEN(J11)=0,LEN(K11)=0),INDEX(Triangular2,Calc!A11,0),"")=0,"",IF(AND(LEN(J11)=0,LEN(K11)=0)=TRUE,INDEX(Triangular2,Calc!A11,0),"")),"")</f>
        <v/>
      </c>
      <c r="I34" s="119" t="str">
        <f>IFERROR(IF(IF(AND(LEN(M11)=0,LEN(N11)=0),INDEX(Triangular3,Calc!A11,0),"")=0,"",IF(AND(LEN(M11)=0,LEN(N11)=0)=TRUE,INDEX(Triangular3,Calc!A11,0),"")),"")</f>
        <v/>
      </c>
      <c r="J34" s="119" t="str">
        <f>IFERROR(IF(IF(AND(LEN(G11)&gt;0,LEN(H11)=0),INDEX(Triangular1,Calc!A11,0),"")=0,"",IF(AND(LEN(G11)&gt;0,LEN(H11)=0),INDEX(Triangular1,Calc!A11,0),"")),"")</f>
        <v/>
      </c>
      <c r="K34" s="119" t="str">
        <f>IFERROR(IF(IF(AND(LEN(H11)&gt;0,LEN(G11)=0),INDEX(Triangular1,Calc!A11,0),"")=0,"",IF(AND(LEN(H11)&gt;0,LEN(G11)=0),INDEX(Triangular1,Calc!A11,0),"")),"")</f>
        <v/>
      </c>
      <c r="L34" s="119" t="str">
        <f>IFERROR(IF(IF(AND(LEN(K11)&gt;0,LEN(J11)=0),INDEX(Triangular2,Calc!A11,0),"")=0,"",IF(AND(LEN(K11)&gt;0,LEN(J11)=0),INDEX(Triangular2,Calc!A11,0),"")),"")</f>
        <v/>
      </c>
      <c r="M34" s="119" t="str">
        <f>IFERROR(IF(ISERROR(G11+H11),"",INDEX(Triangular1,Calc!A11,0)),"")</f>
        <v>Whales</v>
      </c>
      <c r="Q34" s="120" t="str">
        <f t="shared" si="60"/>
        <v/>
      </c>
      <c r="R34" s="120" t="str">
        <f t="shared" si="61"/>
        <v/>
      </c>
      <c r="S34" s="120" t="str">
        <f t="shared" si="62"/>
        <v>Squids</v>
      </c>
      <c r="T34" s="120" t="str">
        <f t="shared" si="63"/>
        <v>Whales</v>
      </c>
      <c r="U34" s="120" t="str">
        <f t="shared" si="64"/>
        <v/>
      </c>
      <c r="V34" s="120" t="str">
        <f t="shared" si="65"/>
        <v/>
      </c>
      <c r="W34" s="119" t="str">
        <f t="shared" si="66"/>
        <v/>
      </c>
      <c r="AA34" s="120" t="str">
        <f t="shared" si="67"/>
        <v/>
      </c>
      <c r="AB34" s="120" t="str">
        <f t="shared" si="68"/>
        <v/>
      </c>
      <c r="AC34" s="120" t="str">
        <f t="shared" si="69"/>
        <v/>
      </c>
      <c r="AD34" s="120" t="str">
        <f t="shared" si="70"/>
        <v/>
      </c>
      <c r="AE34" s="120" t="str">
        <f t="shared" si="71"/>
        <v/>
      </c>
      <c r="AF34" s="120" t="str">
        <f t="shared" si="72"/>
        <v/>
      </c>
      <c r="AG34" s="120" t="str">
        <f t="shared" si="73"/>
        <v/>
      </c>
      <c r="AK34" s="120" t="str">
        <f t="shared" si="74"/>
        <v/>
      </c>
      <c r="AL34" s="120" t="str">
        <f t="shared" si="75"/>
        <v/>
      </c>
      <c r="AM34" s="120" t="str">
        <f t="shared" si="76"/>
        <v>Britney</v>
      </c>
      <c r="AN34" s="120" t="str">
        <f t="shared" si="77"/>
        <v/>
      </c>
      <c r="AO34" s="120" t="str">
        <f t="shared" si="78"/>
        <v>Amanda</v>
      </c>
      <c r="AP34" s="120" t="str">
        <f t="shared" si="79"/>
        <v/>
      </c>
      <c r="AQ34" s="120" t="str">
        <f t="shared" si="80"/>
        <v/>
      </c>
      <c r="AR34" s="120" t="str">
        <f t="shared" si="81"/>
        <v/>
      </c>
      <c r="AS34" s="120" t="str">
        <f t="shared" si="82"/>
        <v/>
      </c>
      <c r="AT34" s="120" t="str">
        <f t="shared" si="83"/>
        <v/>
      </c>
      <c r="AU34" s="120" t="str">
        <f t="shared" si="84"/>
        <v/>
      </c>
      <c r="AV34" s="122" t="str">
        <f t="shared" si="85"/>
        <v/>
      </c>
      <c r="AW34" s="122" t="str">
        <f t="shared" si="86"/>
        <v/>
      </c>
      <c r="AX34" s="122" t="str">
        <f t="shared" si="87"/>
        <v>Rose</v>
      </c>
      <c r="AY34" s="122" t="str">
        <f t="shared" si="88"/>
        <v/>
      </c>
      <c r="BB34" s="120" t="str">
        <f t="shared" si="89"/>
        <v/>
      </c>
      <c r="BC34" s="120" t="str">
        <f t="shared" si="90"/>
        <v/>
      </c>
      <c r="BD34" s="120" t="str">
        <f t="shared" si="91"/>
        <v>Charles</v>
      </c>
      <c r="BE34" s="120" t="str">
        <f t="shared" si="92"/>
        <v/>
      </c>
      <c r="BF34" s="120" t="str">
        <f t="shared" si="93"/>
        <v/>
      </c>
      <c r="BG34" s="120" t="str">
        <f t="shared" si="94"/>
        <v/>
      </c>
      <c r="BH34" s="120" t="str">
        <f t="shared" si="95"/>
        <v/>
      </c>
      <c r="BI34" s="120" t="str">
        <f t="shared" si="96"/>
        <v/>
      </c>
      <c r="BJ34" s="120" t="str">
        <f t="shared" si="97"/>
        <v/>
      </c>
      <c r="BK34" s="120" t="str">
        <f t="shared" si="98"/>
        <v/>
      </c>
      <c r="BL34" s="120" t="str">
        <f t="shared" si="99"/>
        <v/>
      </c>
      <c r="BM34" s="122" t="str">
        <f t="shared" si="100"/>
        <v/>
      </c>
      <c r="BN34" s="122" t="str">
        <f t="shared" si="101"/>
        <v/>
      </c>
      <c r="BO34" s="122" t="str">
        <f t="shared" si="102"/>
        <v/>
      </c>
      <c r="BP34" s="122" t="str">
        <f t="shared" si="103"/>
        <v/>
      </c>
      <c r="BS34" s="120" t="str">
        <f t="shared" si="104"/>
        <v/>
      </c>
      <c r="BT34" s="120" t="str">
        <f t="shared" si="105"/>
        <v/>
      </c>
      <c r="BU34" s="120" t="str">
        <f t="shared" si="106"/>
        <v/>
      </c>
      <c r="BV34" s="120" t="str">
        <f t="shared" si="107"/>
        <v/>
      </c>
      <c r="BW34" s="120" t="str">
        <f t="shared" si="108"/>
        <v/>
      </c>
      <c r="BX34" s="120" t="str">
        <f t="shared" si="109"/>
        <v/>
      </c>
      <c r="BY34" s="120" t="str">
        <f t="shared" si="110"/>
        <v/>
      </c>
      <c r="BZ34" s="120" t="str">
        <f t="shared" si="111"/>
        <v/>
      </c>
      <c r="CA34" s="120" t="str">
        <f t="shared" si="112"/>
        <v/>
      </c>
      <c r="CB34" s="120" t="str">
        <f t="shared" si="113"/>
        <v/>
      </c>
      <c r="CC34" s="120" t="str">
        <f t="shared" si="114"/>
        <v/>
      </c>
      <c r="CD34" s="122" t="str">
        <f t="shared" si="115"/>
        <v>Stewart</v>
      </c>
      <c r="CE34" s="122" t="str">
        <f t="shared" si="116"/>
        <v/>
      </c>
      <c r="CF34" s="122" t="str">
        <f t="shared" si="117"/>
        <v/>
      </c>
      <c r="CG34" s="122" t="str">
        <f t="shared" si="118"/>
        <v/>
      </c>
      <c r="CJ34" s="120" t="str">
        <f t="shared" si="119"/>
        <v/>
      </c>
      <c r="CK34" s="120" t="str">
        <f t="shared" si="120"/>
        <v>Wolves</v>
      </c>
      <c r="CL34" s="120" t="str">
        <f t="shared" si="121"/>
        <v/>
      </c>
      <c r="CM34" s="120" t="str">
        <f t="shared" si="122"/>
        <v/>
      </c>
      <c r="CN34" s="120" t="str">
        <f t="shared" si="123"/>
        <v>Sheep</v>
      </c>
      <c r="CO34" s="120" t="str">
        <f t="shared" si="124"/>
        <v/>
      </c>
      <c r="CP34" s="120" t="str">
        <f t="shared" si="125"/>
        <v/>
      </c>
      <c r="CQ34" s="120" t="str">
        <f t="shared" si="126"/>
        <v/>
      </c>
      <c r="CR34" s="120" t="str">
        <f t="shared" si="127"/>
        <v/>
      </c>
      <c r="CS34" s="120" t="str">
        <f t="shared" si="128"/>
        <v/>
      </c>
      <c r="CT34" s="120" t="str">
        <f t="shared" si="129"/>
        <v/>
      </c>
      <c r="CU34" s="122" t="str">
        <f t="shared" si="130"/>
        <v/>
      </c>
      <c r="CV34" s="122" t="str">
        <f t="shared" si="131"/>
        <v/>
      </c>
      <c r="CW34" s="122" t="str">
        <f t="shared" si="132"/>
        <v/>
      </c>
      <c r="CX34" s="122" t="str">
        <f t="shared" si="133"/>
        <v/>
      </c>
    </row>
    <row r="35" spans="2:102" x14ac:dyDescent="0.25">
      <c r="B35" s="118" t="str">
        <f t="shared" si="134"/>
        <v xml:space="preserve">
 Indonesia</v>
      </c>
      <c r="C35" s="118" t="str">
        <f t="shared" si="134"/>
        <v xml:space="preserve">
 Germany</v>
      </c>
      <c r="D35" s="118" t="str">
        <f t="shared" si="134"/>
        <v/>
      </c>
      <c r="G35" s="119" t="str">
        <f>IFERROR(IF(IF(AND(LEN(G12)=0,LEN(H12)=0),INDEX(Triangular1,Calc!A12,0),"")=0,"",IF(AND(LEN(G12)=0,LEN(H12)=0)=TRUE,INDEX(Triangular1,Calc!A12,0),"")),"")</f>
        <v/>
      </c>
      <c r="H35" s="119" t="str">
        <f>IFERROR(IF(IF(AND(LEN(J12)=0,LEN(K12)=0),INDEX(Triangular2,Calc!A12,0),"")=0,"",IF(AND(LEN(J12)=0,LEN(K12)=0)=TRUE,INDEX(Triangular2,Calc!A12,0),"")),"")</f>
        <v/>
      </c>
      <c r="I35" s="119" t="str">
        <f>IFERROR(IF(IF(AND(LEN(M12)=0,LEN(N12)=0),INDEX(Triangular3,Calc!A12,0),"")=0,"",IF(AND(LEN(M12)=0,LEN(N12)=0)=TRUE,INDEX(Triangular3,Calc!A12,0),"")),"")</f>
        <v>Turtles</v>
      </c>
      <c r="J35" s="119" t="str">
        <f>IFERROR(IF(IF(AND(LEN(G12)&gt;0,LEN(H12)=0),INDEX(Triangular1,Calc!A12,0),"")=0,"",IF(AND(LEN(G12)&gt;0,LEN(H12)=0),INDEX(Triangular1,Calc!A12,0),"")),"")</f>
        <v/>
      </c>
      <c r="K35" s="119" t="str">
        <f>IFERROR(IF(IF(AND(LEN(H12)&gt;0,LEN(G12)=0),INDEX(Triangular1,Calc!A12,0),"")=0,"",IF(AND(LEN(H12)&gt;0,LEN(G12)=0),INDEX(Triangular1,Calc!A12,0),"")),"")</f>
        <v>Sharks</v>
      </c>
      <c r="L35" s="119" t="str">
        <f>IFERROR(IF(IF(AND(LEN(K12)&gt;0,LEN(J12)=0),INDEX(Triangular2,Calc!A12,0),"")=0,"",IF(AND(LEN(K12)&gt;0,LEN(J12)=0),INDEX(Triangular2,Calc!A12,0),"")),"")</f>
        <v/>
      </c>
      <c r="M35" s="119" t="str">
        <f>IFERROR(IF(ISERROR(G12+H12),"",INDEX(Triangular1,Calc!A12,0)),"")</f>
        <v/>
      </c>
      <c r="Q35" s="120" t="str">
        <f t="shared" si="60"/>
        <v/>
      </c>
      <c r="R35" s="120" t="str">
        <f t="shared" si="61"/>
        <v/>
      </c>
      <c r="S35" s="120" t="str">
        <f t="shared" si="62"/>
        <v/>
      </c>
      <c r="T35" s="120" t="str">
        <f t="shared" si="63"/>
        <v>Hippopotamus</v>
      </c>
      <c r="U35" s="120" t="str">
        <f t="shared" si="64"/>
        <v>Hippopotamus</v>
      </c>
      <c r="V35" s="120" t="str">
        <f t="shared" si="65"/>
        <v/>
      </c>
      <c r="W35" s="119" t="str">
        <f t="shared" si="66"/>
        <v>Hippopotamus</v>
      </c>
      <c r="AA35" s="120" t="str">
        <f t="shared" si="67"/>
        <v/>
      </c>
      <c r="AB35" s="120" t="str">
        <f t="shared" si="68"/>
        <v/>
      </c>
      <c r="AC35" s="120" t="str">
        <f t="shared" si="69"/>
        <v/>
      </c>
      <c r="AD35" s="120" t="str">
        <f t="shared" si="70"/>
        <v>Elephants</v>
      </c>
      <c r="AE35" s="120" t="str">
        <f t="shared" si="71"/>
        <v/>
      </c>
      <c r="AF35" s="120" t="str">
        <f t="shared" si="72"/>
        <v/>
      </c>
      <c r="AG35" s="120" t="str">
        <f t="shared" si="73"/>
        <v/>
      </c>
      <c r="AK35" s="120" t="str">
        <f t="shared" si="74"/>
        <v/>
      </c>
      <c r="AL35" s="120" t="str">
        <f t="shared" si="75"/>
        <v/>
      </c>
      <c r="AM35" s="120" t="str">
        <f t="shared" si="76"/>
        <v/>
      </c>
      <c r="AN35" s="120" t="str">
        <f t="shared" si="77"/>
        <v/>
      </c>
      <c r="AO35" s="120" t="str">
        <f t="shared" si="78"/>
        <v/>
      </c>
      <c r="AP35" s="120" t="str">
        <f t="shared" si="79"/>
        <v/>
      </c>
      <c r="AQ35" s="120" t="str">
        <f t="shared" si="80"/>
        <v>Onur</v>
      </c>
      <c r="AR35" s="120" t="str">
        <f t="shared" si="81"/>
        <v/>
      </c>
      <c r="AS35" s="120" t="str">
        <f t="shared" si="82"/>
        <v/>
      </c>
      <c r="AT35" s="120" t="str">
        <f t="shared" si="83"/>
        <v/>
      </c>
      <c r="AU35" s="120" t="str">
        <f t="shared" si="84"/>
        <v/>
      </c>
      <c r="AV35" s="122" t="str">
        <f t="shared" si="85"/>
        <v/>
      </c>
      <c r="AW35" s="122" t="str">
        <f t="shared" si="86"/>
        <v/>
      </c>
      <c r="AX35" s="122" t="str">
        <f t="shared" si="87"/>
        <v/>
      </c>
      <c r="AY35" s="122" t="str">
        <f t="shared" si="88"/>
        <v>John</v>
      </c>
      <c r="BB35" s="120" t="str">
        <f t="shared" si="89"/>
        <v>George</v>
      </c>
      <c r="BC35" s="120" t="str">
        <f t="shared" si="90"/>
        <v>Eric</v>
      </c>
      <c r="BD35" s="120" t="str">
        <f t="shared" si="91"/>
        <v>Scott</v>
      </c>
      <c r="BE35" s="120" t="str">
        <f t="shared" si="92"/>
        <v/>
      </c>
      <c r="BF35" s="120" t="str">
        <f t="shared" si="93"/>
        <v/>
      </c>
      <c r="BG35" s="120" t="str">
        <f t="shared" si="94"/>
        <v/>
      </c>
      <c r="BH35" s="120" t="str">
        <f t="shared" si="95"/>
        <v/>
      </c>
      <c r="BI35" s="120" t="str">
        <f t="shared" si="96"/>
        <v/>
      </c>
      <c r="BJ35" s="120" t="str">
        <f t="shared" si="97"/>
        <v/>
      </c>
      <c r="BK35" s="120" t="str">
        <f t="shared" si="98"/>
        <v/>
      </c>
      <c r="BL35" s="120" t="str">
        <f t="shared" si="99"/>
        <v/>
      </c>
      <c r="BM35" s="122" t="str">
        <f t="shared" si="100"/>
        <v/>
      </c>
      <c r="BN35" s="122" t="str">
        <f t="shared" si="101"/>
        <v/>
      </c>
      <c r="BO35" s="122" t="str">
        <f t="shared" si="102"/>
        <v/>
      </c>
      <c r="BP35" s="122" t="str">
        <f t="shared" si="103"/>
        <v/>
      </c>
      <c r="BS35" s="120" t="str">
        <f t="shared" si="104"/>
        <v/>
      </c>
      <c r="BT35" s="120" t="str">
        <f t="shared" si="105"/>
        <v/>
      </c>
      <c r="BU35" s="120" t="str">
        <f t="shared" si="106"/>
        <v/>
      </c>
      <c r="BV35" s="120" t="str">
        <f t="shared" si="107"/>
        <v/>
      </c>
      <c r="BW35" s="120" t="str">
        <f t="shared" si="108"/>
        <v>Melis</v>
      </c>
      <c r="BX35" s="120" t="str">
        <f t="shared" si="109"/>
        <v/>
      </c>
      <c r="BY35" s="120" t="str">
        <f t="shared" si="110"/>
        <v/>
      </c>
      <c r="BZ35" s="120" t="str">
        <f t="shared" si="111"/>
        <v/>
      </c>
      <c r="CA35" s="120" t="str">
        <f t="shared" si="112"/>
        <v/>
      </c>
      <c r="CB35" s="120" t="str">
        <f t="shared" si="113"/>
        <v/>
      </c>
      <c r="CC35" s="120" t="str">
        <f t="shared" si="114"/>
        <v/>
      </c>
      <c r="CD35" s="122" t="str">
        <f t="shared" si="115"/>
        <v/>
      </c>
      <c r="CE35" s="122" t="str">
        <f t="shared" si="116"/>
        <v/>
      </c>
      <c r="CF35" s="122" t="str">
        <f t="shared" si="117"/>
        <v/>
      </c>
      <c r="CG35" s="122" t="str">
        <f t="shared" si="118"/>
        <v/>
      </c>
      <c r="CJ35" s="120" t="str">
        <f t="shared" si="119"/>
        <v/>
      </c>
      <c r="CK35" s="120" t="str">
        <f t="shared" si="120"/>
        <v/>
      </c>
      <c r="CL35" s="120" t="str">
        <f t="shared" si="121"/>
        <v/>
      </c>
      <c r="CM35" s="120" t="str">
        <f t="shared" si="122"/>
        <v/>
      </c>
      <c r="CN35" s="120" t="str">
        <f t="shared" si="123"/>
        <v/>
      </c>
      <c r="CO35" s="120" t="str">
        <f t="shared" si="124"/>
        <v/>
      </c>
      <c r="CP35" s="120" t="str">
        <f t="shared" si="125"/>
        <v/>
      </c>
      <c r="CQ35" s="120" t="str">
        <f t="shared" si="126"/>
        <v/>
      </c>
      <c r="CR35" s="120" t="str">
        <f t="shared" si="127"/>
        <v/>
      </c>
      <c r="CS35" s="120" t="str">
        <f t="shared" si="128"/>
        <v/>
      </c>
      <c r="CT35" s="120" t="str">
        <f t="shared" si="129"/>
        <v/>
      </c>
      <c r="CU35" s="122" t="str">
        <f t="shared" si="130"/>
        <v>Goats</v>
      </c>
      <c r="CV35" s="122" t="str">
        <f t="shared" si="131"/>
        <v/>
      </c>
      <c r="CW35" s="122" t="str">
        <f t="shared" si="132"/>
        <v/>
      </c>
      <c r="CX35" s="122" t="str">
        <f t="shared" si="133"/>
        <v/>
      </c>
    </row>
    <row r="36" spans="2:102" x14ac:dyDescent="0.25">
      <c r="B36" s="118" t="str">
        <f t="shared" si="134"/>
        <v xml:space="preserve">
 China</v>
      </c>
      <c r="C36" s="118" t="str">
        <f t="shared" si="134"/>
        <v xml:space="preserve">
 Portugal</v>
      </c>
      <c r="D36" s="118" t="str">
        <f t="shared" si="134"/>
        <v/>
      </c>
      <c r="G36" s="119" t="str">
        <f>IFERROR(IF(IF(AND(LEN(G13)=0,LEN(H13)=0),INDEX(Triangular1,Calc!A13,0),"")=0,"",IF(AND(LEN(G13)=0,LEN(H13)=0)=TRUE,INDEX(Triangular1,Calc!A13,0),"")),"")</f>
        <v/>
      </c>
      <c r="H36" s="119" t="str">
        <f>IFERROR(IF(IF(AND(LEN(J13)=0,LEN(K13)=0),INDEX(Triangular2,Calc!A13,0),"")=0,"",IF(AND(LEN(J13)=0,LEN(K13)=0)=TRUE,INDEX(Triangular2,Calc!A13,0),"")),"")</f>
        <v/>
      </c>
      <c r="I36" s="119" t="str">
        <f>IFERROR(IF(IF(AND(LEN(M13)=0,LEN(N13)=0),INDEX(Triangular3,Calc!A13,0),"")=0,"",IF(AND(LEN(M13)=0,LEN(N13)=0)=TRUE,INDEX(Triangular3,Calc!A13,0),"")),"")</f>
        <v>Seals</v>
      </c>
      <c r="J36" s="119" t="str">
        <f>IFERROR(IF(IF(AND(LEN(G13)&gt;0,LEN(H13)=0),INDEX(Triangular1,Calc!A13,0),"")=0,"",IF(AND(LEN(G13)&gt;0,LEN(H13)=0),INDEX(Triangular1,Calc!A13,0),"")),"")</f>
        <v/>
      </c>
      <c r="K36" s="119" t="str">
        <f>IFERROR(IF(IF(AND(LEN(H13)&gt;0,LEN(G13)=0),INDEX(Triangular1,Calc!A13,0),"")=0,"",IF(AND(LEN(H13)&gt;0,LEN(G13)=0),INDEX(Triangular1,Calc!A13,0),"")),"")</f>
        <v/>
      </c>
      <c r="L36" s="119" t="str">
        <f>IFERROR(IF(IF(AND(LEN(K13)&gt;0,LEN(J13)=0),INDEX(Triangular2,Calc!A13,0),"")=0,"",IF(AND(LEN(K13)&gt;0,LEN(J13)=0),INDEX(Triangular2,Calc!A13,0),"")),"")</f>
        <v/>
      </c>
      <c r="M36" s="119" t="str">
        <f>IFERROR(IF(ISERROR(G13+H13),"",INDEX(Triangular1,Calc!A13,0)),"")</f>
        <v>Hippopotamus</v>
      </c>
      <c r="Q36" s="120" t="str">
        <f t="shared" si="60"/>
        <v/>
      </c>
      <c r="R36" s="120" t="str">
        <f t="shared" si="61"/>
        <v/>
      </c>
      <c r="S36" s="120" t="str">
        <f t="shared" si="62"/>
        <v/>
      </c>
      <c r="T36" s="120" t="str">
        <f t="shared" si="63"/>
        <v/>
      </c>
      <c r="U36" s="120" t="str">
        <f t="shared" si="64"/>
        <v>Orcas</v>
      </c>
      <c r="V36" s="120" t="str">
        <f t="shared" si="65"/>
        <v/>
      </c>
      <c r="W36" s="119" t="str">
        <f t="shared" si="66"/>
        <v/>
      </c>
      <c r="AA36" s="120" t="str">
        <f t="shared" si="67"/>
        <v>Sharks</v>
      </c>
      <c r="AB36" s="120" t="str">
        <f t="shared" si="68"/>
        <v/>
      </c>
      <c r="AC36" s="120" t="str">
        <f t="shared" si="69"/>
        <v/>
      </c>
      <c r="AD36" s="120" t="str">
        <f t="shared" si="70"/>
        <v/>
      </c>
      <c r="AE36" s="120" t="str">
        <f t="shared" si="71"/>
        <v>Seals</v>
      </c>
      <c r="AF36" s="120" t="str">
        <f t="shared" si="72"/>
        <v/>
      </c>
      <c r="AG36" s="120" t="str">
        <f t="shared" si="73"/>
        <v/>
      </c>
      <c r="AK36" s="120" t="str">
        <f t="shared" si="74"/>
        <v>Monica</v>
      </c>
      <c r="AL36" s="120" t="str">
        <f t="shared" si="75"/>
        <v/>
      </c>
      <c r="AM36" s="120" t="str">
        <f t="shared" si="76"/>
        <v/>
      </c>
      <c r="AN36" s="120" t="str">
        <f t="shared" si="77"/>
        <v/>
      </c>
      <c r="AO36" s="120" t="str">
        <f t="shared" si="78"/>
        <v/>
      </c>
      <c r="AP36" s="120" t="str">
        <f t="shared" si="79"/>
        <v/>
      </c>
      <c r="AQ36" s="120" t="str">
        <f t="shared" si="80"/>
        <v/>
      </c>
      <c r="AR36" s="120" t="str">
        <f t="shared" si="81"/>
        <v/>
      </c>
      <c r="AS36" s="120" t="str">
        <f t="shared" si="82"/>
        <v/>
      </c>
      <c r="AT36" s="120" t="str">
        <f t="shared" si="83"/>
        <v/>
      </c>
      <c r="AU36" s="120" t="str">
        <f t="shared" si="84"/>
        <v/>
      </c>
      <c r="AV36" s="122" t="str">
        <f t="shared" si="85"/>
        <v/>
      </c>
      <c r="AW36" s="122" t="str">
        <f t="shared" si="86"/>
        <v/>
      </c>
      <c r="AX36" s="122" t="str">
        <f t="shared" si="87"/>
        <v/>
      </c>
      <c r="AY36" s="122" t="str">
        <f t="shared" si="88"/>
        <v/>
      </c>
      <c r="BB36" s="120" t="str">
        <f t="shared" si="89"/>
        <v>John</v>
      </c>
      <c r="BC36" s="120" t="str">
        <f t="shared" si="90"/>
        <v/>
      </c>
      <c r="BD36" s="120" t="str">
        <f t="shared" si="91"/>
        <v/>
      </c>
      <c r="BE36" s="120" t="str">
        <f t="shared" si="92"/>
        <v/>
      </c>
      <c r="BF36" s="120" t="str">
        <f t="shared" si="93"/>
        <v/>
      </c>
      <c r="BG36" s="120" t="str">
        <f t="shared" si="94"/>
        <v/>
      </c>
      <c r="BH36" s="120" t="str">
        <f t="shared" si="95"/>
        <v/>
      </c>
      <c r="BI36" s="120" t="str">
        <f t="shared" si="96"/>
        <v/>
      </c>
      <c r="BJ36" s="120" t="str">
        <f t="shared" si="97"/>
        <v/>
      </c>
      <c r="BK36" s="120" t="str">
        <f t="shared" si="98"/>
        <v/>
      </c>
      <c r="BL36" s="120" t="str">
        <f t="shared" si="99"/>
        <v/>
      </c>
      <c r="BM36" s="122" t="str">
        <f t="shared" si="100"/>
        <v/>
      </c>
      <c r="BN36" s="122" t="str">
        <f t="shared" si="101"/>
        <v/>
      </c>
      <c r="BO36" s="122" t="str">
        <f t="shared" si="102"/>
        <v/>
      </c>
      <c r="BP36" s="122" t="str">
        <f t="shared" si="103"/>
        <v>Zach</v>
      </c>
      <c r="BS36" s="120" t="str">
        <f t="shared" si="104"/>
        <v/>
      </c>
      <c r="BT36" s="120" t="str">
        <f t="shared" si="105"/>
        <v/>
      </c>
      <c r="BU36" s="120" t="str">
        <f t="shared" si="106"/>
        <v/>
      </c>
      <c r="BV36" s="120" t="str">
        <f t="shared" si="107"/>
        <v/>
      </c>
      <c r="BW36" s="120" t="str">
        <f t="shared" si="108"/>
        <v/>
      </c>
      <c r="BX36" s="120" t="str">
        <f t="shared" si="109"/>
        <v/>
      </c>
      <c r="BY36" s="120" t="str">
        <f t="shared" si="110"/>
        <v>Ezgi</v>
      </c>
      <c r="BZ36" s="120" t="str">
        <f t="shared" si="111"/>
        <v/>
      </c>
      <c r="CA36" s="120" t="str">
        <f t="shared" si="112"/>
        <v/>
      </c>
      <c r="CB36" s="120" t="str">
        <f t="shared" si="113"/>
        <v>Anthony</v>
      </c>
      <c r="CC36" s="120" t="str">
        <f t="shared" si="114"/>
        <v/>
      </c>
      <c r="CD36" s="122" t="str">
        <f t="shared" si="115"/>
        <v/>
      </c>
      <c r="CE36" s="122" t="str">
        <f t="shared" si="116"/>
        <v/>
      </c>
      <c r="CF36" s="122" t="str">
        <f t="shared" si="117"/>
        <v>Leslie</v>
      </c>
      <c r="CG36" s="122" t="str">
        <f t="shared" si="118"/>
        <v/>
      </c>
      <c r="CJ36" s="120" t="str">
        <f t="shared" si="119"/>
        <v/>
      </c>
      <c r="CK36" s="120" t="str">
        <f t="shared" si="120"/>
        <v/>
      </c>
      <c r="CL36" s="120" t="str">
        <f t="shared" si="121"/>
        <v/>
      </c>
      <c r="CM36" s="120" t="str">
        <f t="shared" si="122"/>
        <v/>
      </c>
      <c r="CN36" s="120" t="str">
        <f t="shared" si="123"/>
        <v/>
      </c>
      <c r="CO36" s="120" t="str">
        <f t="shared" si="124"/>
        <v/>
      </c>
      <c r="CP36" s="120" t="str">
        <f t="shared" si="125"/>
        <v/>
      </c>
      <c r="CQ36" s="120" t="str">
        <f t="shared" si="126"/>
        <v/>
      </c>
      <c r="CR36" s="120" t="str">
        <f t="shared" si="127"/>
        <v/>
      </c>
      <c r="CS36" s="120" t="str">
        <f t="shared" si="128"/>
        <v/>
      </c>
      <c r="CT36" s="120" t="str">
        <f t="shared" si="129"/>
        <v>Dolphins</v>
      </c>
      <c r="CU36" s="122" t="str">
        <f t="shared" si="130"/>
        <v/>
      </c>
      <c r="CV36" s="122" t="str">
        <f t="shared" si="131"/>
        <v/>
      </c>
      <c r="CW36" s="122" t="str">
        <f t="shared" si="132"/>
        <v/>
      </c>
      <c r="CX36" s="122" t="str">
        <f t="shared" si="133"/>
        <v>Seals</v>
      </c>
    </row>
    <row r="37" spans="2:102" x14ac:dyDescent="0.25">
      <c r="B37" s="118" t="str">
        <f t="shared" si="134"/>
        <v xml:space="preserve">
 India</v>
      </c>
      <c r="C37" s="118" t="str">
        <f t="shared" si="134"/>
        <v xml:space="preserve">
 Italy</v>
      </c>
      <c r="D37" s="118" t="str">
        <f t="shared" si="134"/>
        <v/>
      </c>
      <c r="G37" s="119" t="str">
        <f>IFERROR(IF(IF(AND(LEN(G14)=0,LEN(H14)=0),INDEX(Triangular1,Calc!A14,0),"")=0,"",IF(AND(LEN(G14)=0,LEN(H14)=0)=TRUE,INDEX(Triangular1,Calc!A14,0),"")),"")</f>
        <v>Camels</v>
      </c>
      <c r="H37" s="119" t="str">
        <f>IFERROR(IF(IF(AND(LEN(J14)=0,LEN(K14)=0),INDEX(Triangular2,Calc!A14,0),"")=0,"",IF(AND(LEN(J14)=0,LEN(K14)=0)=TRUE,INDEX(Triangular2,Calc!A14,0),"")),"")</f>
        <v/>
      </c>
      <c r="I37" s="119" t="str">
        <f>IFERROR(IF(IF(AND(LEN(M14)=0,LEN(N14)=0),INDEX(Triangular3,Calc!A14,0),"")=0,"",IF(AND(LEN(M14)=0,LEN(N14)=0)=TRUE,INDEX(Triangular3,Calc!A14,0),"")),"")</f>
        <v/>
      </c>
      <c r="J37" s="119" t="str">
        <f>IFERROR(IF(IF(AND(LEN(G14)&gt;0,LEN(H14)=0),INDEX(Triangular1,Calc!A14,0),"")=0,"",IF(AND(LEN(G14)&gt;0,LEN(H14)=0),INDEX(Triangular1,Calc!A14,0),"")),"")</f>
        <v/>
      </c>
      <c r="K37" s="119" t="str">
        <f>IFERROR(IF(IF(AND(LEN(H14)&gt;0,LEN(G14)=0),INDEX(Triangular1,Calc!A14,0),"")=0,"",IF(AND(LEN(H14)&gt;0,LEN(G14)=0),INDEX(Triangular1,Calc!A14,0),"")),"")</f>
        <v/>
      </c>
      <c r="L37" s="119" t="str">
        <f>IFERROR(IF(IF(AND(LEN(K14)&gt;0,LEN(J14)=0),INDEX(Triangular2,Calc!A14,0),"")=0,"",IF(AND(LEN(K14)&gt;0,LEN(J14)=0),INDEX(Triangular2,Calc!A14,0),"")),"")</f>
        <v/>
      </c>
      <c r="M37" s="119" t="str">
        <f>IFERROR(IF(ISERROR(G14+H14),"",INDEX(Triangular1,Calc!A14,0)),"")</f>
        <v/>
      </c>
      <c r="Q37" s="120" t="str">
        <f t="shared" si="60"/>
        <v>Cows</v>
      </c>
      <c r="R37" s="120" t="str">
        <f t="shared" si="61"/>
        <v/>
      </c>
      <c r="S37" s="120" t="str">
        <f t="shared" si="62"/>
        <v/>
      </c>
      <c r="T37" s="120" t="str">
        <f t="shared" si="63"/>
        <v/>
      </c>
      <c r="U37" s="120" t="str">
        <f t="shared" si="64"/>
        <v/>
      </c>
      <c r="V37" s="120" t="str">
        <f t="shared" si="65"/>
        <v/>
      </c>
      <c r="W37" s="119" t="str">
        <f t="shared" si="66"/>
        <v/>
      </c>
      <c r="AA37" s="120" t="str">
        <f t="shared" si="67"/>
        <v/>
      </c>
      <c r="AB37" s="120" t="str">
        <f t="shared" si="68"/>
        <v/>
      </c>
      <c r="AC37" s="120" t="str">
        <f t="shared" si="69"/>
        <v/>
      </c>
      <c r="AD37" s="120" t="str">
        <f t="shared" si="70"/>
        <v>Sheep</v>
      </c>
      <c r="AE37" s="120" t="str">
        <f t="shared" si="71"/>
        <v/>
      </c>
      <c r="AF37" s="120" t="str">
        <f t="shared" si="72"/>
        <v/>
      </c>
      <c r="AG37" s="120" t="str">
        <f t="shared" si="73"/>
        <v/>
      </c>
      <c r="AK37" s="120" t="str">
        <f t="shared" si="74"/>
        <v/>
      </c>
      <c r="AL37" s="120" t="str">
        <f t="shared" si="75"/>
        <v>Rachel</v>
      </c>
      <c r="AM37" s="120" t="str">
        <f t="shared" si="76"/>
        <v/>
      </c>
      <c r="AN37" s="120" t="str">
        <f t="shared" si="77"/>
        <v/>
      </c>
      <c r="AO37" s="120" t="str">
        <f t="shared" si="78"/>
        <v/>
      </c>
      <c r="AP37" s="120" t="str">
        <f t="shared" si="79"/>
        <v/>
      </c>
      <c r="AQ37" s="120" t="str">
        <f t="shared" si="80"/>
        <v/>
      </c>
      <c r="AR37" s="120" t="str">
        <f t="shared" si="81"/>
        <v/>
      </c>
      <c r="AS37" s="120" t="str">
        <f t="shared" si="82"/>
        <v/>
      </c>
      <c r="AT37" s="120" t="str">
        <f t="shared" si="83"/>
        <v/>
      </c>
      <c r="AU37" s="120" t="str">
        <f t="shared" si="84"/>
        <v>Lewis</v>
      </c>
      <c r="AV37" s="122" t="str">
        <f t="shared" si="85"/>
        <v/>
      </c>
      <c r="AW37" s="122" t="str">
        <f t="shared" si="86"/>
        <v/>
      </c>
      <c r="AX37" s="122" t="str">
        <f t="shared" si="87"/>
        <v/>
      </c>
      <c r="AY37" s="122" t="str">
        <f t="shared" si="88"/>
        <v/>
      </c>
      <c r="BB37" s="120" t="str">
        <f t="shared" si="89"/>
        <v/>
      </c>
      <c r="BC37" s="120" t="str">
        <f t="shared" si="90"/>
        <v/>
      </c>
      <c r="BD37" s="120" t="str">
        <f t="shared" si="91"/>
        <v/>
      </c>
      <c r="BE37" s="120" t="str">
        <f t="shared" si="92"/>
        <v/>
      </c>
      <c r="BF37" s="120" t="str">
        <f t="shared" si="93"/>
        <v/>
      </c>
      <c r="BG37" s="120" t="str">
        <f t="shared" si="94"/>
        <v/>
      </c>
      <c r="BH37" s="120" t="str">
        <f t="shared" si="95"/>
        <v/>
      </c>
      <c r="BI37" s="120" t="str">
        <f t="shared" si="96"/>
        <v/>
      </c>
      <c r="BJ37" s="120" t="str">
        <f t="shared" si="97"/>
        <v/>
      </c>
      <c r="BK37" s="120" t="str">
        <f t="shared" si="98"/>
        <v/>
      </c>
      <c r="BL37" s="120" t="str">
        <f t="shared" si="99"/>
        <v/>
      </c>
      <c r="BM37" s="122" t="str">
        <f t="shared" si="100"/>
        <v/>
      </c>
      <c r="BN37" s="122" t="str">
        <f t="shared" si="101"/>
        <v/>
      </c>
      <c r="BO37" s="122" t="str">
        <f t="shared" si="102"/>
        <v/>
      </c>
      <c r="BP37" s="122" t="str">
        <f t="shared" si="103"/>
        <v/>
      </c>
      <c r="BS37" s="120" t="str">
        <f t="shared" si="104"/>
        <v/>
      </c>
      <c r="BT37" s="120" t="str">
        <f t="shared" si="105"/>
        <v/>
      </c>
      <c r="BU37" s="120" t="str">
        <f t="shared" si="106"/>
        <v>Daisy</v>
      </c>
      <c r="BV37" s="120" t="str">
        <f t="shared" si="107"/>
        <v/>
      </c>
      <c r="BW37" s="120" t="str">
        <f t="shared" si="108"/>
        <v/>
      </c>
      <c r="BX37" s="120" t="str">
        <f t="shared" si="109"/>
        <v/>
      </c>
      <c r="BY37" s="120" t="str">
        <f t="shared" si="110"/>
        <v/>
      </c>
      <c r="BZ37" s="120" t="str">
        <f t="shared" si="111"/>
        <v/>
      </c>
      <c r="CA37" s="120" t="str">
        <f t="shared" si="112"/>
        <v>Onur</v>
      </c>
      <c r="CB37" s="120" t="str">
        <f t="shared" si="113"/>
        <v/>
      </c>
      <c r="CC37" s="120" t="str">
        <f t="shared" si="114"/>
        <v/>
      </c>
      <c r="CD37" s="122" t="str">
        <f t="shared" si="115"/>
        <v/>
      </c>
      <c r="CE37" s="122" t="str">
        <f t="shared" si="116"/>
        <v>Amanda</v>
      </c>
      <c r="CF37" s="122" t="str">
        <f t="shared" si="117"/>
        <v/>
      </c>
      <c r="CG37" s="122" t="str">
        <f t="shared" si="118"/>
        <v/>
      </c>
      <c r="CJ37" s="120" t="str">
        <f t="shared" si="119"/>
        <v>Horses</v>
      </c>
      <c r="CK37" s="120" t="str">
        <f t="shared" si="120"/>
        <v/>
      </c>
      <c r="CL37" s="120" t="str">
        <f t="shared" si="121"/>
        <v/>
      </c>
      <c r="CM37" s="120" t="str">
        <f t="shared" si="122"/>
        <v/>
      </c>
      <c r="CN37" s="120" t="str">
        <f t="shared" si="123"/>
        <v/>
      </c>
      <c r="CO37" s="120" t="str">
        <f t="shared" si="124"/>
        <v/>
      </c>
      <c r="CP37" s="120" t="str">
        <f t="shared" si="125"/>
        <v/>
      </c>
      <c r="CQ37" s="120" t="str">
        <f t="shared" si="126"/>
        <v/>
      </c>
      <c r="CR37" s="120" t="str">
        <f t="shared" si="127"/>
        <v/>
      </c>
      <c r="CS37" s="120" t="str">
        <f t="shared" si="128"/>
        <v/>
      </c>
      <c r="CT37" s="120" t="str">
        <f t="shared" si="129"/>
        <v/>
      </c>
      <c r="CU37" s="122" t="str">
        <f t="shared" si="130"/>
        <v/>
      </c>
      <c r="CV37" s="122" t="str">
        <f t="shared" si="131"/>
        <v/>
      </c>
      <c r="CW37" s="122" t="str">
        <f t="shared" si="132"/>
        <v/>
      </c>
      <c r="CX37" s="122" t="str">
        <f t="shared" si="133"/>
        <v/>
      </c>
    </row>
    <row r="38" spans="2:102" x14ac:dyDescent="0.25">
      <c r="B38" s="118" t="str">
        <f t="shared" si="134"/>
        <v/>
      </c>
      <c r="C38" s="118" t="str">
        <f t="shared" si="134"/>
        <v/>
      </c>
      <c r="D38" s="118" t="str">
        <f t="shared" si="134"/>
        <v/>
      </c>
      <c r="G38" s="119" t="str">
        <f>IFERROR(IF(IF(AND(LEN(G15)=0,LEN(H15)=0),INDEX(Triangular1,Calc!A15,0),"")=0,"",IF(AND(LEN(G15)=0,LEN(H15)=0)=TRUE,INDEX(Triangular1,Calc!A15,0),"")),"")</f>
        <v/>
      </c>
      <c r="H38" s="119" t="str">
        <f>IFERROR(IF(IF(AND(LEN(J15)=0,LEN(K15)=0),INDEX(Triangular2,Calc!A15,0),"")=0,"",IF(AND(LEN(J15)=0,LEN(K15)=0)=TRUE,INDEX(Triangular2,Calc!A15,0),"")),"")</f>
        <v/>
      </c>
      <c r="I38" s="119" t="str">
        <f>IFERROR(IF(IF(AND(LEN(M15)=0,LEN(N15)=0),INDEX(Triangular3,Calc!A15,0),"")=0,"",IF(AND(LEN(M15)=0,LEN(N15)=0)=TRUE,INDEX(Triangular3,Calc!A15,0),"")),"")</f>
        <v/>
      </c>
      <c r="J38" s="119" t="str">
        <f>IFERROR(IF(IF(AND(LEN(G15)&gt;0,LEN(H15)=0),INDEX(Triangular1,Calc!A15,0),"")=0,"",IF(AND(LEN(G15)&gt;0,LEN(H15)=0),INDEX(Triangular1,Calc!A15,0),"")),"")</f>
        <v>Buffaloes</v>
      </c>
      <c r="K38" s="119" t="str">
        <f>IFERROR(IF(IF(AND(LEN(H15)&gt;0,LEN(G15)=0),INDEX(Triangular1,Calc!A15,0),"")=0,"",IF(AND(LEN(H15)&gt;0,LEN(G15)=0),INDEX(Triangular1,Calc!A15,0),"")),"")</f>
        <v/>
      </c>
      <c r="L38" s="119" t="str">
        <f>IFERROR(IF(IF(AND(LEN(K15)&gt;0,LEN(J15)=0),INDEX(Triangular2,Calc!A15,0),"")=0,"",IF(AND(LEN(K15)&gt;0,LEN(J15)=0),INDEX(Triangular2,Calc!A15,0),"")),"")</f>
        <v/>
      </c>
      <c r="M38" s="119" t="str">
        <f>IFERROR(IF(ISERROR(G15+H15),"",INDEX(Triangular1,Calc!A15,0)),"")</f>
        <v/>
      </c>
      <c r="Q38" s="120" t="str">
        <f t="shared" si="60"/>
        <v/>
      </c>
      <c r="R38" s="120" t="str">
        <f t="shared" si="61"/>
        <v/>
      </c>
      <c r="S38" s="120" t="str">
        <f t="shared" si="62"/>
        <v/>
      </c>
      <c r="T38" s="120" t="str">
        <f t="shared" si="63"/>
        <v/>
      </c>
      <c r="U38" s="120" t="str">
        <f t="shared" si="64"/>
        <v/>
      </c>
      <c r="V38" s="120" t="str">
        <f t="shared" si="65"/>
        <v/>
      </c>
      <c r="W38" s="119" t="str">
        <f t="shared" si="66"/>
        <v/>
      </c>
      <c r="AA38" s="120" t="str">
        <f t="shared" si="67"/>
        <v/>
      </c>
      <c r="AB38" s="120" t="str">
        <f t="shared" si="68"/>
        <v/>
      </c>
      <c r="AC38" s="120" t="str">
        <f t="shared" si="69"/>
        <v/>
      </c>
      <c r="AD38" s="120" t="str">
        <f t="shared" si="70"/>
        <v/>
      </c>
      <c r="AE38" s="120" t="str">
        <f t="shared" si="71"/>
        <v/>
      </c>
      <c r="AF38" s="120" t="str">
        <f t="shared" si="72"/>
        <v/>
      </c>
      <c r="AG38" s="120" t="str">
        <f t="shared" si="73"/>
        <v/>
      </c>
      <c r="AK38" s="120" t="str">
        <f t="shared" si="74"/>
        <v/>
      </c>
      <c r="AL38" s="120" t="str">
        <f t="shared" si="75"/>
        <v/>
      </c>
      <c r="AM38" s="120" t="str">
        <f t="shared" si="76"/>
        <v/>
      </c>
      <c r="AN38" s="120" t="str">
        <f t="shared" si="77"/>
        <v/>
      </c>
      <c r="AO38" s="120" t="str">
        <f t="shared" si="78"/>
        <v/>
      </c>
      <c r="AP38" s="120" t="str">
        <f t="shared" si="79"/>
        <v/>
      </c>
      <c r="AQ38" s="120" t="str">
        <f t="shared" si="80"/>
        <v/>
      </c>
      <c r="AR38" s="120" t="str">
        <f t="shared" si="81"/>
        <v/>
      </c>
      <c r="AS38" s="120" t="str">
        <f t="shared" si="82"/>
        <v/>
      </c>
      <c r="AT38" s="120" t="str">
        <f t="shared" si="83"/>
        <v/>
      </c>
      <c r="AU38" s="120" t="str">
        <f t="shared" si="84"/>
        <v/>
      </c>
      <c r="AV38" s="122" t="str">
        <f t="shared" si="85"/>
        <v/>
      </c>
      <c r="AW38" s="122" t="str">
        <f t="shared" si="86"/>
        <v>Leyla</v>
      </c>
      <c r="AX38" s="122" t="str">
        <f t="shared" si="87"/>
        <v/>
      </c>
      <c r="AY38" s="122" t="str">
        <f t="shared" si="88"/>
        <v/>
      </c>
      <c r="BB38" s="120" t="str">
        <f t="shared" si="89"/>
        <v/>
      </c>
      <c r="BC38" s="120" t="str">
        <f t="shared" si="90"/>
        <v/>
      </c>
      <c r="BD38" s="120" t="str">
        <f t="shared" si="91"/>
        <v/>
      </c>
      <c r="BE38" s="120" t="str">
        <f t="shared" si="92"/>
        <v/>
      </c>
      <c r="BF38" s="120" t="str">
        <f t="shared" si="93"/>
        <v/>
      </c>
      <c r="BG38" s="120" t="str">
        <f t="shared" si="94"/>
        <v/>
      </c>
      <c r="BH38" s="120" t="str">
        <f t="shared" si="95"/>
        <v/>
      </c>
      <c r="BI38" s="120" t="str">
        <f t="shared" si="96"/>
        <v/>
      </c>
      <c r="BJ38" s="120" t="str">
        <f t="shared" si="97"/>
        <v/>
      </c>
      <c r="BK38" s="120" t="str">
        <f t="shared" si="98"/>
        <v/>
      </c>
      <c r="BL38" s="120" t="str">
        <f t="shared" si="99"/>
        <v/>
      </c>
      <c r="BM38" s="122" t="str">
        <f t="shared" si="100"/>
        <v/>
      </c>
      <c r="BN38" s="122" t="str">
        <f t="shared" si="101"/>
        <v/>
      </c>
      <c r="BO38" s="122" t="str">
        <f t="shared" si="102"/>
        <v/>
      </c>
      <c r="BP38" s="122" t="str">
        <f t="shared" si="103"/>
        <v/>
      </c>
      <c r="BS38" s="120" t="str">
        <f t="shared" si="104"/>
        <v/>
      </c>
      <c r="BT38" s="120" t="str">
        <f t="shared" si="105"/>
        <v/>
      </c>
      <c r="BU38" s="120" t="str">
        <f t="shared" si="106"/>
        <v/>
      </c>
      <c r="BV38" s="120" t="str">
        <f t="shared" si="107"/>
        <v/>
      </c>
      <c r="BW38" s="120" t="str">
        <f t="shared" si="108"/>
        <v/>
      </c>
      <c r="BX38" s="120" t="str">
        <f t="shared" si="109"/>
        <v/>
      </c>
      <c r="BY38" s="120" t="str">
        <f t="shared" si="110"/>
        <v/>
      </c>
      <c r="BZ38" s="120" t="str">
        <f t="shared" si="111"/>
        <v/>
      </c>
      <c r="CA38" s="120" t="str">
        <f t="shared" si="112"/>
        <v/>
      </c>
      <c r="CB38" s="120" t="str">
        <f t="shared" si="113"/>
        <v/>
      </c>
      <c r="CC38" s="120" t="str">
        <f t="shared" si="114"/>
        <v/>
      </c>
      <c r="CD38" s="122" t="str">
        <f t="shared" si="115"/>
        <v/>
      </c>
      <c r="CE38" s="122" t="str">
        <f t="shared" si="116"/>
        <v/>
      </c>
      <c r="CF38" s="122" t="str">
        <f t="shared" si="117"/>
        <v/>
      </c>
      <c r="CG38" s="122" t="str">
        <f t="shared" si="118"/>
        <v/>
      </c>
      <c r="CJ38" s="120" t="str">
        <f t="shared" si="119"/>
        <v/>
      </c>
      <c r="CK38" s="120" t="str">
        <f t="shared" si="120"/>
        <v/>
      </c>
      <c r="CL38" s="120" t="str">
        <f t="shared" si="121"/>
        <v/>
      </c>
      <c r="CM38" s="120" t="str">
        <f t="shared" si="122"/>
        <v/>
      </c>
      <c r="CN38" s="120" t="str">
        <f t="shared" si="123"/>
        <v>Pumas</v>
      </c>
      <c r="CO38" s="120" t="str">
        <f t="shared" si="124"/>
        <v/>
      </c>
      <c r="CP38" s="120" t="str">
        <f t="shared" si="125"/>
        <v/>
      </c>
      <c r="CQ38" s="120" t="str">
        <f t="shared" si="126"/>
        <v/>
      </c>
      <c r="CR38" s="120" t="str">
        <f t="shared" si="127"/>
        <v/>
      </c>
      <c r="CS38" s="120" t="str">
        <f t="shared" si="128"/>
        <v/>
      </c>
      <c r="CT38" s="120" t="str">
        <f t="shared" si="129"/>
        <v/>
      </c>
      <c r="CU38" s="122" t="str">
        <f t="shared" si="130"/>
        <v/>
      </c>
      <c r="CV38" s="122" t="str">
        <f t="shared" si="131"/>
        <v/>
      </c>
      <c r="CW38" s="122" t="str">
        <f t="shared" si="132"/>
        <v/>
      </c>
      <c r="CX38" s="122" t="str">
        <f t="shared" si="133"/>
        <v/>
      </c>
    </row>
    <row r="39" spans="2:102" x14ac:dyDescent="0.25">
      <c r="B39" s="118" t="str">
        <f t="shared" si="134"/>
        <v/>
      </c>
      <c r="C39" s="118" t="str">
        <f t="shared" si="134"/>
        <v/>
      </c>
      <c r="D39" s="118" t="str">
        <f t="shared" si="134"/>
        <v/>
      </c>
      <c r="G39" s="119" t="str">
        <f>IFERROR(IF(IF(AND(LEN(G16)=0,LEN(H16)=0),INDEX(Triangular1,Calc!A16,0),"")=0,"",IF(AND(LEN(G16)=0,LEN(H16)=0)=TRUE,INDEX(Triangular1,Calc!A16,0),"")),"")</f>
        <v/>
      </c>
      <c r="H39" s="119" t="str">
        <f>IFERROR(IF(IF(AND(LEN(J16)=0,LEN(K16)=0),INDEX(Triangular2,Calc!A16,0),"")=0,"",IF(AND(LEN(J16)=0,LEN(K16)=0)=TRUE,INDEX(Triangular2,Calc!A16,0),"")),"")</f>
        <v/>
      </c>
      <c r="I39" s="119" t="str">
        <f>IFERROR(IF(IF(AND(LEN(M16)=0,LEN(N16)=0),INDEX(Triangular3,Calc!A16,0),"")=0,"",IF(AND(LEN(M16)=0,LEN(N16)=0)=TRUE,INDEX(Triangular3,Calc!A16,0),"")),"")</f>
        <v/>
      </c>
      <c r="J39" s="119" t="str">
        <f>IFERROR(IF(IF(AND(LEN(G16)&gt;0,LEN(H16)=0),INDEX(Triangular1,Calc!A16,0),"")=0,"",IF(AND(LEN(G16)&gt;0,LEN(H16)=0),INDEX(Triangular1,Calc!A16,0),"")),"")</f>
        <v/>
      </c>
      <c r="K39" s="119" t="str">
        <f>IFERROR(IF(IF(AND(LEN(H16)&gt;0,LEN(G16)=0),INDEX(Triangular1,Calc!A16,0),"")=0,"",IF(AND(LEN(H16)&gt;0,LEN(G16)=0),INDEX(Triangular1,Calc!A16,0),"")),"")</f>
        <v/>
      </c>
      <c r="L39" s="119" t="str">
        <f>IFERROR(IF(IF(AND(LEN(K16)&gt;0,LEN(J16)=0),INDEX(Triangular2,Calc!A16,0),"")=0,"",IF(AND(LEN(K16)&gt;0,LEN(J16)=0),INDEX(Triangular2,Calc!A16,0),"")),"")</f>
        <v/>
      </c>
      <c r="M39" s="119" t="str">
        <f>IFERROR(IF(ISERROR(G16+H16),"",INDEX(Triangular1,Calc!A16,0)),"")</f>
        <v/>
      </c>
      <c r="Q39" s="120" t="str">
        <f t="shared" si="60"/>
        <v/>
      </c>
      <c r="R39" s="120" t="str">
        <f t="shared" si="61"/>
        <v/>
      </c>
      <c r="S39" s="120" t="str">
        <f t="shared" si="62"/>
        <v/>
      </c>
      <c r="T39" s="120" t="str">
        <f t="shared" si="63"/>
        <v/>
      </c>
      <c r="U39" s="120" t="str">
        <f t="shared" si="64"/>
        <v/>
      </c>
      <c r="V39" s="120" t="str">
        <f t="shared" si="65"/>
        <v/>
      </c>
      <c r="W39" s="119" t="str">
        <f t="shared" si="66"/>
        <v/>
      </c>
      <c r="AA39" s="120" t="str">
        <f t="shared" si="67"/>
        <v/>
      </c>
      <c r="AB39" s="120" t="str">
        <f t="shared" si="68"/>
        <v/>
      </c>
      <c r="AC39" s="120" t="str">
        <f t="shared" si="69"/>
        <v/>
      </c>
      <c r="AD39" s="120" t="str">
        <f t="shared" si="70"/>
        <v/>
      </c>
      <c r="AE39" s="120" t="str">
        <f t="shared" si="71"/>
        <v/>
      </c>
      <c r="AF39" s="120" t="str">
        <f t="shared" si="72"/>
        <v/>
      </c>
      <c r="AG39" s="120" t="str">
        <f t="shared" si="73"/>
        <v/>
      </c>
      <c r="AK39" s="120" t="str">
        <f t="shared" si="74"/>
        <v/>
      </c>
      <c r="AL39" s="120" t="str">
        <f t="shared" si="75"/>
        <v/>
      </c>
      <c r="AM39" s="120" t="str">
        <f t="shared" si="76"/>
        <v/>
      </c>
      <c r="AN39" s="120" t="str">
        <f t="shared" si="77"/>
        <v/>
      </c>
      <c r="AO39" s="120" t="str">
        <f t="shared" si="78"/>
        <v/>
      </c>
      <c r="AP39" s="120" t="str">
        <f t="shared" si="79"/>
        <v/>
      </c>
      <c r="AQ39" s="120" t="str">
        <f t="shared" si="80"/>
        <v/>
      </c>
      <c r="AR39" s="120" t="str">
        <f t="shared" si="81"/>
        <v/>
      </c>
      <c r="AS39" s="120" t="str">
        <f t="shared" si="82"/>
        <v/>
      </c>
      <c r="AT39" s="120" t="str">
        <f t="shared" si="83"/>
        <v/>
      </c>
      <c r="AU39" s="120" t="str">
        <f t="shared" si="84"/>
        <v/>
      </c>
      <c r="AV39" s="122" t="str">
        <f t="shared" si="85"/>
        <v/>
      </c>
      <c r="AW39" s="122" t="str">
        <f t="shared" si="86"/>
        <v/>
      </c>
      <c r="AX39" s="122" t="str">
        <f t="shared" si="87"/>
        <v/>
      </c>
      <c r="AY39" s="122" t="str">
        <f t="shared" si="88"/>
        <v/>
      </c>
      <c r="BB39" s="120" t="str">
        <f t="shared" si="89"/>
        <v/>
      </c>
      <c r="BC39" s="120" t="str">
        <f t="shared" si="90"/>
        <v/>
      </c>
      <c r="BD39" s="120" t="str">
        <f t="shared" si="91"/>
        <v/>
      </c>
      <c r="BE39" s="120" t="str">
        <f t="shared" si="92"/>
        <v/>
      </c>
      <c r="BF39" s="120" t="str">
        <f t="shared" si="93"/>
        <v/>
      </c>
      <c r="BG39" s="120" t="str">
        <f t="shared" si="94"/>
        <v/>
      </c>
      <c r="BH39" s="120" t="str">
        <f t="shared" si="95"/>
        <v/>
      </c>
      <c r="BI39" s="120" t="str">
        <f t="shared" si="96"/>
        <v/>
      </c>
      <c r="BJ39" s="120" t="str">
        <f t="shared" si="97"/>
        <v/>
      </c>
      <c r="BK39" s="120" t="str">
        <f t="shared" si="98"/>
        <v/>
      </c>
      <c r="BL39" s="120" t="str">
        <f t="shared" si="99"/>
        <v/>
      </c>
      <c r="BM39" s="122" t="str">
        <f t="shared" si="100"/>
        <v/>
      </c>
      <c r="BN39" s="122" t="str">
        <f t="shared" si="101"/>
        <v/>
      </c>
      <c r="BO39" s="122" t="str">
        <f t="shared" si="102"/>
        <v/>
      </c>
      <c r="BP39" s="122" t="str">
        <f t="shared" si="103"/>
        <v/>
      </c>
      <c r="BS39" s="120" t="str">
        <f t="shared" si="104"/>
        <v/>
      </c>
      <c r="BT39" s="120" t="str">
        <f t="shared" si="105"/>
        <v/>
      </c>
      <c r="BU39" s="120" t="str">
        <f t="shared" si="106"/>
        <v/>
      </c>
      <c r="BV39" s="120" t="str">
        <f t="shared" si="107"/>
        <v/>
      </c>
      <c r="BW39" s="120" t="str">
        <f t="shared" si="108"/>
        <v/>
      </c>
      <c r="BX39" s="120" t="str">
        <f t="shared" si="109"/>
        <v/>
      </c>
      <c r="BY39" s="120" t="str">
        <f t="shared" si="110"/>
        <v/>
      </c>
      <c r="BZ39" s="120" t="str">
        <f t="shared" si="111"/>
        <v/>
      </c>
      <c r="CA39" s="120" t="str">
        <f t="shared" si="112"/>
        <v/>
      </c>
      <c r="CB39" s="120" t="str">
        <f t="shared" si="113"/>
        <v/>
      </c>
      <c r="CC39" s="120" t="str">
        <f t="shared" si="114"/>
        <v/>
      </c>
      <c r="CD39" s="122" t="str">
        <f t="shared" si="115"/>
        <v/>
      </c>
      <c r="CE39" s="122" t="str">
        <f t="shared" si="116"/>
        <v/>
      </c>
      <c r="CF39" s="122" t="str">
        <f t="shared" si="117"/>
        <v/>
      </c>
      <c r="CG39" s="122" t="str">
        <f t="shared" si="118"/>
        <v/>
      </c>
      <c r="CJ39" s="120" t="str">
        <f t="shared" si="119"/>
        <v/>
      </c>
      <c r="CK39" s="120" t="str">
        <f t="shared" si="120"/>
        <v/>
      </c>
      <c r="CL39" s="120" t="str">
        <f t="shared" si="121"/>
        <v/>
      </c>
      <c r="CM39" s="120" t="str">
        <f t="shared" si="122"/>
        <v/>
      </c>
      <c r="CN39" s="120" t="str">
        <f t="shared" si="123"/>
        <v/>
      </c>
      <c r="CO39" s="120" t="str">
        <f t="shared" si="124"/>
        <v/>
      </c>
      <c r="CP39" s="120" t="str">
        <f t="shared" si="125"/>
        <v/>
      </c>
      <c r="CQ39" s="120" t="str">
        <f t="shared" si="126"/>
        <v/>
      </c>
      <c r="CR39" s="120" t="str">
        <f t="shared" si="127"/>
        <v/>
      </c>
      <c r="CS39" s="120" t="str">
        <f t="shared" si="128"/>
        <v/>
      </c>
      <c r="CT39" s="120" t="str">
        <f t="shared" si="129"/>
        <v/>
      </c>
      <c r="CU39" s="122" t="str">
        <f t="shared" si="130"/>
        <v/>
      </c>
      <c r="CV39" s="122" t="str">
        <f t="shared" si="131"/>
        <v/>
      </c>
      <c r="CW39" s="122" t="str">
        <f t="shared" si="132"/>
        <v/>
      </c>
      <c r="CX39" s="122" t="str">
        <f t="shared" si="133"/>
        <v/>
      </c>
    </row>
    <row r="40" spans="2:102" x14ac:dyDescent="0.25">
      <c r="B40" s="118"/>
      <c r="C40" s="118"/>
      <c r="D40" s="118"/>
      <c r="G40" s="119"/>
      <c r="H40" s="119"/>
      <c r="I40" s="119"/>
      <c r="J40" s="119"/>
      <c r="K40" s="119"/>
      <c r="L40" s="119"/>
      <c r="M40" s="119"/>
      <c r="Q40" s="120"/>
      <c r="R40" s="120"/>
      <c r="S40" s="120"/>
      <c r="T40" s="120"/>
      <c r="U40" s="120"/>
      <c r="V40" s="120"/>
      <c r="W40" s="119"/>
      <c r="AA40" s="120"/>
      <c r="AB40" s="120"/>
      <c r="AC40" s="120"/>
      <c r="AD40" s="120"/>
      <c r="AE40" s="120"/>
      <c r="AF40" s="120"/>
      <c r="AG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2"/>
      <c r="AW40" s="122"/>
      <c r="AX40" s="122"/>
      <c r="AY40" s="122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2"/>
      <c r="BN40" s="122"/>
      <c r="BO40" s="122"/>
      <c r="BP40" s="122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2"/>
      <c r="CE40" s="122"/>
      <c r="CF40" s="122"/>
      <c r="CG40" s="122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0"/>
      <c r="CU40" s="122"/>
      <c r="CV40" s="122"/>
      <c r="CW40" s="122"/>
      <c r="CX40" s="122"/>
    </row>
    <row r="41" spans="2:102" x14ac:dyDescent="0.25">
      <c r="B41" s="118"/>
      <c r="C41" s="118"/>
      <c r="D41" s="118"/>
      <c r="G41" s="119"/>
      <c r="H41" s="119"/>
      <c r="I41" s="119"/>
      <c r="J41" s="119"/>
      <c r="K41" s="119"/>
      <c r="L41" s="119"/>
      <c r="M41" s="119"/>
      <c r="Q41" s="120"/>
      <c r="R41" s="120"/>
      <c r="S41" s="120"/>
      <c r="T41" s="120"/>
      <c r="U41" s="120"/>
      <c r="V41" s="120"/>
      <c r="W41" s="119"/>
      <c r="AA41" s="120"/>
      <c r="AB41" s="120"/>
      <c r="AC41" s="120"/>
      <c r="AD41" s="120"/>
      <c r="AE41" s="120"/>
      <c r="AF41" s="120"/>
      <c r="AG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2"/>
      <c r="AW41" s="122"/>
      <c r="AX41" s="122"/>
      <c r="AY41" s="122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2"/>
      <c r="BN41" s="122"/>
      <c r="BO41" s="122"/>
      <c r="BP41" s="122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2"/>
      <c r="CE41" s="122"/>
      <c r="CF41" s="122"/>
      <c r="CG41" s="122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0"/>
      <c r="CU41" s="122"/>
      <c r="CV41" s="122"/>
      <c r="CW41" s="122"/>
      <c r="CX41" s="122"/>
    </row>
    <row r="42" spans="2:102" x14ac:dyDescent="0.25">
      <c r="B42" s="118"/>
      <c r="C42" s="118"/>
      <c r="D42" s="118"/>
      <c r="G42" s="119"/>
      <c r="H42" s="119"/>
      <c r="I42" s="119"/>
      <c r="J42" s="119"/>
      <c r="K42" s="119"/>
      <c r="L42" s="119"/>
      <c r="M42" s="119"/>
      <c r="Q42" s="120"/>
      <c r="R42" s="120"/>
      <c r="S42" s="120"/>
      <c r="T42" s="120"/>
      <c r="U42" s="120"/>
      <c r="V42" s="120"/>
      <c r="W42" s="119"/>
      <c r="AA42" s="120"/>
      <c r="AB42" s="120"/>
      <c r="AC42" s="120"/>
      <c r="AD42" s="120"/>
      <c r="AE42" s="120"/>
      <c r="AF42" s="120"/>
      <c r="AG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2"/>
      <c r="AW42" s="122"/>
      <c r="AX42" s="122"/>
      <c r="AY42" s="122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2"/>
      <c r="BN42" s="122"/>
      <c r="BO42" s="122"/>
      <c r="BP42" s="122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2"/>
      <c r="CE42" s="122"/>
      <c r="CF42" s="122"/>
      <c r="CG42" s="122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2"/>
      <c r="CV42" s="122"/>
      <c r="CW42" s="122"/>
      <c r="CX42" s="122"/>
    </row>
    <row r="43" spans="2:102" x14ac:dyDescent="0.25">
      <c r="B43" s="118"/>
      <c r="C43" s="118"/>
      <c r="D43" s="118"/>
      <c r="G43" s="119"/>
      <c r="H43" s="119"/>
      <c r="I43" s="119"/>
      <c r="J43" s="119"/>
      <c r="K43" s="119"/>
      <c r="L43" s="119"/>
      <c r="M43" s="119"/>
      <c r="Q43" s="120"/>
      <c r="R43" s="120"/>
      <c r="S43" s="120"/>
      <c r="T43" s="120"/>
      <c r="U43" s="120"/>
      <c r="V43" s="120"/>
      <c r="W43" s="119"/>
      <c r="AA43" s="120"/>
      <c r="AB43" s="120"/>
      <c r="AC43" s="120"/>
      <c r="AD43" s="120"/>
      <c r="AE43" s="120"/>
      <c r="AF43" s="120"/>
      <c r="AG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2"/>
      <c r="AW43" s="122"/>
      <c r="AX43" s="122"/>
      <c r="AY43" s="122"/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2"/>
      <c r="BN43" s="122"/>
      <c r="BO43" s="122"/>
      <c r="BP43" s="122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2"/>
      <c r="CE43" s="122"/>
      <c r="CF43" s="122"/>
      <c r="CG43" s="122"/>
      <c r="CJ43" s="120"/>
      <c r="CK43" s="120"/>
      <c r="CL43" s="120"/>
      <c r="CM43" s="120"/>
      <c r="CN43" s="120"/>
      <c r="CO43" s="120"/>
      <c r="CP43" s="120"/>
      <c r="CQ43" s="120"/>
      <c r="CR43" s="120"/>
      <c r="CS43" s="120"/>
      <c r="CT43" s="120"/>
      <c r="CU43" s="122"/>
      <c r="CV43" s="122"/>
      <c r="CW43" s="122"/>
      <c r="CX43" s="122"/>
    </row>
    <row r="44" spans="2:102" x14ac:dyDescent="0.25">
      <c r="B44" s="118"/>
      <c r="C44" s="118"/>
      <c r="D44" s="118"/>
      <c r="G44" s="119"/>
      <c r="H44" s="119"/>
      <c r="I44" s="119"/>
      <c r="J44" s="119"/>
      <c r="K44" s="119"/>
      <c r="L44" s="119"/>
      <c r="M44" s="119"/>
      <c r="Q44" s="120"/>
      <c r="R44" s="120"/>
      <c r="S44" s="120"/>
      <c r="T44" s="120"/>
      <c r="U44" s="120"/>
      <c r="V44" s="120"/>
      <c r="W44" s="119"/>
      <c r="AA44" s="120"/>
      <c r="AB44" s="120"/>
      <c r="AC44" s="120"/>
      <c r="AD44" s="120"/>
      <c r="AE44" s="120"/>
      <c r="AF44" s="120"/>
      <c r="AG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2"/>
      <c r="AW44" s="122"/>
      <c r="AX44" s="122"/>
      <c r="AY44" s="122"/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2"/>
      <c r="BN44" s="122"/>
      <c r="BO44" s="122"/>
      <c r="BP44" s="122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2"/>
      <c r="CE44" s="122"/>
      <c r="CF44" s="122"/>
      <c r="CG44" s="122"/>
      <c r="CJ44" s="120"/>
      <c r="CK44" s="120"/>
      <c r="CL44" s="120"/>
      <c r="CM44" s="120"/>
      <c r="CN44" s="120"/>
      <c r="CO44" s="120"/>
      <c r="CP44" s="120"/>
      <c r="CQ44" s="120"/>
      <c r="CR44" s="120"/>
      <c r="CS44" s="120"/>
      <c r="CT44" s="120"/>
      <c r="CU44" s="122"/>
      <c r="CV44" s="122"/>
      <c r="CW44" s="122"/>
      <c r="CX44" s="122"/>
    </row>
    <row r="45" spans="2:102" x14ac:dyDescent="0.25">
      <c r="B45" s="118"/>
      <c r="C45" s="118"/>
      <c r="D45" s="118"/>
      <c r="G45" s="119"/>
      <c r="H45" s="119"/>
      <c r="I45" s="119"/>
      <c r="J45" s="119"/>
      <c r="K45" s="119"/>
      <c r="L45" s="119"/>
      <c r="M45" s="119"/>
      <c r="Q45" s="120"/>
      <c r="R45" s="120"/>
      <c r="S45" s="120"/>
      <c r="T45" s="120"/>
      <c r="U45" s="120"/>
      <c r="V45" s="120"/>
      <c r="W45" s="119"/>
      <c r="AA45" s="120"/>
      <c r="AB45" s="120"/>
      <c r="AC45" s="120"/>
      <c r="AD45" s="120"/>
      <c r="AE45" s="120"/>
      <c r="AF45" s="120"/>
      <c r="AG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2"/>
      <c r="AW45" s="122"/>
      <c r="AX45" s="122"/>
      <c r="AY45" s="122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2"/>
      <c r="BN45" s="122"/>
      <c r="BO45" s="122"/>
      <c r="BP45" s="122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2"/>
      <c r="CE45" s="122"/>
      <c r="CF45" s="122"/>
      <c r="CG45" s="122"/>
      <c r="CJ45" s="120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2"/>
      <c r="CV45" s="122"/>
      <c r="CW45" s="122"/>
      <c r="CX45" s="122"/>
    </row>
    <row r="46" spans="2:102" x14ac:dyDescent="0.25">
      <c r="B46" s="118"/>
      <c r="C46" s="118"/>
      <c r="D46" s="118"/>
      <c r="G46" s="119"/>
      <c r="H46" s="119"/>
      <c r="I46" s="119"/>
      <c r="J46" s="119"/>
      <c r="K46" s="119"/>
      <c r="L46" s="119"/>
      <c r="M46" s="119"/>
      <c r="Q46" s="120"/>
      <c r="R46" s="120"/>
      <c r="S46" s="120"/>
      <c r="T46" s="120"/>
      <c r="U46" s="120"/>
      <c r="V46" s="120"/>
      <c r="W46" s="119"/>
      <c r="AA46" s="120"/>
      <c r="AB46" s="120"/>
      <c r="AC46" s="120"/>
      <c r="AD46" s="120"/>
      <c r="AE46" s="120"/>
      <c r="AF46" s="120"/>
      <c r="AG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2"/>
      <c r="AW46" s="122"/>
      <c r="AX46" s="122"/>
      <c r="AY46" s="122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2"/>
      <c r="BN46" s="122"/>
      <c r="BO46" s="122"/>
      <c r="BP46" s="122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2"/>
      <c r="CE46" s="122"/>
      <c r="CF46" s="122"/>
      <c r="CG46" s="122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2"/>
      <c r="CV46" s="122"/>
      <c r="CW46" s="122"/>
      <c r="CX46" s="122"/>
    </row>
    <row r="47" spans="2:102" x14ac:dyDescent="0.25">
      <c r="B47" s="118"/>
      <c r="C47" s="118"/>
      <c r="D47" s="118"/>
      <c r="G47" s="119"/>
      <c r="H47" s="119"/>
      <c r="I47" s="119"/>
      <c r="J47" s="119"/>
      <c r="K47" s="119"/>
      <c r="L47" s="119"/>
      <c r="M47" s="119"/>
      <c r="Q47" s="120"/>
      <c r="R47" s="120"/>
      <c r="S47" s="120"/>
      <c r="T47" s="120"/>
      <c r="U47" s="120"/>
      <c r="V47" s="120"/>
      <c r="W47" s="119"/>
      <c r="AA47" s="120"/>
      <c r="AB47" s="120"/>
      <c r="AC47" s="120"/>
      <c r="AD47" s="120"/>
      <c r="AE47" s="120"/>
      <c r="AF47" s="120"/>
      <c r="AG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2"/>
      <c r="AW47" s="122"/>
      <c r="AX47" s="122"/>
      <c r="AY47" s="122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2"/>
      <c r="BN47" s="122"/>
      <c r="BO47" s="122"/>
      <c r="BP47" s="122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2"/>
      <c r="CE47" s="122"/>
      <c r="CF47" s="122"/>
      <c r="CG47" s="122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2"/>
      <c r="CV47" s="122"/>
      <c r="CW47" s="122"/>
      <c r="CX47" s="122"/>
    </row>
    <row r="48" spans="2:102" x14ac:dyDescent="0.25">
      <c r="B48" s="118"/>
      <c r="C48" s="118"/>
      <c r="D48" s="118"/>
      <c r="G48" s="119"/>
      <c r="H48" s="119"/>
      <c r="I48" s="119"/>
      <c r="J48" s="119"/>
      <c r="K48" s="119"/>
      <c r="L48" s="119"/>
      <c r="M48" s="119"/>
      <c r="Q48" s="120"/>
      <c r="R48" s="120"/>
      <c r="S48" s="120"/>
      <c r="T48" s="120"/>
      <c r="U48" s="120"/>
      <c r="V48" s="120"/>
      <c r="W48" s="119"/>
      <c r="AA48" s="120"/>
      <c r="AB48" s="120"/>
      <c r="AC48" s="120"/>
      <c r="AD48" s="120"/>
      <c r="AE48" s="120"/>
      <c r="AF48" s="120"/>
      <c r="AG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2"/>
      <c r="AW48" s="122"/>
      <c r="AX48" s="122"/>
      <c r="AY48" s="122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2"/>
      <c r="BN48" s="122"/>
      <c r="BO48" s="122"/>
      <c r="BP48" s="122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2"/>
      <c r="CE48" s="122"/>
      <c r="CF48" s="122"/>
      <c r="CG48" s="122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0"/>
      <c r="CU48" s="122"/>
      <c r="CV48" s="122"/>
      <c r="CW48" s="122"/>
      <c r="CX48" s="122"/>
    </row>
    <row r="49" spans="2:102" x14ac:dyDescent="0.25">
      <c r="B49" s="118"/>
      <c r="C49" s="118"/>
      <c r="D49" s="118"/>
      <c r="G49" s="119"/>
      <c r="H49" s="119"/>
      <c r="I49" s="119"/>
      <c r="J49" s="119"/>
      <c r="K49" s="119"/>
      <c r="L49" s="119"/>
      <c r="M49" s="119"/>
      <c r="Q49" s="120"/>
      <c r="R49" s="120"/>
      <c r="S49" s="120"/>
      <c r="T49" s="120"/>
      <c r="U49" s="120"/>
      <c r="V49" s="120"/>
      <c r="W49" s="119"/>
      <c r="X49" s="32"/>
      <c r="Y49" s="32"/>
      <c r="Z49" s="42"/>
      <c r="AA49" s="120"/>
      <c r="AB49" s="120"/>
      <c r="AC49" s="120"/>
      <c r="AD49" s="120"/>
      <c r="AE49" s="120"/>
      <c r="AF49" s="120"/>
      <c r="AG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2"/>
      <c r="AW49" s="122"/>
      <c r="AX49" s="122"/>
      <c r="AY49" s="122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2"/>
      <c r="BN49" s="122"/>
      <c r="BO49" s="122"/>
      <c r="BP49" s="122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2"/>
      <c r="CE49" s="122"/>
      <c r="CF49" s="122"/>
      <c r="CG49" s="122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0"/>
      <c r="CU49" s="122"/>
      <c r="CV49" s="122"/>
      <c r="CW49" s="122"/>
      <c r="CX49" s="122"/>
    </row>
    <row r="50" spans="2:102" x14ac:dyDescent="0.25">
      <c r="V50" s="121">
        <f>COUNTIF($V$30:$V$39,"?*")</f>
        <v>1</v>
      </c>
      <c r="W50" s="121">
        <f>COUNTIF($W$30:$W$39,"?*")</f>
        <v>2</v>
      </c>
      <c r="X50" s="32"/>
      <c r="Y50" s="32"/>
      <c r="Z50" s="42"/>
      <c r="AB50" s="121">
        <f>COUNTIF($AB$30:$AB$39,"?*")</f>
        <v>1</v>
      </c>
      <c r="AC50" s="121">
        <f>COUNTIF($AC$30:$AC$39,"?*")</f>
        <v>0</v>
      </c>
      <c r="AD50" s="121"/>
      <c r="AE50" s="121">
        <f>COUNTIF($AE$30:$AE$39,"?*")</f>
        <v>1</v>
      </c>
      <c r="AF50" s="121">
        <f>COUNTIF($AF$30:$AF$39,"?*")</f>
        <v>0</v>
      </c>
    </row>
    <row r="51" spans="2:102" x14ac:dyDescent="0.25">
      <c r="G51" s="35" t="s">
        <v>50</v>
      </c>
      <c r="H51" s="36"/>
      <c r="I51" s="36"/>
      <c r="J51" s="36"/>
      <c r="K51" s="36"/>
      <c r="L51" s="36"/>
      <c r="M51" s="36"/>
      <c r="N51" s="32"/>
      <c r="Q51" s="35" t="s">
        <v>50</v>
      </c>
      <c r="R51" s="40"/>
      <c r="S51" s="40"/>
      <c r="T51" s="40"/>
      <c r="U51" s="40"/>
      <c r="X51" s="32"/>
      <c r="Y51" s="32"/>
      <c r="Z51" s="42"/>
      <c r="AA51" s="35" t="s">
        <v>50</v>
      </c>
      <c r="AB51" s="40"/>
      <c r="AC51" s="40"/>
      <c r="AD51" s="36"/>
      <c r="AE51" s="40"/>
      <c r="AF51" s="130"/>
      <c r="AG51" s="36"/>
      <c r="AK51" s="35" t="s">
        <v>50</v>
      </c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BB51" s="35" t="s">
        <v>50</v>
      </c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S51" s="35" t="s">
        <v>50</v>
      </c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J51" s="35" t="s">
        <v>50</v>
      </c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</row>
    <row r="52" spans="2:102" x14ac:dyDescent="0.25">
      <c r="B52" s="123" t="str">
        <f>$B$6</f>
        <v>ASIA</v>
      </c>
      <c r="C52" s="124" t="str">
        <f>IFERROR(B30&amp;B31&amp;B32&amp;B33&amp;B34&amp;B35&amp;B36&amp;B37&amp;B38&amp;B39,"")</f>
        <v xml:space="preserve">
 Mongolia
 Afghanistan
 Iran
 North Korea
 Indonesia
 China
 India</v>
      </c>
      <c r="D52" s="25"/>
      <c r="G52" s="125" t="str">
        <f>G29</f>
        <v>Column 1 Only</v>
      </c>
      <c r="H52" s="125" t="str">
        <f t="shared" ref="H52:M52" si="135">H29</f>
        <v>Column 2 Only</v>
      </c>
      <c r="I52" s="125" t="str">
        <f t="shared" si="135"/>
        <v>Column 3 Only</v>
      </c>
      <c r="J52" s="125" t="str">
        <f t="shared" si="135"/>
        <v>Column 1&amp;2</v>
      </c>
      <c r="K52" s="125" t="str">
        <f t="shared" si="135"/>
        <v>Column 1&amp;3</v>
      </c>
      <c r="L52" s="125" t="str">
        <f t="shared" si="135"/>
        <v>Column 2&amp;3</v>
      </c>
      <c r="M52" s="125" t="str">
        <f t="shared" si="135"/>
        <v>All 3 Columns</v>
      </c>
      <c r="N52" s="32"/>
      <c r="Q52" s="125" t="str">
        <f>Q29</f>
        <v>Column 1 Only</v>
      </c>
      <c r="R52" s="125" t="str">
        <f>R29</f>
        <v>Column 2 Only</v>
      </c>
      <c r="S52" s="125" t="str">
        <f>S29</f>
        <v>Column 3 Only</v>
      </c>
      <c r="T52" s="125" t="str">
        <f>T29</f>
        <v>Column 1&amp;2</v>
      </c>
      <c r="U52" s="125" t="str">
        <f>U29</f>
        <v>Column 2&amp;3</v>
      </c>
      <c r="W52" s="121"/>
      <c r="X52" s="32"/>
      <c r="Y52" s="32"/>
      <c r="Z52" s="42"/>
      <c r="AA52" s="125" t="str">
        <f t="shared" ref="AA52:AG52" si="136">AA29</f>
        <v>Column 1 Only</v>
      </c>
      <c r="AB52" s="125" t="str">
        <f t="shared" si="136"/>
        <v>Column 2 Only</v>
      </c>
      <c r="AC52" s="125" t="str">
        <f t="shared" si="136"/>
        <v>Column 3 Only</v>
      </c>
      <c r="AD52" s="125" t="str">
        <f t="shared" si="136"/>
        <v>Column 1&amp;2</v>
      </c>
      <c r="AE52" s="125" t="str">
        <f t="shared" si="136"/>
        <v>Column 2&amp;3</v>
      </c>
      <c r="AF52" s="125" t="str">
        <f t="shared" si="136"/>
        <v>Column 1&amp;3</v>
      </c>
      <c r="AG52" s="125" t="str">
        <f t="shared" si="136"/>
        <v>All 3 Columns</v>
      </c>
      <c r="AK52" s="120" t="str">
        <f>AK29</f>
        <v>Column 1 Only</v>
      </c>
      <c r="AL52" s="120" t="str">
        <f t="shared" ref="AL52:AY52" si="137">AL29</f>
        <v>Column 2 Only</v>
      </c>
      <c r="AM52" s="120" t="str">
        <f t="shared" si="137"/>
        <v>Column 3 Only</v>
      </c>
      <c r="AN52" s="120" t="str">
        <f t="shared" si="137"/>
        <v>Column 4 Only</v>
      </c>
      <c r="AO52" s="120" t="str">
        <f t="shared" si="137"/>
        <v>Column 1&amp;2</v>
      </c>
      <c r="AP52" s="120" t="str">
        <f t="shared" si="137"/>
        <v>Column 1&amp;3</v>
      </c>
      <c r="AQ52" s="120" t="str">
        <f t="shared" si="137"/>
        <v>Column 1&amp;4</v>
      </c>
      <c r="AR52" s="120" t="str">
        <f t="shared" si="137"/>
        <v>Column 2&amp;3</v>
      </c>
      <c r="AS52" s="120" t="str">
        <f t="shared" si="137"/>
        <v>Column 2&amp;4</v>
      </c>
      <c r="AT52" s="120" t="str">
        <f t="shared" si="137"/>
        <v>Column 3&amp;4</v>
      </c>
      <c r="AU52" s="120" t="str">
        <f t="shared" si="137"/>
        <v>Column 1&amp;2&amp;3</v>
      </c>
      <c r="AV52" s="120" t="str">
        <f t="shared" si="137"/>
        <v>Column 1&amp;2&amp;4</v>
      </c>
      <c r="AW52" s="120" t="str">
        <f t="shared" si="137"/>
        <v>Column 1&amp;3&amp;4</v>
      </c>
      <c r="AX52" s="120" t="str">
        <f t="shared" si="137"/>
        <v>Column 2&amp;3&amp;4</v>
      </c>
      <c r="AY52" s="120" t="str">
        <f t="shared" si="137"/>
        <v>All 4 Columns</v>
      </c>
      <c r="BB52" s="125" t="str">
        <f>BB29</f>
        <v>Column 1 Only</v>
      </c>
      <c r="BC52" s="125" t="str">
        <f t="shared" ref="BC52:BP52" si="138">BC29</f>
        <v>Column 2 Only</v>
      </c>
      <c r="BD52" s="125" t="str">
        <f t="shared" si="138"/>
        <v>Column 3 Only</v>
      </c>
      <c r="BE52" s="125" t="str">
        <f t="shared" si="138"/>
        <v>Column 4 Only</v>
      </c>
      <c r="BF52" s="125" t="str">
        <f t="shared" si="138"/>
        <v>Column 1&amp;2</v>
      </c>
      <c r="BG52" s="125" t="str">
        <f t="shared" si="138"/>
        <v>Column 1&amp;3</v>
      </c>
      <c r="BH52" s="125" t="str">
        <f t="shared" si="138"/>
        <v>Column 1&amp;4</v>
      </c>
      <c r="BI52" s="125" t="str">
        <f t="shared" si="138"/>
        <v>Column 2&amp;3</v>
      </c>
      <c r="BJ52" s="125" t="str">
        <f t="shared" si="138"/>
        <v>Column 2&amp;4</v>
      </c>
      <c r="BK52" s="125" t="str">
        <f t="shared" si="138"/>
        <v>Column 3&amp;4</v>
      </c>
      <c r="BL52" s="125" t="str">
        <f t="shared" si="138"/>
        <v>Column 1&amp;2&amp;3</v>
      </c>
      <c r="BM52" s="125" t="str">
        <f t="shared" si="138"/>
        <v>Column 1&amp;2&amp;4</v>
      </c>
      <c r="BN52" s="125" t="str">
        <f t="shared" si="138"/>
        <v>Column 1&amp;3&amp;4</v>
      </c>
      <c r="BO52" s="125" t="str">
        <f t="shared" si="138"/>
        <v>Column 2&amp;3&amp;4</v>
      </c>
      <c r="BP52" s="125" t="str">
        <f t="shared" si="138"/>
        <v>All 4 Columns</v>
      </c>
      <c r="BS52" s="120" t="str">
        <f>BS29</f>
        <v>Column 1 Only</v>
      </c>
      <c r="BT52" s="120" t="str">
        <f t="shared" ref="BT52:CG52" si="139">BT29</f>
        <v>Column 2 Only</v>
      </c>
      <c r="BU52" s="120" t="str">
        <f t="shared" si="139"/>
        <v>Column 3 Only</v>
      </c>
      <c r="BV52" s="120" t="str">
        <f t="shared" si="139"/>
        <v>Column 4 Only</v>
      </c>
      <c r="BW52" s="120" t="str">
        <f t="shared" si="139"/>
        <v>Column 1&amp;2</v>
      </c>
      <c r="BX52" s="120" t="str">
        <f t="shared" si="139"/>
        <v>Column 1&amp;3</v>
      </c>
      <c r="BY52" s="120" t="str">
        <f t="shared" si="139"/>
        <v>Column 1&amp;4</v>
      </c>
      <c r="BZ52" s="120" t="str">
        <f t="shared" si="139"/>
        <v>Column 2&amp;3</v>
      </c>
      <c r="CA52" s="120" t="str">
        <f t="shared" si="139"/>
        <v>Column 2&amp;4</v>
      </c>
      <c r="CB52" s="120" t="str">
        <f t="shared" si="139"/>
        <v>Column 3&amp;4</v>
      </c>
      <c r="CC52" s="120" t="str">
        <f t="shared" si="139"/>
        <v>Column 1&amp;2&amp;3</v>
      </c>
      <c r="CD52" s="120" t="str">
        <f t="shared" si="139"/>
        <v>Column 1&amp;2&amp;4</v>
      </c>
      <c r="CE52" s="120" t="str">
        <f t="shared" si="139"/>
        <v>Column 1&amp;3&amp;4</v>
      </c>
      <c r="CF52" s="120" t="str">
        <f t="shared" si="139"/>
        <v>Column 2&amp;3&amp;4</v>
      </c>
      <c r="CG52" s="120" t="str">
        <f t="shared" si="139"/>
        <v>All 4 Columns</v>
      </c>
      <c r="CJ52" s="120" t="str">
        <f>CJ29</f>
        <v>Column 1 Only</v>
      </c>
      <c r="CK52" s="120" t="str">
        <f t="shared" ref="CK52:CX52" si="140">CK29</f>
        <v>Column 2 Only</v>
      </c>
      <c r="CL52" s="120" t="str">
        <f t="shared" si="140"/>
        <v>Column 3 Only</v>
      </c>
      <c r="CM52" s="120" t="str">
        <f t="shared" si="140"/>
        <v>Column 4 Only</v>
      </c>
      <c r="CN52" s="120" t="str">
        <f t="shared" si="140"/>
        <v>Column 1&amp;2</v>
      </c>
      <c r="CO52" s="120" t="str">
        <f t="shared" si="140"/>
        <v>Column 1&amp;3</v>
      </c>
      <c r="CP52" s="120" t="str">
        <f t="shared" si="140"/>
        <v>Column 1&amp;4</v>
      </c>
      <c r="CQ52" s="120" t="str">
        <f t="shared" si="140"/>
        <v>Column 2&amp;3</v>
      </c>
      <c r="CR52" s="120" t="str">
        <f t="shared" si="140"/>
        <v>Column 2&amp;4</v>
      </c>
      <c r="CS52" s="120" t="str">
        <f t="shared" si="140"/>
        <v>Column 3&amp;4</v>
      </c>
      <c r="CT52" s="120" t="str">
        <f t="shared" si="140"/>
        <v>Column 1&amp;2&amp;3</v>
      </c>
      <c r="CU52" s="120" t="str">
        <f t="shared" si="140"/>
        <v>Column 1&amp;2&amp;4</v>
      </c>
      <c r="CV52" s="120" t="str">
        <f t="shared" si="140"/>
        <v>Column 1&amp;3&amp;4</v>
      </c>
      <c r="CW52" s="120" t="str">
        <f t="shared" si="140"/>
        <v>Column 2&amp;3&amp;4</v>
      </c>
      <c r="CX52" s="120" t="str">
        <f t="shared" si="140"/>
        <v>All 4 Columns</v>
      </c>
    </row>
    <row r="53" spans="2:102" x14ac:dyDescent="0.25">
      <c r="B53" s="123" t="str">
        <f>$C$6</f>
        <v>EUROPE</v>
      </c>
      <c r="C53" s="124" t="str">
        <f>IFERROR(C30&amp;C31&amp;C32&amp;C33&amp;C34&amp;C35&amp;C36&amp;C37&amp;C38&amp;C39,"")</f>
        <v xml:space="preserve">
 France
 Italy
 England
 Spain
 Germany
 Portugal
 Italy</v>
      </c>
      <c r="D53" s="25"/>
      <c r="G53" s="119" t="str">
        <f>IF(G30="","",CHAR(10)&amp;" "&amp;G30)</f>
        <v xml:space="preserve">
 Elephants</v>
      </c>
      <c r="H53" s="119" t="str">
        <f t="shared" ref="H53:M53" si="141">IF(H30="","",CHAR(10)&amp;" "&amp;H30)</f>
        <v/>
      </c>
      <c r="I53" s="119" t="str">
        <f t="shared" si="141"/>
        <v/>
      </c>
      <c r="J53" s="119" t="str">
        <f t="shared" si="141"/>
        <v/>
      </c>
      <c r="K53" s="119" t="str">
        <f t="shared" si="141"/>
        <v/>
      </c>
      <c r="L53" s="119" t="str">
        <f t="shared" si="141"/>
        <v/>
      </c>
      <c r="M53" s="119" t="str">
        <f t="shared" si="141"/>
        <v/>
      </c>
      <c r="Q53" s="120" t="str">
        <f>IF(Q30="","",CHAR(10)&amp;" "&amp;Q30)</f>
        <v xml:space="preserve">
 Elephants</v>
      </c>
      <c r="R53" s="120" t="str">
        <f t="shared" ref="Q53:U62" si="142">IF(R30="","",CHAR(10)&amp;" "&amp;R30)</f>
        <v xml:space="preserve">
 Buffaloes</v>
      </c>
      <c r="S53" s="120" t="str">
        <f t="shared" si="142"/>
        <v/>
      </c>
      <c r="T53" s="120" t="str">
        <f t="shared" si="142"/>
        <v/>
      </c>
      <c r="U53" s="120" t="str">
        <f t="shared" si="142"/>
        <v xml:space="preserve">
 Whales</v>
      </c>
      <c r="W53" s="121"/>
      <c r="X53" s="32"/>
      <c r="Y53" s="32"/>
      <c r="Z53" s="42"/>
      <c r="AA53" s="120" t="str">
        <f t="shared" ref="AA53:AG53" si="143">IF(AA30="","",CHAR(10)&amp;" "&amp;AA30)</f>
        <v xml:space="preserve">
 Eagles</v>
      </c>
      <c r="AB53" s="120" t="str">
        <f t="shared" si="143"/>
        <v/>
      </c>
      <c r="AC53" s="120" t="str">
        <f t="shared" si="143"/>
        <v/>
      </c>
      <c r="AD53" s="120" t="str">
        <f t="shared" si="143"/>
        <v/>
      </c>
      <c r="AE53" s="120" t="str">
        <f t="shared" si="143"/>
        <v/>
      </c>
      <c r="AF53" s="120" t="str">
        <f t="shared" si="143"/>
        <v/>
      </c>
      <c r="AG53" s="120" t="str">
        <f t="shared" si="143"/>
        <v xml:space="preserve">
 Whales</v>
      </c>
      <c r="AK53" s="120" t="str">
        <f t="shared" ref="AK53:AY62" si="144">IF(AK30="","",CHAR(10)&amp;" "&amp;AK30)</f>
        <v/>
      </c>
      <c r="AL53" s="120" t="str">
        <f t="shared" si="144"/>
        <v/>
      </c>
      <c r="AM53" s="120" t="str">
        <f t="shared" si="144"/>
        <v/>
      </c>
      <c r="AN53" s="120" t="str">
        <f t="shared" si="144"/>
        <v/>
      </c>
      <c r="AO53" s="120" t="str">
        <f t="shared" si="144"/>
        <v/>
      </c>
      <c r="AP53" s="120" t="str">
        <f t="shared" si="144"/>
        <v xml:space="preserve">
 Mike</v>
      </c>
      <c r="AQ53" s="120" t="str">
        <f t="shared" si="144"/>
        <v/>
      </c>
      <c r="AR53" s="120" t="str">
        <f t="shared" si="144"/>
        <v/>
      </c>
      <c r="AS53" s="120" t="str">
        <f t="shared" si="144"/>
        <v xml:space="preserve">
 Amy</v>
      </c>
      <c r="AT53" s="120" t="str">
        <f t="shared" si="144"/>
        <v/>
      </c>
      <c r="AU53" s="120" t="str">
        <f t="shared" si="144"/>
        <v/>
      </c>
      <c r="AV53" s="120" t="str">
        <f t="shared" si="144"/>
        <v/>
      </c>
      <c r="AW53" s="120" t="str">
        <f t="shared" si="144"/>
        <v/>
      </c>
      <c r="AX53" s="120" t="str">
        <f t="shared" si="144"/>
        <v/>
      </c>
      <c r="AY53" s="120" t="str">
        <f t="shared" si="144"/>
        <v/>
      </c>
      <c r="BB53" s="120" t="str">
        <f t="shared" ref="BB53:BP53" si="145">IF(BB30="","",CHAR(10)&amp;" "&amp;BB30)</f>
        <v/>
      </c>
      <c r="BC53" s="120" t="str">
        <f t="shared" si="145"/>
        <v xml:space="preserve">
 Pablo</v>
      </c>
      <c r="BD53" s="120" t="str">
        <f t="shared" si="145"/>
        <v/>
      </c>
      <c r="BE53" s="120" t="str">
        <f t="shared" si="145"/>
        <v xml:space="preserve">
 Chloe</v>
      </c>
      <c r="BF53" s="120" t="str">
        <f t="shared" si="145"/>
        <v xml:space="preserve">
 Amanda</v>
      </c>
      <c r="BG53" s="120" t="str">
        <f t="shared" si="145"/>
        <v/>
      </c>
      <c r="BH53" s="120" t="str">
        <f t="shared" si="145"/>
        <v/>
      </c>
      <c r="BI53" s="120" t="str">
        <f t="shared" si="145"/>
        <v/>
      </c>
      <c r="BJ53" s="120" t="str">
        <f t="shared" si="145"/>
        <v/>
      </c>
      <c r="BK53" s="120" t="str">
        <f t="shared" si="145"/>
        <v/>
      </c>
      <c r="BL53" s="120" t="str">
        <f t="shared" si="145"/>
        <v/>
      </c>
      <c r="BM53" s="120" t="str">
        <f t="shared" si="145"/>
        <v/>
      </c>
      <c r="BN53" s="120" t="str">
        <f t="shared" si="145"/>
        <v/>
      </c>
      <c r="BO53" s="120" t="str">
        <f t="shared" si="145"/>
        <v/>
      </c>
      <c r="BP53" s="120" t="str">
        <f t="shared" si="145"/>
        <v/>
      </c>
      <c r="BS53" s="120" t="str">
        <f t="shared" ref="BS53:CG62" si="146">IF(BS30="","",CHAR(10)&amp;" "&amp;BS30)</f>
        <v/>
      </c>
      <c r="BT53" s="120" t="str">
        <f t="shared" si="146"/>
        <v xml:space="preserve">
 Fred</v>
      </c>
      <c r="BU53" s="120" t="str">
        <f t="shared" si="146"/>
        <v/>
      </c>
      <c r="BV53" s="120" t="str">
        <f t="shared" si="146"/>
        <v/>
      </c>
      <c r="BW53" s="120" t="str">
        <f t="shared" si="146"/>
        <v/>
      </c>
      <c r="BX53" s="120" t="str">
        <f t="shared" si="146"/>
        <v xml:space="preserve">
 Salion</v>
      </c>
      <c r="BY53" s="120" t="str">
        <f t="shared" si="146"/>
        <v/>
      </c>
      <c r="BZ53" s="120" t="str">
        <f t="shared" si="146"/>
        <v/>
      </c>
      <c r="CA53" s="120" t="str">
        <f t="shared" si="146"/>
        <v/>
      </c>
      <c r="CB53" s="120" t="str">
        <f t="shared" si="146"/>
        <v/>
      </c>
      <c r="CC53" s="120" t="str">
        <f t="shared" si="146"/>
        <v/>
      </c>
      <c r="CD53" s="120" t="str">
        <f t="shared" si="146"/>
        <v/>
      </c>
      <c r="CE53" s="120" t="str">
        <f t="shared" si="146"/>
        <v/>
      </c>
      <c r="CF53" s="120" t="str">
        <f t="shared" si="146"/>
        <v/>
      </c>
      <c r="CG53" s="120" t="str">
        <f t="shared" si="146"/>
        <v/>
      </c>
      <c r="CJ53" s="120" t="str">
        <f t="shared" ref="CJ53:CX53" si="147">IF(CJ30="","",CHAR(10)&amp;" "&amp;CJ30)</f>
        <v/>
      </c>
      <c r="CK53" s="120" t="str">
        <f t="shared" si="147"/>
        <v/>
      </c>
      <c r="CL53" s="120" t="str">
        <f t="shared" si="147"/>
        <v/>
      </c>
      <c r="CM53" s="120" t="str">
        <f t="shared" si="147"/>
        <v/>
      </c>
      <c r="CN53" s="120" t="str">
        <f t="shared" si="147"/>
        <v xml:space="preserve">
 Tigers</v>
      </c>
      <c r="CO53" s="120" t="str">
        <f t="shared" si="147"/>
        <v/>
      </c>
      <c r="CP53" s="120" t="str">
        <f t="shared" si="147"/>
        <v/>
      </c>
      <c r="CQ53" s="120" t="str">
        <f t="shared" si="147"/>
        <v/>
      </c>
      <c r="CR53" s="120" t="str">
        <f t="shared" si="147"/>
        <v/>
      </c>
      <c r="CS53" s="120" t="str">
        <f t="shared" si="147"/>
        <v/>
      </c>
      <c r="CT53" s="120" t="str">
        <f t="shared" si="147"/>
        <v/>
      </c>
      <c r="CU53" s="120" t="str">
        <f t="shared" si="147"/>
        <v/>
      </c>
      <c r="CV53" s="120" t="str">
        <f t="shared" si="147"/>
        <v/>
      </c>
      <c r="CW53" s="120" t="str">
        <f t="shared" si="147"/>
        <v/>
      </c>
      <c r="CX53" s="120" t="str">
        <f t="shared" si="147"/>
        <v/>
      </c>
    </row>
    <row r="54" spans="2:102" x14ac:dyDescent="0.25">
      <c r="B54" s="123" t="str">
        <f>$D$6</f>
        <v>Intersection</v>
      </c>
      <c r="C54" s="124" t="str">
        <f>IFERROR(D30&amp;D31&amp;D32&amp;D33&amp;D34&amp;D35&amp;D36&amp;D37&amp;D38&amp;D39,"")</f>
        <v xml:space="preserve">
 Russia</v>
      </c>
      <c r="D54" s="25"/>
      <c r="G54" s="119" t="str">
        <f t="shared" ref="G54:M62" si="148">IF(G31="","",CHAR(10)&amp;" "&amp;G31)</f>
        <v xml:space="preserve">
 Bears</v>
      </c>
      <c r="H54" s="119" t="str">
        <f t="shared" si="148"/>
        <v xml:space="preserve">
 Dogs</v>
      </c>
      <c r="I54" s="119" t="str">
        <f t="shared" si="148"/>
        <v xml:space="preserve">
 Fishes</v>
      </c>
      <c r="J54" s="119" t="str">
        <f t="shared" si="148"/>
        <v/>
      </c>
      <c r="K54" s="119" t="str">
        <f t="shared" si="148"/>
        <v/>
      </c>
      <c r="L54" s="119" t="str">
        <f t="shared" si="148"/>
        <v/>
      </c>
      <c r="M54" s="119" t="str">
        <f t="shared" si="148"/>
        <v/>
      </c>
      <c r="Q54" s="120" t="str">
        <f t="shared" si="142"/>
        <v xml:space="preserve">
 Giraffes</v>
      </c>
      <c r="R54" s="120" t="str">
        <f t="shared" si="142"/>
        <v xml:space="preserve">
 Dogs</v>
      </c>
      <c r="S54" s="120" t="str">
        <f t="shared" si="142"/>
        <v xml:space="preserve">
 Octopus</v>
      </c>
      <c r="T54" s="120" t="str">
        <f t="shared" si="142"/>
        <v/>
      </c>
      <c r="U54" s="120" t="str">
        <f t="shared" si="142"/>
        <v/>
      </c>
      <c r="W54" s="121"/>
      <c r="X54" s="32"/>
      <c r="Y54" s="32"/>
      <c r="Z54" s="42"/>
      <c r="AA54" s="120" t="str">
        <f t="shared" ref="AA54:AG54" si="149">IF(AA31="","",CHAR(10)&amp;" "&amp;AA31)</f>
        <v/>
      </c>
      <c r="AB54" s="120" t="str">
        <f t="shared" si="149"/>
        <v/>
      </c>
      <c r="AC54" s="120" t="str">
        <f t="shared" si="149"/>
        <v/>
      </c>
      <c r="AD54" s="120" t="str">
        <f t="shared" si="149"/>
        <v/>
      </c>
      <c r="AE54" s="120" t="str">
        <f t="shared" si="149"/>
        <v/>
      </c>
      <c r="AF54" s="120" t="str">
        <f t="shared" si="149"/>
        <v/>
      </c>
      <c r="AG54" s="120" t="str">
        <f t="shared" si="149"/>
        <v xml:space="preserve">
 Dolphins</v>
      </c>
      <c r="AK54" s="120" t="str">
        <f t="shared" si="144"/>
        <v/>
      </c>
      <c r="AL54" s="120" t="str">
        <f t="shared" si="144"/>
        <v/>
      </c>
      <c r="AM54" s="120" t="str">
        <f t="shared" si="144"/>
        <v/>
      </c>
      <c r="AN54" s="120" t="str">
        <f t="shared" si="144"/>
        <v/>
      </c>
      <c r="AO54" s="120" t="str">
        <f t="shared" si="144"/>
        <v/>
      </c>
      <c r="AP54" s="120" t="str">
        <f t="shared" si="144"/>
        <v/>
      </c>
      <c r="AQ54" s="120" t="str">
        <f t="shared" si="144"/>
        <v/>
      </c>
      <c r="AR54" s="120" t="str">
        <f t="shared" si="144"/>
        <v/>
      </c>
      <c r="AS54" s="120" t="str">
        <f t="shared" si="144"/>
        <v/>
      </c>
      <c r="AT54" s="120" t="str">
        <f t="shared" si="144"/>
        <v/>
      </c>
      <c r="AU54" s="120" t="str">
        <f t="shared" si="144"/>
        <v/>
      </c>
      <c r="AV54" s="120" t="str">
        <f t="shared" si="144"/>
        <v xml:space="preserve">
 Kyle</v>
      </c>
      <c r="AW54" s="120" t="str">
        <f t="shared" si="144"/>
        <v/>
      </c>
      <c r="AX54" s="120" t="str">
        <f t="shared" si="144"/>
        <v/>
      </c>
      <c r="AY54" s="120" t="str">
        <f t="shared" si="144"/>
        <v/>
      </c>
      <c r="BB54" s="120" t="str">
        <f t="shared" ref="BB54:BP54" si="150">IF(BB31="","",CHAR(10)&amp;" "&amp;BB31)</f>
        <v/>
      </c>
      <c r="BC54" s="120" t="str">
        <f t="shared" si="150"/>
        <v/>
      </c>
      <c r="BD54" s="120" t="str">
        <f t="shared" si="150"/>
        <v/>
      </c>
      <c r="BE54" s="120" t="str">
        <f t="shared" si="150"/>
        <v/>
      </c>
      <c r="BF54" s="120" t="str">
        <f t="shared" si="150"/>
        <v xml:space="preserve">
 Mike</v>
      </c>
      <c r="BG54" s="120" t="str">
        <f t="shared" si="150"/>
        <v/>
      </c>
      <c r="BH54" s="120" t="str">
        <f t="shared" si="150"/>
        <v/>
      </c>
      <c r="BI54" s="120" t="str">
        <f t="shared" si="150"/>
        <v xml:space="preserve">
 Kyle</v>
      </c>
      <c r="BJ54" s="120" t="str">
        <f t="shared" si="150"/>
        <v/>
      </c>
      <c r="BK54" s="120" t="str">
        <f t="shared" si="150"/>
        <v xml:space="preserve">
 Brian</v>
      </c>
      <c r="BL54" s="120" t="str">
        <f t="shared" si="150"/>
        <v/>
      </c>
      <c r="BM54" s="120" t="str">
        <f t="shared" si="150"/>
        <v/>
      </c>
      <c r="BN54" s="120" t="str">
        <f t="shared" si="150"/>
        <v/>
      </c>
      <c r="BO54" s="120" t="str">
        <f t="shared" si="150"/>
        <v/>
      </c>
      <c r="BP54" s="120" t="str">
        <f t="shared" si="150"/>
        <v/>
      </c>
      <c r="BS54" s="120" t="str">
        <f t="shared" si="146"/>
        <v xml:space="preserve">
 Kyle</v>
      </c>
      <c r="BT54" s="120" t="str">
        <f t="shared" si="146"/>
        <v/>
      </c>
      <c r="BU54" s="120" t="str">
        <f t="shared" si="146"/>
        <v/>
      </c>
      <c r="BV54" s="120" t="str">
        <f t="shared" si="146"/>
        <v xml:space="preserve">
 Marco</v>
      </c>
      <c r="BW54" s="120" t="str">
        <f t="shared" si="146"/>
        <v/>
      </c>
      <c r="BX54" s="120" t="str">
        <f t="shared" si="146"/>
        <v/>
      </c>
      <c r="BY54" s="120" t="str">
        <f t="shared" si="146"/>
        <v/>
      </c>
      <c r="BZ54" s="120" t="str">
        <f t="shared" si="146"/>
        <v xml:space="preserve">
 Ahmet</v>
      </c>
      <c r="CA54" s="120" t="str">
        <f t="shared" si="146"/>
        <v/>
      </c>
      <c r="CB54" s="120" t="str">
        <f t="shared" si="146"/>
        <v/>
      </c>
      <c r="CC54" s="120" t="str">
        <f t="shared" si="146"/>
        <v/>
      </c>
      <c r="CD54" s="120" t="str">
        <f t="shared" si="146"/>
        <v/>
      </c>
      <c r="CE54" s="120" t="str">
        <f t="shared" si="146"/>
        <v/>
      </c>
      <c r="CF54" s="120" t="str">
        <f t="shared" si="146"/>
        <v/>
      </c>
      <c r="CG54" s="120" t="str">
        <f t="shared" si="146"/>
        <v/>
      </c>
      <c r="CJ54" s="120" t="str">
        <f t="shared" ref="CJ54:CX54" si="151">IF(CJ31="","",CHAR(10)&amp;" "&amp;CJ31)</f>
        <v/>
      </c>
      <c r="CK54" s="120" t="str">
        <f t="shared" si="151"/>
        <v/>
      </c>
      <c r="CL54" s="120" t="str">
        <f t="shared" si="151"/>
        <v/>
      </c>
      <c r="CM54" s="120" t="str">
        <f t="shared" si="151"/>
        <v/>
      </c>
      <c r="CN54" s="120" t="str">
        <f t="shared" si="151"/>
        <v/>
      </c>
      <c r="CO54" s="120" t="str">
        <f t="shared" si="151"/>
        <v/>
      </c>
      <c r="CP54" s="120" t="str">
        <f t="shared" si="151"/>
        <v/>
      </c>
      <c r="CQ54" s="120" t="str">
        <f t="shared" si="151"/>
        <v/>
      </c>
      <c r="CR54" s="120" t="str">
        <f t="shared" si="151"/>
        <v/>
      </c>
      <c r="CS54" s="120" t="str">
        <f t="shared" si="151"/>
        <v/>
      </c>
      <c r="CT54" s="120" t="str">
        <f t="shared" si="151"/>
        <v xml:space="preserve">
 Whales</v>
      </c>
      <c r="CU54" s="120" t="str">
        <f t="shared" si="151"/>
        <v/>
      </c>
      <c r="CV54" s="120" t="str">
        <f t="shared" si="151"/>
        <v/>
      </c>
      <c r="CW54" s="120" t="str">
        <f t="shared" si="151"/>
        <v/>
      </c>
      <c r="CX54" s="120" t="str">
        <f t="shared" si="151"/>
        <v/>
      </c>
    </row>
    <row r="55" spans="2:102" x14ac:dyDescent="0.25">
      <c r="C55" s="26"/>
      <c r="G55" s="119" t="str">
        <f t="shared" si="148"/>
        <v/>
      </c>
      <c r="H55" s="119" t="str">
        <f>IF(H32="","",CHAR(10)&amp;" "&amp;H32)</f>
        <v/>
      </c>
      <c r="I55" s="119" t="str">
        <f t="shared" si="148"/>
        <v/>
      </c>
      <c r="J55" s="119" t="str">
        <f t="shared" si="148"/>
        <v xml:space="preserve">
 Horses</v>
      </c>
      <c r="K55" s="119" t="str">
        <f t="shared" si="148"/>
        <v/>
      </c>
      <c r="L55" s="119" t="str">
        <f t="shared" si="148"/>
        <v xml:space="preserve">
 Dolphins</v>
      </c>
      <c r="M55" s="119" t="str">
        <f t="shared" si="148"/>
        <v/>
      </c>
      <c r="Q55" s="120" t="str">
        <f t="shared" si="142"/>
        <v xml:space="preserve">
 Horses</v>
      </c>
      <c r="R55" s="120" t="str">
        <f t="shared" si="142"/>
        <v xml:space="preserve">
 Cats</v>
      </c>
      <c r="S55" s="120" t="str">
        <f t="shared" si="142"/>
        <v/>
      </c>
      <c r="T55" s="120" t="str">
        <f t="shared" si="142"/>
        <v/>
      </c>
      <c r="U55" s="120" t="str">
        <f t="shared" si="142"/>
        <v/>
      </c>
      <c r="W55" s="121"/>
      <c r="X55" s="32"/>
      <c r="Y55" s="32"/>
      <c r="Z55" s="42"/>
      <c r="AA55" s="120" t="str">
        <f t="shared" ref="AA55:AG55" si="152">IF(AA32="","",CHAR(10)&amp;" "&amp;AA32)</f>
        <v xml:space="preserve">
 Eels</v>
      </c>
      <c r="AB55" s="120" t="str">
        <f t="shared" si="152"/>
        <v/>
      </c>
      <c r="AC55" s="120" t="str">
        <f t="shared" si="152"/>
        <v/>
      </c>
      <c r="AD55" s="120" t="str">
        <f t="shared" si="152"/>
        <v/>
      </c>
      <c r="AE55" s="120" t="str">
        <f t="shared" si="152"/>
        <v/>
      </c>
      <c r="AF55" s="120" t="str">
        <f t="shared" si="152"/>
        <v/>
      </c>
      <c r="AG55" s="120" t="str">
        <f t="shared" si="152"/>
        <v/>
      </c>
      <c r="AK55" s="120" t="str">
        <f t="shared" si="144"/>
        <v/>
      </c>
      <c r="AL55" s="120" t="str">
        <f t="shared" si="144"/>
        <v/>
      </c>
      <c r="AM55" s="120" t="str">
        <f t="shared" si="144"/>
        <v/>
      </c>
      <c r="AN55" s="120" t="str">
        <f t="shared" si="144"/>
        <v/>
      </c>
      <c r="AO55" s="120" t="str">
        <f t="shared" si="144"/>
        <v/>
      </c>
      <c r="AP55" s="120" t="str">
        <f t="shared" si="144"/>
        <v/>
      </c>
      <c r="AQ55" s="120" t="str">
        <f t="shared" si="144"/>
        <v/>
      </c>
      <c r="AR55" s="120" t="str">
        <f t="shared" si="144"/>
        <v/>
      </c>
      <c r="AS55" s="120" t="str">
        <f t="shared" si="144"/>
        <v/>
      </c>
      <c r="AT55" s="120" t="str">
        <f t="shared" si="144"/>
        <v xml:space="preserve">
 Kim</v>
      </c>
      <c r="AU55" s="120" t="str">
        <f t="shared" si="144"/>
        <v/>
      </c>
      <c r="AV55" s="120" t="str">
        <f t="shared" si="144"/>
        <v/>
      </c>
      <c r="AW55" s="120" t="str">
        <f t="shared" si="144"/>
        <v/>
      </c>
      <c r="AX55" s="120" t="str">
        <f t="shared" si="144"/>
        <v/>
      </c>
      <c r="AY55" s="120" t="str">
        <f t="shared" si="144"/>
        <v/>
      </c>
      <c r="BB55" s="120" t="str">
        <f t="shared" ref="BB55:BP55" si="153">IF(BB32="","",CHAR(10)&amp;" "&amp;BB32)</f>
        <v/>
      </c>
      <c r="BC55" s="120" t="str">
        <f t="shared" si="153"/>
        <v/>
      </c>
      <c r="BD55" s="120" t="str">
        <f t="shared" si="153"/>
        <v xml:space="preserve">
 Stephanie</v>
      </c>
      <c r="BE55" s="120" t="str">
        <f t="shared" si="153"/>
        <v xml:space="preserve">
 Mary</v>
      </c>
      <c r="BF55" s="120" t="str">
        <f t="shared" si="153"/>
        <v/>
      </c>
      <c r="BG55" s="120" t="str">
        <f t="shared" si="153"/>
        <v/>
      </c>
      <c r="BH55" s="120" t="str">
        <f t="shared" si="153"/>
        <v/>
      </c>
      <c r="BI55" s="120" t="str">
        <f t="shared" si="153"/>
        <v/>
      </c>
      <c r="BJ55" s="120" t="str">
        <f t="shared" si="153"/>
        <v/>
      </c>
      <c r="BK55" s="120" t="str">
        <f t="shared" si="153"/>
        <v/>
      </c>
      <c r="BL55" s="120" t="str">
        <f t="shared" si="153"/>
        <v xml:space="preserve">
 Alan</v>
      </c>
      <c r="BM55" s="120" t="str">
        <f t="shared" si="153"/>
        <v/>
      </c>
      <c r="BN55" s="120" t="str">
        <f t="shared" si="153"/>
        <v/>
      </c>
      <c r="BO55" s="120" t="str">
        <f t="shared" si="153"/>
        <v/>
      </c>
      <c r="BP55" s="120" t="str">
        <f t="shared" si="153"/>
        <v/>
      </c>
      <c r="BS55" s="120" t="str">
        <f t="shared" si="146"/>
        <v/>
      </c>
      <c r="BT55" s="120" t="str">
        <f t="shared" si="146"/>
        <v/>
      </c>
      <c r="BU55" s="120" t="str">
        <f t="shared" si="146"/>
        <v/>
      </c>
      <c r="BV55" s="120" t="str">
        <f t="shared" si="146"/>
        <v/>
      </c>
      <c r="BW55" s="120" t="str">
        <f t="shared" si="146"/>
        <v/>
      </c>
      <c r="BX55" s="120" t="str">
        <f t="shared" si="146"/>
        <v/>
      </c>
      <c r="BY55" s="120" t="str">
        <f t="shared" si="146"/>
        <v xml:space="preserve">
 Ezgi</v>
      </c>
      <c r="BZ55" s="120" t="str">
        <f t="shared" si="146"/>
        <v/>
      </c>
      <c r="CA55" s="120" t="str">
        <f t="shared" si="146"/>
        <v/>
      </c>
      <c r="CB55" s="120" t="str">
        <f t="shared" si="146"/>
        <v/>
      </c>
      <c r="CC55" s="120" t="str">
        <f t="shared" si="146"/>
        <v/>
      </c>
      <c r="CD55" s="120" t="str">
        <f t="shared" si="146"/>
        <v/>
      </c>
      <c r="CE55" s="120" t="str">
        <f t="shared" si="146"/>
        <v/>
      </c>
      <c r="CF55" s="120" t="str">
        <f t="shared" si="146"/>
        <v/>
      </c>
      <c r="CG55" s="120" t="str">
        <f t="shared" si="146"/>
        <v xml:space="preserve">
 Pablo</v>
      </c>
      <c r="CJ55" s="120" t="str">
        <f t="shared" ref="CJ55:CX55" si="154">IF(CJ32="","",CHAR(10)&amp;" "&amp;CJ32)</f>
        <v/>
      </c>
      <c r="CK55" s="120" t="str">
        <f t="shared" si="154"/>
        <v/>
      </c>
      <c r="CL55" s="120" t="str">
        <f t="shared" si="154"/>
        <v/>
      </c>
      <c r="CM55" s="120" t="str">
        <f t="shared" si="154"/>
        <v/>
      </c>
      <c r="CN55" s="120" t="str">
        <f t="shared" si="154"/>
        <v xml:space="preserve">
 Pumas</v>
      </c>
      <c r="CO55" s="120" t="str">
        <f t="shared" si="154"/>
        <v/>
      </c>
      <c r="CP55" s="120" t="str">
        <f t="shared" si="154"/>
        <v/>
      </c>
      <c r="CQ55" s="120" t="str">
        <f t="shared" si="154"/>
        <v/>
      </c>
      <c r="CR55" s="120" t="str">
        <f t="shared" si="154"/>
        <v/>
      </c>
      <c r="CS55" s="120" t="str">
        <f t="shared" si="154"/>
        <v/>
      </c>
      <c r="CT55" s="120" t="str">
        <f t="shared" si="154"/>
        <v/>
      </c>
      <c r="CU55" s="120" t="str">
        <f t="shared" si="154"/>
        <v/>
      </c>
      <c r="CV55" s="120" t="str">
        <f t="shared" si="154"/>
        <v/>
      </c>
      <c r="CW55" s="120" t="str">
        <f t="shared" si="154"/>
        <v/>
      </c>
      <c r="CX55" s="120" t="str">
        <f t="shared" si="154"/>
        <v/>
      </c>
    </row>
    <row r="56" spans="2:102" x14ac:dyDescent="0.25">
      <c r="B56" s="27" t="s">
        <v>141</v>
      </c>
      <c r="G56" s="119" t="str">
        <f t="shared" si="148"/>
        <v xml:space="preserve">
 Camels</v>
      </c>
      <c r="H56" s="119" t="str">
        <f t="shared" si="148"/>
        <v xml:space="preserve">
 Foxes</v>
      </c>
      <c r="I56" s="119" t="str">
        <f t="shared" si="148"/>
        <v/>
      </c>
      <c r="J56" s="119" t="str">
        <f t="shared" si="148"/>
        <v/>
      </c>
      <c r="K56" s="119" t="str">
        <f t="shared" si="148"/>
        <v/>
      </c>
      <c r="L56" s="119" t="str">
        <f t="shared" si="148"/>
        <v/>
      </c>
      <c r="M56" s="119" t="str">
        <f t="shared" si="148"/>
        <v/>
      </c>
      <c r="Q56" s="120" t="str">
        <f t="shared" si="142"/>
        <v xml:space="preserve">
 Cows</v>
      </c>
      <c r="R56" s="120" t="str">
        <f t="shared" si="142"/>
        <v xml:space="preserve">
 Goats</v>
      </c>
      <c r="S56" s="120" t="str">
        <f t="shared" si="142"/>
        <v xml:space="preserve">
 Mollusks</v>
      </c>
      <c r="T56" s="120" t="str">
        <f t="shared" si="142"/>
        <v/>
      </c>
      <c r="U56" s="120" t="str">
        <f t="shared" si="142"/>
        <v/>
      </c>
      <c r="W56" s="121"/>
      <c r="X56" s="32"/>
      <c r="Y56" s="32"/>
      <c r="Z56" s="42"/>
      <c r="AA56" s="120" t="str">
        <f t="shared" ref="AA56:AG56" si="155">IF(AA33="","",CHAR(10)&amp;" "&amp;AA33)</f>
        <v/>
      </c>
      <c r="AB56" s="120" t="str">
        <f t="shared" si="155"/>
        <v xml:space="preserve">
 Pumas</v>
      </c>
      <c r="AC56" s="120" t="str">
        <f t="shared" si="155"/>
        <v/>
      </c>
      <c r="AD56" s="120" t="str">
        <f t="shared" si="155"/>
        <v xml:space="preserve">
 Tigers</v>
      </c>
      <c r="AE56" s="120" t="str">
        <f t="shared" si="155"/>
        <v/>
      </c>
      <c r="AF56" s="120" t="str">
        <f t="shared" si="155"/>
        <v/>
      </c>
      <c r="AG56" s="120" t="str">
        <f t="shared" si="155"/>
        <v/>
      </c>
      <c r="AK56" s="120" t="str">
        <f t="shared" si="144"/>
        <v/>
      </c>
      <c r="AL56" s="120" t="str">
        <f t="shared" si="144"/>
        <v/>
      </c>
      <c r="AM56" s="120" t="str">
        <f t="shared" si="144"/>
        <v/>
      </c>
      <c r="AN56" s="120" t="str">
        <f t="shared" si="144"/>
        <v xml:space="preserve">
 Deniz</v>
      </c>
      <c r="AO56" s="120" t="str">
        <f t="shared" si="144"/>
        <v/>
      </c>
      <c r="AP56" s="120" t="str">
        <f t="shared" si="144"/>
        <v/>
      </c>
      <c r="AQ56" s="120" t="str">
        <f t="shared" si="144"/>
        <v/>
      </c>
      <c r="AR56" s="120" t="str">
        <f t="shared" si="144"/>
        <v xml:space="preserve">
 Salion</v>
      </c>
      <c r="AS56" s="120" t="str">
        <f t="shared" si="144"/>
        <v/>
      </c>
      <c r="AT56" s="120" t="str">
        <f t="shared" si="144"/>
        <v/>
      </c>
      <c r="AU56" s="120" t="str">
        <f t="shared" si="144"/>
        <v/>
      </c>
      <c r="AV56" s="120" t="str">
        <f t="shared" si="144"/>
        <v/>
      </c>
      <c r="AW56" s="120" t="str">
        <f t="shared" si="144"/>
        <v xml:space="preserve">
 Leyla</v>
      </c>
      <c r="AX56" s="120" t="str">
        <f t="shared" si="144"/>
        <v/>
      </c>
      <c r="AY56" s="120" t="str">
        <f t="shared" si="144"/>
        <v/>
      </c>
      <c r="BB56" s="120" t="str">
        <f t="shared" ref="BB56:BP56" si="156">IF(BB33="","",CHAR(10)&amp;" "&amp;BB33)</f>
        <v xml:space="preserve">
 John</v>
      </c>
      <c r="BC56" s="120" t="str">
        <f t="shared" si="156"/>
        <v/>
      </c>
      <c r="BD56" s="120" t="str">
        <f t="shared" si="156"/>
        <v/>
      </c>
      <c r="BE56" s="120" t="str">
        <f t="shared" si="156"/>
        <v xml:space="preserve">
 Norman</v>
      </c>
      <c r="BF56" s="120" t="str">
        <f t="shared" si="156"/>
        <v/>
      </c>
      <c r="BG56" s="120" t="str">
        <f t="shared" si="156"/>
        <v/>
      </c>
      <c r="BH56" s="120" t="str">
        <f t="shared" si="156"/>
        <v/>
      </c>
      <c r="BI56" s="120" t="str">
        <f t="shared" si="156"/>
        <v xml:space="preserve">
 Gabriel</v>
      </c>
      <c r="BJ56" s="120" t="str">
        <f t="shared" si="156"/>
        <v/>
      </c>
      <c r="BK56" s="120" t="str">
        <f t="shared" si="156"/>
        <v/>
      </c>
      <c r="BL56" s="120" t="str">
        <f t="shared" si="156"/>
        <v/>
      </c>
      <c r="BM56" s="120" t="str">
        <f t="shared" si="156"/>
        <v/>
      </c>
      <c r="BN56" s="120" t="str">
        <f t="shared" si="156"/>
        <v/>
      </c>
      <c r="BO56" s="120" t="str">
        <f t="shared" si="156"/>
        <v/>
      </c>
      <c r="BP56" s="120" t="str">
        <f t="shared" si="156"/>
        <v/>
      </c>
      <c r="BS56" s="120" t="str">
        <f t="shared" si="146"/>
        <v/>
      </c>
      <c r="BT56" s="120" t="str">
        <f t="shared" si="146"/>
        <v/>
      </c>
      <c r="BU56" s="120" t="str">
        <f t="shared" si="146"/>
        <v/>
      </c>
      <c r="BV56" s="120" t="str">
        <f t="shared" si="146"/>
        <v/>
      </c>
      <c r="BW56" s="120" t="str">
        <f t="shared" si="146"/>
        <v/>
      </c>
      <c r="BX56" s="120" t="str">
        <f t="shared" si="146"/>
        <v/>
      </c>
      <c r="BY56" s="120" t="str">
        <f t="shared" si="146"/>
        <v/>
      </c>
      <c r="BZ56" s="120" t="str">
        <f t="shared" si="146"/>
        <v/>
      </c>
      <c r="CA56" s="120" t="str">
        <f t="shared" si="146"/>
        <v/>
      </c>
      <c r="CB56" s="120" t="str">
        <f t="shared" si="146"/>
        <v/>
      </c>
      <c r="CC56" s="120" t="str">
        <f t="shared" si="146"/>
        <v xml:space="preserve">
 Bryan</v>
      </c>
      <c r="CD56" s="120" t="str">
        <f t="shared" si="146"/>
        <v/>
      </c>
      <c r="CE56" s="120" t="str">
        <f t="shared" si="146"/>
        <v/>
      </c>
      <c r="CF56" s="120" t="str">
        <f t="shared" si="146"/>
        <v/>
      </c>
      <c r="CG56" s="120" t="str">
        <f t="shared" si="146"/>
        <v/>
      </c>
      <c r="CJ56" s="120" t="str">
        <f t="shared" ref="CJ56:CX56" si="157">IF(CJ33="","",CHAR(10)&amp;" "&amp;CJ33)</f>
        <v/>
      </c>
      <c r="CK56" s="120" t="str">
        <f t="shared" si="157"/>
        <v/>
      </c>
      <c r="CL56" s="120" t="str">
        <f t="shared" si="157"/>
        <v/>
      </c>
      <c r="CM56" s="120" t="str">
        <f t="shared" si="157"/>
        <v/>
      </c>
      <c r="CN56" s="120" t="str">
        <f t="shared" si="157"/>
        <v/>
      </c>
      <c r="CO56" s="120" t="str">
        <f t="shared" si="157"/>
        <v/>
      </c>
      <c r="CP56" s="120" t="str">
        <f t="shared" si="157"/>
        <v/>
      </c>
      <c r="CQ56" s="120" t="str">
        <f t="shared" si="157"/>
        <v/>
      </c>
      <c r="CR56" s="120" t="str">
        <f t="shared" si="157"/>
        <v/>
      </c>
      <c r="CS56" s="120" t="str">
        <f t="shared" si="157"/>
        <v/>
      </c>
      <c r="CT56" s="120" t="str">
        <f t="shared" si="157"/>
        <v/>
      </c>
      <c r="CU56" s="120" t="str">
        <f t="shared" si="157"/>
        <v/>
      </c>
      <c r="CV56" s="120" t="str">
        <f t="shared" si="157"/>
        <v/>
      </c>
      <c r="CW56" s="120" t="str">
        <f t="shared" si="157"/>
        <v/>
      </c>
      <c r="CX56" s="120" t="str">
        <f t="shared" si="157"/>
        <v/>
      </c>
    </row>
    <row r="57" spans="2:102" x14ac:dyDescent="0.25">
      <c r="B57" s="117" t="str">
        <f>'2Circles'!$C$7</f>
        <v>ASIA</v>
      </c>
      <c r="C57" s="126" t="str">
        <f>'2Circles'!$D$7</f>
        <v>EUROPE</v>
      </c>
      <c r="D57" s="41"/>
      <c r="G57" s="119" t="str">
        <f t="shared" si="148"/>
        <v/>
      </c>
      <c r="H57" s="119" t="str">
        <f t="shared" si="148"/>
        <v/>
      </c>
      <c r="I57" s="119" t="str">
        <f t="shared" si="148"/>
        <v/>
      </c>
      <c r="J57" s="119" t="str">
        <f t="shared" si="148"/>
        <v/>
      </c>
      <c r="K57" s="119" t="str">
        <f t="shared" si="148"/>
        <v/>
      </c>
      <c r="L57" s="119" t="str">
        <f t="shared" si="148"/>
        <v/>
      </c>
      <c r="M57" s="119" t="str">
        <f t="shared" si="148"/>
        <v xml:space="preserve">
 Whales</v>
      </c>
      <c r="Q57" s="120" t="str">
        <f t="shared" si="142"/>
        <v/>
      </c>
      <c r="R57" s="120" t="str">
        <f t="shared" si="142"/>
        <v/>
      </c>
      <c r="S57" s="120" t="str">
        <f t="shared" si="142"/>
        <v xml:space="preserve">
 Squids</v>
      </c>
      <c r="T57" s="120" t="str">
        <f t="shared" si="142"/>
        <v xml:space="preserve">
 Whales</v>
      </c>
      <c r="U57" s="120" t="str">
        <f t="shared" si="142"/>
        <v/>
      </c>
      <c r="W57" s="121"/>
      <c r="X57" s="32"/>
      <c r="Y57" s="32"/>
      <c r="Z57" s="42"/>
      <c r="AA57" s="120" t="str">
        <f t="shared" ref="AA57:AG57" si="158">IF(AA34="","",CHAR(10)&amp;" "&amp;AA34)</f>
        <v/>
      </c>
      <c r="AB57" s="120" t="str">
        <f t="shared" si="158"/>
        <v/>
      </c>
      <c r="AC57" s="120" t="str">
        <f t="shared" si="158"/>
        <v/>
      </c>
      <c r="AD57" s="120" t="str">
        <f t="shared" si="158"/>
        <v/>
      </c>
      <c r="AE57" s="120" t="str">
        <f t="shared" si="158"/>
        <v/>
      </c>
      <c r="AF57" s="120" t="str">
        <f t="shared" si="158"/>
        <v/>
      </c>
      <c r="AG57" s="120" t="str">
        <f t="shared" si="158"/>
        <v/>
      </c>
      <c r="AK57" s="120" t="str">
        <f t="shared" si="144"/>
        <v/>
      </c>
      <c r="AL57" s="120" t="str">
        <f t="shared" si="144"/>
        <v/>
      </c>
      <c r="AM57" s="120" t="str">
        <f t="shared" si="144"/>
        <v xml:space="preserve">
 Britney</v>
      </c>
      <c r="AN57" s="120" t="str">
        <f t="shared" si="144"/>
        <v/>
      </c>
      <c r="AO57" s="120" t="str">
        <f t="shared" si="144"/>
        <v xml:space="preserve">
 Amanda</v>
      </c>
      <c r="AP57" s="120" t="str">
        <f t="shared" si="144"/>
        <v/>
      </c>
      <c r="AQ57" s="120" t="str">
        <f t="shared" si="144"/>
        <v/>
      </c>
      <c r="AR57" s="120" t="str">
        <f t="shared" si="144"/>
        <v/>
      </c>
      <c r="AS57" s="120" t="str">
        <f t="shared" si="144"/>
        <v/>
      </c>
      <c r="AT57" s="120" t="str">
        <f t="shared" si="144"/>
        <v/>
      </c>
      <c r="AU57" s="120" t="str">
        <f t="shared" si="144"/>
        <v/>
      </c>
      <c r="AV57" s="120" t="str">
        <f t="shared" si="144"/>
        <v/>
      </c>
      <c r="AW57" s="120" t="str">
        <f t="shared" si="144"/>
        <v/>
      </c>
      <c r="AX57" s="120" t="str">
        <f t="shared" si="144"/>
        <v xml:space="preserve">
 Rose</v>
      </c>
      <c r="AY57" s="120" t="str">
        <f t="shared" si="144"/>
        <v/>
      </c>
      <c r="BB57" s="120" t="str">
        <f t="shared" ref="BB57:BP57" si="159">IF(BB34="","",CHAR(10)&amp;" "&amp;BB34)</f>
        <v/>
      </c>
      <c r="BC57" s="120" t="str">
        <f t="shared" si="159"/>
        <v/>
      </c>
      <c r="BD57" s="120" t="str">
        <f t="shared" si="159"/>
        <v xml:space="preserve">
 Charles</v>
      </c>
      <c r="BE57" s="120" t="str">
        <f t="shared" si="159"/>
        <v/>
      </c>
      <c r="BF57" s="120" t="str">
        <f t="shared" si="159"/>
        <v/>
      </c>
      <c r="BG57" s="120" t="str">
        <f t="shared" si="159"/>
        <v/>
      </c>
      <c r="BH57" s="120" t="str">
        <f t="shared" si="159"/>
        <v/>
      </c>
      <c r="BI57" s="120" t="str">
        <f t="shared" si="159"/>
        <v/>
      </c>
      <c r="BJ57" s="120" t="str">
        <f t="shared" si="159"/>
        <v/>
      </c>
      <c r="BK57" s="120" t="str">
        <f t="shared" si="159"/>
        <v/>
      </c>
      <c r="BL57" s="120" t="str">
        <f t="shared" si="159"/>
        <v/>
      </c>
      <c r="BM57" s="120" t="str">
        <f t="shared" si="159"/>
        <v/>
      </c>
      <c r="BN57" s="120" t="str">
        <f t="shared" si="159"/>
        <v/>
      </c>
      <c r="BO57" s="120" t="str">
        <f t="shared" si="159"/>
        <v/>
      </c>
      <c r="BP57" s="120" t="str">
        <f t="shared" si="159"/>
        <v/>
      </c>
      <c r="BS57" s="120" t="str">
        <f t="shared" si="146"/>
        <v/>
      </c>
      <c r="BT57" s="120" t="str">
        <f t="shared" si="146"/>
        <v/>
      </c>
      <c r="BU57" s="120" t="str">
        <f t="shared" si="146"/>
        <v/>
      </c>
      <c r="BV57" s="120" t="str">
        <f t="shared" si="146"/>
        <v/>
      </c>
      <c r="BW57" s="120" t="str">
        <f t="shared" si="146"/>
        <v/>
      </c>
      <c r="BX57" s="120" t="str">
        <f t="shared" si="146"/>
        <v/>
      </c>
      <c r="BY57" s="120" t="str">
        <f t="shared" si="146"/>
        <v/>
      </c>
      <c r="BZ57" s="120" t="str">
        <f t="shared" si="146"/>
        <v/>
      </c>
      <c r="CA57" s="120" t="str">
        <f t="shared" si="146"/>
        <v/>
      </c>
      <c r="CB57" s="120" t="str">
        <f t="shared" si="146"/>
        <v/>
      </c>
      <c r="CC57" s="120" t="str">
        <f t="shared" si="146"/>
        <v/>
      </c>
      <c r="CD57" s="120" t="str">
        <f t="shared" si="146"/>
        <v xml:space="preserve">
 Stewart</v>
      </c>
      <c r="CE57" s="120" t="str">
        <f t="shared" si="146"/>
        <v/>
      </c>
      <c r="CF57" s="120" t="str">
        <f t="shared" si="146"/>
        <v/>
      </c>
      <c r="CG57" s="120" t="str">
        <f t="shared" si="146"/>
        <v/>
      </c>
      <c r="CJ57" s="120" t="str">
        <f t="shared" ref="CJ57:CX57" si="160">IF(CJ34="","",CHAR(10)&amp;" "&amp;CJ34)</f>
        <v/>
      </c>
      <c r="CK57" s="120" t="str">
        <f t="shared" si="160"/>
        <v xml:space="preserve">
 Wolves</v>
      </c>
      <c r="CL57" s="120" t="str">
        <f t="shared" si="160"/>
        <v/>
      </c>
      <c r="CM57" s="120" t="str">
        <f t="shared" si="160"/>
        <v/>
      </c>
      <c r="CN57" s="120" t="str">
        <f t="shared" si="160"/>
        <v xml:space="preserve">
 Sheep</v>
      </c>
      <c r="CO57" s="120" t="str">
        <f t="shared" si="160"/>
        <v/>
      </c>
      <c r="CP57" s="120" t="str">
        <f t="shared" si="160"/>
        <v/>
      </c>
      <c r="CQ57" s="120" t="str">
        <f t="shared" si="160"/>
        <v/>
      </c>
      <c r="CR57" s="120" t="str">
        <f t="shared" si="160"/>
        <v/>
      </c>
      <c r="CS57" s="120" t="str">
        <f t="shared" si="160"/>
        <v/>
      </c>
      <c r="CT57" s="120" t="str">
        <f t="shared" si="160"/>
        <v/>
      </c>
      <c r="CU57" s="120" t="str">
        <f t="shared" si="160"/>
        <v/>
      </c>
      <c r="CV57" s="120" t="str">
        <f t="shared" si="160"/>
        <v/>
      </c>
      <c r="CW57" s="120" t="str">
        <f t="shared" si="160"/>
        <v/>
      </c>
      <c r="CX57" s="120" t="str">
        <f t="shared" si="160"/>
        <v/>
      </c>
    </row>
    <row r="58" spans="2:102" x14ac:dyDescent="0.25">
      <c r="B58" s="118" t="str">
        <f t="shared" ref="B58:B67" si="161">IFERROR(IF(COUNTIF(TwoCircle1,INDEX(TwoCircle1,A7,0))&gt;1,INDEX(TwoCircle1,A7,0),""),"")</f>
        <v/>
      </c>
      <c r="C58" s="127" t="str">
        <f t="shared" ref="C58:C67" si="162">IFERROR(IF(COUNTIF(TwoCircle2,INDEX(TwoCircle2,A7,0))&gt;1,INDEX(TwoCircle2,A7,0),""),"")</f>
        <v/>
      </c>
      <c r="D58" s="39"/>
      <c r="G58" s="119" t="str">
        <f t="shared" si="148"/>
        <v/>
      </c>
      <c r="H58" s="119" t="str">
        <f t="shared" si="148"/>
        <v/>
      </c>
      <c r="I58" s="119" t="str">
        <f t="shared" si="148"/>
        <v xml:space="preserve">
 Turtles</v>
      </c>
      <c r="J58" s="119" t="str">
        <f t="shared" si="148"/>
        <v/>
      </c>
      <c r="K58" s="119" t="str">
        <f t="shared" si="148"/>
        <v xml:space="preserve">
 Sharks</v>
      </c>
      <c r="L58" s="119" t="str">
        <f t="shared" si="148"/>
        <v/>
      </c>
      <c r="M58" s="119" t="str">
        <f t="shared" si="148"/>
        <v/>
      </c>
      <c r="Q58" s="120" t="str">
        <f t="shared" si="142"/>
        <v/>
      </c>
      <c r="R58" s="120" t="str">
        <f t="shared" si="142"/>
        <v/>
      </c>
      <c r="S58" s="120" t="str">
        <f t="shared" si="142"/>
        <v/>
      </c>
      <c r="T58" s="120" t="str">
        <f t="shared" si="142"/>
        <v xml:space="preserve">
 Hippopotamus</v>
      </c>
      <c r="U58" s="120" t="str">
        <f t="shared" si="142"/>
        <v xml:space="preserve">
 Hippopotamus</v>
      </c>
      <c r="W58" s="121"/>
      <c r="X58" s="32"/>
      <c r="Y58" s="32"/>
      <c r="Z58" s="42"/>
      <c r="AA58" s="120" t="str">
        <f t="shared" ref="AA58:AG58" si="163">IF(AA35="","",CHAR(10)&amp;" "&amp;AA35)</f>
        <v/>
      </c>
      <c r="AB58" s="120" t="str">
        <f t="shared" si="163"/>
        <v/>
      </c>
      <c r="AC58" s="120" t="str">
        <f t="shared" si="163"/>
        <v/>
      </c>
      <c r="AD58" s="120" t="str">
        <f t="shared" si="163"/>
        <v xml:space="preserve">
 Elephants</v>
      </c>
      <c r="AE58" s="120" t="str">
        <f t="shared" si="163"/>
        <v/>
      </c>
      <c r="AF58" s="120" t="str">
        <f t="shared" si="163"/>
        <v/>
      </c>
      <c r="AG58" s="120" t="str">
        <f t="shared" si="163"/>
        <v/>
      </c>
      <c r="AK58" s="120" t="str">
        <f t="shared" si="144"/>
        <v/>
      </c>
      <c r="AL58" s="120" t="str">
        <f t="shared" si="144"/>
        <v/>
      </c>
      <c r="AM58" s="120" t="str">
        <f t="shared" si="144"/>
        <v/>
      </c>
      <c r="AN58" s="120" t="str">
        <f t="shared" si="144"/>
        <v/>
      </c>
      <c r="AO58" s="120" t="str">
        <f t="shared" si="144"/>
        <v/>
      </c>
      <c r="AP58" s="120" t="str">
        <f t="shared" si="144"/>
        <v/>
      </c>
      <c r="AQ58" s="120" t="str">
        <f t="shared" si="144"/>
        <v xml:space="preserve">
 Onur</v>
      </c>
      <c r="AR58" s="120" t="str">
        <f t="shared" si="144"/>
        <v/>
      </c>
      <c r="AS58" s="120" t="str">
        <f t="shared" si="144"/>
        <v/>
      </c>
      <c r="AT58" s="120" t="str">
        <f t="shared" si="144"/>
        <v/>
      </c>
      <c r="AU58" s="120" t="str">
        <f t="shared" si="144"/>
        <v/>
      </c>
      <c r="AV58" s="120" t="str">
        <f t="shared" si="144"/>
        <v/>
      </c>
      <c r="AW58" s="120" t="str">
        <f t="shared" si="144"/>
        <v/>
      </c>
      <c r="AX58" s="120" t="str">
        <f t="shared" si="144"/>
        <v/>
      </c>
      <c r="AY58" s="120" t="str">
        <f t="shared" si="144"/>
        <v xml:space="preserve">
 John</v>
      </c>
      <c r="BB58" s="120" t="str">
        <f t="shared" ref="BB58:BP58" si="164">IF(BB35="","",CHAR(10)&amp;" "&amp;BB35)</f>
        <v xml:space="preserve">
 George</v>
      </c>
      <c r="BC58" s="120" t="str">
        <f t="shared" si="164"/>
        <v xml:space="preserve">
 Eric</v>
      </c>
      <c r="BD58" s="120" t="str">
        <f t="shared" si="164"/>
        <v xml:space="preserve">
 Scott</v>
      </c>
      <c r="BE58" s="120" t="str">
        <f t="shared" si="164"/>
        <v/>
      </c>
      <c r="BF58" s="120" t="str">
        <f t="shared" si="164"/>
        <v/>
      </c>
      <c r="BG58" s="120" t="str">
        <f t="shared" si="164"/>
        <v/>
      </c>
      <c r="BH58" s="120" t="str">
        <f t="shared" si="164"/>
        <v/>
      </c>
      <c r="BI58" s="120" t="str">
        <f t="shared" si="164"/>
        <v/>
      </c>
      <c r="BJ58" s="120" t="str">
        <f t="shared" si="164"/>
        <v/>
      </c>
      <c r="BK58" s="120" t="str">
        <f t="shared" si="164"/>
        <v/>
      </c>
      <c r="BL58" s="120" t="str">
        <f t="shared" si="164"/>
        <v/>
      </c>
      <c r="BM58" s="120" t="str">
        <f t="shared" si="164"/>
        <v/>
      </c>
      <c r="BN58" s="120" t="str">
        <f t="shared" si="164"/>
        <v/>
      </c>
      <c r="BO58" s="120" t="str">
        <f t="shared" si="164"/>
        <v/>
      </c>
      <c r="BP58" s="120" t="str">
        <f t="shared" si="164"/>
        <v/>
      </c>
      <c r="BS58" s="120" t="str">
        <f t="shared" si="146"/>
        <v/>
      </c>
      <c r="BT58" s="120" t="str">
        <f t="shared" si="146"/>
        <v/>
      </c>
      <c r="BU58" s="120" t="str">
        <f t="shared" si="146"/>
        <v/>
      </c>
      <c r="BV58" s="120" t="str">
        <f t="shared" si="146"/>
        <v/>
      </c>
      <c r="BW58" s="120" t="str">
        <f t="shared" si="146"/>
        <v xml:space="preserve">
 Melis</v>
      </c>
      <c r="BX58" s="120" t="str">
        <f t="shared" si="146"/>
        <v/>
      </c>
      <c r="BY58" s="120" t="str">
        <f t="shared" si="146"/>
        <v/>
      </c>
      <c r="BZ58" s="120" t="str">
        <f t="shared" si="146"/>
        <v/>
      </c>
      <c r="CA58" s="120" t="str">
        <f t="shared" si="146"/>
        <v/>
      </c>
      <c r="CB58" s="120" t="str">
        <f t="shared" si="146"/>
        <v/>
      </c>
      <c r="CC58" s="120" t="str">
        <f t="shared" si="146"/>
        <v/>
      </c>
      <c r="CD58" s="120" t="str">
        <f t="shared" si="146"/>
        <v/>
      </c>
      <c r="CE58" s="120" t="str">
        <f t="shared" si="146"/>
        <v/>
      </c>
      <c r="CF58" s="120" t="str">
        <f t="shared" si="146"/>
        <v/>
      </c>
      <c r="CG58" s="120" t="str">
        <f t="shared" si="146"/>
        <v/>
      </c>
      <c r="CJ58" s="120" t="str">
        <f t="shared" ref="CJ58:CX58" si="165">IF(CJ35="","",CHAR(10)&amp;" "&amp;CJ35)</f>
        <v/>
      </c>
      <c r="CK58" s="120" t="str">
        <f t="shared" si="165"/>
        <v/>
      </c>
      <c r="CL58" s="120" t="str">
        <f t="shared" si="165"/>
        <v/>
      </c>
      <c r="CM58" s="120" t="str">
        <f t="shared" si="165"/>
        <v/>
      </c>
      <c r="CN58" s="120" t="str">
        <f t="shared" si="165"/>
        <v/>
      </c>
      <c r="CO58" s="120" t="str">
        <f t="shared" si="165"/>
        <v/>
      </c>
      <c r="CP58" s="120" t="str">
        <f t="shared" si="165"/>
        <v/>
      </c>
      <c r="CQ58" s="120" t="str">
        <f t="shared" si="165"/>
        <v/>
      </c>
      <c r="CR58" s="120" t="str">
        <f t="shared" si="165"/>
        <v/>
      </c>
      <c r="CS58" s="120" t="str">
        <f t="shared" si="165"/>
        <v/>
      </c>
      <c r="CT58" s="120" t="str">
        <f t="shared" si="165"/>
        <v/>
      </c>
      <c r="CU58" s="120" t="str">
        <f t="shared" si="165"/>
        <v xml:space="preserve">
 Goats</v>
      </c>
      <c r="CV58" s="120" t="str">
        <f t="shared" si="165"/>
        <v/>
      </c>
      <c r="CW58" s="120" t="str">
        <f t="shared" si="165"/>
        <v/>
      </c>
      <c r="CX58" s="120" t="str">
        <f t="shared" si="165"/>
        <v/>
      </c>
    </row>
    <row r="59" spans="2:102" x14ac:dyDescent="0.25">
      <c r="B59" s="118" t="str">
        <f t="shared" si="161"/>
        <v/>
      </c>
      <c r="C59" s="127" t="str">
        <f t="shared" si="162"/>
        <v>Italy</v>
      </c>
      <c r="D59" s="39"/>
      <c r="G59" s="119" t="str">
        <f t="shared" si="148"/>
        <v/>
      </c>
      <c r="H59" s="119" t="str">
        <f t="shared" si="148"/>
        <v/>
      </c>
      <c r="I59" s="119" t="str">
        <f t="shared" si="148"/>
        <v xml:space="preserve">
 Seals</v>
      </c>
      <c r="J59" s="119" t="str">
        <f t="shared" si="148"/>
        <v/>
      </c>
      <c r="K59" s="119" t="str">
        <f t="shared" si="148"/>
        <v/>
      </c>
      <c r="L59" s="119" t="str">
        <f t="shared" si="148"/>
        <v/>
      </c>
      <c r="M59" s="119" t="str">
        <f t="shared" si="148"/>
        <v xml:space="preserve">
 Hippopotamus</v>
      </c>
      <c r="Q59" s="120" t="str">
        <f t="shared" si="142"/>
        <v/>
      </c>
      <c r="R59" s="120" t="str">
        <f t="shared" si="142"/>
        <v/>
      </c>
      <c r="S59" s="120" t="str">
        <f t="shared" si="142"/>
        <v/>
      </c>
      <c r="T59" s="120" t="str">
        <f t="shared" si="142"/>
        <v/>
      </c>
      <c r="U59" s="120" t="str">
        <f t="shared" si="142"/>
        <v xml:space="preserve">
 Orcas</v>
      </c>
      <c r="X59" s="32"/>
      <c r="Y59" s="32"/>
      <c r="Z59" s="42"/>
      <c r="AA59" s="120" t="str">
        <f t="shared" ref="AA59:AG59" si="166">IF(AA36="","",CHAR(10)&amp;" "&amp;AA36)</f>
        <v xml:space="preserve">
 Sharks</v>
      </c>
      <c r="AB59" s="120" t="str">
        <f t="shared" si="166"/>
        <v/>
      </c>
      <c r="AC59" s="120" t="str">
        <f t="shared" si="166"/>
        <v/>
      </c>
      <c r="AD59" s="120" t="str">
        <f t="shared" si="166"/>
        <v/>
      </c>
      <c r="AE59" s="120" t="str">
        <f t="shared" si="166"/>
        <v xml:space="preserve">
 Seals</v>
      </c>
      <c r="AF59" s="120" t="str">
        <f t="shared" si="166"/>
        <v/>
      </c>
      <c r="AG59" s="120" t="str">
        <f t="shared" si="166"/>
        <v/>
      </c>
      <c r="AK59" s="120" t="str">
        <f t="shared" si="144"/>
        <v xml:space="preserve">
 Monica</v>
      </c>
      <c r="AL59" s="120" t="str">
        <f t="shared" si="144"/>
        <v/>
      </c>
      <c r="AM59" s="120" t="str">
        <f t="shared" si="144"/>
        <v/>
      </c>
      <c r="AN59" s="120" t="str">
        <f t="shared" si="144"/>
        <v/>
      </c>
      <c r="AO59" s="120" t="str">
        <f t="shared" si="144"/>
        <v/>
      </c>
      <c r="AP59" s="120" t="str">
        <f t="shared" si="144"/>
        <v/>
      </c>
      <c r="AQ59" s="120" t="str">
        <f t="shared" si="144"/>
        <v/>
      </c>
      <c r="AR59" s="120" t="str">
        <f t="shared" si="144"/>
        <v/>
      </c>
      <c r="AS59" s="120" t="str">
        <f t="shared" si="144"/>
        <v/>
      </c>
      <c r="AT59" s="120" t="str">
        <f t="shared" si="144"/>
        <v/>
      </c>
      <c r="AU59" s="120" t="str">
        <f t="shared" si="144"/>
        <v/>
      </c>
      <c r="AV59" s="120" t="str">
        <f t="shared" si="144"/>
        <v/>
      </c>
      <c r="AW59" s="120" t="str">
        <f t="shared" si="144"/>
        <v/>
      </c>
      <c r="AX59" s="120" t="str">
        <f t="shared" si="144"/>
        <v/>
      </c>
      <c r="AY59" s="120" t="str">
        <f t="shared" si="144"/>
        <v/>
      </c>
      <c r="BB59" s="120" t="str">
        <f t="shared" ref="BB59:BP59" si="167">IF(BB36="","",CHAR(10)&amp;" "&amp;BB36)</f>
        <v xml:space="preserve">
 John</v>
      </c>
      <c r="BC59" s="120" t="str">
        <f t="shared" si="167"/>
        <v/>
      </c>
      <c r="BD59" s="120" t="str">
        <f t="shared" si="167"/>
        <v/>
      </c>
      <c r="BE59" s="120" t="str">
        <f t="shared" si="167"/>
        <v/>
      </c>
      <c r="BF59" s="120" t="str">
        <f t="shared" si="167"/>
        <v/>
      </c>
      <c r="BG59" s="120" t="str">
        <f t="shared" si="167"/>
        <v/>
      </c>
      <c r="BH59" s="120" t="str">
        <f t="shared" si="167"/>
        <v/>
      </c>
      <c r="BI59" s="120" t="str">
        <f t="shared" si="167"/>
        <v/>
      </c>
      <c r="BJ59" s="120" t="str">
        <f t="shared" si="167"/>
        <v/>
      </c>
      <c r="BK59" s="120" t="str">
        <f t="shared" si="167"/>
        <v/>
      </c>
      <c r="BL59" s="120" t="str">
        <f t="shared" si="167"/>
        <v/>
      </c>
      <c r="BM59" s="120" t="str">
        <f t="shared" si="167"/>
        <v/>
      </c>
      <c r="BN59" s="120" t="str">
        <f t="shared" si="167"/>
        <v/>
      </c>
      <c r="BO59" s="120" t="str">
        <f t="shared" si="167"/>
        <v/>
      </c>
      <c r="BP59" s="120" t="str">
        <f t="shared" si="167"/>
        <v xml:space="preserve">
 Zach</v>
      </c>
      <c r="BS59" s="120" t="str">
        <f t="shared" si="146"/>
        <v/>
      </c>
      <c r="BT59" s="120" t="str">
        <f t="shared" si="146"/>
        <v/>
      </c>
      <c r="BU59" s="120" t="str">
        <f t="shared" si="146"/>
        <v/>
      </c>
      <c r="BV59" s="120" t="str">
        <f t="shared" si="146"/>
        <v/>
      </c>
      <c r="BW59" s="120" t="str">
        <f t="shared" si="146"/>
        <v/>
      </c>
      <c r="BX59" s="120" t="str">
        <f t="shared" si="146"/>
        <v/>
      </c>
      <c r="BY59" s="120" t="str">
        <f t="shared" si="146"/>
        <v xml:space="preserve">
 Ezgi</v>
      </c>
      <c r="BZ59" s="120" t="str">
        <f t="shared" si="146"/>
        <v/>
      </c>
      <c r="CA59" s="120" t="str">
        <f t="shared" si="146"/>
        <v/>
      </c>
      <c r="CB59" s="120" t="str">
        <f t="shared" si="146"/>
        <v xml:space="preserve">
 Anthony</v>
      </c>
      <c r="CC59" s="120" t="str">
        <f t="shared" si="146"/>
        <v/>
      </c>
      <c r="CD59" s="120" t="str">
        <f t="shared" si="146"/>
        <v/>
      </c>
      <c r="CE59" s="120" t="str">
        <f t="shared" si="146"/>
        <v/>
      </c>
      <c r="CF59" s="120" t="str">
        <f t="shared" si="146"/>
        <v xml:space="preserve">
 Leslie</v>
      </c>
      <c r="CG59" s="120" t="str">
        <f t="shared" si="146"/>
        <v/>
      </c>
      <c r="CJ59" s="120" t="str">
        <f t="shared" ref="CJ59:CX59" si="168">IF(CJ36="","",CHAR(10)&amp;" "&amp;CJ36)</f>
        <v/>
      </c>
      <c r="CK59" s="120" t="str">
        <f t="shared" si="168"/>
        <v/>
      </c>
      <c r="CL59" s="120" t="str">
        <f t="shared" si="168"/>
        <v/>
      </c>
      <c r="CM59" s="120" t="str">
        <f t="shared" si="168"/>
        <v/>
      </c>
      <c r="CN59" s="120" t="str">
        <f t="shared" si="168"/>
        <v/>
      </c>
      <c r="CO59" s="120" t="str">
        <f t="shared" si="168"/>
        <v/>
      </c>
      <c r="CP59" s="120" t="str">
        <f t="shared" si="168"/>
        <v/>
      </c>
      <c r="CQ59" s="120" t="str">
        <f t="shared" si="168"/>
        <v/>
      </c>
      <c r="CR59" s="120" t="str">
        <f t="shared" si="168"/>
        <v/>
      </c>
      <c r="CS59" s="120" t="str">
        <f t="shared" si="168"/>
        <v/>
      </c>
      <c r="CT59" s="120" t="str">
        <f t="shared" si="168"/>
        <v xml:space="preserve">
 Dolphins</v>
      </c>
      <c r="CU59" s="120" t="str">
        <f t="shared" si="168"/>
        <v/>
      </c>
      <c r="CV59" s="120" t="str">
        <f t="shared" si="168"/>
        <v/>
      </c>
      <c r="CW59" s="120" t="str">
        <f t="shared" si="168"/>
        <v/>
      </c>
      <c r="CX59" s="120" t="str">
        <f t="shared" si="168"/>
        <v xml:space="preserve">
 Seals</v>
      </c>
    </row>
    <row r="60" spans="2:102" x14ac:dyDescent="0.25">
      <c r="B60" s="118" t="str">
        <f t="shared" si="161"/>
        <v/>
      </c>
      <c r="C60" s="127" t="str">
        <f t="shared" si="162"/>
        <v/>
      </c>
      <c r="D60" s="39"/>
      <c r="G60" s="119" t="str">
        <f t="shared" si="148"/>
        <v xml:space="preserve">
 Camels</v>
      </c>
      <c r="H60" s="119" t="str">
        <f t="shared" si="148"/>
        <v/>
      </c>
      <c r="I60" s="119" t="str">
        <f t="shared" si="148"/>
        <v/>
      </c>
      <c r="J60" s="119" t="str">
        <f t="shared" si="148"/>
        <v/>
      </c>
      <c r="K60" s="119" t="str">
        <f t="shared" si="148"/>
        <v/>
      </c>
      <c r="L60" s="119" t="str">
        <f t="shared" si="148"/>
        <v/>
      </c>
      <c r="M60" s="119" t="str">
        <f t="shared" si="148"/>
        <v/>
      </c>
      <c r="Q60" s="120" t="str">
        <f t="shared" si="142"/>
        <v xml:space="preserve">
 Cows</v>
      </c>
      <c r="R60" s="120" t="str">
        <f t="shared" si="142"/>
        <v/>
      </c>
      <c r="S60" s="120" t="str">
        <f t="shared" si="142"/>
        <v/>
      </c>
      <c r="T60" s="120" t="str">
        <f t="shared" si="142"/>
        <v/>
      </c>
      <c r="U60" s="120" t="str">
        <f t="shared" si="142"/>
        <v/>
      </c>
      <c r="W60" s="121"/>
      <c r="X60" s="32"/>
      <c r="Y60" s="32"/>
      <c r="Z60" s="42"/>
      <c r="AA60" s="120" t="str">
        <f t="shared" ref="AA60:AG60" si="169">IF(AA37="","",CHAR(10)&amp;" "&amp;AA37)</f>
        <v/>
      </c>
      <c r="AB60" s="120" t="str">
        <f t="shared" si="169"/>
        <v/>
      </c>
      <c r="AC60" s="120" t="str">
        <f t="shared" si="169"/>
        <v/>
      </c>
      <c r="AD60" s="120" t="str">
        <f t="shared" si="169"/>
        <v xml:space="preserve">
 Sheep</v>
      </c>
      <c r="AE60" s="120" t="str">
        <f t="shared" si="169"/>
        <v/>
      </c>
      <c r="AF60" s="120" t="str">
        <f t="shared" si="169"/>
        <v/>
      </c>
      <c r="AG60" s="120" t="str">
        <f t="shared" si="169"/>
        <v/>
      </c>
      <c r="AK60" s="120" t="str">
        <f t="shared" si="144"/>
        <v/>
      </c>
      <c r="AL60" s="120" t="str">
        <f t="shared" si="144"/>
        <v xml:space="preserve">
 Rachel</v>
      </c>
      <c r="AM60" s="120" t="str">
        <f t="shared" si="144"/>
        <v/>
      </c>
      <c r="AN60" s="120" t="str">
        <f t="shared" si="144"/>
        <v/>
      </c>
      <c r="AO60" s="120" t="str">
        <f t="shared" si="144"/>
        <v/>
      </c>
      <c r="AP60" s="120" t="str">
        <f t="shared" si="144"/>
        <v/>
      </c>
      <c r="AQ60" s="120" t="str">
        <f t="shared" si="144"/>
        <v/>
      </c>
      <c r="AR60" s="120" t="str">
        <f t="shared" si="144"/>
        <v/>
      </c>
      <c r="AS60" s="120" t="str">
        <f t="shared" si="144"/>
        <v/>
      </c>
      <c r="AT60" s="120" t="str">
        <f t="shared" si="144"/>
        <v/>
      </c>
      <c r="AU60" s="120" t="str">
        <f t="shared" si="144"/>
        <v xml:space="preserve">
 Lewis</v>
      </c>
      <c r="AV60" s="120" t="str">
        <f t="shared" si="144"/>
        <v/>
      </c>
      <c r="AW60" s="120" t="str">
        <f t="shared" si="144"/>
        <v/>
      </c>
      <c r="AX60" s="120" t="str">
        <f t="shared" si="144"/>
        <v/>
      </c>
      <c r="AY60" s="120" t="str">
        <f t="shared" si="144"/>
        <v/>
      </c>
      <c r="BB60" s="120" t="str">
        <f t="shared" ref="BB60:BP60" si="170">IF(BB37="","",CHAR(10)&amp;" "&amp;BB37)</f>
        <v/>
      </c>
      <c r="BC60" s="120" t="str">
        <f t="shared" si="170"/>
        <v/>
      </c>
      <c r="BD60" s="120" t="str">
        <f t="shared" si="170"/>
        <v/>
      </c>
      <c r="BE60" s="120" t="str">
        <f t="shared" si="170"/>
        <v/>
      </c>
      <c r="BF60" s="120" t="str">
        <f t="shared" si="170"/>
        <v/>
      </c>
      <c r="BG60" s="120" t="str">
        <f t="shared" si="170"/>
        <v/>
      </c>
      <c r="BH60" s="120" t="str">
        <f t="shared" si="170"/>
        <v/>
      </c>
      <c r="BI60" s="120" t="str">
        <f t="shared" si="170"/>
        <v/>
      </c>
      <c r="BJ60" s="120" t="str">
        <f t="shared" si="170"/>
        <v/>
      </c>
      <c r="BK60" s="120" t="str">
        <f t="shared" si="170"/>
        <v/>
      </c>
      <c r="BL60" s="120" t="str">
        <f t="shared" si="170"/>
        <v/>
      </c>
      <c r="BM60" s="120" t="str">
        <f t="shared" si="170"/>
        <v/>
      </c>
      <c r="BN60" s="120" t="str">
        <f t="shared" si="170"/>
        <v/>
      </c>
      <c r="BO60" s="120" t="str">
        <f t="shared" si="170"/>
        <v/>
      </c>
      <c r="BP60" s="120" t="str">
        <f t="shared" si="170"/>
        <v/>
      </c>
      <c r="BS60" s="120" t="str">
        <f t="shared" si="146"/>
        <v/>
      </c>
      <c r="BT60" s="120" t="str">
        <f t="shared" si="146"/>
        <v/>
      </c>
      <c r="BU60" s="120" t="str">
        <f t="shared" si="146"/>
        <v xml:space="preserve">
 Daisy</v>
      </c>
      <c r="BV60" s="120" t="str">
        <f t="shared" si="146"/>
        <v/>
      </c>
      <c r="BW60" s="120" t="str">
        <f t="shared" si="146"/>
        <v/>
      </c>
      <c r="BX60" s="120" t="str">
        <f t="shared" si="146"/>
        <v/>
      </c>
      <c r="BY60" s="120" t="str">
        <f t="shared" si="146"/>
        <v/>
      </c>
      <c r="BZ60" s="120" t="str">
        <f t="shared" si="146"/>
        <v/>
      </c>
      <c r="CA60" s="120" t="str">
        <f t="shared" si="146"/>
        <v xml:space="preserve">
 Onur</v>
      </c>
      <c r="CB60" s="120" t="str">
        <f t="shared" si="146"/>
        <v/>
      </c>
      <c r="CC60" s="120" t="str">
        <f t="shared" si="146"/>
        <v/>
      </c>
      <c r="CD60" s="120" t="str">
        <f t="shared" si="146"/>
        <v/>
      </c>
      <c r="CE60" s="120" t="str">
        <f t="shared" si="146"/>
        <v xml:space="preserve">
 Amanda</v>
      </c>
      <c r="CF60" s="120" t="str">
        <f t="shared" si="146"/>
        <v/>
      </c>
      <c r="CG60" s="120" t="str">
        <f t="shared" si="146"/>
        <v/>
      </c>
      <c r="CJ60" s="120" t="str">
        <f t="shared" ref="CJ60:CX60" si="171">IF(CJ37="","",CHAR(10)&amp;" "&amp;CJ37)</f>
        <v xml:space="preserve">
 Horses</v>
      </c>
      <c r="CK60" s="120" t="str">
        <f t="shared" si="171"/>
        <v/>
      </c>
      <c r="CL60" s="120" t="str">
        <f t="shared" si="171"/>
        <v/>
      </c>
      <c r="CM60" s="120" t="str">
        <f t="shared" si="171"/>
        <v/>
      </c>
      <c r="CN60" s="120" t="str">
        <f t="shared" si="171"/>
        <v/>
      </c>
      <c r="CO60" s="120" t="str">
        <f t="shared" si="171"/>
        <v/>
      </c>
      <c r="CP60" s="120" t="str">
        <f t="shared" si="171"/>
        <v/>
      </c>
      <c r="CQ60" s="120" t="str">
        <f t="shared" si="171"/>
        <v/>
      </c>
      <c r="CR60" s="120" t="str">
        <f t="shared" si="171"/>
        <v/>
      </c>
      <c r="CS60" s="120" t="str">
        <f t="shared" si="171"/>
        <v/>
      </c>
      <c r="CT60" s="120" t="str">
        <f t="shared" si="171"/>
        <v/>
      </c>
      <c r="CU60" s="120" t="str">
        <f t="shared" si="171"/>
        <v/>
      </c>
      <c r="CV60" s="120" t="str">
        <f t="shared" si="171"/>
        <v/>
      </c>
      <c r="CW60" s="120" t="str">
        <f t="shared" si="171"/>
        <v/>
      </c>
      <c r="CX60" s="120" t="str">
        <f t="shared" si="171"/>
        <v/>
      </c>
    </row>
    <row r="61" spans="2:102" x14ac:dyDescent="0.25">
      <c r="B61" s="118" t="str">
        <f t="shared" si="161"/>
        <v/>
      </c>
      <c r="C61" s="127" t="str">
        <f t="shared" si="162"/>
        <v/>
      </c>
      <c r="D61" s="39"/>
      <c r="G61" s="119" t="str">
        <f t="shared" si="148"/>
        <v/>
      </c>
      <c r="H61" s="119" t="str">
        <f t="shared" si="148"/>
        <v/>
      </c>
      <c r="I61" s="119" t="str">
        <f t="shared" si="148"/>
        <v/>
      </c>
      <c r="J61" s="119" t="str">
        <f t="shared" si="148"/>
        <v xml:space="preserve">
 Buffaloes</v>
      </c>
      <c r="K61" s="119" t="str">
        <f t="shared" si="148"/>
        <v/>
      </c>
      <c r="L61" s="119" t="str">
        <f t="shared" si="148"/>
        <v/>
      </c>
      <c r="M61" s="119" t="str">
        <f t="shared" si="148"/>
        <v/>
      </c>
      <c r="Q61" s="120" t="str">
        <f t="shared" si="142"/>
        <v/>
      </c>
      <c r="R61" s="120" t="str">
        <f t="shared" si="142"/>
        <v/>
      </c>
      <c r="S61" s="120" t="str">
        <f t="shared" si="142"/>
        <v/>
      </c>
      <c r="T61" s="120" t="str">
        <f t="shared" si="142"/>
        <v/>
      </c>
      <c r="U61" s="120" t="str">
        <f t="shared" si="142"/>
        <v/>
      </c>
      <c r="W61" s="121"/>
      <c r="AA61" s="120" t="str">
        <f t="shared" ref="AA61:AG61" si="172">IF(AA38="","",CHAR(10)&amp;" "&amp;AA38)</f>
        <v/>
      </c>
      <c r="AB61" s="120" t="str">
        <f t="shared" si="172"/>
        <v/>
      </c>
      <c r="AC61" s="120" t="str">
        <f t="shared" si="172"/>
        <v/>
      </c>
      <c r="AD61" s="120" t="str">
        <f t="shared" si="172"/>
        <v/>
      </c>
      <c r="AE61" s="120" t="str">
        <f t="shared" si="172"/>
        <v/>
      </c>
      <c r="AF61" s="120" t="str">
        <f t="shared" si="172"/>
        <v/>
      </c>
      <c r="AG61" s="120" t="str">
        <f t="shared" si="172"/>
        <v/>
      </c>
      <c r="AK61" s="120" t="str">
        <f t="shared" si="144"/>
        <v/>
      </c>
      <c r="AL61" s="120" t="str">
        <f t="shared" si="144"/>
        <v/>
      </c>
      <c r="AM61" s="120" t="str">
        <f t="shared" si="144"/>
        <v/>
      </c>
      <c r="AN61" s="120" t="str">
        <f t="shared" si="144"/>
        <v/>
      </c>
      <c r="AO61" s="120" t="str">
        <f t="shared" si="144"/>
        <v/>
      </c>
      <c r="AP61" s="120" t="str">
        <f t="shared" si="144"/>
        <v/>
      </c>
      <c r="AQ61" s="120" t="str">
        <f t="shared" si="144"/>
        <v/>
      </c>
      <c r="AR61" s="120" t="str">
        <f t="shared" si="144"/>
        <v/>
      </c>
      <c r="AS61" s="120" t="str">
        <f t="shared" si="144"/>
        <v/>
      </c>
      <c r="AT61" s="120" t="str">
        <f t="shared" si="144"/>
        <v/>
      </c>
      <c r="AU61" s="120" t="str">
        <f t="shared" si="144"/>
        <v/>
      </c>
      <c r="AV61" s="120" t="str">
        <f t="shared" si="144"/>
        <v/>
      </c>
      <c r="AW61" s="120" t="str">
        <f t="shared" si="144"/>
        <v xml:space="preserve">
 Leyla</v>
      </c>
      <c r="AX61" s="120" t="str">
        <f t="shared" si="144"/>
        <v/>
      </c>
      <c r="AY61" s="120" t="str">
        <f t="shared" si="144"/>
        <v/>
      </c>
      <c r="BB61" s="120" t="str">
        <f t="shared" ref="BB61:BP61" si="173">IF(BB38="","",CHAR(10)&amp;" "&amp;BB38)</f>
        <v/>
      </c>
      <c r="BC61" s="120" t="str">
        <f t="shared" si="173"/>
        <v/>
      </c>
      <c r="BD61" s="120" t="str">
        <f t="shared" si="173"/>
        <v/>
      </c>
      <c r="BE61" s="120" t="str">
        <f t="shared" si="173"/>
        <v/>
      </c>
      <c r="BF61" s="120" t="str">
        <f t="shared" si="173"/>
        <v/>
      </c>
      <c r="BG61" s="120" t="str">
        <f t="shared" si="173"/>
        <v/>
      </c>
      <c r="BH61" s="120" t="str">
        <f t="shared" si="173"/>
        <v/>
      </c>
      <c r="BI61" s="120" t="str">
        <f t="shared" si="173"/>
        <v/>
      </c>
      <c r="BJ61" s="120" t="str">
        <f t="shared" si="173"/>
        <v/>
      </c>
      <c r="BK61" s="120" t="str">
        <f t="shared" si="173"/>
        <v/>
      </c>
      <c r="BL61" s="120" t="str">
        <f t="shared" si="173"/>
        <v/>
      </c>
      <c r="BM61" s="120" t="str">
        <f t="shared" si="173"/>
        <v/>
      </c>
      <c r="BN61" s="120" t="str">
        <f t="shared" si="173"/>
        <v/>
      </c>
      <c r="BO61" s="120" t="str">
        <f t="shared" si="173"/>
        <v/>
      </c>
      <c r="BP61" s="120" t="str">
        <f t="shared" si="173"/>
        <v/>
      </c>
      <c r="BS61" s="120" t="str">
        <f t="shared" si="146"/>
        <v/>
      </c>
      <c r="BT61" s="120" t="str">
        <f t="shared" si="146"/>
        <v/>
      </c>
      <c r="BU61" s="120" t="str">
        <f t="shared" si="146"/>
        <v/>
      </c>
      <c r="BV61" s="120" t="str">
        <f t="shared" si="146"/>
        <v/>
      </c>
      <c r="BW61" s="120" t="str">
        <f t="shared" si="146"/>
        <v/>
      </c>
      <c r="BX61" s="120" t="str">
        <f t="shared" si="146"/>
        <v/>
      </c>
      <c r="BY61" s="120" t="str">
        <f t="shared" si="146"/>
        <v/>
      </c>
      <c r="BZ61" s="120" t="str">
        <f t="shared" si="146"/>
        <v/>
      </c>
      <c r="CA61" s="120" t="str">
        <f t="shared" si="146"/>
        <v/>
      </c>
      <c r="CB61" s="120" t="str">
        <f t="shared" si="146"/>
        <v/>
      </c>
      <c r="CC61" s="120" t="str">
        <f t="shared" si="146"/>
        <v/>
      </c>
      <c r="CD61" s="120" t="str">
        <f t="shared" si="146"/>
        <v/>
      </c>
      <c r="CE61" s="120" t="str">
        <f t="shared" si="146"/>
        <v/>
      </c>
      <c r="CF61" s="120" t="str">
        <f t="shared" si="146"/>
        <v/>
      </c>
      <c r="CG61" s="120" t="str">
        <f t="shared" si="146"/>
        <v/>
      </c>
      <c r="CJ61" s="120" t="str">
        <f t="shared" ref="CJ61:CX61" si="174">IF(CJ38="","",CHAR(10)&amp;" "&amp;CJ38)</f>
        <v/>
      </c>
      <c r="CK61" s="120" t="str">
        <f t="shared" si="174"/>
        <v/>
      </c>
      <c r="CL61" s="120" t="str">
        <f t="shared" si="174"/>
        <v/>
      </c>
      <c r="CM61" s="120" t="str">
        <f t="shared" si="174"/>
        <v/>
      </c>
      <c r="CN61" s="120" t="str">
        <f t="shared" si="174"/>
        <v xml:space="preserve">
 Pumas</v>
      </c>
      <c r="CO61" s="120" t="str">
        <f t="shared" si="174"/>
        <v/>
      </c>
      <c r="CP61" s="120" t="str">
        <f t="shared" si="174"/>
        <v/>
      </c>
      <c r="CQ61" s="120" t="str">
        <f t="shared" si="174"/>
        <v/>
      </c>
      <c r="CR61" s="120" t="str">
        <f t="shared" si="174"/>
        <v/>
      </c>
      <c r="CS61" s="120" t="str">
        <f t="shared" si="174"/>
        <v/>
      </c>
      <c r="CT61" s="120" t="str">
        <f t="shared" si="174"/>
        <v/>
      </c>
      <c r="CU61" s="120" t="str">
        <f t="shared" si="174"/>
        <v/>
      </c>
      <c r="CV61" s="120" t="str">
        <f t="shared" si="174"/>
        <v/>
      </c>
      <c r="CW61" s="120" t="str">
        <f t="shared" si="174"/>
        <v/>
      </c>
      <c r="CX61" s="120" t="str">
        <f t="shared" si="174"/>
        <v/>
      </c>
    </row>
    <row r="62" spans="2:102" x14ac:dyDescent="0.25">
      <c r="B62" s="118" t="str">
        <f t="shared" si="161"/>
        <v/>
      </c>
      <c r="C62" s="127" t="str">
        <f t="shared" si="162"/>
        <v/>
      </c>
      <c r="D62" s="39"/>
      <c r="G62" s="119" t="str">
        <f t="shared" si="148"/>
        <v/>
      </c>
      <c r="H62" s="119" t="str">
        <f t="shared" si="148"/>
        <v/>
      </c>
      <c r="I62" s="119" t="str">
        <f t="shared" si="148"/>
        <v/>
      </c>
      <c r="J62" s="119" t="str">
        <f t="shared" si="148"/>
        <v/>
      </c>
      <c r="K62" s="119" t="str">
        <f t="shared" si="148"/>
        <v/>
      </c>
      <c r="L62" s="119" t="str">
        <f t="shared" si="148"/>
        <v/>
      </c>
      <c r="M62" s="119" t="str">
        <f t="shared" si="148"/>
        <v/>
      </c>
      <c r="Q62" s="120" t="str">
        <f t="shared" si="142"/>
        <v/>
      </c>
      <c r="R62" s="120" t="str">
        <f t="shared" si="142"/>
        <v/>
      </c>
      <c r="S62" s="120" t="str">
        <f t="shared" si="142"/>
        <v/>
      </c>
      <c r="T62" s="120" t="str">
        <f t="shared" si="142"/>
        <v/>
      </c>
      <c r="U62" s="120" t="str">
        <f t="shared" si="142"/>
        <v/>
      </c>
      <c r="W62" s="121"/>
      <c r="AA62" s="120" t="str">
        <f t="shared" ref="AA62:AG62" si="175">IF(AA39="","",CHAR(10)&amp;" "&amp;AA39)</f>
        <v/>
      </c>
      <c r="AB62" s="120" t="str">
        <f t="shared" si="175"/>
        <v/>
      </c>
      <c r="AC62" s="120" t="str">
        <f t="shared" si="175"/>
        <v/>
      </c>
      <c r="AD62" s="120" t="str">
        <f t="shared" si="175"/>
        <v/>
      </c>
      <c r="AE62" s="120" t="str">
        <f t="shared" si="175"/>
        <v/>
      </c>
      <c r="AF62" s="120" t="str">
        <f t="shared" si="175"/>
        <v/>
      </c>
      <c r="AG62" s="120" t="str">
        <f t="shared" si="175"/>
        <v/>
      </c>
      <c r="AK62" s="120" t="str">
        <f t="shared" si="144"/>
        <v/>
      </c>
      <c r="AL62" s="120" t="str">
        <f t="shared" si="144"/>
        <v/>
      </c>
      <c r="AM62" s="120" t="str">
        <f t="shared" si="144"/>
        <v/>
      </c>
      <c r="AN62" s="120" t="str">
        <f t="shared" si="144"/>
        <v/>
      </c>
      <c r="AO62" s="120" t="str">
        <f t="shared" si="144"/>
        <v/>
      </c>
      <c r="AP62" s="120" t="str">
        <f t="shared" si="144"/>
        <v/>
      </c>
      <c r="AQ62" s="120" t="str">
        <f t="shared" si="144"/>
        <v/>
      </c>
      <c r="AR62" s="120" t="str">
        <f t="shared" si="144"/>
        <v/>
      </c>
      <c r="AS62" s="120" t="str">
        <f t="shared" si="144"/>
        <v/>
      </c>
      <c r="AT62" s="120" t="str">
        <f t="shared" si="144"/>
        <v/>
      </c>
      <c r="AU62" s="120" t="str">
        <f t="shared" si="144"/>
        <v/>
      </c>
      <c r="AV62" s="120" t="str">
        <f t="shared" si="144"/>
        <v/>
      </c>
      <c r="AW62" s="120" t="str">
        <f t="shared" si="144"/>
        <v/>
      </c>
      <c r="AX62" s="120" t="str">
        <f t="shared" si="144"/>
        <v/>
      </c>
      <c r="AY62" s="120" t="str">
        <f t="shared" si="144"/>
        <v/>
      </c>
      <c r="BB62" s="120" t="str">
        <f t="shared" ref="BB62:BP62" si="176">IF(BB39="","",CHAR(10)&amp;" "&amp;BB39)</f>
        <v/>
      </c>
      <c r="BC62" s="120" t="str">
        <f t="shared" si="176"/>
        <v/>
      </c>
      <c r="BD62" s="120" t="str">
        <f t="shared" si="176"/>
        <v/>
      </c>
      <c r="BE62" s="120" t="str">
        <f t="shared" si="176"/>
        <v/>
      </c>
      <c r="BF62" s="120" t="str">
        <f t="shared" si="176"/>
        <v/>
      </c>
      <c r="BG62" s="120" t="str">
        <f t="shared" si="176"/>
        <v/>
      </c>
      <c r="BH62" s="120" t="str">
        <f t="shared" si="176"/>
        <v/>
      </c>
      <c r="BI62" s="120" t="str">
        <f t="shared" si="176"/>
        <v/>
      </c>
      <c r="BJ62" s="120" t="str">
        <f t="shared" si="176"/>
        <v/>
      </c>
      <c r="BK62" s="120" t="str">
        <f t="shared" si="176"/>
        <v/>
      </c>
      <c r="BL62" s="120" t="str">
        <f t="shared" si="176"/>
        <v/>
      </c>
      <c r="BM62" s="120" t="str">
        <f t="shared" si="176"/>
        <v/>
      </c>
      <c r="BN62" s="120" t="str">
        <f t="shared" si="176"/>
        <v/>
      </c>
      <c r="BO62" s="120" t="str">
        <f t="shared" si="176"/>
        <v/>
      </c>
      <c r="BP62" s="120" t="str">
        <f t="shared" si="176"/>
        <v/>
      </c>
      <c r="BS62" s="120" t="str">
        <f t="shared" si="146"/>
        <v/>
      </c>
      <c r="BT62" s="120" t="str">
        <f t="shared" si="146"/>
        <v/>
      </c>
      <c r="BU62" s="120" t="str">
        <f t="shared" si="146"/>
        <v/>
      </c>
      <c r="BV62" s="120" t="str">
        <f t="shared" si="146"/>
        <v/>
      </c>
      <c r="BW62" s="120" t="str">
        <f t="shared" si="146"/>
        <v/>
      </c>
      <c r="BX62" s="120" t="str">
        <f t="shared" si="146"/>
        <v/>
      </c>
      <c r="BY62" s="120" t="str">
        <f t="shared" si="146"/>
        <v/>
      </c>
      <c r="BZ62" s="120" t="str">
        <f t="shared" si="146"/>
        <v/>
      </c>
      <c r="CA62" s="120" t="str">
        <f t="shared" si="146"/>
        <v/>
      </c>
      <c r="CB62" s="120" t="str">
        <f t="shared" si="146"/>
        <v/>
      </c>
      <c r="CC62" s="120" t="str">
        <f t="shared" si="146"/>
        <v/>
      </c>
      <c r="CD62" s="120" t="str">
        <f t="shared" si="146"/>
        <v/>
      </c>
      <c r="CE62" s="120" t="str">
        <f t="shared" si="146"/>
        <v/>
      </c>
      <c r="CF62" s="120" t="str">
        <f t="shared" si="146"/>
        <v/>
      </c>
      <c r="CG62" s="120" t="str">
        <f t="shared" si="146"/>
        <v/>
      </c>
      <c r="CJ62" s="120" t="str">
        <f t="shared" ref="CJ62:CX62" si="177">IF(CJ39="","",CHAR(10)&amp;" "&amp;CJ39)</f>
        <v/>
      </c>
      <c r="CK62" s="120" t="str">
        <f t="shared" si="177"/>
        <v/>
      </c>
      <c r="CL62" s="120" t="str">
        <f t="shared" si="177"/>
        <v/>
      </c>
      <c r="CM62" s="120" t="str">
        <f t="shared" si="177"/>
        <v/>
      </c>
      <c r="CN62" s="120" t="str">
        <f t="shared" si="177"/>
        <v/>
      </c>
      <c r="CO62" s="120" t="str">
        <f t="shared" si="177"/>
        <v/>
      </c>
      <c r="CP62" s="120" t="str">
        <f t="shared" si="177"/>
        <v/>
      </c>
      <c r="CQ62" s="120" t="str">
        <f t="shared" si="177"/>
        <v/>
      </c>
      <c r="CR62" s="120" t="str">
        <f t="shared" si="177"/>
        <v/>
      </c>
      <c r="CS62" s="120" t="str">
        <f t="shared" si="177"/>
        <v/>
      </c>
      <c r="CT62" s="120" t="str">
        <f t="shared" si="177"/>
        <v/>
      </c>
      <c r="CU62" s="120" t="str">
        <f t="shared" si="177"/>
        <v/>
      </c>
      <c r="CV62" s="120" t="str">
        <f t="shared" si="177"/>
        <v/>
      </c>
      <c r="CW62" s="120" t="str">
        <f t="shared" si="177"/>
        <v/>
      </c>
      <c r="CX62" s="120" t="str">
        <f t="shared" si="177"/>
        <v/>
      </c>
    </row>
    <row r="63" spans="2:102" x14ac:dyDescent="0.25">
      <c r="B63" s="118" t="str">
        <f t="shared" si="161"/>
        <v/>
      </c>
      <c r="C63" s="127" t="str">
        <f t="shared" si="162"/>
        <v/>
      </c>
      <c r="D63" s="39"/>
      <c r="G63" s="119"/>
      <c r="H63" s="119"/>
      <c r="I63" s="119"/>
      <c r="J63" s="119"/>
      <c r="K63" s="119"/>
      <c r="L63" s="119"/>
      <c r="M63" s="119"/>
      <c r="Q63" s="120"/>
      <c r="R63" s="120"/>
      <c r="S63" s="120"/>
      <c r="T63" s="120"/>
      <c r="U63" s="120"/>
      <c r="W63" s="121"/>
      <c r="AA63" s="120"/>
      <c r="AB63" s="120"/>
      <c r="AC63" s="120"/>
      <c r="AD63" s="120"/>
      <c r="AE63" s="120"/>
      <c r="AF63" s="120"/>
      <c r="AG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  <c r="CG63" s="120"/>
      <c r="CJ63" s="120"/>
      <c r="CK63" s="120"/>
      <c r="CL63" s="120"/>
      <c r="CM63" s="120"/>
      <c r="CN63" s="120"/>
      <c r="CO63" s="120"/>
      <c r="CP63" s="120"/>
      <c r="CQ63" s="120"/>
      <c r="CR63" s="120"/>
      <c r="CS63" s="120"/>
      <c r="CT63" s="120"/>
      <c r="CU63" s="120"/>
      <c r="CV63" s="120"/>
      <c r="CW63" s="120"/>
      <c r="CX63" s="120"/>
    </row>
    <row r="64" spans="2:102" x14ac:dyDescent="0.25">
      <c r="B64" s="118" t="str">
        <f t="shared" si="161"/>
        <v/>
      </c>
      <c r="C64" s="127" t="str">
        <f t="shared" si="162"/>
        <v/>
      </c>
      <c r="D64" s="39"/>
      <c r="G64" s="119"/>
      <c r="H64" s="119"/>
      <c r="I64" s="119"/>
      <c r="J64" s="119"/>
      <c r="K64" s="119"/>
      <c r="L64" s="119"/>
      <c r="M64" s="119"/>
      <c r="Q64" s="120"/>
      <c r="R64" s="120"/>
      <c r="S64" s="120"/>
      <c r="T64" s="120"/>
      <c r="U64" s="120"/>
      <c r="W64" s="121"/>
      <c r="AA64" s="120"/>
      <c r="AB64" s="120"/>
      <c r="AC64" s="120"/>
      <c r="AD64" s="120"/>
      <c r="AE64" s="120"/>
      <c r="AF64" s="120"/>
      <c r="AG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BB64" s="120"/>
      <c r="BC64" s="120"/>
      <c r="BD64" s="120"/>
      <c r="BE64" s="120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  <c r="CG64" s="120"/>
      <c r="CJ64" s="120"/>
      <c r="CK64" s="120"/>
      <c r="CL64" s="120"/>
      <c r="CM64" s="120"/>
      <c r="CN64" s="120"/>
      <c r="CO64" s="120"/>
      <c r="CP64" s="120"/>
      <c r="CQ64" s="120"/>
      <c r="CR64" s="120"/>
      <c r="CS64" s="120"/>
      <c r="CT64" s="120"/>
      <c r="CU64" s="120"/>
      <c r="CV64" s="120"/>
      <c r="CW64" s="120"/>
      <c r="CX64" s="120"/>
    </row>
    <row r="65" spans="2:102" x14ac:dyDescent="0.25">
      <c r="B65" s="118" t="str">
        <f t="shared" si="161"/>
        <v/>
      </c>
      <c r="C65" s="127" t="str">
        <f t="shared" si="162"/>
        <v>Italy</v>
      </c>
      <c r="D65" s="39"/>
      <c r="G65" s="119"/>
      <c r="H65" s="119"/>
      <c r="I65" s="119"/>
      <c r="J65" s="119"/>
      <c r="K65" s="119"/>
      <c r="L65" s="119"/>
      <c r="M65" s="119"/>
      <c r="Q65" s="120"/>
      <c r="R65" s="120"/>
      <c r="S65" s="120"/>
      <c r="T65" s="120"/>
      <c r="U65" s="120"/>
      <c r="W65" s="121"/>
      <c r="AA65" s="120"/>
      <c r="AB65" s="120"/>
      <c r="AC65" s="120"/>
      <c r="AD65" s="120"/>
      <c r="AE65" s="120"/>
      <c r="AF65" s="120"/>
      <c r="AG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BB65" s="120"/>
      <c r="BC65" s="120"/>
      <c r="BD65" s="120"/>
      <c r="BE65" s="120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  <c r="CG65" s="120"/>
      <c r="CJ65" s="120"/>
      <c r="CK65" s="120"/>
      <c r="CL65" s="120"/>
      <c r="CM65" s="120"/>
      <c r="CN65" s="120"/>
      <c r="CO65" s="120"/>
      <c r="CP65" s="120"/>
      <c r="CQ65" s="120"/>
      <c r="CR65" s="120"/>
      <c r="CS65" s="120"/>
      <c r="CT65" s="120"/>
      <c r="CU65" s="120"/>
      <c r="CV65" s="120"/>
      <c r="CW65" s="120"/>
      <c r="CX65" s="120"/>
    </row>
    <row r="66" spans="2:102" x14ac:dyDescent="0.25">
      <c r="B66" s="118" t="str">
        <f t="shared" si="161"/>
        <v/>
      </c>
      <c r="C66" s="127" t="str">
        <f t="shared" si="162"/>
        <v/>
      </c>
      <c r="D66" s="39"/>
      <c r="G66" s="119"/>
      <c r="H66" s="119"/>
      <c r="I66" s="119"/>
      <c r="J66" s="119"/>
      <c r="K66" s="119"/>
      <c r="L66" s="119"/>
      <c r="M66" s="119"/>
      <c r="Q66" s="120"/>
      <c r="R66" s="120"/>
      <c r="S66" s="120"/>
      <c r="T66" s="120"/>
      <c r="U66" s="120"/>
      <c r="W66" s="121"/>
      <c r="AA66" s="120"/>
      <c r="AB66" s="120"/>
      <c r="AC66" s="120"/>
      <c r="AD66" s="120"/>
      <c r="AE66" s="120"/>
      <c r="AF66" s="120"/>
      <c r="AG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BB66" s="120"/>
      <c r="BC66" s="120"/>
      <c r="BD66" s="120"/>
      <c r="BE66" s="120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  <c r="CG66" s="120"/>
      <c r="CJ66" s="120"/>
      <c r="CK66" s="120"/>
      <c r="CL66" s="120"/>
      <c r="CM66" s="120"/>
      <c r="CN66" s="120"/>
      <c r="CO66" s="120"/>
      <c r="CP66" s="120"/>
      <c r="CQ66" s="120"/>
      <c r="CR66" s="120"/>
      <c r="CS66" s="120"/>
      <c r="CT66" s="120"/>
      <c r="CU66" s="120"/>
      <c r="CV66" s="120"/>
      <c r="CW66" s="120"/>
      <c r="CX66" s="120"/>
    </row>
    <row r="67" spans="2:102" x14ac:dyDescent="0.25">
      <c r="B67" s="118" t="str">
        <f t="shared" si="161"/>
        <v/>
      </c>
      <c r="C67" s="127" t="str">
        <f t="shared" si="162"/>
        <v/>
      </c>
      <c r="D67" s="39"/>
      <c r="G67" s="119"/>
      <c r="H67" s="119"/>
      <c r="I67" s="119"/>
      <c r="J67" s="119"/>
      <c r="K67" s="119"/>
      <c r="L67" s="119"/>
      <c r="M67" s="119"/>
      <c r="Q67" s="120"/>
      <c r="R67" s="120"/>
      <c r="S67" s="120"/>
      <c r="T67" s="120"/>
      <c r="U67" s="120"/>
      <c r="W67" s="121"/>
      <c r="AA67" s="120"/>
      <c r="AB67" s="120"/>
      <c r="AC67" s="120"/>
      <c r="AD67" s="120"/>
      <c r="AE67" s="120"/>
      <c r="AF67" s="120"/>
      <c r="AG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  <c r="CG67" s="120"/>
      <c r="CJ67" s="120"/>
      <c r="CK67" s="120"/>
      <c r="CL67" s="120"/>
      <c r="CM67" s="120"/>
      <c r="CN67" s="120"/>
      <c r="CO67" s="120"/>
      <c r="CP67" s="120"/>
      <c r="CQ67" s="120"/>
      <c r="CR67" s="120"/>
      <c r="CS67" s="120"/>
      <c r="CT67" s="120"/>
      <c r="CU67" s="120"/>
      <c r="CV67" s="120"/>
      <c r="CW67" s="120"/>
      <c r="CX67" s="120"/>
    </row>
    <row r="68" spans="2:102" x14ac:dyDescent="0.25">
      <c r="B68" s="118"/>
      <c r="C68" s="127"/>
      <c r="D68" s="39"/>
      <c r="G68" s="119"/>
      <c r="H68" s="119"/>
      <c r="I68" s="119"/>
      <c r="J68" s="119"/>
      <c r="K68" s="119"/>
      <c r="L68" s="119"/>
      <c r="M68" s="119"/>
      <c r="Q68" s="120"/>
      <c r="R68" s="120"/>
      <c r="S68" s="120"/>
      <c r="T68" s="120"/>
      <c r="U68" s="120"/>
      <c r="W68" s="121"/>
      <c r="AA68" s="120"/>
      <c r="AB68" s="120"/>
      <c r="AC68" s="120"/>
      <c r="AD68" s="120"/>
      <c r="AE68" s="120"/>
      <c r="AF68" s="120"/>
      <c r="AG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BB68" s="120"/>
      <c r="BC68" s="120"/>
      <c r="BD68" s="120"/>
      <c r="BE68" s="120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  <c r="CG68" s="120"/>
      <c r="CJ68" s="120"/>
      <c r="CK68" s="120"/>
      <c r="CL68" s="120"/>
      <c r="CM68" s="120"/>
      <c r="CN68" s="120"/>
      <c r="CO68" s="120"/>
      <c r="CP68" s="120"/>
      <c r="CQ68" s="120"/>
      <c r="CR68" s="120"/>
      <c r="CS68" s="120"/>
      <c r="CT68" s="120"/>
      <c r="CU68" s="120"/>
      <c r="CV68" s="120"/>
      <c r="CW68" s="120"/>
      <c r="CX68" s="120"/>
    </row>
    <row r="69" spans="2:102" x14ac:dyDescent="0.25">
      <c r="B69" s="118"/>
      <c r="C69" s="127"/>
      <c r="D69" s="39"/>
      <c r="G69" s="119"/>
      <c r="H69" s="119"/>
      <c r="I69" s="119"/>
      <c r="J69" s="119"/>
      <c r="K69" s="119"/>
      <c r="L69" s="119"/>
      <c r="M69" s="119"/>
      <c r="Q69" s="120"/>
      <c r="R69" s="120"/>
      <c r="S69" s="120"/>
      <c r="T69" s="120"/>
      <c r="U69" s="120"/>
      <c r="W69" s="121"/>
      <c r="AA69" s="120"/>
      <c r="AB69" s="120"/>
      <c r="AC69" s="120"/>
      <c r="AD69" s="120"/>
      <c r="AE69" s="120"/>
      <c r="AF69" s="120"/>
      <c r="AG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BB69" s="120"/>
      <c r="BC69" s="120"/>
      <c r="BD69" s="120"/>
      <c r="BE69" s="120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  <c r="CG69" s="120"/>
      <c r="CJ69" s="120"/>
      <c r="CK69" s="120"/>
      <c r="CL69" s="120"/>
      <c r="CM69" s="120"/>
      <c r="CN69" s="120"/>
      <c r="CO69" s="120"/>
      <c r="CP69" s="120"/>
      <c r="CQ69" s="120"/>
      <c r="CR69" s="120"/>
      <c r="CS69" s="120"/>
      <c r="CT69" s="120"/>
      <c r="CU69" s="120"/>
      <c r="CV69" s="120"/>
      <c r="CW69" s="120"/>
      <c r="CX69" s="120"/>
    </row>
    <row r="70" spans="2:102" x14ac:dyDescent="0.25">
      <c r="B70" s="118"/>
      <c r="C70" s="127"/>
      <c r="D70" s="39"/>
      <c r="G70" s="119"/>
      <c r="H70" s="119"/>
      <c r="I70" s="119"/>
      <c r="J70" s="119"/>
      <c r="K70" s="119"/>
      <c r="L70" s="119"/>
      <c r="M70" s="119"/>
      <c r="Q70" s="120"/>
      <c r="R70" s="120"/>
      <c r="S70" s="120"/>
      <c r="T70" s="120"/>
      <c r="U70" s="120"/>
      <c r="W70" s="121"/>
      <c r="AA70" s="120"/>
      <c r="AB70" s="120"/>
      <c r="AC70" s="120"/>
      <c r="AD70" s="120"/>
      <c r="AE70" s="120"/>
      <c r="AF70" s="120"/>
      <c r="AG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BB70" s="120"/>
      <c r="BC70" s="120"/>
      <c r="BD70" s="120"/>
      <c r="BE70" s="120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  <c r="CG70" s="120"/>
      <c r="CJ70" s="120"/>
      <c r="CK70" s="120"/>
      <c r="CL70" s="120"/>
      <c r="CM70" s="120"/>
      <c r="CN70" s="120"/>
      <c r="CO70" s="120"/>
      <c r="CP70" s="120"/>
      <c r="CQ70" s="120"/>
      <c r="CR70" s="120"/>
      <c r="CS70" s="120"/>
      <c r="CT70" s="120"/>
      <c r="CU70" s="120"/>
      <c r="CV70" s="120"/>
      <c r="CW70" s="120"/>
      <c r="CX70" s="120"/>
    </row>
    <row r="71" spans="2:102" x14ac:dyDescent="0.25">
      <c r="B71" s="118"/>
      <c r="C71" s="127"/>
      <c r="D71" s="39"/>
      <c r="G71" s="119"/>
      <c r="H71" s="119"/>
      <c r="I71" s="119"/>
      <c r="J71" s="119"/>
      <c r="K71" s="119"/>
      <c r="L71" s="119"/>
      <c r="M71" s="119"/>
      <c r="Q71" s="120"/>
      <c r="R71" s="120"/>
      <c r="S71" s="120"/>
      <c r="T71" s="120"/>
      <c r="U71" s="120"/>
      <c r="W71" s="121"/>
      <c r="AA71" s="120"/>
      <c r="AB71" s="120"/>
      <c r="AC71" s="120"/>
      <c r="AD71" s="120"/>
      <c r="AE71" s="120"/>
      <c r="AF71" s="120"/>
      <c r="AG71" s="120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20"/>
      <c r="AV71" s="120"/>
      <c r="AW71" s="120"/>
      <c r="AX71" s="120"/>
      <c r="AY71" s="120"/>
      <c r="BB71" s="120"/>
      <c r="BC71" s="120"/>
      <c r="BD71" s="120"/>
      <c r="BE71" s="120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  <c r="CG71" s="120"/>
      <c r="CJ71" s="120"/>
      <c r="CK71" s="120"/>
      <c r="CL71" s="120"/>
      <c r="CM71" s="120"/>
      <c r="CN71" s="120"/>
      <c r="CO71" s="120"/>
      <c r="CP71" s="120"/>
      <c r="CQ71" s="120"/>
      <c r="CR71" s="120"/>
      <c r="CS71" s="120"/>
      <c r="CT71" s="120"/>
      <c r="CU71" s="120"/>
      <c r="CV71" s="120"/>
      <c r="CW71" s="120"/>
      <c r="CX71" s="120"/>
    </row>
    <row r="72" spans="2:102" x14ac:dyDescent="0.25">
      <c r="B72" s="118"/>
      <c r="C72" s="127"/>
      <c r="D72" s="39"/>
      <c r="G72" s="119"/>
      <c r="H72" s="119"/>
      <c r="I72" s="119"/>
      <c r="J72" s="119"/>
      <c r="K72" s="119"/>
      <c r="L72" s="119"/>
      <c r="M72" s="119"/>
      <c r="Q72" s="120"/>
      <c r="R72" s="120"/>
      <c r="S72" s="120"/>
      <c r="T72" s="120"/>
      <c r="U72" s="120"/>
      <c r="W72" s="121"/>
      <c r="AA72" s="120"/>
      <c r="AB72" s="120"/>
      <c r="AC72" s="120"/>
      <c r="AD72" s="120"/>
      <c r="AE72" s="120"/>
      <c r="AF72" s="120"/>
      <c r="AG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BB72" s="120"/>
      <c r="BC72" s="120"/>
      <c r="BD72" s="120"/>
      <c r="BE72" s="120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  <c r="CG72" s="120"/>
      <c r="CJ72" s="120"/>
      <c r="CK72" s="120"/>
      <c r="CL72" s="120"/>
      <c r="CM72" s="120"/>
      <c r="CN72" s="120"/>
      <c r="CO72" s="120"/>
      <c r="CP72" s="120"/>
      <c r="CQ72" s="120"/>
      <c r="CR72" s="120"/>
      <c r="CS72" s="120"/>
      <c r="CT72" s="120"/>
      <c r="CU72" s="120"/>
      <c r="CV72" s="120"/>
      <c r="CW72" s="120"/>
      <c r="CX72" s="120"/>
    </row>
    <row r="73" spans="2:102" x14ac:dyDescent="0.25">
      <c r="B73" s="118"/>
      <c r="C73" s="127"/>
      <c r="D73" s="39"/>
    </row>
    <row r="74" spans="2:102" x14ac:dyDescent="0.25">
      <c r="B74" s="118"/>
      <c r="C74" s="127"/>
      <c r="D74" s="39"/>
      <c r="G74" s="35" t="s">
        <v>51</v>
      </c>
      <c r="H74" s="36"/>
      <c r="I74" s="36"/>
      <c r="J74" s="36"/>
      <c r="K74" s="36"/>
      <c r="L74" s="36"/>
      <c r="M74" s="36"/>
      <c r="N74" s="32"/>
      <c r="Q74" s="35" t="s">
        <v>51</v>
      </c>
      <c r="R74" s="36"/>
      <c r="S74" s="36"/>
      <c r="T74" s="36"/>
      <c r="U74" s="36"/>
      <c r="AA74" s="35" t="s">
        <v>51</v>
      </c>
      <c r="AB74" s="130"/>
      <c r="AC74" s="36"/>
      <c r="AD74" s="36"/>
      <c r="AE74" s="130"/>
      <c r="AF74" s="130"/>
      <c r="AG74" s="131"/>
      <c r="AK74" s="35" t="s">
        <v>51</v>
      </c>
      <c r="AL74" s="36"/>
      <c r="AM74" s="36"/>
      <c r="AN74" s="36"/>
      <c r="AO74" s="36"/>
      <c r="AP74" s="36"/>
      <c r="AQ74" s="36"/>
      <c r="AR74" s="36"/>
      <c r="AS74" s="36"/>
      <c r="BB74" s="35" t="s">
        <v>51</v>
      </c>
      <c r="BC74" s="36"/>
      <c r="BD74" s="36"/>
      <c r="BE74" s="36"/>
      <c r="BF74" s="36"/>
      <c r="BG74" s="36"/>
      <c r="BH74" s="36"/>
      <c r="BI74" s="36"/>
      <c r="BJ74" s="36"/>
      <c r="BS74" s="35" t="s">
        <v>51</v>
      </c>
      <c r="BT74" s="36"/>
      <c r="BU74" s="36"/>
      <c r="BV74" s="36"/>
      <c r="BW74" s="36"/>
      <c r="BX74" s="36"/>
      <c r="BY74" s="36"/>
      <c r="BZ74" s="36"/>
      <c r="CA74" s="36"/>
      <c r="CJ74" s="35" t="s">
        <v>51</v>
      </c>
      <c r="CK74" s="36"/>
      <c r="CL74" s="36"/>
      <c r="CM74" s="36"/>
      <c r="CN74" s="36"/>
      <c r="CO74" s="36"/>
      <c r="CP74" s="36"/>
      <c r="CQ74" s="36"/>
      <c r="CR74" s="36"/>
    </row>
    <row r="75" spans="2:102" x14ac:dyDescent="0.25">
      <c r="B75" s="118"/>
      <c r="C75" s="127"/>
      <c r="D75" s="39"/>
      <c r="G75" s="34" t="s">
        <v>37</v>
      </c>
      <c r="H75" s="34" t="s">
        <v>38</v>
      </c>
      <c r="I75" s="34" t="s">
        <v>39</v>
      </c>
      <c r="J75" s="34" t="s">
        <v>40</v>
      </c>
      <c r="K75" s="34" t="s">
        <v>41</v>
      </c>
      <c r="L75" s="34" t="s">
        <v>42</v>
      </c>
      <c r="M75" s="34" t="s">
        <v>43</v>
      </c>
      <c r="N75" s="32"/>
      <c r="Q75" s="34" t="s">
        <v>37</v>
      </c>
      <c r="R75" s="34" t="s">
        <v>38</v>
      </c>
      <c r="S75" s="34" t="s">
        <v>39</v>
      </c>
      <c r="T75" s="34" t="s">
        <v>40</v>
      </c>
      <c r="U75" s="34" t="s">
        <v>42</v>
      </c>
      <c r="AA75" s="34" t="s">
        <v>37</v>
      </c>
      <c r="AB75" s="34" t="s">
        <v>38</v>
      </c>
      <c r="AC75" s="34" t="s">
        <v>39</v>
      </c>
      <c r="AD75" s="34" t="s">
        <v>40</v>
      </c>
      <c r="AE75" s="125" t="str">
        <f>AE52</f>
        <v>Column 2&amp;3</v>
      </c>
      <c r="AF75" s="125" t="str">
        <f>AF52</f>
        <v>Column 1&amp;3</v>
      </c>
      <c r="AG75" s="125" t="str">
        <f>AG52</f>
        <v>All 3 Columns</v>
      </c>
      <c r="AK75" s="125" t="str">
        <f>AK29</f>
        <v>Column 1 Only</v>
      </c>
      <c r="AL75" s="125" t="str">
        <f t="shared" ref="AL75:AY75" si="178">AL29</f>
        <v>Column 2 Only</v>
      </c>
      <c r="AM75" s="125" t="str">
        <f t="shared" si="178"/>
        <v>Column 3 Only</v>
      </c>
      <c r="AN75" s="125" t="str">
        <f t="shared" si="178"/>
        <v>Column 4 Only</v>
      </c>
      <c r="AO75" s="125" t="str">
        <f t="shared" si="178"/>
        <v>Column 1&amp;2</v>
      </c>
      <c r="AP75" s="125" t="str">
        <f t="shared" si="178"/>
        <v>Column 1&amp;3</v>
      </c>
      <c r="AQ75" s="125" t="str">
        <f t="shared" si="178"/>
        <v>Column 1&amp;4</v>
      </c>
      <c r="AR75" s="125" t="str">
        <f t="shared" si="178"/>
        <v>Column 2&amp;3</v>
      </c>
      <c r="AS75" s="125" t="str">
        <f t="shared" si="178"/>
        <v>Column 2&amp;4</v>
      </c>
      <c r="AT75" s="125" t="str">
        <f t="shared" si="178"/>
        <v>Column 3&amp;4</v>
      </c>
      <c r="AU75" s="125" t="str">
        <f t="shared" si="178"/>
        <v>Column 1&amp;2&amp;3</v>
      </c>
      <c r="AV75" s="125" t="str">
        <f t="shared" si="178"/>
        <v>Column 1&amp;2&amp;4</v>
      </c>
      <c r="AW75" s="125" t="str">
        <f t="shared" si="178"/>
        <v>Column 1&amp;3&amp;4</v>
      </c>
      <c r="AX75" s="125" t="str">
        <f t="shared" si="178"/>
        <v>Column 2&amp;3&amp;4</v>
      </c>
      <c r="AY75" s="125" t="str">
        <f t="shared" si="178"/>
        <v>All 4 Columns</v>
      </c>
      <c r="BB75" s="125" t="str">
        <f>BB29</f>
        <v>Column 1 Only</v>
      </c>
      <c r="BC75" s="125" t="str">
        <f t="shared" ref="BC75:BP75" si="179">BC29</f>
        <v>Column 2 Only</v>
      </c>
      <c r="BD75" s="125" t="str">
        <f t="shared" si="179"/>
        <v>Column 3 Only</v>
      </c>
      <c r="BE75" s="125" t="str">
        <f t="shared" si="179"/>
        <v>Column 4 Only</v>
      </c>
      <c r="BF75" s="125" t="str">
        <f t="shared" si="179"/>
        <v>Column 1&amp;2</v>
      </c>
      <c r="BG75" s="125" t="str">
        <f t="shared" si="179"/>
        <v>Column 1&amp;3</v>
      </c>
      <c r="BH75" s="125" t="str">
        <f t="shared" si="179"/>
        <v>Column 1&amp;4</v>
      </c>
      <c r="BI75" s="125" t="str">
        <f t="shared" si="179"/>
        <v>Column 2&amp;3</v>
      </c>
      <c r="BJ75" s="125" t="str">
        <f t="shared" si="179"/>
        <v>Column 2&amp;4</v>
      </c>
      <c r="BK75" s="125" t="str">
        <f t="shared" si="179"/>
        <v>Column 3&amp;4</v>
      </c>
      <c r="BL75" s="125" t="str">
        <f t="shared" si="179"/>
        <v>Column 1&amp;2&amp;3</v>
      </c>
      <c r="BM75" s="125" t="str">
        <f t="shared" si="179"/>
        <v>Column 1&amp;2&amp;4</v>
      </c>
      <c r="BN75" s="125" t="str">
        <f t="shared" si="179"/>
        <v>Column 1&amp;3&amp;4</v>
      </c>
      <c r="BO75" s="125" t="str">
        <f t="shared" si="179"/>
        <v>Column 2&amp;3&amp;4</v>
      </c>
      <c r="BP75" s="125" t="str">
        <f t="shared" si="179"/>
        <v>All 4 Columns</v>
      </c>
      <c r="BS75" s="125" t="str">
        <f>BS29</f>
        <v>Column 1 Only</v>
      </c>
      <c r="BT75" s="125" t="str">
        <f t="shared" ref="BT75:CG75" si="180">BT29</f>
        <v>Column 2 Only</v>
      </c>
      <c r="BU75" s="125" t="str">
        <f t="shared" si="180"/>
        <v>Column 3 Only</v>
      </c>
      <c r="BV75" s="125" t="str">
        <f t="shared" si="180"/>
        <v>Column 4 Only</v>
      </c>
      <c r="BW75" s="125" t="str">
        <f t="shared" si="180"/>
        <v>Column 1&amp;2</v>
      </c>
      <c r="BX75" s="125" t="str">
        <f t="shared" si="180"/>
        <v>Column 1&amp;3</v>
      </c>
      <c r="BY75" s="125" t="str">
        <f t="shared" si="180"/>
        <v>Column 1&amp;4</v>
      </c>
      <c r="BZ75" s="125" t="str">
        <f t="shared" si="180"/>
        <v>Column 2&amp;3</v>
      </c>
      <c r="CA75" s="125" t="str">
        <f t="shared" si="180"/>
        <v>Column 2&amp;4</v>
      </c>
      <c r="CB75" s="125" t="str">
        <f t="shared" si="180"/>
        <v>Column 3&amp;4</v>
      </c>
      <c r="CC75" s="125" t="str">
        <f t="shared" si="180"/>
        <v>Column 1&amp;2&amp;3</v>
      </c>
      <c r="CD75" s="125" t="str">
        <f t="shared" si="180"/>
        <v>Column 1&amp;2&amp;4</v>
      </c>
      <c r="CE75" s="125" t="str">
        <f t="shared" si="180"/>
        <v>Column 1&amp;3&amp;4</v>
      </c>
      <c r="CF75" s="125" t="str">
        <f t="shared" si="180"/>
        <v>Column 2&amp;3&amp;4</v>
      </c>
      <c r="CG75" s="125" t="str">
        <f t="shared" si="180"/>
        <v>All 4 Columns</v>
      </c>
      <c r="CJ75" s="125" t="str">
        <f>CJ29</f>
        <v>Column 1 Only</v>
      </c>
      <c r="CK75" s="125" t="str">
        <f t="shared" ref="CK75:CX75" si="181">CK29</f>
        <v>Column 2 Only</v>
      </c>
      <c r="CL75" s="125" t="str">
        <f t="shared" si="181"/>
        <v>Column 3 Only</v>
      </c>
      <c r="CM75" s="125" t="str">
        <f t="shared" si="181"/>
        <v>Column 4 Only</v>
      </c>
      <c r="CN75" s="125" t="str">
        <f t="shared" si="181"/>
        <v>Column 1&amp;2</v>
      </c>
      <c r="CO75" s="125" t="str">
        <f t="shared" si="181"/>
        <v>Column 1&amp;3</v>
      </c>
      <c r="CP75" s="125" t="str">
        <f t="shared" si="181"/>
        <v>Column 1&amp;4</v>
      </c>
      <c r="CQ75" s="125" t="str">
        <f t="shared" si="181"/>
        <v>Column 2&amp;3</v>
      </c>
      <c r="CR75" s="125" t="str">
        <f t="shared" si="181"/>
        <v>Column 2&amp;4</v>
      </c>
      <c r="CS75" s="125" t="str">
        <f t="shared" si="181"/>
        <v>Column 3&amp;4</v>
      </c>
      <c r="CT75" s="125" t="str">
        <f t="shared" si="181"/>
        <v>Column 1&amp;2&amp;3</v>
      </c>
      <c r="CU75" s="125" t="str">
        <f t="shared" si="181"/>
        <v>Column 1&amp;2&amp;4</v>
      </c>
      <c r="CV75" s="125" t="str">
        <f t="shared" si="181"/>
        <v>Column 1&amp;3&amp;4</v>
      </c>
      <c r="CW75" s="125" t="str">
        <f t="shared" si="181"/>
        <v>Column 2&amp;3&amp;4</v>
      </c>
      <c r="CX75" s="125" t="str">
        <f t="shared" si="181"/>
        <v>All 4 Columns</v>
      </c>
    </row>
    <row r="76" spans="2:102" x14ac:dyDescent="0.25">
      <c r="B76" s="118"/>
      <c r="C76" s="127"/>
      <c r="D76" s="39"/>
      <c r="G76" s="129" t="str">
        <f t="shared" ref="G76:M76" si="182">G53&amp;G54&amp;G55&amp;G56&amp;G57&amp;G58&amp;G59&amp;G60&amp;G61&amp;G62</f>
        <v xml:space="preserve">
 Elephants
 Bears
 Camels
 Camels</v>
      </c>
      <c r="H76" s="129" t="str">
        <f t="shared" si="182"/>
        <v xml:space="preserve">
 Dogs
 Foxes</v>
      </c>
      <c r="I76" s="129" t="str">
        <f t="shared" si="182"/>
        <v xml:space="preserve">
 Fishes
 Turtles
 Seals</v>
      </c>
      <c r="J76" s="129" t="str">
        <f t="shared" si="182"/>
        <v xml:space="preserve">
 Horses
 Buffaloes</v>
      </c>
      <c r="K76" s="129" t="str">
        <f t="shared" si="182"/>
        <v xml:space="preserve">
 Sharks</v>
      </c>
      <c r="L76" s="129" t="str">
        <f t="shared" si="182"/>
        <v xml:space="preserve">
 Dolphins</v>
      </c>
      <c r="M76" s="129" t="str">
        <f t="shared" si="182"/>
        <v xml:space="preserve">
 Whales
 Hippopotamus</v>
      </c>
      <c r="Q76" s="128" t="str">
        <f>Q53&amp;Q54&amp;Q55&amp;Q56&amp;Q57&amp;Q58&amp;Q59&amp;Q60&amp;Q61&amp;Q62</f>
        <v xml:space="preserve">
 Elephants
 Giraffes
 Horses
 Cows
 Cows</v>
      </c>
      <c r="R76" s="128" t="str">
        <f t="shared" ref="R76:T76" si="183">R53&amp;R54&amp;R55&amp;R56&amp;R57&amp;R58&amp;R59&amp;R60&amp;R61&amp;R62</f>
        <v xml:space="preserve">
 Buffaloes
 Dogs
 Cats
 Goats</v>
      </c>
      <c r="S76" s="128" t="str">
        <f t="shared" si="183"/>
        <v xml:space="preserve">
 Octopus
 Mollusks
 Squids</v>
      </c>
      <c r="T76" s="128" t="str">
        <f t="shared" si="183"/>
        <v xml:space="preserve">
 Whales
 Hippopotamus</v>
      </c>
      <c r="U76" s="128" t="str">
        <f>U53&amp;U54&amp;U55&amp;U56&amp;U57&amp;U58&amp;U59&amp;U60&amp;U61&amp;U62</f>
        <v xml:space="preserve">
 Whales
 Hippopotamus
 Orcas</v>
      </c>
      <c r="AA76" s="128" t="str">
        <f>AA53&amp;AA54&amp;AA55&amp;AA56&amp;AA57&amp;AA58&amp;AA59&amp;AA60&amp;AA61&amp;AA62</f>
        <v xml:space="preserve">
 Eagles
 Eels
 Sharks</v>
      </c>
      <c r="AB76" s="128" t="str">
        <f>AB53&amp;AB54&amp;AB55&amp;AB56&amp;AB57&amp;AB58&amp;AB59&amp;AB60&amp;AB61&amp;AB62</f>
        <v xml:space="preserve">
 Pumas</v>
      </c>
      <c r="AC76" s="128" t="str">
        <f t="shared" ref="AC76:AG76" si="184">AC53&amp;AC54&amp;AC55&amp;AC56&amp;AC57&amp;AC58&amp;AC59&amp;AC60&amp;AC61&amp;AC62</f>
        <v/>
      </c>
      <c r="AD76" s="128" t="str">
        <f t="shared" si="184"/>
        <v xml:space="preserve">
 Tigers
 Elephants
 Sheep</v>
      </c>
      <c r="AE76" s="128" t="str">
        <f t="shared" si="184"/>
        <v xml:space="preserve">
 Seals</v>
      </c>
      <c r="AF76" s="128" t="str">
        <f t="shared" si="184"/>
        <v/>
      </c>
      <c r="AG76" s="128" t="str">
        <f t="shared" si="184"/>
        <v xml:space="preserve">
 Whales
 Dolphins</v>
      </c>
      <c r="AK76" s="128" t="str">
        <f>AK53&amp;AK54&amp;AK55&amp;AK56&amp;AK57&amp;AK58&amp;AK59&amp;AK60&amp;AK61&amp;AK62</f>
        <v xml:space="preserve">
 Monica</v>
      </c>
      <c r="AL76" s="128" t="str">
        <f t="shared" ref="AL76:AY76" si="185">AL53&amp;AL54&amp;AL55&amp;AL56&amp;AL57&amp;AL58&amp;AL59&amp;AL60&amp;AL61&amp;AL62</f>
        <v xml:space="preserve">
 Rachel</v>
      </c>
      <c r="AM76" s="128" t="str">
        <f t="shared" si="185"/>
        <v xml:space="preserve">
 Britney</v>
      </c>
      <c r="AN76" s="128" t="str">
        <f t="shared" si="185"/>
        <v xml:space="preserve">
 Deniz</v>
      </c>
      <c r="AO76" s="128" t="str">
        <f t="shared" si="185"/>
        <v xml:space="preserve">
 Amanda</v>
      </c>
      <c r="AP76" s="128" t="str">
        <f t="shared" si="185"/>
        <v xml:space="preserve">
 Mike</v>
      </c>
      <c r="AQ76" s="128" t="str">
        <f t="shared" si="185"/>
        <v xml:space="preserve">
 Onur</v>
      </c>
      <c r="AR76" s="128" t="str">
        <f t="shared" si="185"/>
        <v xml:space="preserve">
 Salion</v>
      </c>
      <c r="AS76" s="128" t="str">
        <f t="shared" si="185"/>
        <v xml:space="preserve">
 Amy</v>
      </c>
      <c r="AT76" s="128" t="str">
        <f t="shared" si="185"/>
        <v xml:space="preserve">
 Kim</v>
      </c>
      <c r="AU76" s="128" t="str">
        <f t="shared" si="185"/>
        <v xml:space="preserve">
 Lewis</v>
      </c>
      <c r="AV76" s="128" t="str">
        <f t="shared" si="185"/>
        <v xml:space="preserve">
 Kyle</v>
      </c>
      <c r="AW76" s="128" t="str">
        <f t="shared" si="185"/>
        <v xml:space="preserve">
 Leyla
 Leyla</v>
      </c>
      <c r="AX76" s="128" t="str">
        <f t="shared" si="185"/>
        <v xml:space="preserve">
 Rose</v>
      </c>
      <c r="AY76" s="128" t="str">
        <f t="shared" si="185"/>
        <v xml:space="preserve">
 John</v>
      </c>
      <c r="BB76" s="128" t="str">
        <f>BB53&amp;BB54&amp;BB55&amp;BB56&amp;BB57&amp;BB58&amp;BB59&amp;BB60&amp;BB61&amp;BB62</f>
        <v xml:space="preserve">
 John
 George
 John</v>
      </c>
      <c r="BC76" s="128" t="str">
        <f t="shared" ref="BC76:BP76" si="186">BC53&amp;BC54&amp;BC55&amp;BC56&amp;BC57&amp;BC58&amp;BC59&amp;BC60&amp;BC61&amp;BC62</f>
        <v xml:space="preserve">
 Pablo
 Eric</v>
      </c>
      <c r="BD76" s="128" t="str">
        <f t="shared" si="186"/>
        <v xml:space="preserve">
 Stephanie
 Charles
 Scott</v>
      </c>
      <c r="BE76" s="128" t="str">
        <f t="shared" si="186"/>
        <v xml:space="preserve">
 Chloe
 Mary
 Norman</v>
      </c>
      <c r="BF76" s="128" t="str">
        <f t="shared" si="186"/>
        <v xml:space="preserve">
 Amanda
 Mike</v>
      </c>
      <c r="BG76" s="128" t="str">
        <f t="shared" si="186"/>
        <v/>
      </c>
      <c r="BH76" s="128" t="str">
        <f t="shared" si="186"/>
        <v/>
      </c>
      <c r="BI76" s="128" t="str">
        <f t="shared" si="186"/>
        <v xml:space="preserve">
 Kyle
 Gabriel</v>
      </c>
      <c r="BJ76" s="128" t="str">
        <f t="shared" si="186"/>
        <v/>
      </c>
      <c r="BK76" s="128" t="str">
        <f t="shared" si="186"/>
        <v xml:space="preserve">
 Brian</v>
      </c>
      <c r="BL76" s="128" t="str">
        <f t="shared" si="186"/>
        <v xml:space="preserve">
 Alan</v>
      </c>
      <c r="BM76" s="128" t="str">
        <f t="shared" si="186"/>
        <v/>
      </c>
      <c r="BN76" s="128" t="str">
        <f t="shared" si="186"/>
        <v/>
      </c>
      <c r="BO76" s="128" t="str">
        <f t="shared" si="186"/>
        <v/>
      </c>
      <c r="BP76" s="128" t="str">
        <f t="shared" si="186"/>
        <v xml:space="preserve">
 Zach</v>
      </c>
      <c r="BS76" s="128" t="str">
        <f>BS53&amp;BS54&amp;BS55&amp;BS56&amp;BS57&amp;BS58&amp;BS59&amp;BS60&amp;BS61&amp;BS62</f>
        <v xml:space="preserve">
 Kyle</v>
      </c>
      <c r="BT76" s="128" t="str">
        <f t="shared" ref="BT76:CG76" si="187">BT53&amp;BT54&amp;BT55&amp;BT56&amp;BT57&amp;BT58&amp;BT59&amp;BT60&amp;BT61&amp;BT62</f>
        <v xml:space="preserve">
 Fred</v>
      </c>
      <c r="BU76" s="128" t="str">
        <f t="shared" si="187"/>
        <v xml:space="preserve">
 Daisy</v>
      </c>
      <c r="BV76" s="128" t="str">
        <f t="shared" si="187"/>
        <v xml:space="preserve">
 Marco</v>
      </c>
      <c r="BW76" s="128" t="str">
        <f t="shared" si="187"/>
        <v xml:space="preserve">
 Melis</v>
      </c>
      <c r="BX76" s="128" t="str">
        <f t="shared" si="187"/>
        <v xml:space="preserve">
 Salion</v>
      </c>
      <c r="BY76" s="128" t="str">
        <f t="shared" si="187"/>
        <v xml:space="preserve">
 Ezgi
 Ezgi</v>
      </c>
      <c r="BZ76" s="128" t="str">
        <f t="shared" si="187"/>
        <v xml:space="preserve">
 Ahmet</v>
      </c>
      <c r="CA76" s="128" t="str">
        <f t="shared" si="187"/>
        <v xml:space="preserve">
 Onur</v>
      </c>
      <c r="CB76" s="128" t="str">
        <f t="shared" si="187"/>
        <v xml:space="preserve">
 Anthony</v>
      </c>
      <c r="CC76" s="128" t="str">
        <f t="shared" si="187"/>
        <v xml:space="preserve">
 Bryan</v>
      </c>
      <c r="CD76" s="128" t="str">
        <f t="shared" si="187"/>
        <v xml:space="preserve">
 Stewart</v>
      </c>
      <c r="CE76" s="128" t="str">
        <f t="shared" si="187"/>
        <v xml:space="preserve">
 Amanda</v>
      </c>
      <c r="CF76" s="128" t="str">
        <f t="shared" si="187"/>
        <v xml:space="preserve">
 Leslie</v>
      </c>
      <c r="CG76" s="128" t="str">
        <f t="shared" si="187"/>
        <v xml:space="preserve">
 Pablo</v>
      </c>
      <c r="CJ76" s="128" t="str">
        <f>CJ53&amp;CJ54&amp;CJ55&amp;CJ56&amp;CJ57&amp;CJ58&amp;CJ59&amp;CJ60&amp;CJ61&amp;CJ62</f>
        <v xml:space="preserve">
 Horses</v>
      </c>
      <c r="CK76" s="128" t="str">
        <f t="shared" ref="CK76:CX76" si="188">CK53&amp;CK54&amp;CK55&amp;CK56&amp;CK57&amp;CK58&amp;CK59&amp;CK60&amp;CK61&amp;CK62</f>
        <v xml:space="preserve">
 Wolves</v>
      </c>
      <c r="CL76" s="128" t="str">
        <f t="shared" si="188"/>
        <v/>
      </c>
      <c r="CM76" s="128" t="str">
        <f t="shared" si="188"/>
        <v/>
      </c>
      <c r="CN76" s="128" t="str">
        <f t="shared" si="188"/>
        <v xml:space="preserve">
 Tigers
 Pumas
 Sheep
 Pumas</v>
      </c>
      <c r="CO76" s="128" t="str">
        <f t="shared" si="188"/>
        <v/>
      </c>
      <c r="CP76" s="128" t="str">
        <f t="shared" si="188"/>
        <v/>
      </c>
      <c r="CQ76" s="128" t="str">
        <f t="shared" si="188"/>
        <v/>
      </c>
      <c r="CR76" s="128" t="str">
        <f t="shared" si="188"/>
        <v/>
      </c>
      <c r="CS76" s="128" t="str">
        <f t="shared" si="188"/>
        <v/>
      </c>
      <c r="CT76" s="128" t="str">
        <f t="shared" si="188"/>
        <v xml:space="preserve">
 Whales
 Dolphins</v>
      </c>
      <c r="CU76" s="128" t="str">
        <f t="shared" si="188"/>
        <v xml:space="preserve">
 Goats</v>
      </c>
      <c r="CV76" s="128" t="str">
        <f t="shared" si="188"/>
        <v/>
      </c>
      <c r="CW76" s="128" t="str">
        <f t="shared" si="188"/>
        <v/>
      </c>
      <c r="CX76" s="128" t="str">
        <f t="shared" si="188"/>
        <v xml:space="preserve">
 Seals</v>
      </c>
    </row>
    <row r="77" spans="2:102" x14ac:dyDescent="0.25">
      <c r="B77" s="118"/>
      <c r="C77" s="127"/>
      <c r="D77" s="39"/>
      <c r="G77"/>
      <c r="AA77" s="1"/>
      <c r="AK77" s="1"/>
      <c r="BB77" s="1"/>
      <c r="BS77" s="1"/>
      <c r="CJ77" s="1"/>
    </row>
    <row r="78" spans="2:102" x14ac:dyDescent="0.25">
      <c r="B78" s="51">
        <f>COUNTIF(B58:B67,"?*")</f>
        <v>0</v>
      </c>
      <c r="C78" s="51">
        <f>COUNTIF(C58:C67,"?*")</f>
        <v>2</v>
      </c>
      <c r="G78"/>
      <c r="AK78" s="1"/>
      <c r="BB78" s="1"/>
      <c r="BS78" s="1"/>
      <c r="CJ78" s="1"/>
    </row>
    <row r="79" spans="2:102" x14ac:dyDescent="0.25">
      <c r="G79" s="27" t="s">
        <v>141</v>
      </c>
      <c r="H79"/>
      <c r="Q79" s="27" t="s">
        <v>141</v>
      </c>
      <c r="R79"/>
      <c r="S79" s="28"/>
      <c r="AA79" s="27" t="s">
        <v>141</v>
      </c>
      <c r="AB79"/>
      <c r="AC79" s="28"/>
      <c r="AK79" s="27" t="s">
        <v>141</v>
      </c>
      <c r="AL79"/>
      <c r="AM79" s="28"/>
      <c r="BB79" s="27" t="s">
        <v>141</v>
      </c>
      <c r="BC79"/>
      <c r="BD79" s="28"/>
      <c r="BS79" s="27" t="s">
        <v>141</v>
      </c>
      <c r="BT79"/>
      <c r="BU79" s="28"/>
      <c r="CJ79" s="27" t="s">
        <v>141</v>
      </c>
      <c r="CK79"/>
      <c r="CL79" s="28"/>
    </row>
    <row r="80" spans="2:102" x14ac:dyDescent="0.25">
      <c r="G80" s="34" t="s">
        <v>49</v>
      </c>
      <c r="H80" s="34" t="s">
        <v>47</v>
      </c>
      <c r="I80" s="34" t="s">
        <v>48</v>
      </c>
      <c r="Q80" s="34" t="s">
        <v>49</v>
      </c>
      <c r="R80" s="34" t="s">
        <v>47</v>
      </c>
      <c r="S80" s="34" t="s">
        <v>48</v>
      </c>
      <c r="AA80" s="34" t="s">
        <v>49</v>
      </c>
      <c r="AB80" s="34" t="s">
        <v>47</v>
      </c>
      <c r="AC80" s="34" t="s">
        <v>48</v>
      </c>
      <c r="AK80" s="34" t="s">
        <v>49</v>
      </c>
      <c r="AL80" s="34" t="s">
        <v>47</v>
      </c>
      <c r="AM80" s="34" t="s">
        <v>48</v>
      </c>
      <c r="AN80" s="34" t="s">
        <v>98</v>
      </c>
      <c r="BB80" s="34" t="s">
        <v>49</v>
      </c>
      <c r="BC80" s="34" t="s">
        <v>47</v>
      </c>
      <c r="BD80" s="34" t="s">
        <v>48</v>
      </c>
      <c r="BE80" s="34" t="s">
        <v>98</v>
      </c>
      <c r="BS80" s="34" t="s">
        <v>49</v>
      </c>
      <c r="BT80" s="34" t="s">
        <v>47</v>
      </c>
      <c r="BU80" s="34" t="s">
        <v>48</v>
      </c>
      <c r="BV80" s="34" t="s">
        <v>98</v>
      </c>
      <c r="CJ80" s="34" t="s">
        <v>49</v>
      </c>
      <c r="CK80" s="34" t="s">
        <v>47</v>
      </c>
      <c r="CL80" s="34" t="s">
        <v>48</v>
      </c>
      <c r="CM80" s="34" t="s">
        <v>98</v>
      </c>
    </row>
    <row r="81" spans="2:91" x14ac:dyDescent="0.25">
      <c r="B81" s="24" t="s">
        <v>160</v>
      </c>
      <c r="C81" s="118" t="str">
        <f>IF((Calc!$B$78+Calc!$C$78)&gt;0,"There are duplicate entries!","")</f>
        <v>There are duplicate entries!</v>
      </c>
      <c r="G81" s="118" t="str">
        <f t="shared" ref="G81:G90" si="189">IFERROR(IF(COUNTIF(Triangular1,INDEX(Triangular1,A7,0))&gt;1,INDEX(Triangular1,A7,0),""),"")</f>
        <v/>
      </c>
      <c r="H81" s="118" t="str">
        <f t="shared" ref="H81:H90" si="190">IFERROR(IF(COUNTIF(Triangular2,INDEX(Triangular2,A7,0))&gt;1,INDEX(Triangular2,A7,0),""),"")</f>
        <v/>
      </c>
      <c r="I81" s="118" t="str">
        <f t="shared" ref="I81:I90" si="191">IFERROR(IF(COUNTIF(Triangular3,INDEX(Triangular3,A7,0))&gt;1,INDEX(Triangular3,A7,0),""),"")</f>
        <v/>
      </c>
      <c r="Q81" s="118" t="str">
        <f t="shared" ref="Q81:Q90" si="192">IFERROR(IF(COUNTIF(LinearThree1,INDEX(LinearThree1,A7,0))&gt;1,INDEX(LinearThree1,A7,0),""),"")</f>
        <v/>
      </c>
      <c r="R81" s="118" t="str">
        <f t="shared" ref="R81:R90" si="193">IFERROR(IF(COUNTIF(LinearThree2,INDEX(LinearThree2,A7,0))&gt;1,INDEX(LinearThree2,A7,0),""),"")</f>
        <v/>
      </c>
      <c r="S81" s="118" t="str">
        <f t="shared" ref="S81:S90" si="194">IFERROR(IF(COUNTIF(LinearThree3,INDEX(LinearThree3,A7,0))&gt;1,INDEX(LinearThree3,A7,0),""),"")</f>
        <v/>
      </c>
      <c r="T81" s="1"/>
      <c r="AA81" s="118" t="str">
        <f t="shared" ref="AA81:AA90" si="195">IFERROR(IF(COUNTIF(StackedThree1,INDEX(StackedThree1,A7,0))&gt;1,INDEX(StackedThree1,A7,0),""),"")</f>
        <v/>
      </c>
      <c r="AB81" s="118" t="str">
        <f t="shared" ref="AB81:AB90" si="196">IFERROR(IF(COUNTIF(StackedThree2,INDEX(StackedThree2,A7,0))&gt;1,INDEX(StackedThree2,A7,0),""),"")</f>
        <v/>
      </c>
      <c r="AC81" s="118" t="str">
        <f t="shared" ref="AC81:AC90" si="197">IFERROR(IF(COUNTIF(StackedThree3,INDEX(StackedThree3,A7,0))&gt;1,INDEX(StackedThree3,A7,0),""),"")</f>
        <v/>
      </c>
      <c r="AK81" s="118" t="str">
        <f t="shared" ref="AK81:AK90" si="198">IFERROR(IF(COUNTIF(Square1,INDEX(Square1,A7,0))&gt;1,INDEX(Square1,A7,0),""),"")</f>
        <v/>
      </c>
      <c r="AL81" s="118" t="str">
        <f t="shared" ref="AL81:AL90" si="199">IFERROR(IF(COUNTIF(Square2,INDEX(Square2,A7,0))&gt;1,INDEX(Square2,A7,0),""),"")</f>
        <v/>
      </c>
      <c r="AM81" s="118" t="str">
        <f t="shared" ref="AM81:AM90" si="200">IFERROR(IF(COUNTIF(Square3,INDEX(Square3,A7,0))&gt;1,INDEX(Square3,A7,0),""),"")</f>
        <v/>
      </c>
      <c r="AN81" s="118" t="str">
        <f t="shared" ref="AN81:AN90" si="201">IFERROR(IF(COUNTIF(Square4,INDEX(Square4,A7,0))&gt;1,INDEX(Square4,A7,0),""),"")</f>
        <v/>
      </c>
      <c r="BB81" s="118" t="str">
        <f t="shared" ref="BB81:BB90" si="202">IFERROR(IF(COUNTIF(LinearFour1,INDEX(LinearFour1,A7,0))&gt;1,INDEX(LinearFour1,A7,0),""),"")</f>
        <v/>
      </c>
      <c r="BC81" s="118" t="str">
        <f t="shared" ref="BC81:BC90" si="203">IFERROR(IF(COUNTIF(LinearFour2,INDEX(LinearFour2,A7,0))&gt;1,INDEX(LinearFour2,A7,0),""),"")</f>
        <v/>
      </c>
      <c r="BD81" s="118" t="str">
        <f t="shared" ref="BD81:BD90" si="204">IFERROR(IF(COUNTIF(LinearFour3,INDEX(LinearFour3,A7,0))&gt;1,INDEX(LinearFour3,A7,0),""),"")</f>
        <v/>
      </c>
      <c r="BE81" s="118" t="str">
        <f t="shared" ref="BE81:BE90" si="205">IFERROR(IF(COUNTIF(LinearFour4,INDEX(LinearFour4,A7,0))&gt;1,INDEX(LinearFour4,A7,0),""),"")</f>
        <v/>
      </c>
      <c r="BS81" s="118" t="str">
        <f t="shared" ref="BS81:BS90" si="206">IFERROR(IF(COUNTIF(Oval1,INDEX(Oval1,A7,0))&gt;1,INDEX(Oval1,A7,0),""),"")</f>
        <v/>
      </c>
      <c r="BT81" s="118" t="str">
        <f t="shared" ref="BT81:BT90" si="207">IFERROR(IF(COUNTIF(Oval2,INDEX(Oval2,A7,0))&gt;1,INDEX(Oval2,A7,0),""),"")</f>
        <v/>
      </c>
      <c r="BU81" s="118" t="str">
        <f t="shared" ref="BU81:BU90" si="208">IFERROR(IF(COUNTIF(Oval3,INDEX(Oval3,A7,0))&gt;1,INDEX(Oval3,A7,0),""),"")</f>
        <v/>
      </c>
      <c r="BV81" s="118" t="str">
        <f t="shared" ref="BV81:BV90" si="209">IFERROR(IF(COUNTIF(Oval4,INDEX(Oval4,A7,0))&gt;1,INDEX(Oval4,A7,0),""),"")</f>
        <v/>
      </c>
      <c r="CJ81" s="118" t="str">
        <f t="shared" ref="CJ81:CJ90" si="210">IFERROR(IF(COUNTIF(StackedFour1,INDEX(StackedFour1,A7,0))&gt;1,INDEX(StackedFour1,A7,0),""),"")</f>
        <v/>
      </c>
      <c r="CK81" s="118" t="str">
        <f t="shared" ref="CK81:CK90" si="211">IFERROR(IF(COUNTIF(StackedFour2,INDEX(StackedFour2,A7,0))&gt;1,INDEX(StackedFour2,A7,0),""),"")</f>
        <v/>
      </c>
      <c r="CL81" s="118" t="str">
        <f t="shared" ref="CL81:CL90" si="212">IFERROR(IF(COUNTIF(StackedFour3,INDEX(StackedFour3,A7,0))&gt;1,INDEX(StackedFour3,A7,0),""),"")</f>
        <v/>
      </c>
      <c r="CM81" s="118" t="str">
        <f t="shared" ref="CM81:CM90" si="213">IFERROR(IF(COUNTIF(StackedFour4,INDEX(StackedFour4,A7,0))&gt;1,INDEX(StackedFour4,A7,0),""),"")</f>
        <v/>
      </c>
    </row>
    <row r="82" spans="2:91" x14ac:dyDescent="0.25">
      <c r="G82" s="118" t="str">
        <f t="shared" si="189"/>
        <v/>
      </c>
      <c r="H82" s="118" t="str">
        <f t="shared" si="190"/>
        <v/>
      </c>
      <c r="I82" s="118" t="str">
        <f t="shared" si="191"/>
        <v/>
      </c>
      <c r="Q82" s="118" t="str">
        <f t="shared" si="192"/>
        <v/>
      </c>
      <c r="R82" s="118" t="str">
        <f t="shared" si="193"/>
        <v/>
      </c>
      <c r="S82" s="118" t="str">
        <f t="shared" si="194"/>
        <v/>
      </c>
      <c r="T82" s="1"/>
      <c r="AA82" s="118" t="str">
        <f t="shared" si="195"/>
        <v/>
      </c>
      <c r="AB82" s="118" t="str">
        <f t="shared" si="196"/>
        <v/>
      </c>
      <c r="AC82" s="118" t="str">
        <f t="shared" si="197"/>
        <v/>
      </c>
      <c r="AK82" s="118" t="str">
        <f t="shared" si="198"/>
        <v/>
      </c>
      <c r="AL82" s="118" t="str">
        <f t="shared" si="199"/>
        <v/>
      </c>
      <c r="AM82" s="118" t="str">
        <f t="shared" si="200"/>
        <v/>
      </c>
      <c r="AN82" s="118" t="str">
        <f t="shared" si="201"/>
        <v/>
      </c>
      <c r="BB82" s="118" t="str">
        <f t="shared" si="202"/>
        <v/>
      </c>
      <c r="BC82" s="118" t="str">
        <f t="shared" si="203"/>
        <v/>
      </c>
      <c r="BD82" s="118" t="str">
        <f t="shared" si="204"/>
        <v/>
      </c>
      <c r="BE82" s="118" t="str">
        <f t="shared" si="205"/>
        <v/>
      </c>
      <c r="BS82" s="118" t="str">
        <f t="shared" si="206"/>
        <v/>
      </c>
      <c r="BT82" s="118" t="str">
        <f t="shared" si="207"/>
        <v/>
      </c>
      <c r="BU82" s="118" t="str">
        <f t="shared" si="208"/>
        <v/>
      </c>
      <c r="BV82" s="118" t="str">
        <f t="shared" si="209"/>
        <v/>
      </c>
      <c r="CJ82" s="118" t="str">
        <f t="shared" si="210"/>
        <v/>
      </c>
      <c r="CK82" s="118" t="str">
        <f t="shared" si="211"/>
        <v/>
      </c>
      <c r="CL82" s="118" t="str">
        <f t="shared" si="212"/>
        <v/>
      </c>
      <c r="CM82" s="118" t="str">
        <f t="shared" si="213"/>
        <v/>
      </c>
    </row>
    <row r="83" spans="2:91" x14ac:dyDescent="0.25">
      <c r="G83" s="118" t="str">
        <f t="shared" si="189"/>
        <v/>
      </c>
      <c r="H83" s="118" t="str">
        <f t="shared" si="190"/>
        <v/>
      </c>
      <c r="I83" s="118" t="str">
        <f t="shared" si="191"/>
        <v/>
      </c>
      <c r="Q83" s="118" t="str">
        <f t="shared" si="192"/>
        <v/>
      </c>
      <c r="R83" s="118" t="str">
        <f t="shared" si="193"/>
        <v/>
      </c>
      <c r="S83" s="118" t="str">
        <f t="shared" si="194"/>
        <v/>
      </c>
      <c r="T83" s="1"/>
      <c r="AA83" s="118" t="str">
        <f t="shared" si="195"/>
        <v/>
      </c>
      <c r="AB83" s="118" t="str">
        <f t="shared" si="196"/>
        <v/>
      </c>
      <c r="AC83" s="118" t="str">
        <f t="shared" si="197"/>
        <v/>
      </c>
      <c r="AK83" s="118" t="str">
        <f t="shared" si="198"/>
        <v/>
      </c>
      <c r="AL83" s="118" t="str">
        <f t="shared" si="199"/>
        <v/>
      </c>
      <c r="AM83" s="118" t="str">
        <f t="shared" si="200"/>
        <v/>
      </c>
      <c r="AN83" s="118" t="str">
        <f t="shared" si="201"/>
        <v/>
      </c>
      <c r="BB83" s="118" t="str">
        <f t="shared" si="202"/>
        <v/>
      </c>
      <c r="BC83" s="118" t="str">
        <f t="shared" si="203"/>
        <v/>
      </c>
      <c r="BD83" s="118" t="str">
        <f t="shared" si="204"/>
        <v/>
      </c>
      <c r="BE83" s="118" t="str">
        <f t="shared" si="205"/>
        <v/>
      </c>
      <c r="BS83" s="118" t="str">
        <f t="shared" si="206"/>
        <v>Ezgi</v>
      </c>
      <c r="BT83" s="118" t="str">
        <f t="shared" si="207"/>
        <v/>
      </c>
      <c r="BU83" s="118" t="str">
        <f t="shared" si="208"/>
        <v/>
      </c>
      <c r="BV83" s="118" t="str">
        <f t="shared" si="209"/>
        <v/>
      </c>
      <c r="CJ83" s="118" t="str">
        <f t="shared" si="210"/>
        <v>Pumas</v>
      </c>
      <c r="CK83" s="118" t="str">
        <f t="shared" si="211"/>
        <v/>
      </c>
      <c r="CL83" s="118" t="str">
        <f t="shared" si="212"/>
        <v/>
      </c>
      <c r="CM83" s="118" t="str">
        <f t="shared" si="213"/>
        <v/>
      </c>
    </row>
    <row r="84" spans="2:91" x14ac:dyDescent="0.25">
      <c r="G84" s="118" t="str">
        <f t="shared" si="189"/>
        <v>Camels</v>
      </c>
      <c r="H84" s="118" t="str">
        <f t="shared" si="190"/>
        <v/>
      </c>
      <c r="I84" s="118" t="str">
        <f t="shared" si="191"/>
        <v/>
      </c>
      <c r="Q84" s="118" t="str">
        <f t="shared" si="192"/>
        <v>Cows</v>
      </c>
      <c r="R84" s="118" t="str">
        <f t="shared" si="193"/>
        <v/>
      </c>
      <c r="S84" s="118" t="str">
        <f t="shared" si="194"/>
        <v/>
      </c>
      <c r="T84" s="1"/>
      <c r="AA84" s="118" t="str">
        <f t="shared" si="195"/>
        <v/>
      </c>
      <c r="AB84" s="118" t="str">
        <f t="shared" si="196"/>
        <v/>
      </c>
      <c r="AC84" s="118" t="str">
        <f t="shared" si="197"/>
        <v/>
      </c>
      <c r="AK84" s="118" t="str">
        <f t="shared" si="198"/>
        <v>Leyla</v>
      </c>
      <c r="AL84" s="118" t="str">
        <f t="shared" si="199"/>
        <v/>
      </c>
      <c r="AM84" s="118" t="str">
        <f t="shared" si="200"/>
        <v/>
      </c>
      <c r="AN84" s="118" t="str">
        <f t="shared" si="201"/>
        <v/>
      </c>
      <c r="BB84" s="118" t="str">
        <f t="shared" si="202"/>
        <v>John</v>
      </c>
      <c r="BC84" s="118" t="str">
        <f t="shared" si="203"/>
        <v/>
      </c>
      <c r="BD84" s="118" t="str">
        <f t="shared" si="204"/>
        <v/>
      </c>
      <c r="BE84" s="118" t="str">
        <f t="shared" si="205"/>
        <v/>
      </c>
      <c r="BS84" s="118" t="str">
        <f t="shared" si="206"/>
        <v/>
      </c>
      <c r="BT84" s="118" t="str">
        <f t="shared" si="207"/>
        <v/>
      </c>
      <c r="BU84" s="118" t="str">
        <f t="shared" si="208"/>
        <v/>
      </c>
      <c r="BV84" s="118" t="str">
        <f t="shared" si="209"/>
        <v/>
      </c>
      <c r="CJ84" s="118" t="str">
        <f t="shared" si="210"/>
        <v/>
      </c>
      <c r="CK84" s="118" t="str">
        <f t="shared" si="211"/>
        <v/>
      </c>
      <c r="CL84" s="118" t="str">
        <f t="shared" si="212"/>
        <v/>
      </c>
      <c r="CM84" s="118" t="str">
        <f t="shared" si="213"/>
        <v/>
      </c>
    </row>
    <row r="85" spans="2:91" x14ac:dyDescent="0.25">
      <c r="G85" s="118" t="str">
        <f t="shared" si="189"/>
        <v/>
      </c>
      <c r="H85" s="118" t="str">
        <f t="shared" si="190"/>
        <v/>
      </c>
      <c r="I85" s="118" t="str">
        <f t="shared" si="191"/>
        <v/>
      </c>
      <c r="Q85" s="118" t="str">
        <f t="shared" si="192"/>
        <v/>
      </c>
      <c r="R85" s="118" t="str">
        <f t="shared" si="193"/>
        <v/>
      </c>
      <c r="S85" s="118" t="str">
        <f t="shared" si="194"/>
        <v/>
      </c>
      <c r="AA85" s="118" t="str">
        <f t="shared" si="195"/>
        <v/>
      </c>
      <c r="AB85" s="118" t="str">
        <f t="shared" si="196"/>
        <v/>
      </c>
      <c r="AC85" s="118" t="str">
        <f t="shared" si="197"/>
        <v/>
      </c>
      <c r="AK85" s="118" t="str">
        <f t="shared" si="198"/>
        <v/>
      </c>
      <c r="AL85" s="118" t="str">
        <f t="shared" si="199"/>
        <v/>
      </c>
      <c r="AM85" s="118" t="str">
        <f t="shared" si="200"/>
        <v/>
      </c>
      <c r="AN85" s="118" t="str">
        <f t="shared" si="201"/>
        <v/>
      </c>
      <c r="BB85" s="118" t="str">
        <f t="shared" si="202"/>
        <v/>
      </c>
      <c r="BC85" s="118" t="str">
        <f t="shared" si="203"/>
        <v/>
      </c>
      <c r="BD85" s="118" t="str">
        <f t="shared" si="204"/>
        <v/>
      </c>
      <c r="BE85" s="118" t="str">
        <f t="shared" si="205"/>
        <v/>
      </c>
      <c r="BS85" s="118" t="str">
        <f t="shared" si="206"/>
        <v/>
      </c>
      <c r="BT85" s="118" t="str">
        <f t="shared" si="207"/>
        <v/>
      </c>
      <c r="BU85" s="118" t="str">
        <f t="shared" si="208"/>
        <v/>
      </c>
      <c r="BV85" s="118" t="str">
        <f t="shared" si="209"/>
        <v/>
      </c>
      <c r="CJ85" s="118" t="str">
        <f t="shared" si="210"/>
        <v/>
      </c>
      <c r="CK85" s="118" t="str">
        <f t="shared" si="211"/>
        <v/>
      </c>
      <c r="CL85" s="118" t="str">
        <f t="shared" si="212"/>
        <v/>
      </c>
      <c r="CM85" s="118" t="str">
        <f t="shared" si="213"/>
        <v/>
      </c>
    </row>
    <row r="86" spans="2:91" x14ac:dyDescent="0.25">
      <c r="G86" s="118" t="str">
        <f t="shared" si="189"/>
        <v/>
      </c>
      <c r="H86" s="118" t="str">
        <f t="shared" si="190"/>
        <v/>
      </c>
      <c r="I86" s="118" t="str">
        <f t="shared" si="191"/>
        <v/>
      </c>
      <c r="Q86" s="118" t="str">
        <f t="shared" si="192"/>
        <v/>
      </c>
      <c r="R86" s="118" t="str">
        <f t="shared" si="193"/>
        <v/>
      </c>
      <c r="S86" s="118" t="str">
        <f t="shared" si="194"/>
        <v/>
      </c>
      <c r="AA86" s="118" t="str">
        <f t="shared" si="195"/>
        <v/>
      </c>
      <c r="AB86" s="118" t="str">
        <f t="shared" si="196"/>
        <v>Sheep</v>
      </c>
      <c r="AC86" s="118" t="str">
        <f t="shared" si="197"/>
        <v/>
      </c>
      <c r="AK86" s="118" t="str">
        <f t="shared" si="198"/>
        <v/>
      </c>
      <c r="AL86" s="118" t="str">
        <f t="shared" si="199"/>
        <v/>
      </c>
      <c r="AM86" s="118" t="str">
        <f t="shared" si="200"/>
        <v/>
      </c>
      <c r="AN86" s="118" t="str">
        <f t="shared" si="201"/>
        <v/>
      </c>
      <c r="BB86" s="118" t="str">
        <f t="shared" si="202"/>
        <v/>
      </c>
      <c r="BC86" s="118" t="str">
        <f t="shared" si="203"/>
        <v/>
      </c>
      <c r="BD86" s="118" t="str">
        <f t="shared" si="204"/>
        <v/>
      </c>
      <c r="BE86" s="118" t="str">
        <f t="shared" si="205"/>
        <v/>
      </c>
      <c r="BS86" s="118" t="str">
        <f t="shared" si="206"/>
        <v/>
      </c>
      <c r="BT86" s="118" t="str">
        <f t="shared" si="207"/>
        <v/>
      </c>
      <c r="BU86" s="118" t="str">
        <f t="shared" si="208"/>
        <v/>
      </c>
      <c r="BV86" s="118" t="str">
        <f t="shared" si="209"/>
        <v/>
      </c>
      <c r="CJ86" s="118" t="str">
        <f t="shared" si="210"/>
        <v/>
      </c>
      <c r="CK86" s="118" t="str">
        <f t="shared" si="211"/>
        <v/>
      </c>
      <c r="CL86" s="118" t="str">
        <f t="shared" si="212"/>
        <v/>
      </c>
      <c r="CM86" s="118" t="str">
        <f t="shared" si="213"/>
        <v/>
      </c>
    </row>
    <row r="87" spans="2:91" x14ac:dyDescent="0.25">
      <c r="G87" s="118" t="str">
        <f t="shared" si="189"/>
        <v/>
      </c>
      <c r="H87" s="118" t="str">
        <f t="shared" si="190"/>
        <v/>
      </c>
      <c r="I87" s="118" t="str">
        <f t="shared" si="191"/>
        <v/>
      </c>
      <c r="Q87" s="118" t="str">
        <f t="shared" si="192"/>
        <v/>
      </c>
      <c r="R87" s="118" t="str">
        <f t="shared" si="193"/>
        <v/>
      </c>
      <c r="S87" s="118" t="str">
        <f t="shared" si="194"/>
        <v/>
      </c>
      <c r="AA87" s="118" t="str">
        <f t="shared" si="195"/>
        <v/>
      </c>
      <c r="AB87" s="118" t="str">
        <f t="shared" si="196"/>
        <v/>
      </c>
      <c r="AC87" s="118" t="str">
        <f t="shared" si="197"/>
        <v/>
      </c>
      <c r="AK87" s="118" t="str">
        <f t="shared" si="198"/>
        <v/>
      </c>
      <c r="AL87" s="118" t="str">
        <f t="shared" si="199"/>
        <v/>
      </c>
      <c r="AM87" s="118" t="str">
        <f t="shared" si="200"/>
        <v/>
      </c>
      <c r="AN87" s="118" t="str">
        <f t="shared" si="201"/>
        <v/>
      </c>
      <c r="BB87" s="118" t="str">
        <f t="shared" si="202"/>
        <v>John</v>
      </c>
      <c r="BC87" s="118" t="str">
        <f t="shared" si="203"/>
        <v/>
      </c>
      <c r="BD87" s="118" t="str">
        <f t="shared" si="204"/>
        <v/>
      </c>
      <c r="BE87" s="118" t="str">
        <f t="shared" si="205"/>
        <v/>
      </c>
      <c r="BS87" s="118" t="str">
        <f t="shared" si="206"/>
        <v>Ezgi</v>
      </c>
      <c r="BT87" s="118" t="str">
        <f t="shared" si="207"/>
        <v/>
      </c>
      <c r="BU87" s="118" t="str">
        <f t="shared" si="208"/>
        <v/>
      </c>
      <c r="BV87" s="118" t="str">
        <f t="shared" si="209"/>
        <v/>
      </c>
      <c r="CJ87" s="118" t="str">
        <f t="shared" si="210"/>
        <v/>
      </c>
      <c r="CK87" s="118" t="str">
        <f t="shared" si="211"/>
        <v/>
      </c>
      <c r="CL87" s="118" t="str">
        <f t="shared" si="212"/>
        <v/>
      </c>
      <c r="CM87" s="118" t="str">
        <f t="shared" si="213"/>
        <v/>
      </c>
    </row>
    <row r="88" spans="2:91" x14ac:dyDescent="0.25">
      <c r="G88" s="118" t="str">
        <f t="shared" si="189"/>
        <v>Camels</v>
      </c>
      <c r="H88" s="118" t="str">
        <f t="shared" si="190"/>
        <v/>
      </c>
      <c r="I88" s="118" t="str">
        <f t="shared" si="191"/>
        <v/>
      </c>
      <c r="Q88" s="118" t="str">
        <f t="shared" si="192"/>
        <v>Cows</v>
      </c>
      <c r="R88" s="118" t="str">
        <f t="shared" si="193"/>
        <v/>
      </c>
      <c r="S88" s="118" t="str">
        <f t="shared" si="194"/>
        <v/>
      </c>
      <c r="AA88" s="118" t="str">
        <f t="shared" si="195"/>
        <v/>
      </c>
      <c r="AB88" s="118" t="str">
        <f t="shared" si="196"/>
        <v>Sheep</v>
      </c>
      <c r="AC88" s="118" t="str">
        <f t="shared" si="197"/>
        <v/>
      </c>
      <c r="AK88" s="118" t="str">
        <f t="shared" si="198"/>
        <v/>
      </c>
      <c r="AL88" s="118" t="str">
        <f t="shared" si="199"/>
        <v/>
      </c>
      <c r="AM88" s="118" t="str">
        <f t="shared" si="200"/>
        <v/>
      </c>
      <c r="AN88" s="118" t="str">
        <f t="shared" si="201"/>
        <v/>
      </c>
      <c r="BB88" s="118" t="str">
        <f t="shared" si="202"/>
        <v/>
      </c>
      <c r="BC88" s="118" t="str">
        <f t="shared" si="203"/>
        <v/>
      </c>
      <c r="BD88" s="118" t="str">
        <f t="shared" si="204"/>
        <v/>
      </c>
      <c r="BE88" s="118" t="str">
        <f t="shared" si="205"/>
        <v/>
      </c>
      <c r="BS88" s="118" t="str">
        <f t="shared" si="206"/>
        <v/>
      </c>
      <c r="BT88" s="118" t="str">
        <f t="shared" si="207"/>
        <v/>
      </c>
      <c r="BU88" s="118" t="str">
        <f t="shared" si="208"/>
        <v/>
      </c>
      <c r="BV88" s="118" t="str">
        <f t="shared" si="209"/>
        <v/>
      </c>
      <c r="CJ88" s="118" t="str">
        <f t="shared" si="210"/>
        <v/>
      </c>
      <c r="CK88" s="118" t="str">
        <f t="shared" si="211"/>
        <v/>
      </c>
      <c r="CL88" s="118" t="str">
        <f t="shared" si="212"/>
        <v/>
      </c>
      <c r="CM88" s="118" t="str">
        <f t="shared" si="213"/>
        <v/>
      </c>
    </row>
    <row r="89" spans="2:91" x14ac:dyDescent="0.25">
      <c r="G89" s="118" t="str">
        <f t="shared" si="189"/>
        <v/>
      </c>
      <c r="H89" s="118" t="str">
        <f t="shared" si="190"/>
        <v/>
      </c>
      <c r="I89" s="118" t="str">
        <f t="shared" si="191"/>
        <v/>
      </c>
      <c r="Q89" s="118" t="str">
        <f t="shared" si="192"/>
        <v/>
      </c>
      <c r="R89" s="118" t="str">
        <f t="shared" si="193"/>
        <v/>
      </c>
      <c r="S89" s="118" t="str">
        <f t="shared" si="194"/>
        <v/>
      </c>
      <c r="AA89" s="118" t="str">
        <f t="shared" si="195"/>
        <v/>
      </c>
      <c r="AB89" s="118" t="str">
        <f t="shared" si="196"/>
        <v/>
      </c>
      <c r="AC89" s="118" t="str">
        <f t="shared" si="197"/>
        <v/>
      </c>
      <c r="AK89" s="118" t="str">
        <f t="shared" si="198"/>
        <v>Leyla</v>
      </c>
      <c r="AL89" s="118" t="str">
        <f t="shared" si="199"/>
        <v/>
      </c>
      <c r="AM89" s="118" t="str">
        <f t="shared" si="200"/>
        <v/>
      </c>
      <c r="AN89" s="118" t="str">
        <f t="shared" si="201"/>
        <v/>
      </c>
      <c r="BB89" s="118" t="str">
        <f t="shared" si="202"/>
        <v/>
      </c>
      <c r="BC89" s="118" t="str">
        <f t="shared" si="203"/>
        <v/>
      </c>
      <c r="BD89" s="118" t="str">
        <f t="shared" si="204"/>
        <v/>
      </c>
      <c r="BE89" s="118" t="str">
        <f t="shared" si="205"/>
        <v/>
      </c>
      <c r="BS89" s="118" t="str">
        <f t="shared" si="206"/>
        <v/>
      </c>
      <c r="BT89" s="118" t="str">
        <f t="shared" si="207"/>
        <v/>
      </c>
      <c r="BU89" s="118" t="str">
        <f t="shared" si="208"/>
        <v/>
      </c>
      <c r="BV89" s="118" t="str">
        <f t="shared" si="209"/>
        <v/>
      </c>
      <c r="CJ89" s="118" t="str">
        <f t="shared" si="210"/>
        <v>Pumas</v>
      </c>
      <c r="CK89" s="118" t="str">
        <f t="shared" si="211"/>
        <v/>
      </c>
      <c r="CL89" s="118" t="str">
        <f t="shared" si="212"/>
        <v/>
      </c>
      <c r="CM89" s="118" t="str">
        <f t="shared" si="213"/>
        <v/>
      </c>
    </row>
    <row r="90" spans="2:91" x14ac:dyDescent="0.25">
      <c r="G90" s="118" t="str">
        <f t="shared" si="189"/>
        <v/>
      </c>
      <c r="H90" s="118" t="str">
        <f t="shared" si="190"/>
        <v/>
      </c>
      <c r="I90" s="118" t="str">
        <f t="shared" si="191"/>
        <v/>
      </c>
      <c r="Q90" s="118" t="str">
        <f t="shared" si="192"/>
        <v/>
      </c>
      <c r="R90" s="118" t="str">
        <f t="shared" si="193"/>
        <v/>
      </c>
      <c r="S90" s="118" t="str">
        <f t="shared" si="194"/>
        <v/>
      </c>
      <c r="AA90" s="118" t="str">
        <f t="shared" si="195"/>
        <v/>
      </c>
      <c r="AB90" s="118" t="str">
        <f t="shared" si="196"/>
        <v/>
      </c>
      <c r="AC90" s="118" t="str">
        <f t="shared" si="197"/>
        <v/>
      </c>
      <c r="AK90" s="118" t="str">
        <f t="shared" si="198"/>
        <v/>
      </c>
      <c r="AL90" s="118" t="str">
        <f t="shared" si="199"/>
        <v/>
      </c>
      <c r="AM90" s="118" t="str">
        <f t="shared" si="200"/>
        <v/>
      </c>
      <c r="AN90" s="118" t="str">
        <f t="shared" si="201"/>
        <v/>
      </c>
      <c r="BB90" s="118" t="str">
        <f t="shared" si="202"/>
        <v/>
      </c>
      <c r="BC90" s="118" t="str">
        <f t="shared" si="203"/>
        <v/>
      </c>
      <c r="BD90" s="118" t="str">
        <f t="shared" si="204"/>
        <v/>
      </c>
      <c r="BE90" s="118" t="str">
        <f t="shared" si="205"/>
        <v/>
      </c>
      <c r="BS90" s="118" t="str">
        <f t="shared" si="206"/>
        <v/>
      </c>
      <c r="BT90" s="118" t="str">
        <f t="shared" si="207"/>
        <v/>
      </c>
      <c r="BU90" s="118" t="str">
        <f t="shared" si="208"/>
        <v/>
      </c>
      <c r="BV90" s="118" t="str">
        <f t="shared" si="209"/>
        <v/>
      </c>
      <c r="CJ90" s="118" t="str">
        <f t="shared" si="210"/>
        <v/>
      </c>
      <c r="CK90" s="118" t="str">
        <f t="shared" si="211"/>
        <v/>
      </c>
      <c r="CL90" s="118" t="str">
        <f t="shared" si="212"/>
        <v/>
      </c>
      <c r="CM90" s="118" t="str">
        <f t="shared" si="213"/>
        <v/>
      </c>
    </row>
    <row r="91" spans="2:91" x14ac:dyDescent="0.25">
      <c r="G91" s="118"/>
      <c r="H91" s="118"/>
      <c r="I91" s="118"/>
      <c r="Q91" s="118"/>
      <c r="R91" s="118"/>
      <c r="S91" s="118"/>
      <c r="AA91" s="118"/>
      <c r="AB91" s="118"/>
      <c r="AC91" s="118"/>
      <c r="AK91" s="118"/>
      <c r="AL91" s="118"/>
      <c r="AM91" s="118"/>
      <c r="AN91" s="118"/>
      <c r="BB91" s="118"/>
      <c r="BC91" s="118"/>
      <c r="BD91" s="118"/>
      <c r="BE91" s="118"/>
      <c r="BS91" s="118"/>
      <c r="BT91" s="118"/>
      <c r="BU91" s="118"/>
      <c r="BV91" s="118"/>
      <c r="CJ91" s="118"/>
      <c r="CK91" s="118"/>
      <c r="CL91" s="118"/>
      <c r="CM91" s="118"/>
    </row>
    <row r="92" spans="2:91" x14ac:dyDescent="0.25">
      <c r="G92" s="118"/>
      <c r="H92" s="118"/>
      <c r="I92" s="118"/>
      <c r="Q92" s="118"/>
      <c r="R92" s="118"/>
      <c r="S92" s="118"/>
      <c r="AA92" s="118"/>
      <c r="AB92" s="118"/>
      <c r="AC92" s="118"/>
      <c r="AK92" s="118"/>
      <c r="AL92" s="118"/>
      <c r="AM92" s="118"/>
      <c r="AN92" s="118"/>
      <c r="BB92" s="118"/>
      <c r="BC92" s="118"/>
      <c r="BD92" s="118"/>
      <c r="BE92" s="118"/>
      <c r="BS92" s="118"/>
      <c r="BT92" s="118"/>
      <c r="BU92" s="118"/>
      <c r="BV92" s="118"/>
      <c r="CJ92" s="118"/>
      <c r="CK92" s="118"/>
      <c r="CL92" s="118"/>
      <c r="CM92" s="118"/>
    </row>
    <row r="93" spans="2:91" x14ac:dyDescent="0.25">
      <c r="G93" s="118"/>
      <c r="H93" s="118"/>
      <c r="I93" s="118"/>
      <c r="Q93" s="118"/>
      <c r="R93" s="118"/>
      <c r="S93" s="118"/>
      <c r="AA93" s="118"/>
      <c r="AB93" s="118"/>
      <c r="AC93" s="118"/>
      <c r="AK93" s="118"/>
      <c r="AL93" s="118"/>
      <c r="AM93" s="118"/>
      <c r="AN93" s="118"/>
      <c r="BB93" s="118"/>
      <c r="BC93" s="118"/>
      <c r="BD93" s="118"/>
      <c r="BE93" s="118"/>
      <c r="BS93" s="118"/>
      <c r="BT93" s="118"/>
      <c r="BU93" s="118"/>
      <c r="BV93" s="118"/>
      <c r="CJ93" s="118"/>
      <c r="CK93" s="118"/>
      <c r="CL93" s="118"/>
      <c r="CM93" s="118"/>
    </row>
    <row r="94" spans="2:91" x14ac:dyDescent="0.25">
      <c r="G94" s="118"/>
      <c r="H94" s="118"/>
      <c r="I94" s="118"/>
      <c r="Q94" s="118"/>
      <c r="R94" s="118"/>
      <c r="S94" s="118"/>
      <c r="AA94" s="118"/>
      <c r="AB94" s="118"/>
      <c r="AC94" s="118"/>
      <c r="AF94" s="1"/>
      <c r="AK94" s="118"/>
      <c r="AL94" s="118"/>
      <c r="AM94" s="118"/>
      <c r="AN94" s="118"/>
      <c r="BB94" s="118"/>
      <c r="BC94" s="118"/>
      <c r="BD94" s="118"/>
      <c r="BE94" s="118"/>
      <c r="BS94" s="118"/>
      <c r="BT94" s="118"/>
      <c r="BU94" s="118"/>
      <c r="BV94" s="118"/>
      <c r="CJ94" s="118"/>
      <c r="CK94" s="118"/>
      <c r="CL94" s="118"/>
      <c r="CM94" s="118"/>
    </row>
    <row r="95" spans="2:91" x14ac:dyDescent="0.25">
      <c r="G95" s="118"/>
      <c r="H95" s="118"/>
      <c r="I95" s="118"/>
      <c r="Q95" s="118"/>
      <c r="R95" s="118"/>
      <c r="S95" s="118"/>
      <c r="AA95" s="118"/>
      <c r="AB95" s="118"/>
      <c r="AC95" s="118"/>
      <c r="AK95" s="118"/>
      <c r="AL95" s="118"/>
      <c r="AM95" s="118"/>
      <c r="AN95" s="118"/>
      <c r="BB95" s="118"/>
      <c r="BC95" s="118"/>
      <c r="BD95" s="118"/>
      <c r="BE95" s="118"/>
      <c r="BS95" s="118"/>
      <c r="BT95" s="118"/>
      <c r="BU95" s="118"/>
      <c r="BV95" s="118"/>
      <c r="CJ95" s="118"/>
      <c r="CK95" s="118"/>
      <c r="CL95" s="118"/>
      <c r="CM95" s="118"/>
    </row>
    <row r="96" spans="2:91" x14ac:dyDescent="0.25">
      <c r="G96" s="118"/>
      <c r="H96" s="118"/>
      <c r="I96" s="118"/>
      <c r="Q96" s="118"/>
      <c r="R96" s="118"/>
      <c r="S96" s="118"/>
      <c r="AA96" s="118"/>
      <c r="AB96" s="118"/>
      <c r="AC96" s="118"/>
      <c r="AK96" s="118"/>
      <c r="AL96" s="118"/>
      <c r="AM96" s="118"/>
      <c r="AN96" s="118"/>
      <c r="BB96" s="118"/>
      <c r="BC96" s="118"/>
      <c r="BD96" s="118"/>
      <c r="BE96" s="118"/>
      <c r="BS96" s="118"/>
      <c r="BT96" s="118"/>
      <c r="BU96" s="118"/>
      <c r="BV96" s="118"/>
      <c r="CJ96" s="118"/>
      <c r="CK96" s="118"/>
      <c r="CL96" s="118"/>
      <c r="CM96" s="118"/>
    </row>
    <row r="97" spans="7:94" x14ac:dyDescent="0.25">
      <c r="G97" s="118"/>
      <c r="H97" s="118"/>
      <c r="I97" s="118"/>
      <c r="Q97" s="118"/>
      <c r="R97" s="118"/>
      <c r="S97" s="118"/>
      <c r="AA97" s="118"/>
      <c r="AB97" s="118"/>
      <c r="AC97" s="118"/>
      <c r="AK97" s="118"/>
      <c r="AL97" s="118"/>
      <c r="AM97" s="118"/>
      <c r="AN97" s="118"/>
      <c r="AQ97" s="1"/>
      <c r="BB97" s="118"/>
      <c r="BC97" s="118"/>
      <c r="BD97" s="118"/>
      <c r="BE97" s="118"/>
      <c r="BH97" s="1"/>
      <c r="BS97" s="118"/>
      <c r="BT97" s="118"/>
      <c r="BU97" s="118"/>
      <c r="BV97" s="118"/>
      <c r="CJ97" s="118"/>
      <c r="CK97" s="118"/>
      <c r="CL97" s="118"/>
      <c r="CM97" s="118"/>
    </row>
    <row r="98" spans="7:94" x14ac:dyDescent="0.25">
      <c r="G98" s="118"/>
      <c r="H98" s="118"/>
      <c r="I98" s="118"/>
      <c r="Q98" s="118"/>
      <c r="R98" s="118"/>
      <c r="S98" s="118"/>
      <c r="AA98" s="118"/>
      <c r="AB98" s="118"/>
      <c r="AC98" s="118"/>
      <c r="AK98" s="118"/>
      <c r="AL98" s="118"/>
      <c r="AM98" s="118"/>
      <c r="AN98" s="118"/>
      <c r="BB98" s="118"/>
      <c r="BC98" s="118"/>
      <c r="BD98" s="118"/>
      <c r="BE98" s="118"/>
      <c r="BS98" s="118"/>
      <c r="BT98" s="118"/>
      <c r="BU98" s="118"/>
      <c r="BV98" s="118"/>
      <c r="CJ98" s="118"/>
      <c r="CK98" s="118"/>
      <c r="CL98" s="118"/>
      <c r="CM98" s="118"/>
    </row>
    <row r="99" spans="7:94" x14ac:dyDescent="0.25">
      <c r="G99" s="118"/>
      <c r="H99" s="118"/>
      <c r="I99" s="118"/>
      <c r="Q99" s="118"/>
      <c r="R99" s="118"/>
      <c r="S99" s="118"/>
      <c r="AA99" s="118"/>
      <c r="AB99" s="118"/>
      <c r="AC99" s="118"/>
      <c r="AK99" s="118"/>
      <c r="AL99" s="118"/>
      <c r="AM99" s="118"/>
      <c r="AN99" s="118"/>
      <c r="BB99" s="118"/>
      <c r="BC99" s="118"/>
      <c r="BD99" s="118"/>
      <c r="BE99" s="118"/>
      <c r="BS99" s="118"/>
      <c r="BT99" s="118"/>
      <c r="BU99" s="118"/>
      <c r="BV99" s="118"/>
      <c r="CJ99" s="118"/>
      <c r="CK99" s="118"/>
      <c r="CL99" s="118"/>
      <c r="CM99" s="118"/>
    </row>
    <row r="100" spans="7:94" x14ac:dyDescent="0.25">
      <c r="G100" s="118"/>
      <c r="H100" s="118"/>
      <c r="I100" s="118"/>
      <c r="K100" s="24" t="s">
        <v>160</v>
      </c>
      <c r="L100" s="118" t="str">
        <f>IF((Calc!$G$101+Calc!$H$101+Calc!$I$101)&gt;0,"There are duplicate entries!","")</f>
        <v>There are duplicate entries!</v>
      </c>
      <c r="Q100" s="118"/>
      <c r="R100" s="118"/>
      <c r="S100" s="118"/>
      <c r="U100" s="37" t="s">
        <v>149</v>
      </c>
      <c r="V100" s="122" t="str">
        <f>IF((Calc!$Q$101+Calc!$R$101+Calc!$S$101)&gt;0,"There are duplicate entries!","")</f>
        <v>There are duplicate entries!</v>
      </c>
      <c r="AA100" s="118"/>
      <c r="AB100" s="118"/>
      <c r="AC100" s="118"/>
      <c r="AE100" s="37" t="s">
        <v>149</v>
      </c>
      <c r="AF100" s="122" t="str">
        <f>IF((Calc!$AA$101+Calc!$AB$101+Calc!$AC$101)&gt;0,"There are duplicate entries!","")</f>
        <v>There are duplicate entries!</v>
      </c>
      <c r="AK100" s="118"/>
      <c r="AL100" s="118"/>
      <c r="AM100" s="118"/>
      <c r="AN100" s="118"/>
      <c r="AP100" s="37" t="s">
        <v>149</v>
      </c>
      <c r="AQ100" s="122" t="str">
        <f>IF((Calc!$AK$101+Calc!$AL$101+Calc!$AM$101+$AN$101)&gt;0,"There are duplicate entries!","")</f>
        <v>There are duplicate entries!</v>
      </c>
      <c r="BB100" s="118"/>
      <c r="BC100" s="118"/>
      <c r="BD100" s="118"/>
      <c r="BE100" s="118"/>
      <c r="BG100" s="37" t="s">
        <v>149</v>
      </c>
      <c r="BH100" s="122" t="str">
        <f>IF((Calc!$BB$101+Calc!$BC$101+Calc!$BD$101+$BE$101)&gt;0,"There are duplicate entries!","")</f>
        <v>There are duplicate entries!</v>
      </c>
      <c r="BS100" s="118"/>
      <c r="BT100" s="118"/>
      <c r="BU100" s="118"/>
      <c r="BV100" s="118"/>
      <c r="BX100" s="37" t="s">
        <v>149</v>
      </c>
      <c r="BY100" s="122" t="str">
        <f>IF((Calc!$BS$101+Calc!$BT$101+Calc!$BU$101+$BV$101)&gt;0,"There are duplicate entries!","")</f>
        <v>There are duplicate entries!</v>
      </c>
      <c r="CJ100" s="118"/>
      <c r="CK100" s="118"/>
      <c r="CL100" s="118"/>
      <c r="CM100" s="118"/>
      <c r="CO100" s="37" t="s">
        <v>149</v>
      </c>
      <c r="CP100" s="122" t="str">
        <f>IF((Calc!$CJ$101+Calc!$CK$101+Calc!$CL$101+$CM$101)&gt;0,"There are duplicate entries!","")</f>
        <v>There are duplicate entries!</v>
      </c>
    </row>
    <row r="101" spans="7:94" x14ac:dyDescent="0.25">
      <c r="G101" s="51">
        <f>COUNTIF(G81:G90,"?*")</f>
        <v>2</v>
      </c>
      <c r="H101" s="51">
        <f t="shared" ref="H101" si="214">COUNTIF(H81:H90,"?*")</f>
        <v>0</v>
      </c>
      <c r="I101" s="51">
        <f>COUNTIF(I81:I90,"?*")</f>
        <v>0</v>
      </c>
      <c r="Q101" s="51">
        <f>COUNTIF(Q81:Q90,"?*")</f>
        <v>2</v>
      </c>
      <c r="R101" s="51">
        <f t="shared" ref="R101" si="215">COUNTIF(R81:R90,"?*")</f>
        <v>0</v>
      </c>
      <c r="S101" s="51">
        <f>COUNTIF(S81:S90,"?*")</f>
        <v>0</v>
      </c>
      <c r="U101" s="43" t="s">
        <v>151</v>
      </c>
      <c r="V101" s="122" t="str">
        <f>IF(Calc!$W$50&gt;0,"There are items belong to all three categories.","")</f>
        <v>There are items belong to all three categories.</v>
      </c>
      <c r="AA101" s="51">
        <f>COUNTIF(AA81:AA90,"?*")</f>
        <v>0</v>
      </c>
      <c r="AB101" s="51">
        <f t="shared" ref="AB101:AC101" si="216">COUNTIF(AB81:AB90,"?*")</f>
        <v>2</v>
      </c>
      <c r="AC101" s="51">
        <f t="shared" si="216"/>
        <v>0</v>
      </c>
      <c r="AE101" s="43" t="s">
        <v>161</v>
      </c>
      <c r="AF101" s="122" t="str">
        <f>IF(OR(LEN(AF76)&gt;0,LEN(AE76)&gt;0,LEN(AC76)&gt;0,LEN(AB76)&gt;0),"There are overlapping data in the columns 1&amp;3, 2&amp;3 or only in a single column that can not be shown.","")</f>
        <v>There are overlapping data in the columns 1&amp;3, 2&amp;3 or only in a single column that can not be shown.</v>
      </c>
      <c r="AK101" s="51">
        <f>COUNTIF(AK81:AK90,"?*")</f>
        <v>2</v>
      </c>
      <c r="AL101" s="51">
        <f t="shared" ref="AL101:AN101" si="217">COUNTIF(AL81:AL90,"?*")</f>
        <v>0</v>
      </c>
      <c r="AM101" s="51">
        <f t="shared" si="217"/>
        <v>0</v>
      </c>
      <c r="AN101" s="51">
        <f t="shared" si="217"/>
        <v>0</v>
      </c>
      <c r="AP101" s="43" t="s">
        <v>153</v>
      </c>
      <c r="AQ101" s="122" t="str">
        <f>IF(LEN($AR$76)&gt;0,"There are overlapping data in the columns 2&amp;3.","")</f>
        <v>There are overlapping data in the columns 2&amp;3.</v>
      </c>
      <c r="BB101" s="51">
        <f>COUNTIF(BB81:BB90,"?*")</f>
        <v>2</v>
      </c>
      <c r="BC101" s="51">
        <f t="shared" ref="BC101:BE101" si="218">COUNTIF(BC81:BC90,"?*")</f>
        <v>0</v>
      </c>
      <c r="BD101" s="51">
        <f t="shared" si="218"/>
        <v>0</v>
      </c>
      <c r="BE101" s="51">
        <f t="shared" si="218"/>
        <v>0</v>
      </c>
      <c r="BG101" s="43" t="s">
        <v>156</v>
      </c>
      <c r="BH101" s="122" t="str">
        <f>IF(OR(LEN(Calc!$BG$76)&gt;0,LEN(Calc!$BJ$76)&gt;0,LEN(Calc!$BL$76)&gt;0,LEN(Calc!$BM$76)&gt;0,LEN(Calc!$BN$76)&gt;0,LEN(Calc!$BO$76)&gt;0)=TRUE,"There are overlapping data in the columns 1&amp;3, 2&amp;4 or triple intersections.","")</f>
        <v>There are overlapping data in the columns 1&amp;3, 2&amp;4 or triple intersections.</v>
      </c>
      <c r="BS101" s="51">
        <f>COUNTIF(BS81:BS90,"?*")</f>
        <v>2</v>
      </c>
      <c r="BT101" s="51">
        <f t="shared" ref="BT101:BV101" si="219">COUNTIF(BT81:BT90,"?*")</f>
        <v>0</v>
      </c>
      <c r="BU101" s="51">
        <f t="shared" si="219"/>
        <v>0</v>
      </c>
      <c r="BV101" s="51">
        <f t="shared" si="219"/>
        <v>0</v>
      </c>
      <c r="CJ101" s="51">
        <f>COUNTIF(CJ81:CJ90,"?*")</f>
        <v>2</v>
      </c>
      <c r="CK101" s="51">
        <f t="shared" ref="CK101:CM101" si="220">COUNTIF(CK81:CK90,"?*")</f>
        <v>0</v>
      </c>
      <c r="CL101" s="51">
        <f t="shared" si="220"/>
        <v>0</v>
      </c>
      <c r="CM101" s="51">
        <f t="shared" si="220"/>
        <v>0</v>
      </c>
      <c r="CO101" s="43" t="s">
        <v>162</v>
      </c>
      <c r="CP101" s="122" t="str">
        <f>IF(OR(LEN($CO$76)&gt;0,LEN($CR$76)&gt;0,LEN($CU$76)&gt;0,LEN($CV$76)&gt;0,LEN($CW$76)&gt;0,LEN($CP$76)&gt;0,LEN(CQ76)&gt;0,LEN(CS76)&gt;0,LEN(CK76)&gt;0,LEN(CL76)&gt;0,LEN(CM76)&gt;0)=TRUE,"There are overlapping data in the columns 1&amp;3, 1&amp;4, 2&amp;4, 2&amp;3 or 3&amp;4 or in a single column that can not be shown.","")</f>
        <v>There are overlapping data in the columns 1&amp;3, 1&amp;4, 2&amp;4, 2&amp;3 or 3&amp;4 or in a single column that can not be shown.</v>
      </c>
    </row>
    <row r="102" spans="7:94" x14ac:dyDescent="0.25">
      <c r="U102" s="37" t="s">
        <v>150</v>
      </c>
      <c r="V102" s="122" t="str">
        <f>IF(AND(Calc!$V$50&gt;0,Calc!$W$50=0),"There are overlapping data in the columns 1&amp;3.","")</f>
        <v/>
      </c>
      <c r="AE102" s="37" t="s">
        <v>152</v>
      </c>
      <c r="AF102" s="122" t="str">
        <f>IF(LEN(AF101)&gt;0,"Triangular Model would be more suitable for this data set.","")</f>
        <v>Triangular Model would be more suitable for this data set.</v>
      </c>
      <c r="AP102" s="37" t="s">
        <v>154</v>
      </c>
      <c r="AQ102" s="122" t="str">
        <f>IF(LEN($AQ$76)&gt;0,"There are overlapping data in the columns 1&amp;4.","")</f>
        <v>There are overlapping data in the columns 1&amp;4.</v>
      </c>
      <c r="BG102" s="37" t="s">
        <v>159</v>
      </c>
      <c r="BH102" s="122" t="str">
        <f>IF(OR(LEN(Calc!$BH$76)&gt;0,LEN(Calc!$BP$76)&gt;0)=TRUE,"There are overlapping data in the columns 1&amp;4 or quaternary intersections.","")</f>
        <v>There are overlapping data in the columns 1&amp;4 or quaternary intersections.</v>
      </c>
      <c r="CO102" s="37" t="s">
        <v>152</v>
      </c>
      <c r="CP102" s="122" t="str">
        <f>IF(LEN(CP101)&gt;0,"Flower Model would be more suitable for this data set.","")</f>
        <v>Flower Model would be more suitable for this data set.</v>
      </c>
    </row>
    <row r="103" spans="7:94" x14ac:dyDescent="0.25">
      <c r="U103" s="37" t="s">
        <v>152</v>
      </c>
      <c r="V103" s="122" t="str">
        <f>IF(OR(LEN(V101)&gt;0,LEN(V102)&gt;0),"Triangular Model would be more suitable for this data set.","")</f>
        <v>Triangular Model would be more suitable for this data set.</v>
      </c>
      <c r="AP103" s="37" t="s">
        <v>152</v>
      </c>
      <c r="AQ103" s="122" t="str">
        <f>IF(OR(LEN(AQ101)&gt;0,LEN(AQ102)&gt;0),"Flower Model would be more suitable for this data set.","")</f>
        <v>Flower Model would be more suitable for this data set.</v>
      </c>
      <c r="BG103" s="37" t="s">
        <v>157</v>
      </c>
      <c r="BH103" s="122" t="str">
        <f>IF(AND((LEN(BH101)&gt;0),LEN(BH102)=0),"Square Model would be more suitable for this data set.","")</f>
        <v/>
      </c>
      <c r="CP103" s="1"/>
    </row>
    <row r="104" spans="7:94" x14ac:dyDescent="0.25">
      <c r="AP104" s="37" t="s">
        <v>155</v>
      </c>
      <c r="AQ104" s="122" t="str">
        <f>IF(AND(LEN($AR$76)&gt;0,LEN($AQ$76)&gt;0),"There are overlapping data in the columns 2&amp;3 and columns 1&amp;4.","")</f>
        <v>There are overlapping data in the columns 2&amp;3 and columns 1&amp;4.</v>
      </c>
      <c r="BG104" s="37" t="s">
        <v>158</v>
      </c>
      <c r="BH104" s="122" t="str">
        <f>IF(LEN(BH102)&gt;0,"Flower Model would be more suitable for this data set.","")</f>
        <v>Flower Model would be more suitable for this data set.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37</vt:i4>
      </vt:variant>
    </vt:vector>
  </HeadingPairs>
  <TitlesOfParts>
    <vt:vector size="48" baseType="lpstr">
      <vt:lpstr>Dashboard</vt:lpstr>
      <vt:lpstr>2Circles</vt:lpstr>
      <vt:lpstr>Triangular3Circles</vt:lpstr>
      <vt:lpstr>Linear3Circles</vt:lpstr>
      <vt:lpstr>Stacked3Circles</vt:lpstr>
      <vt:lpstr>Square4Circles</vt:lpstr>
      <vt:lpstr>Linear4Circles</vt:lpstr>
      <vt:lpstr>Flower4Ovals</vt:lpstr>
      <vt:lpstr>Stacked4Circles</vt:lpstr>
      <vt:lpstr>Calc</vt:lpstr>
      <vt:lpstr>ToU</vt:lpstr>
      <vt:lpstr>LinearFour1</vt:lpstr>
      <vt:lpstr>LinearFour2</vt:lpstr>
      <vt:lpstr>LinearFour3</vt:lpstr>
      <vt:lpstr>LinearFour4</vt:lpstr>
      <vt:lpstr>LinearThree1</vt:lpstr>
      <vt:lpstr>LinearThree2</vt:lpstr>
      <vt:lpstr>LinearThree3</vt:lpstr>
      <vt:lpstr>Oval1</vt:lpstr>
      <vt:lpstr>Oval2</vt:lpstr>
      <vt:lpstr>Oval3</vt:lpstr>
      <vt:lpstr>Oval4</vt:lpstr>
      <vt:lpstr>'2Circles'!Print_Area</vt:lpstr>
      <vt:lpstr>Dashboard!Print_Area</vt:lpstr>
      <vt:lpstr>Flower4Ovals!Print_Area</vt:lpstr>
      <vt:lpstr>Linear3Circles!Print_Area</vt:lpstr>
      <vt:lpstr>Linear4Circles!Print_Area</vt:lpstr>
      <vt:lpstr>Square4Circles!Print_Area</vt:lpstr>
      <vt:lpstr>Stacked3Circles!Print_Area</vt:lpstr>
      <vt:lpstr>Stacked4Circles!Print_Area</vt:lpstr>
      <vt:lpstr>ToU!Print_Area</vt:lpstr>
      <vt:lpstr>Triangular3Circles!Print_Area</vt:lpstr>
      <vt:lpstr>Square1</vt:lpstr>
      <vt:lpstr>Square2</vt:lpstr>
      <vt:lpstr>Square3</vt:lpstr>
      <vt:lpstr>Square4</vt:lpstr>
      <vt:lpstr>StackedFour1</vt:lpstr>
      <vt:lpstr>StackedFour2</vt:lpstr>
      <vt:lpstr>StackedFour3</vt:lpstr>
      <vt:lpstr>StackedFour4</vt:lpstr>
      <vt:lpstr>StackedThree1</vt:lpstr>
      <vt:lpstr>StackedThree2</vt:lpstr>
      <vt:lpstr>StackedThree3</vt:lpstr>
      <vt:lpstr>Triangular1</vt:lpstr>
      <vt:lpstr>Triangular2</vt:lpstr>
      <vt:lpstr>Triangular3</vt:lpstr>
      <vt:lpstr>TwoCircle1</vt:lpstr>
      <vt:lpstr>TwoCircle2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dcterms:created xsi:type="dcterms:W3CDTF">2015-06-05T18:17:20Z</dcterms:created>
  <dcterms:modified xsi:type="dcterms:W3CDTF">2023-03-13T07:01:59Z</dcterms:modified>
  <dc:title>Venn Diagram V2 Template</dc:title>
  <dc:subject>Venn Diagram V2</dc:subject>
  <dc:description>Venn Diagram V2 template by Master Productivity Kit — masterproductivitykit.com</dc:description>
  <cp:keywords>Master Productivity Kit, Excel template, Google Sheets template</cp:keywords>
  <cp:category>Business Template</cp:category>
</cp:coreProperties>
</file>