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AB6F261A-FD89-442A-9245-EAC4F3782EC0}" xr6:coauthVersionLast="47" xr6:coauthVersionMax="47" xr10:uidLastSave="{00000000-0000-0000-0000-000000000000}"/>
  <bookViews>
    <workbookView showSheetTabs="0" xWindow="-120" yWindow="-120" windowWidth="29040" windowHeight="15720" xr2:uid="{A3B28FAF-CF0B-4C45-BE3F-B159CAF98AC3}"/>
  </bookViews>
  <sheets>
    <sheet name="Dashboard" sheetId="7" r:id="rId1"/>
    <sheet name="Input" sheetId="8" r:id="rId2"/>
    <sheet name="Calc" sheetId="5" state="hidden" r:id="rId3"/>
  </sheets>
  <definedNames>
    <definedName name="Below_Target">Calc!$Q$13</definedName>
    <definedName name="Causes_Realization">Calc!$Q$17:$Q$20</definedName>
    <definedName name="CausesRealization">OFFSET(Calc!$K$5,0,0,Calc!$L$3,1)</definedName>
    <definedName name="CausesRealizationName">OFFSET(Calc!$J$5,0,0,Calc!$L$3,1)</definedName>
    <definedName name="Choose_Responsible">OFFSET(Calc!$AG$5,0,0,Calc!$AG$3,1)</definedName>
    <definedName name="Over_Target">Calc!$Q$15</definedName>
    <definedName name="ParetoCauses">OFFSET(Calc!$J$5,,,Calc!$J$3)</definedName>
    <definedName name="ParetoCum">OFFSET(Calc!$M$5,,,Calc!$J$3)</definedName>
    <definedName name="ParetoFreq">OFFSET(Calc!$K$5,,,Calc!$J$3)</definedName>
    <definedName name="_xlnm.Print_Area" localSheetId="0">Dashboard!$B$2:$L$30</definedName>
    <definedName name="_xlnm.Print_Area" localSheetId="1">OFFSET(Input!$B$5,0,0,Calc!$C$3+1,6)</definedName>
    <definedName name="_xlnm.Print_Titles">Input!$5:$5</definedName>
    <definedName name="ResCauses">OFFSET(Calc!$AC$5,,,Calc!$Y$3)</definedName>
    <definedName name="ResFreq">OFFSET(Calc!$AD$5,,,Calc!$Y$3)</definedName>
    <definedName name="StatusChartCount">OFFSET(Calc!$Q$5,0,0,1,Calc!$P$5)</definedName>
    <definedName name="StatusChartLabelName">OFFSET(Calc!$Q$4,0,0,1,Calc!$P$5)</definedName>
    <definedName name="Target">Calc!$Q$14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5" l="1"/>
  <c r="F6" i="8" l="1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AF5" i="5"/>
  <c r="C18" i="5" a="1"/>
  <c r="C18" i="5" s="1"/>
  <c r="D18" i="5" s="1"/>
  <c r="C17" i="5" a="1"/>
  <c r="C17" i="5" s="1"/>
  <c r="D17" i="5" s="1"/>
  <c r="C16" i="5" a="1"/>
  <c r="C16" i="5" s="1"/>
  <c r="D16" i="5" s="1"/>
  <c r="C15" i="5" a="1"/>
  <c r="C15" i="5" s="1"/>
  <c r="D15" i="5" s="1"/>
  <c r="C14" i="5" a="1"/>
  <c r="C14" i="5" s="1"/>
  <c r="D14" i="5" s="1"/>
  <c r="C13" i="5" a="1"/>
  <c r="C13" i="5" s="1"/>
  <c r="D13" i="5" s="1"/>
  <c r="C12" i="5" a="1"/>
  <c r="C12" i="5" s="1"/>
  <c r="C11" i="5" a="1"/>
  <c r="C11" i="5" s="1"/>
  <c r="D11" i="5" s="1"/>
  <c r="C10" i="5" a="1"/>
  <c r="C10" i="5" s="1"/>
  <c r="D10" i="5" s="1"/>
  <c r="C9" i="5" a="1"/>
  <c r="C9" i="5" s="1"/>
  <c r="C8" i="5" a="1"/>
  <c r="C8" i="5" s="1"/>
  <c r="D8" i="5" s="1"/>
  <c r="C7" i="5" a="1"/>
  <c r="C7" i="5" s="1"/>
  <c r="C6" i="5" a="1"/>
  <c r="C6" i="5" s="1"/>
  <c r="D6" i="5" s="1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C5" i="5" a="1"/>
  <c r="C5" i="5" s="1"/>
  <c r="D5" i="5" s="1"/>
  <c r="G9" i="5" l="1"/>
  <c r="D9" i="5"/>
  <c r="G12" i="5"/>
  <c r="D12" i="5"/>
  <c r="C3" i="5"/>
  <c r="D7" i="5"/>
  <c r="AG5" i="5" a="1"/>
  <c r="AG5" i="5" s="1"/>
  <c r="AG6" i="5" s="1" a="1"/>
  <c r="AG6" i="5" s="1"/>
  <c r="G5" i="5"/>
  <c r="G11" i="5"/>
  <c r="G17" i="5"/>
  <c r="G13" i="5"/>
  <c r="G6" i="5"/>
  <c r="G14" i="5"/>
  <c r="G7" i="5"/>
  <c r="G15" i="5"/>
  <c r="G8" i="5"/>
  <c r="G16" i="5"/>
  <c r="G10" i="5"/>
  <c r="G18" i="5"/>
  <c r="E5" i="5" l="1"/>
  <c r="F5" i="5" s="1"/>
  <c r="E18" i="5"/>
  <c r="E17" i="5"/>
  <c r="E16" i="5"/>
  <c r="E15" i="5"/>
  <c r="G3" i="5"/>
  <c r="E13" i="5"/>
  <c r="E12" i="5"/>
  <c r="E8" i="5"/>
  <c r="E10" i="5"/>
  <c r="E11" i="5"/>
  <c r="AG7" i="5" a="1"/>
  <c r="AG7" i="5" s="1"/>
  <c r="E14" i="5"/>
  <c r="E9" i="5"/>
  <c r="E6" i="5"/>
  <c r="E7" i="5"/>
  <c r="F18" i="5" l="1"/>
  <c r="F17" i="5"/>
  <c r="F7" i="5"/>
  <c r="F16" i="5"/>
  <c r="F15" i="5"/>
  <c r="F9" i="5"/>
  <c r="AG8" i="5" a="1"/>
  <c r="AG8" i="5" s="1"/>
  <c r="F6" i="5"/>
  <c r="F13" i="5"/>
  <c r="F14" i="5"/>
  <c r="F12" i="5"/>
  <c r="F10" i="5"/>
  <c r="F8" i="5"/>
  <c r="F11" i="5"/>
  <c r="J6" i="5" l="1"/>
  <c r="I5" i="5"/>
  <c r="K5" i="5"/>
  <c r="J5" i="5"/>
  <c r="K6" i="5"/>
  <c r="J9" i="5"/>
  <c r="K7" i="5"/>
  <c r="I6" i="5"/>
  <c r="J8" i="5"/>
  <c r="K8" i="5"/>
  <c r="I11" i="5"/>
  <c r="J11" i="5"/>
  <c r="I8" i="5"/>
  <c r="I13" i="5"/>
  <c r="K11" i="5"/>
  <c r="I14" i="5"/>
  <c r="K9" i="5"/>
  <c r="K12" i="5"/>
  <c r="I12" i="5"/>
  <c r="AG9" i="5" a="1"/>
  <c r="AG9" i="5" s="1"/>
  <c r="AG10" i="5" s="1" a="1"/>
  <c r="AG10" i="5" s="1"/>
  <c r="J13" i="5"/>
  <c r="K16" i="5"/>
  <c r="J10" i="5"/>
  <c r="K14" i="5"/>
  <c r="K17" i="5"/>
  <c r="J14" i="5"/>
  <c r="I7" i="5"/>
  <c r="J18" i="5"/>
  <c r="K18" i="5"/>
  <c r="J17" i="5"/>
  <c r="I17" i="5"/>
  <c r="K13" i="5"/>
  <c r="I18" i="5"/>
  <c r="K15" i="5"/>
  <c r="J7" i="5"/>
  <c r="J16" i="5"/>
  <c r="I15" i="5"/>
  <c r="I16" i="5"/>
  <c r="I10" i="5"/>
  <c r="J12" i="5"/>
  <c r="I9" i="5"/>
  <c r="J15" i="5"/>
  <c r="K10" i="5"/>
  <c r="J3" i="5" l="1"/>
  <c r="K3" i="5"/>
  <c r="L16" i="5" s="1"/>
  <c r="AG11" i="5" a="1"/>
  <c r="AG11" i="5" s="1"/>
  <c r="L5" i="5" l="1"/>
  <c r="M5" i="5" s="1"/>
  <c r="L18" i="5"/>
  <c r="L17" i="5"/>
  <c r="L15" i="5"/>
  <c r="AG12" i="5" a="1"/>
  <c r="AG12" i="5" s="1"/>
  <c r="AG13" i="5" s="1" a="1"/>
  <c r="AG13" i="5" s="1"/>
  <c r="AG14" i="5" s="1" a="1"/>
  <c r="AG14" i="5" s="1"/>
  <c r="AG15" i="5" s="1" a="1"/>
  <c r="AG15" i="5" s="1"/>
  <c r="AG16" i="5" s="1" a="1"/>
  <c r="AG16" i="5" s="1"/>
  <c r="AG17" i="5" s="1" a="1"/>
  <c r="AG17" i="5" s="1"/>
  <c r="AG18" i="5" s="1" a="1"/>
  <c r="AG18" i="5" s="1"/>
  <c r="AG3" i="5" s="1"/>
  <c r="L12" i="5"/>
  <c r="L11" i="5"/>
  <c r="L13" i="5"/>
  <c r="L10" i="5"/>
  <c r="L6" i="5"/>
  <c r="L8" i="5"/>
  <c r="L9" i="5"/>
  <c r="L14" i="5"/>
  <c r="L7" i="5"/>
  <c r="M6" i="5" l="1"/>
  <c r="M7" i="5" s="1"/>
  <c r="M8" i="5" s="1"/>
  <c r="M9" i="5" s="1"/>
  <c r="M10" i="5" s="1"/>
  <c r="M11" i="5" s="1"/>
  <c r="M12" i="5" s="1"/>
  <c r="M13" i="5" s="1"/>
  <c r="M14" i="5" s="1"/>
  <c r="M15" i="5" s="1"/>
  <c r="M16" i="5" s="1"/>
  <c r="M17" i="5" s="1"/>
  <c r="M18" i="5" s="1"/>
  <c r="X4" i="5" l="1"/>
  <c r="Q10" i="5"/>
  <c r="Q9" i="5"/>
  <c r="Q8" i="5"/>
  <c r="X18" i="5" l="1"/>
  <c r="X10" i="5"/>
  <c r="X8" i="5"/>
  <c r="X7" i="5"/>
  <c r="X14" i="5"/>
  <c r="X5" i="5"/>
  <c r="X11" i="5"/>
  <c r="X17" i="5"/>
  <c r="X9" i="5"/>
  <c r="X16" i="5"/>
  <c r="X15" i="5"/>
  <c r="X6" i="5"/>
  <c r="X13" i="5"/>
  <c r="X12" i="5"/>
  <c r="H5" i="5"/>
  <c r="H6" i="5" l="1"/>
  <c r="H7" i="5"/>
  <c r="H8" i="5"/>
  <c r="H9" i="5"/>
  <c r="H10" i="5"/>
  <c r="H11" i="5"/>
  <c r="H12" i="5"/>
  <c r="H13" i="5"/>
  <c r="H14" i="5"/>
  <c r="H15" i="5"/>
  <c r="H16" i="5"/>
  <c r="H17" i="5"/>
  <c r="H18" i="5"/>
  <c r="R8" i="5" l="1"/>
  <c r="R9" i="5"/>
  <c r="R10" i="5"/>
  <c r="Y5" i="5" l="1" a="1"/>
  <c r="Y5" i="5" s="1"/>
  <c r="Z5" i="5" s="1"/>
  <c r="S9" i="5"/>
  <c r="S8" i="5"/>
  <c r="S10" i="5"/>
  <c r="T8" i="5" l="1" a="1"/>
  <c r="T8" i="5" s="1"/>
  <c r="U8" i="5" s="1"/>
  <c r="Q5" i="5" s="1"/>
  <c r="Y6" i="5" l="1" a="1"/>
  <c r="Y6" i="5" s="1"/>
  <c r="Z6" i="5" s="1"/>
  <c r="T9" i="5" a="1"/>
  <c r="T9" i="5" s="1"/>
  <c r="T10" i="5" s="1" a="1"/>
  <c r="T10" i="5" s="1"/>
  <c r="I14" i="7"/>
  <c r="J14" i="7"/>
  <c r="K14" i="7"/>
  <c r="Y7" i="5" l="1" a="1"/>
  <c r="Y7" i="5" s="1"/>
  <c r="Z7" i="5" s="1"/>
  <c r="Q4" i="5"/>
  <c r="Y8" i="5" l="1" a="1"/>
  <c r="Y8" i="5" s="1"/>
  <c r="I8" i="7"/>
  <c r="Z8" i="5" l="1"/>
  <c r="Y9" i="5" a="1"/>
  <c r="Y9" i="5" s="1"/>
  <c r="Z9" i="5" s="1"/>
  <c r="I11" i="7"/>
  <c r="AA9" i="5" l="1"/>
  <c r="AA5" i="5"/>
  <c r="AB5" i="5" s="1"/>
  <c r="AA8" i="5"/>
  <c r="AA7" i="5"/>
  <c r="AA6" i="5"/>
  <c r="Y3" i="5"/>
  <c r="U9" i="5"/>
  <c r="R5" i="5" l="1"/>
  <c r="R4" i="5" s="1"/>
  <c r="U10" i="5" l="1"/>
  <c r="S5" i="5" s="1"/>
  <c r="S4" i="5" l="1"/>
  <c r="P5" i="5"/>
  <c r="AB8" i="5" l="1"/>
  <c r="AB9" i="5"/>
  <c r="AB6" i="5" l="1"/>
  <c r="AB7" i="5"/>
  <c r="AD5" i="5" l="1"/>
  <c r="AC5" i="5"/>
  <c r="AD9" i="5"/>
  <c r="AD7" i="5"/>
  <c r="AD6" i="5"/>
  <c r="AD8" i="5"/>
  <c r="AC6" i="5"/>
  <c r="AC9" i="5"/>
  <c r="AC8" i="5"/>
  <c r="AC7" i="5"/>
</calcChain>
</file>

<file path=xl/sharedStrings.xml><?xml version="1.0" encoding="utf-8"?>
<sst xmlns="http://schemas.openxmlformats.org/spreadsheetml/2006/main" count="87" uniqueCount="66">
  <si>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</si>
  <si>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</si>
  <si>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</si>
  <si>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</si>
  <si>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</si>
  <si>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</si>
  <si>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</si>
  <si>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</si>
  <si>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</si>
  <si>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DATA INPUT</t>
  </si>
  <si>
    <t>Causes</t>
  </si>
  <si>
    <t>Frequency</t>
  </si>
  <si>
    <t>Rows</t>
  </si>
  <si>
    <t>Sorted Causes</t>
  </si>
  <si>
    <t>Rank Adj</t>
  </si>
  <si>
    <t>Rank</t>
  </si>
  <si>
    <t>Sorted Freq</t>
  </si>
  <si>
    <t>%</t>
  </si>
  <si>
    <t>Cum %</t>
  </si>
  <si>
    <t>PARETO CHART</t>
  </si>
  <si>
    <t>Status</t>
  </si>
  <si>
    <t>Officials</t>
  </si>
  <si>
    <t>No blank</t>
  </si>
  <si>
    <t>Occasions</t>
  </si>
  <si>
    <t>Freq</t>
  </si>
  <si>
    <t>DATA INPUT - PARETO CHART</t>
  </si>
  <si>
    <t>Responsibles</t>
  </si>
  <si>
    <t>#</t>
  </si>
  <si>
    <t>Dynamic Label</t>
  </si>
  <si>
    <t>DASHBOARD</t>
  </si>
  <si>
    <t>Targets</t>
  </si>
  <si>
    <t>Comments</t>
  </si>
  <si>
    <t xml:space="preserve">Choose Responsible </t>
  </si>
  <si>
    <t>Manuel Rivas</t>
  </si>
  <si>
    <t>Below Target</t>
  </si>
  <si>
    <t>Over Target</t>
  </si>
  <si>
    <t>Target</t>
  </si>
  <si>
    <t>27187e</t>
  </si>
  <si>
    <t>758bfd</t>
  </si>
  <si>
    <t>aeb8fe</t>
  </si>
  <si>
    <t>Sorted Responsibles</t>
  </si>
  <si>
    <t>Color Code</t>
  </si>
  <si>
    <t>STATUS CHART</t>
  </si>
  <si>
    <t>DROPDOWN</t>
  </si>
  <si>
    <t>Causes Realization - Top 3</t>
  </si>
  <si>
    <t>Causes Realization - Top 2</t>
  </si>
  <si>
    <t>Wrong supplier selection</t>
  </si>
  <si>
    <t>Gia Pruitt</t>
  </si>
  <si>
    <t>Incorrect raw material used</t>
  </si>
  <si>
    <t>Incorrect stocking of raw materials</t>
  </si>
  <si>
    <t>Joshua Kent</t>
  </si>
  <si>
    <t>Deterioration in machines</t>
  </si>
  <si>
    <t>Inadequate quality control testing</t>
  </si>
  <si>
    <t>Operator defects</t>
  </si>
  <si>
    <t>Sean Warren</t>
  </si>
  <si>
    <t>Production line defect</t>
  </si>
  <si>
    <t>Errors during packaging</t>
  </si>
  <si>
    <t>Insufficient warehouse</t>
  </si>
  <si>
    <t>Madison May</t>
  </si>
  <si>
    <t>Logistics Defect</t>
  </si>
  <si>
    <t>FIRST 5 CAUSES BY RESPONSIBLE CHART</t>
  </si>
  <si>
    <t xml:space="preserve"> </t>
  </si>
  <si>
    <t>The Most Occurred Cause</t>
  </si>
  <si>
    <t>The Responsible of Most Occurred Cause</t>
  </si>
  <si>
    <t>Causes Realization - Top 5</t>
  </si>
  <si>
    <t>Causes Realization -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</si>
</sst>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0"/>
      <name val="Arial"/>
      <family val="2"/>
      <scheme val="minor"/>
    </font>
    <font>
      <i/>
      <sz val="11"/>
      <color theme="8" tint="-0.24994659260841701"/>
      <name val="Arial"/>
      <family val="2"/>
      <scheme val="minor"/>
    </font>
    <font>
      <b/>
      <sz val="14"/>
      <color theme="0" tint="-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FFFFFF"/>
      <name val="Arial"/>
      <family val="2"/>
      <charset val="162"/>
      <scheme val="minor"/>
    </font>
    <font>
      <b/>
      <sz val="11"/>
      <color theme="1" tint="0.14999847407452621"/>
      <name val="Arial"/>
      <family val="2"/>
      <scheme val="minor"/>
    </font>
    <font>
      <b/>
      <sz val="12"/>
      <color theme="1" tint="0.14999847407452621"/>
      <name val="Arial"/>
      <family val="2"/>
      <scheme val="minor"/>
    </font>
    <font>
      <b/>
      <sz val="12"/>
      <color theme="1" tint="4.9989318521683403E-2"/>
      <name val="Arial"/>
      <family val="2"/>
      <scheme val="minor"/>
    </font>
    <font>
      <b/>
      <sz val="12"/>
      <color theme="0" tint="-4.9989318521683403E-2"/>
      <name val="Arial"/>
      <family val="2"/>
      <scheme val="minor"/>
    </font>
    <font>
      <sz val="11"/>
      <color rgb="FF595959"/>
      <name val="Arial"/>
      <family val="2"/>
      <scheme val="minor"/>
    </font>
    <font>
      <i/>
      <sz val="11"/>
      <color rgb="FF595959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27187E"/>
      </right>
      <top style="medium">
        <color rgb="FF27187E"/>
      </top>
      <bottom style="medium">
        <color rgb="FF27187E"/>
      </bottom>
      <diagonal/>
    </border>
    <border>
      <left style="medium">
        <color rgb="FF27187E"/>
      </left>
      <right style="medium">
        <color rgb="FF27187E"/>
      </right>
      <top style="medium">
        <color rgb="FF27187E"/>
      </top>
      <bottom style="medium">
        <color rgb="FF27187E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rgb="FFAEB8FE"/>
      </right>
      <top style="thin">
        <color rgb="FFAEB8FE"/>
      </top>
      <bottom/>
      <diagonal/>
    </border>
    <border>
      <left style="thin">
        <color rgb="FFAEB8FE"/>
      </left>
      <right style="thick">
        <color rgb="FFF3F5FB"/>
      </right>
      <top style="thin">
        <color rgb="FFAEB8FE"/>
      </top>
      <bottom/>
      <diagonal/>
    </border>
    <border>
      <left style="thick">
        <color rgb="FFF3F5FB"/>
      </left>
      <right style="thick">
        <color rgb="FFF3F5FB"/>
      </right>
      <top style="thin">
        <color rgb="FFAEB8FE"/>
      </top>
      <bottom/>
      <diagonal/>
    </border>
    <border>
      <left style="thin">
        <color theme="0" tint="-0.14996795556505021"/>
      </left>
      <right style="thick">
        <color rgb="FFF3F5FB"/>
      </right>
      <top/>
      <bottom style="thin">
        <color theme="0" tint="-0.14996795556505021"/>
      </bottom>
      <diagonal/>
    </border>
    <border>
      <left style="thick">
        <color rgb="FFF3F5FB"/>
      </left>
      <right style="thick">
        <color rgb="FFF3F5FB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rgb="FF27187E"/>
      </left>
      <right/>
      <top style="thin">
        <color rgb="FF27187E"/>
      </top>
      <bottom/>
      <diagonal/>
    </border>
    <border>
      <left/>
      <right/>
      <top style="thin">
        <color rgb="FF27187E"/>
      </top>
      <bottom/>
      <diagonal/>
    </border>
    <border>
      <left/>
      <right style="thin">
        <color indexed="64"/>
      </right>
      <top style="thin">
        <color rgb="FF27187E"/>
      </top>
      <bottom/>
      <diagonal/>
    </border>
    <border>
      <left/>
      <right style="thin">
        <color rgb="FF27187E"/>
      </right>
      <top style="thin">
        <color rgb="FF27187E"/>
      </top>
      <bottom/>
      <diagonal/>
    </border>
    <border>
      <left style="thin">
        <color rgb="FF27187E"/>
      </left>
      <right/>
      <top/>
      <bottom/>
      <diagonal/>
    </border>
    <border>
      <left/>
      <right style="thin">
        <color rgb="FF27187E"/>
      </right>
      <top/>
      <bottom/>
      <diagonal/>
    </border>
    <border>
      <left style="thin">
        <color rgb="FF27187E"/>
      </left>
      <right/>
      <top/>
      <bottom style="thin">
        <color rgb="FF27187E"/>
      </bottom>
      <diagonal/>
    </border>
    <border>
      <left/>
      <right/>
      <top/>
      <bottom style="thin">
        <color rgb="FF27187E"/>
      </bottom>
      <diagonal/>
    </border>
    <border>
      <left/>
      <right style="thin">
        <color indexed="64"/>
      </right>
      <top/>
      <bottom style="thin">
        <color rgb="FF27187E"/>
      </bottom>
      <diagonal/>
    </border>
    <border>
      <left/>
      <right style="thin">
        <color rgb="FF27187E"/>
      </right>
      <top/>
      <bottom style="thin">
        <color rgb="FF27187E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/>
      <diagonal/>
    </border>
    <border>
      <left style="thin">
        <color rgb="FFFF826D"/>
      </left>
      <right style="thin">
        <color theme="0" tint="-0.499984740745262"/>
      </right>
      <top style="thin">
        <color rgb="FFFF826D"/>
      </top>
      <bottom style="thin">
        <color rgb="FFFF826D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rgb="FFFF826D"/>
      </top>
      <bottom style="thin">
        <color rgb="FFFF826D"/>
      </bottom>
      <diagonal/>
    </border>
    <border>
      <left style="medium">
        <color theme="0" tint="-0.499984740745262"/>
      </left>
      <right style="thin">
        <color theme="0" tint="-0.24994659260841701"/>
      </right>
      <top style="thin">
        <color rgb="FF333F4F"/>
      </top>
      <bottom style="thin">
        <color rgb="FF333F4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333F4F"/>
      </top>
      <bottom style="thin">
        <color rgb="FF333F4F"/>
      </bottom>
      <diagonal/>
    </border>
    <border>
      <left style="thin">
        <color theme="0" tint="-0.24994659260841701"/>
      </left>
      <right style="thin">
        <color rgb="FF333F4F"/>
      </right>
      <top style="thin">
        <color rgb="FF333F4F"/>
      </top>
      <bottom style="thin">
        <color rgb="FF333F4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333F4F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10" fillId="0" borderId="0"/>
    <xf numFmtId="0" fontId="1" fillId="0" borderId="0"/>
  </cellStyleXfs>
  <cellXfs count="170">
    <xf numFmtId="0" fontId="0" fillId="0" borderId="0" xfId="0"/>
    <xf numFmtId="0" fontId="3" fillId="2" borderId="0" xfId="2" applyFill="1" applyAlignment="1">
      <alignment vertical="center"/>
    </xf>
    <xf numFmtId="49" fontId="3" fillId="2" borderId="0" xfId="2" applyNumberFormat="1" applyFill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3" fillId="2" borderId="0" xfId="2" applyFill="1"/>
    <xf numFmtId="49" fontId="5" fillId="3" borderId="0" xfId="2" applyNumberFormat="1" applyFont="1" applyFill="1" applyAlignment="1">
      <alignment horizontal="left" vertical="center" indent="2"/>
    </xf>
    <xf numFmtId="0" fontId="6" fillId="2" borderId="0" xfId="2" applyFont="1" applyFill="1" applyAlignment="1">
      <alignment horizontal="right" vertical="center"/>
    </xf>
    <xf numFmtId="49" fontId="8" fillId="4" borderId="0" xfId="2" applyNumberFormat="1" applyFont="1" applyFill="1" applyAlignment="1">
      <alignment horizontal="left" vertical="center" indent="2"/>
    </xf>
    <xf numFmtId="0" fontId="9" fillId="2" borderId="0" xfId="2" applyFont="1" applyFill="1" applyAlignment="1">
      <alignment horizontal="right" vertical="center"/>
    </xf>
    <xf numFmtId="0" fontId="11" fillId="2" borderId="0" xfId="4" applyFont="1" applyFill="1" applyAlignment="1">
      <alignment vertical="center"/>
    </xf>
    <xf numFmtId="0" fontId="1" fillId="0" borderId="9" xfId="5" applyBorder="1" applyAlignment="1">
      <alignment horizontal="left" wrapText="1" indent="1"/>
    </xf>
    <xf numFmtId="0" fontId="1" fillId="2" borderId="0" xfId="5" applyFill="1"/>
    <xf numFmtId="0" fontId="12" fillId="2" borderId="0" xfId="4" applyFont="1" applyFill="1" applyAlignment="1">
      <alignment vertical="center"/>
    </xf>
    <xf numFmtId="0" fontId="1" fillId="0" borderId="10" xfId="5" applyBorder="1" applyAlignment="1">
      <alignment horizontal="left" indent="1"/>
    </xf>
    <xf numFmtId="0" fontId="1" fillId="0" borderId="10" xfId="5" applyBorder="1" applyAlignment="1">
      <alignment horizontal="left" vertical="center" wrapText="1" indent="1"/>
    </xf>
    <xf numFmtId="0" fontId="1" fillId="0" borderId="10" xfId="5" applyBorder="1" applyAlignment="1">
      <alignment horizontal="left" vertical="top" wrapText="1" indent="2"/>
    </xf>
    <xf numFmtId="0" fontId="13" fillId="2" borderId="0" xfId="4" applyFont="1" applyFill="1" applyAlignment="1">
      <alignment vertical="center"/>
    </xf>
    <xf numFmtId="0" fontId="2" fillId="0" borderId="10" xfId="5" applyFont="1" applyBorder="1" applyAlignment="1">
      <alignment horizontal="left" indent="1"/>
    </xf>
    <xf numFmtId="0" fontId="1" fillId="0" borderId="11" xfId="5" applyBorder="1" applyAlignment="1">
      <alignment horizontal="left" indent="1"/>
    </xf>
    <xf numFmtId="0" fontId="0" fillId="2" borderId="0" xfId="0" applyFill="1"/>
    <xf numFmtId="0" fontId="0" fillId="2" borderId="0" xfId="0" applyFill="1" applyAlignment="1">
      <alignment shrinkToFit="1"/>
    </xf>
    <xf numFmtId="0" fontId="22" fillId="2" borderId="0" xfId="0" applyFont="1" applyFill="1" applyAlignment="1" applyProtection="1">
      <alignment horizontal="center" vertical="center" shrinkToFit="1"/>
      <protection hidden="1"/>
    </xf>
    <xf numFmtId="0" fontId="22" fillId="2" borderId="12" xfId="0" applyFont="1" applyFill="1" applyBorder="1" applyAlignment="1" applyProtection="1">
      <alignment horizontal="center" vertical="center" shrinkToFit="1"/>
      <protection hidden="1"/>
    </xf>
    <xf numFmtId="0" fontId="17" fillId="2" borderId="0" xfId="0" applyFont="1" applyFill="1" applyAlignment="1" applyProtection="1">
      <alignment horizontal="center" vertical="center" shrinkToFit="1"/>
      <protection hidden="1"/>
    </xf>
    <xf numFmtId="0" fontId="0" fillId="2" borderId="0" xfId="0" applyFill="1" applyProtection="1">
      <protection hidden="1"/>
    </xf>
    <xf numFmtId="0" fontId="21" fillId="6" borderId="15" xfId="0" applyFont="1" applyFill="1" applyBorder="1" applyAlignment="1" applyProtection="1">
      <alignment horizontal="center" vertical="center" shrinkToFit="1"/>
      <protection hidden="1"/>
    </xf>
    <xf numFmtId="0" fontId="21" fillId="6" borderId="16" xfId="0" applyFont="1" applyFill="1" applyBorder="1" applyAlignment="1" applyProtection="1">
      <alignment horizontal="center" vertical="center" shrinkToFit="1"/>
      <protection hidden="1"/>
    </xf>
    <xf numFmtId="0" fontId="21" fillId="6" borderId="0" xfId="0" applyFont="1" applyFill="1" applyAlignment="1" applyProtection="1">
      <alignment horizontal="center" vertical="center" shrinkToFit="1"/>
      <protection hidden="1"/>
    </xf>
    <xf numFmtId="0" fontId="21" fillId="6" borderId="12" xfId="0" applyFont="1" applyFill="1" applyBorder="1" applyAlignment="1" applyProtection="1">
      <alignment horizontal="center" vertical="center" shrinkToFit="1"/>
      <protection hidden="1"/>
    </xf>
    <xf numFmtId="0" fontId="17" fillId="9" borderId="12" xfId="0" applyFont="1" applyFill="1" applyBorder="1" applyAlignment="1" applyProtection="1">
      <alignment horizontal="center" vertical="center" shrinkToFit="1"/>
      <protection hidden="1"/>
    </xf>
    <xf numFmtId="0" fontId="21" fillId="7" borderId="12" xfId="0" applyFont="1" applyFill="1" applyBorder="1" applyAlignment="1" applyProtection="1">
      <alignment horizontal="center" vertical="center" shrinkToFit="1"/>
      <protection hidden="1"/>
    </xf>
    <xf numFmtId="0" fontId="21" fillId="2" borderId="0" xfId="0" applyFont="1" applyFill="1" applyAlignment="1" applyProtection="1">
      <alignment horizontal="center" vertical="center" shrinkToFit="1"/>
      <protection hidden="1"/>
    </xf>
    <xf numFmtId="0" fontId="21" fillId="6" borderId="9" xfId="0" applyFont="1" applyFill="1" applyBorder="1" applyAlignment="1" applyProtection="1">
      <alignment horizontal="center" vertical="center" shrinkToFit="1"/>
      <protection hidden="1"/>
    </xf>
    <xf numFmtId="0" fontId="20" fillId="2" borderId="9" xfId="0" applyFont="1" applyFill="1" applyBorder="1" applyAlignment="1" applyProtection="1">
      <alignment horizontal="center" vertical="center" shrinkToFit="1"/>
      <protection hidden="1"/>
    </xf>
    <xf numFmtId="0" fontId="20" fillId="2" borderId="9" xfId="0" applyFont="1" applyFill="1" applyBorder="1" applyAlignment="1" applyProtection="1">
      <alignment horizontal="left" vertical="center" shrinkToFit="1"/>
      <protection hidden="1"/>
    </xf>
    <xf numFmtId="0" fontId="20" fillId="2" borderId="3" xfId="0" applyFont="1" applyFill="1" applyBorder="1" applyAlignment="1" applyProtection="1">
      <alignment horizontal="center" vertical="center" shrinkToFit="1"/>
      <protection hidden="1"/>
    </xf>
    <xf numFmtId="10" fontId="20" fillId="2" borderId="2" xfId="1" applyNumberFormat="1" applyFont="1" applyFill="1" applyBorder="1" applyAlignment="1" applyProtection="1">
      <alignment horizontal="center" vertical="center" shrinkToFit="1"/>
      <protection hidden="1"/>
    </xf>
    <xf numFmtId="10" fontId="20" fillId="2" borderId="9" xfId="1" applyNumberFormat="1" applyFont="1" applyFill="1" applyBorder="1" applyAlignment="1" applyProtection="1">
      <alignment horizontal="center" vertical="center" shrinkToFit="1"/>
      <protection hidden="1"/>
    </xf>
    <xf numFmtId="10" fontId="20" fillId="2" borderId="0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9" xfId="1" applyNumberFormat="1" applyFont="1" applyFill="1" applyBorder="1" applyAlignment="1" applyProtection="1">
      <alignment horizontal="center" vertical="center" shrinkToFit="1"/>
      <protection hidden="1"/>
    </xf>
    <xf numFmtId="0" fontId="21" fillId="0" borderId="12" xfId="0" applyFont="1" applyBorder="1" applyAlignment="1" applyProtection="1">
      <alignment horizontal="center" vertical="center" shrinkToFit="1"/>
      <protection hidden="1"/>
    </xf>
    <xf numFmtId="0" fontId="20" fillId="2" borderId="1" xfId="0" applyFont="1" applyFill="1" applyBorder="1" applyAlignment="1" applyProtection="1">
      <alignment horizontal="center" vertical="center" shrinkToFit="1"/>
      <protection hidden="1"/>
    </xf>
    <xf numFmtId="0" fontId="20" fillId="2" borderId="10" xfId="0" applyFont="1" applyFill="1" applyBorder="1" applyAlignment="1" applyProtection="1">
      <alignment horizontal="center" vertical="center" shrinkToFit="1"/>
      <protection hidden="1"/>
    </xf>
    <xf numFmtId="0" fontId="20" fillId="2" borderId="10" xfId="0" applyFont="1" applyFill="1" applyBorder="1" applyAlignment="1" applyProtection="1">
      <alignment horizontal="left" vertical="center" shrinkToFit="1"/>
      <protection hidden="1"/>
    </xf>
    <xf numFmtId="0" fontId="20" fillId="2" borderId="10" xfId="0" applyFont="1" applyFill="1" applyBorder="1" applyAlignment="1" applyProtection="1">
      <alignment horizontal="center" shrinkToFit="1"/>
      <protection hidden="1"/>
    </xf>
    <xf numFmtId="0" fontId="20" fillId="2" borderId="5" xfId="0" applyFont="1" applyFill="1" applyBorder="1" applyAlignment="1" applyProtection="1">
      <alignment horizontal="center" shrinkToFit="1"/>
      <protection hidden="1"/>
    </xf>
    <xf numFmtId="10" fontId="20" fillId="2" borderId="0" xfId="1" applyNumberFormat="1" applyFont="1" applyFill="1" applyBorder="1" applyAlignment="1" applyProtection="1">
      <alignment horizontal="center" shrinkToFit="1"/>
      <protection hidden="1"/>
    </xf>
    <xf numFmtId="10" fontId="20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4" xfId="0" applyFont="1" applyFill="1" applyBorder="1" applyAlignment="1" applyProtection="1">
      <alignment horizontal="center" vertical="center" shrinkToFit="1"/>
      <protection hidden="1"/>
    </xf>
    <xf numFmtId="0" fontId="20" fillId="2" borderId="0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0" xfId="1" applyNumberFormat="1" applyFont="1" applyFill="1" applyBorder="1" applyAlignment="1" applyProtection="1">
      <alignment horizontal="left" vertical="center" shrinkToFit="1"/>
      <protection hidden="1"/>
    </xf>
    <xf numFmtId="0" fontId="20" fillId="2" borderId="12" xfId="1" applyNumberFormat="1" applyFont="1" applyFill="1" applyBorder="1" applyAlignment="1" applyProtection="1">
      <alignment horizontal="left" vertical="center" shrinkToFit="1"/>
      <protection hidden="1"/>
    </xf>
    <xf numFmtId="0" fontId="20" fillId="2" borderId="11" xfId="0" applyFont="1" applyFill="1" applyBorder="1" applyAlignment="1" applyProtection="1">
      <alignment horizontal="center" vertical="center" shrinkToFit="1"/>
      <protection hidden="1"/>
    </xf>
    <xf numFmtId="0" fontId="20" fillId="2" borderId="11" xfId="0" applyFont="1" applyFill="1" applyBorder="1" applyAlignment="1" applyProtection="1">
      <alignment horizontal="left" vertical="center" shrinkToFit="1"/>
      <protection hidden="1"/>
    </xf>
    <xf numFmtId="0" fontId="20" fillId="2" borderId="11" xfId="0" applyFont="1" applyFill="1" applyBorder="1" applyAlignment="1" applyProtection="1">
      <alignment horizontal="center" shrinkToFit="1"/>
      <protection hidden="1"/>
    </xf>
    <xf numFmtId="0" fontId="20" fillId="2" borderId="8" xfId="0" applyFont="1" applyFill="1" applyBorder="1" applyAlignment="1" applyProtection="1">
      <alignment horizontal="center" shrinkToFit="1"/>
      <protection hidden="1"/>
    </xf>
    <xf numFmtId="10" fontId="20" fillId="2" borderId="11" xfId="1" applyNumberFormat="1" applyFont="1" applyFill="1" applyBorder="1" applyAlignment="1" applyProtection="1">
      <alignment horizontal="center" vertical="center" shrinkToFit="1"/>
      <protection hidden="1"/>
    </xf>
    <xf numFmtId="0" fontId="0" fillId="2" borderId="0" xfId="0" applyFill="1" applyAlignment="1" applyProtection="1">
      <alignment shrinkToFit="1"/>
      <protection hidden="1"/>
    </xf>
    <xf numFmtId="11" fontId="3" fillId="2" borderId="0" xfId="2" applyNumberFormat="1" applyFill="1"/>
    <xf numFmtId="11" fontId="3" fillId="5" borderId="0" xfId="2" applyNumberFormat="1" applyFill="1"/>
    <xf numFmtId="0" fontId="3" fillId="5" borderId="0" xfId="2" applyFill="1"/>
    <xf numFmtId="11" fontId="3" fillId="2" borderId="0" xfId="2" applyNumberFormat="1" applyFill="1" applyAlignment="1">
      <alignment horizontal="center" vertical="center"/>
    </xf>
    <xf numFmtId="11" fontId="5" fillId="3" borderId="0" xfId="2" applyNumberFormat="1" applyFont="1" applyFill="1" applyAlignment="1">
      <alignment horizontal="left" vertical="center" indent="1"/>
    </xf>
    <xf numFmtId="49" fontId="5" fillId="3" borderId="0" xfId="2" applyNumberFormat="1" applyFont="1" applyFill="1" applyAlignment="1">
      <alignment horizontal="left" vertical="center" indent="4"/>
    </xf>
    <xf numFmtId="0" fontId="4" fillId="3" borderId="0" xfId="2" applyFont="1" applyFill="1" applyAlignment="1">
      <alignment horizontal="center" vertical="center"/>
    </xf>
    <xf numFmtId="11" fontId="8" fillId="4" borderId="0" xfId="2" applyNumberFormat="1" applyFont="1" applyFill="1" applyAlignment="1">
      <alignment horizontal="left" vertical="center" indent="1"/>
    </xf>
    <xf numFmtId="49" fontId="8" fillId="4" borderId="0" xfId="2" applyNumberFormat="1" applyFont="1" applyFill="1" applyAlignment="1">
      <alignment horizontal="left" vertical="center" indent="4"/>
    </xf>
    <xf numFmtId="0" fontId="8" fillId="4" borderId="0" xfId="2" applyFont="1" applyFill="1" applyAlignment="1">
      <alignment horizontal="center" vertical="center"/>
    </xf>
    <xf numFmtId="0" fontId="1" fillId="2" borderId="0" xfId="3" applyFill="1" applyAlignment="1">
      <alignment vertical="center"/>
    </xf>
    <xf numFmtId="11" fontId="1" fillId="2" borderId="0" xfId="3" applyNumberFormat="1" applyFill="1" applyAlignment="1">
      <alignment vertical="center"/>
    </xf>
    <xf numFmtId="0" fontId="3" fillId="2" borderId="0" xfId="2" applyFill="1" applyAlignment="1">
      <alignment shrinkToFit="1"/>
    </xf>
    <xf numFmtId="0" fontId="3" fillId="2" borderId="0" xfId="1" applyNumberFormat="1" applyFont="1" applyFill="1" applyBorder="1" applyAlignment="1" applyProtection="1">
      <alignment horizontal="center" vertical="center" shrinkToFit="1"/>
    </xf>
    <xf numFmtId="0" fontId="3" fillId="2" borderId="0" xfId="2" applyFill="1" applyAlignment="1">
      <alignment horizontal="left" vertical="center" shrinkToFit="1"/>
    </xf>
    <xf numFmtId="49" fontId="5" fillId="3" borderId="0" xfId="2" applyNumberFormat="1" applyFont="1" applyFill="1" applyAlignment="1">
      <alignment horizontal="left" vertical="center" indent="6"/>
    </xf>
    <xf numFmtId="49" fontId="5" fillId="3" borderId="0" xfId="2" applyNumberFormat="1" applyFont="1" applyFill="1" applyAlignment="1">
      <alignment vertical="center"/>
    </xf>
    <xf numFmtId="49" fontId="8" fillId="4" borderId="0" xfId="2" applyNumberFormat="1" applyFont="1" applyFill="1" applyAlignment="1">
      <alignment horizontal="left" vertical="center" indent="6"/>
    </xf>
    <xf numFmtId="49" fontId="8" fillId="4" borderId="0" xfId="2" applyNumberFormat="1" applyFont="1" applyFill="1" applyAlignment="1">
      <alignment vertical="center"/>
    </xf>
    <xf numFmtId="0" fontId="3" fillId="10" borderId="5" xfId="2" applyFill="1" applyBorder="1"/>
    <xf numFmtId="0" fontId="3" fillId="8" borderId="13" xfId="2" applyFill="1" applyBorder="1" applyAlignment="1" applyProtection="1">
      <alignment horizontal="center" vertical="center" shrinkToFit="1"/>
      <protection locked="0"/>
    </xf>
    <xf numFmtId="0" fontId="3" fillId="8" borderId="13" xfId="1" applyNumberFormat="1" applyFont="1" applyFill="1" applyBorder="1" applyAlignment="1" applyProtection="1">
      <alignment horizontal="left" vertical="center" shrinkToFit="1"/>
      <protection locked="0"/>
    </xf>
    <xf numFmtId="0" fontId="3" fillId="8" borderId="13" xfId="2" applyFill="1" applyBorder="1" applyAlignment="1" applyProtection="1">
      <alignment vertical="center" shrinkToFit="1"/>
      <protection locked="0"/>
    </xf>
    <xf numFmtId="0" fontId="20" fillId="2" borderId="10" xfId="1" quotePrefix="1" applyNumberFormat="1" applyFont="1" applyFill="1" applyBorder="1" applyAlignment="1" applyProtection="1">
      <alignment horizontal="center" vertical="center" shrinkToFit="1"/>
      <protection hidden="1"/>
    </xf>
    <xf numFmtId="0" fontId="0" fillId="2" borderId="9" xfId="0" applyFill="1" applyBorder="1" applyAlignment="1" applyProtection="1">
      <alignment horizontal="center" vertical="center" shrinkToFit="1"/>
      <protection hidden="1"/>
    </xf>
    <xf numFmtId="0" fontId="0" fillId="2" borderId="10" xfId="0" applyFill="1" applyBorder="1" applyAlignment="1" applyProtection="1">
      <alignment horizontal="center" vertical="center" shrinkToFit="1"/>
      <protection hidden="1"/>
    </xf>
    <xf numFmtId="0" fontId="0" fillId="2" borderId="11" xfId="0" applyFill="1" applyBorder="1" applyAlignment="1" applyProtection="1">
      <alignment horizontal="center" vertical="center" shrinkToFit="1"/>
      <protection hidden="1"/>
    </xf>
    <xf numFmtId="0" fontId="20" fillId="11" borderId="12" xfId="1" applyNumberFormat="1" applyFont="1" applyFill="1" applyBorder="1" applyAlignment="1" applyProtection="1">
      <alignment horizontal="left" vertical="center" shrinkToFit="1"/>
      <protection hidden="1"/>
    </xf>
    <xf numFmtId="0" fontId="24" fillId="2" borderId="13" xfId="1" applyNumberFormat="1" applyFont="1" applyFill="1" applyBorder="1" applyAlignment="1" applyProtection="1">
      <alignment horizontal="center" vertical="center" shrinkToFit="1"/>
      <protection hidden="1"/>
    </xf>
    <xf numFmtId="0" fontId="25" fillId="13" borderId="18" xfId="2" applyFont="1" applyFill="1" applyBorder="1" applyAlignment="1">
      <alignment horizontal="right" vertical="center"/>
    </xf>
    <xf numFmtId="0" fontId="20" fillId="13" borderId="12" xfId="1" applyNumberFormat="1" applyFont="1" applyFill="1" applyBorder="1" applyAlignment="1" applyProtection="1">
      <alignment horizontal="left" vertical="center" shrinkToFit="1"/>
      <protection hidden="1"/>
    </xf>
    <xf numFmtId="0" fontId="27" fillId="12" borderId="12" xfId="1" applyNumberFormat="1" applyFont="1" applyFill="1" applyBorder="1" applyAlignment="1" applyProtection="1">
      <alignment horizontal="left" vertical="center" shrinkToFit="1"/>
      <protection hidden="1"/>
    </xf>
    <xf numFmtId="0" fontId="22" fillId="2" borderId="12" xfId="0" applyFont="1" applyFill="1" applyBorder="1" applyAlignment="1" applyProtection="1">
      <alignment horizontal="right" vertical="center" shrinkToFit="1"/>
      <protection hidden="1"/>
    </xf>
    <xf numFmtId="0" fontId="20" fillId="2" borderId="12" xfId="1" applyNumberFormat="1" applyFont="1" applyFill="1" applyBorder="1" applyAlignment="1" applyProtection="1">
      <alignment horizontal="right" vertical="center" shrinkToFit="1"/>
      <protection hidden="1"/>
    </xf>
    <xf numFmtId="0" fontId="20" fillId="2" borderId="6" xfId="0" applyFont="1" applyFill="1" applyBorder="1" applyAlignment="1" applyProtection="1">
      <alignment horizontal="center" vertical="center" shrinkToFit="1"/>
      <protection hidden="1"/>
    </xf>
    <xf numFmtId="0" fontId="28" fillId="0" borderId="22" xfId="2" applyFont="1" applyBorder="1" applyAlignment="1" applyProtection="1">
      <alignment horizontal="center" vertical="center"/>
      <protection hidden="1"/>
    </xf>
    <xf numFmtId="0" fontId="28" fillId="0" borderId="29" xfId="2" applyFont="1" applyBorder="1" applyAlignment="1" applyProtection="1">
      <alignment horizontal="center" vertical="center"/>
      <protection hidden="1"/>
    </xf>
    <xf numFmtId="0" fontId="28" fillId="0" borderId="30" xfId="2" applyFont="1" applyBorder="1" applyAlignment="1" applyProtection="1">
      <alignment horizontal="center" vertical="center"/>
      <protection hidden="1"/>
    </xf>
    <xf numFmtId="0" fontId="26" fillId="8" borderId="19" xfId="2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>
      <alignment horizontal="center" vertical="center" shrinkToFit="1"/>
    </xf>
    <xf numFmtId="0" fontId="0" fillId="8" borderId="12" xfId="0" applyFill="1" applyBorder="1" applyAlignment="1">
      <alignment horizontal="center" vertical="center" shrinkToFit="1"/>
    </xf>
    <xf numFmtId="0" fontId="18" fillId="13" borderId="27" xfId="2" applyFont="1" applyFill="1" applyBorder="1" applyAlignment="1" applyProtection="1">
      <alignment horizontal="center" vertical="center"/>
      <protection hidden="1"/>
    </xf>
    <xf numFmtId="0" fontId="17" fillId="12" borderId="28" xfId="2" applyFont="1" applyFill="1" applyBorder="1" applyAlignment="1" applyProtection="1">
      <alignment horizontal="center" vertical="center"/>
      <protection hidden="1"/>
    </xf>
    <xf numFmtId="0" fontId="17" fillId="11" borderId="26" xfId="2" applyFont="1" applyFill="1" applyBorder="1" applyAlignment="1" applyProtection="1">
      <alignment horizontal="center" vertical="center"/>
      <protection hidden="1"/>
    </xf>
    <xf numFmtId="0" fontId="25" fillId="13" borderId="18" xfId="2" applyFont="1" applyFill="1" applyBorder="1" applyAlignment="1" applyProtection="1">
      <alignment horizontal="center" vertical="center"/>
      <protection locked="0"/>
    </xf>
    <xf numFmtId="11" fontId="3" fillId="10" borderId="34" xfId="2" applyNumberFormat="1" applyFill="1" applyBorder="1"/>
    <xf numFmtId="0" fontId="3" fillId="10" borderId="35" xfId="2" applyFill="1" applyBorder="1"/>
    <xf numFmtId="0" fontId="3" fillId="10" borderId="36" xfId="2" applyFill="1" applyBorder="1"/>
    <xf numFmtId="0" fontId="3" fillId="10" borderId="37" xfId="2" applyFill="1" applyBorder="1"/>
    <xf numFmtId="11" fontId="3" fillId="10" borderId="38" xfId="2" applyNumberFormat="1" applyFill="1" applyBorder="1"/>
    <xf numFmtId="0" fontId="23" fillId="10" borderId="0" xfId="2" applyFont="1" applyFill="1" applyAlignment="1">
      <alignment horizontal="center" vertical="center"/>
    </xf>
    <xf numFmtId="0" fontId="3" fillId="10" borderId="0" xfId="2" applyFill="1"/>
    <xf numFmtId="0" fontId="3" fillId="10" borderId="39" xfId="2" applyFill="1" applyBorder="1"/>
    <xf numFmtId="0" fontId="3" fillId="10" borderId="0" xfId="2" applyFill="1" applyAlignment="1">
      <alignment horizontal="center" vertical="center"/>
    </xf>
    <xf numFmtId="11" fontId="3" fillId="10" borderId="40" xfId="2" applyNumberFormat="1" applyFill="1" applyBorder="1"/>
    <xf numFmtId="0" fontId="3" fillId="10" borderId="41" xfId="2" applyFill="1" applyBorder="1"/>
    <xf numFmtId="0" fontId="3" fillId="10" borderId="42" xfId="2" applyFill="1" applyBorder="1"/>
    <xf numFmtId="0" fontId="3" fillId="10" borderId="43" xfId="2" applyFill="1" applyBorder="1"/>
    <xf numFmtId="0" fontId="3" fillId="2" borderId="38" xfId="2" applyFill="1" applyBorder="1"/>
    <xf numFmtId="0" fontId="3" fillId="8" borderId="44" xfId="1" applyNumberFormat="1" applyFont="1" applyFill="1" applyBorder="1" applyAlignment="1" applyProtection="1">
      <alignment horizontal="center" vertical="center" shrinkToFit="1"/>
      <protection locked="0"/>
    </xf>
    <xf numFmtId="0" fontId="3" fillId="8" borderId="45" xfId="2" applyFill="1" applyBorder="1" applyAlignment="1" applyProtection="1">
      <alignment horizontal="left" vertical="center" shrinkToFit="1"/>
      <protection locked="0"/>
    </xf>
    <xf numFmtId="0" fontId="3" fillId="8" borderId="46" xfId="1" applyNumberFormat="1" applyFont="1" applyFill="1" applyBorder="1" applyAlignment="1" applyProtection="1">
      <alignment horizontal="center" vertical="center" shrinkToFit="1"/>
      <protection locked="0"/>
    </xf>
    <xf numFmtId="0" fontId="3" fillId="8" borderId="47" xfId="2" applyFill="1" applyBorder="1" applyAlignment="1" applyProtection="1">
      <alignment horizontal="left" vertical="center" shrinkToFit="1"/>
      <protection locked="0"/>
    </xf>
    <xf numFmtId="0" fontId="30" fillId="14" borderId="49" xfId="2" applyFont="1" applyFill="1" applyBorder="1" applyAlignment="1">
      <alignment horizontal="center" vertical="center" shrinkToFit="1"/>
    </xf>
    <xf numFmtId="0" fontId="30" fillId="14" borderId="50" xfId="2" applyFont="1" applyFill="1" applyBorder="1" applyAlignment="1">
      <alignment horizontal="center" vertical="center" shrinkToFit="1"/>
    </xf>
    <xf numFmtId="0" fontId="31" fillId="15" borderId="51" xfId="2" applyFont="1" applyFill="1" applyBorder="1" applyAlignment="1">
      <alignment horizontal="center" vertical="center" shrinkToFit="1"/>
    </xf>
    <xf numFmtId="0" fontId="31" fillId="15" borderId="52" xfId="2" applyFont="1" applyFill="1" applyBorder="1" applyAlignment="1">
      <alignment horizontal="center" vertical="center" shrinkToFit="1"/>
    </xf>
    <xf numFmtId="0" fontId="31" fillId="15" borderId="53" xfId="2" applyFont="1" applyFill="1" applyBorder="1" applyAlignment="1">
      <alignment horizontal="center" vertical="center" shrinkToFit="1"/>
    </xf>
    <xf numFmtId="0" fontId="31" fillId="15" borderId="54" xfId="2" applyFont="1" applyFill="1" applyBorder="1" applyAlignment="1">
      <alignment horizontal="center" vertical="center" shrinkToFit="1"/>
    </xf>
    <xf numFmtId="0" fontId="20" fillId="2" borderId="2" xfId="0" applyFont="1" applyFill="1" applyBorder="1" applyAlignment="1" applyProtection="1">
      <alignment horizontal="center" vertical="center" shrinkToFit="1"/>
      <protection hidden="1"/>
    </xf>
    <xf numFmtId="0" fontId="20" fillId="2" borderId="3" xfId="0" applyFont="1" applyFill="1" applyBorder="1" applyAlignment="1" applyProtection="1">
      <alignment horizontal="left" vertical="center" shrinkToFit="1"/>
      <protection hidden="1"/>
    </xf>
    <xf numFmtId="0" fontId="20" fillId="2" borderId="0" xfId="0" applyFont="1" applyFill="1" applyAlignment="1" applyProtection="1">
      <alignment horizontal="center" shrinkToFit="1"/>
      <protection hidden="1"/>
    </xf>
    <xf numFmtId="0" fontId="20" fillId="2" borderId="5" xfId="0" applyFont="1" applyFill="1" applyBorder="1" applyAlignment="1" applyProtection="1">
      <alignment horizontal="left" vertical="center" shrinkToFit="1"/>
      <protection hidden="1"/>
    </xf>
    <xf numFmtId="0" fontId="20" fillId="2" borderId="7" xfId="0" applyFont="1" applyFill="1" applyBorder="1" applyAlignment="1" applyProtection="1">
      <alignment horizontal="center" shrinkToFit="1"/>
      <protection hidden="1"/>
    </xf>
    <xf numFmtId="0" fontId="20" fillId="2" borderId="8" xfId="0" applyFont="1" applyFill="1" applyBorder="1" applyAlignment="1" applyProtection="1">
      <alignment horizontal="left" vertical="center" shrinkToFit="1"/>
      <protection hidden="1"/>
    </xf>
    <xf numFmtId="10" fontId="20" fillId="2" borderId="7" xfId="1" applyNumberFormat="1" applyFont="1" applyFill="1" applyBorder="1" applyAlignment="1" applyProtection="1">
      <alignment horizontal="center" shrinkToFit="1"/>
      <protection hidden="1"/>
    </xf>
    <xf numFmtId="0" fontId="20" fillId="2" borderId="11" xfId="1" applyNumberFormat="1" applyFont="1" applyFill="1" applyBorder="1" applyAlignment="1" applyProtection="1">
      <alignment horizontal="center" vertical="center" shrinkToFit="1"/>
      <protection hidden="1"/>
    </xf>
    <xf numFmtId="0" fontId="33" fillId="16" borderId="13" xfId="1" applyNumberFormat="1" applyFont="1" applyFill="1" applyBorder="1" applyAlignment="1" applyProtection="1">
      <alignment horizontal="center" vertical="center" shrinkToFit="1"/>
      <protection hidden="1"/>
    </xf>
    <xf numFmtId="0" fontId="33" fillId="16" borderId="14" xfId="1" applyNumberFormat="1" applyFont="1" applyFill="1" applyBorder="1" applyAlignment="1" applyProtection="1">
      <alignment horizontal="center" vertical="center" shrinkToFit="1"/>
      <protection hidden="1"/>
    </xf>
    <xf numFmtId="0" fontId="32" fillId="16" borderId="13" xfId="2" applyFont="1" applyFill="1" applyBorder="1" applyAlignment="1" applyProtection="1">
      <alignment vertical="center" shrinkToFit="1"/>
      <protection hidden="1"/>
    </xf>
    <xf numFmtId="0" fontId="32" fillId="16" borderId="44" xfId="1" applyNumberFormat="1" applyFont="1" applyFill="1" applyBorder="1" applyAlignment="1" applyProtection="1">
      <alignment horizontal="center" vertical="center" shrinkToFit="1"/>
      <protection hidden="1"/>
    </xf>
    <xf numFmtId="0" fontId="32" fillId="16" borderId="47" xfId="2" applyFont="1" applyFill="1" applyBorder="1" applyAlignment="1" applyProtection="1">
      <alignment horizontal="left" vertical="center" shrinkToFit="1"/>
      <protection hidden="1"/>
    </xf>
    <xf numFmtId="0" fontId="32" fillId="16" borderId="13" xfId="2" applyFont="1" applyFill="1" applyBorder="1" applyAlignment="1" applyProtection="1">
      <alignment horizontal="center" vertical="center" shrinkToFit="1"/>
      <protection hidden="1"/>
    </xf>
    <xf numFmtId="0" fontId="32" fillId="16" borderId="13" xfId="1" applyNumberFormat="1" applyFont="1" applyFill="1" applyBorder="1" applyAlignment="1" applyProtection="1">
      <alignment horizontal="left" vertical="center" shrinkToFit="1"/>
      <protection hidden="1"/>
    </xf>
    <xf numFmtId="0" fontId="32" fillId="16" borderId="14" xfId="2" applyFont="1" applyFill="1" applyBorder="1" applyAlignment="1" applyProtection="1">
      <alignment vertical="center" shrinkToFit="1"/>
      <protection hidden="1"/>
    </xf>
    <xf numFmtId="0" fontId="32" fillId="16" borderId="48" xfId="1" applyNumberFormat="1" applyFont="1" applyFill="1" applyBorder="1" applyAlignment="1" applyProtection="1">
      <alignment horizontal="center" vertical="center" shrinkToFit="1"/>
      <protection hidden="1"/>
    </xf>
    <xf numFmtId="0" fontId="32" fillId="16" borderId="14" xfId="2" applyFont="1" applyFill="1" applyBorder="1" applyAlignment="1" applyProtection="1">
      <alignment horizontal="center" vertical="center" shrinkToFit="1"/>
      <protection hidden="1"/>
    </xf>
    <xf numFmtId="0" fontId="32" fillId="16" borderId="14" xfId="1" applyNumberFormat="1" applyFont="1" applyFill="1" applyBorder="1" applyAlignment="1" applyProtection="1">
      <alignment horizontal="left" vertical="center" shrinkToFit="1"/>
      <protection hidden="1"/>
    </xf>
    <xf numFmtId="0" fontId="20" fillId="2" borderId="3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5" xfId="1" applyNumberFormat="1" applyFont="1" applyFill="1" applyBorder="1" applyAlignment="1" applyProtection="1">
      <alignment horizontal="center" vertical="center" shrinkToFit="1"/>
      <protection hidden="1"/>
    </xf>
    <xf numFmtId="0" fontId="20" fillId="2" borderId="8" xfId="1" applyNumberFormat="1" applyFont="1" applyFill="1" applyBorder="1" applyAlignment="1" applyProtection="1">
      <alignment horizontal="center" vertical="center" shrinkToFit="1"/>
      <protection hidden="1"/>
    </xf>
    <xf numFmtId="0" fontId="29" fillId="2" borderId="31" xfId="2" applyFont="1" applyFill="1" applyBorder="1" applyAlignment="1" applyProtection="1">
      <alignment horizontal="center" vertical="center"/>
      <protection hidden="1"/>
    </xf>
    <xf numFmtId="0" fontId="29" fillId="2" borderId="32" xfId="2" applyFont="1" applyFill="1" applyBorder="1" applyAlignment="1" applyProtection="1">
      <alignment horizontal="center" vertical="center"/>
      <protection hidden="1"/>
    </xf>
    <xf numFmtId="0" fontId="29" fillId="2" borderId="33" xfId="2" applyFont="1" applyFill="1" applyBorder="1" applyAlignment="1" applyProtection="1">
      <alignment horizontal="center" vertical="center"/>
      <protection hidden="1"/>
    </xf>
    <xf numFmtId="0" fontId="28" fillId="0" borderId="20" xfId="2" applyFont="1" applyBorder="1" applyAlignment="1" applyProtection="1">
      <alignment horizontal="center" vertical="center"/>
      <protection hidden="1"/>
    </xf>
    <xf numFmtId="0" fontId="28" fillId="0" borderId="21" xfId="2" applyFont="1" applyBorder="1" applyAlignment="1" applyProtection="1">
      <alignment horizontal="center" vertical="center"/>
      <protection hidden="1"/>
    </xf>
    <xf numFmtId="0" fontId="28" fillId="0" borderId="22" xfId="2" applyFont="1" applyBorder="1" applyAlignment="1" applyProtection="1">
      <alignment horizontal="center" vertical="center"/>
      <protection hidden="1"/>
    </xf>
    <xf numFmtId="0" fontId="28" fillId="0" borderId="23" xfId="2" applyFont="1" applyBorder="1" applyAlignment="1" applyProtection="1">
      <alignment horizontal="center" vertical="center" shrinkToFit="1"/>
      <protection hidden="1"/>
    </xf>
    <xf numFmtId="0" fontId="28" fillId="0" borderId="24" xfId="2" applyFont="1" applyBorder="1" applyAlignment="1" applyProtection="1">
      <alignment horizontal="center" vertical="center" shrinkToFit="1"/>
      <protection hidden="1"/>
    </xf>
    <xf numFmtId="0" fontId="28" fillId="0" borderId="25" xfId="2" applyFont="1" applyBorder="1" applyAlignment="1" applyProtection="1">
      <alignment horizontal="center" vertical="center" shrinkToFit="1"/>
      <protection hidden="1"/>
    </xf>
    <xf numFmtId="0" fontId="21" fillId="9" borderId="15" xfId="0" applyFont="1" applyFill="1" applyBorder="1" applyAlignment="1" applyProtection="1">
      <alignment horizontal="center" vertical="center" shrinkToFit="1"/>
      <protection hidden="1"/>
    </xf>
    <xf numFmtId="0" fontId="21" fillId="9" borderId="16" xfId="0" applyFont="1" applyFill="1" applyBorder="1" applyAlignment="1" applyProtection="1">
      <alignment horizontal="center" vertical="center" shrinkToFit="1"/>
      <protection hidden="1"/>
    </xf>
    <xf numFmtId="0" fontId="21" fillId="9" borderId="17" xfId="0" applyFont="1" applyFill="1" applyBorder="1" applyAlignment="1" applyProtection="1">
      <alignment horizontal="center" vertical="center" shrinkToFit="1"/>
      <protection hidden="1"/>
    </xf>
    <xf numFmtId="0" fontId="17" fillId="9" borderId="15" xfId="0" applyFont="1" applyFill="1" applyBorder="1" applyAlignment="1" applyProtection="1">
      <alignment horizontal="center" vertical="center" shrinkToFit="1"/>
      <protection hidden="1"/>
    </xf>
    <xf numFmtId="0" fontId="17" fillId="9" borderId="16" xfId="0" applyFont="1" applyFill="1" applyBorder="1" applyAlignment="1" applyProtection="1">
      <alignment horizontal="center" vertical="center" shrinkToFit="1"/>
      <protection hidden="1"/>
    </xf>
    <xf numFmtId="0" fontId="17" fillId="9" borderId="2" xfId="0" applyFont="1" applyFill="1" applyBorder="1" applyAlignment="1" applyProtection="1">
      <alignment horizontal="center" vertical="center" shrinkToFit="1"/>
      <protection hidden="1"/>
    </xf>
    <xf numFmtId="0" fontId="17" fillId="9" borderId="3" xfId="0" applyFont="1" applyFill="1" applyBorder="1" applyAlignment="1" applyProtection="1">
      <alignment horizontal="center" vertical="center" shrinkToFit="1"/>
      <protection hidden="1"/>
    </xf>
    <xf numFmtId="0" fontId="17" fillId="9" borderId="17" xfId="0" applyFont="1" applyFill="1" applyBorder="1" applyAlignment="1" applyProtection="1">
      <alignment horizontal="center" vertical="center" shrinkToFit="1"/>
      <protection hidden="1"/>
    </xf>
  </cellXfs>
  <cellStyles count="6">
    <cellStyle name="Normal" xfId="0" builtinId="0"/>
    <cellStyle name="Normal 2" xfId="2" xr:uid="{556B371F-4536-42E7-9FEC-D05331753B52}"/>
    <cellStyle name="Normal 2 2" xfId="3" xr:uid="{860DC923-B794-4A79-A76B-229982457F07}"/>
    <cellStyle name="Normal 2 2 2" xfId="4" xr:uid="{CF41A1B9-F098-42C7-A54B-42293EE3785D}"/>
    <cellStyle name="Normal 3 2" xfId="5" xr:uid="{A1088A49-13AD-4A0B-937A-5B6EA70AFA5B}"/>
    <cellStyle name="Percent" xfId="1" builtinId="5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 style="thin">
          <color theme="0" tint="-0.34998626667073579"/>
        </bottom>
      </border>
      <protection locked="0" hidden="0"/>
    </dxf>
    <dxf>
      <font>
        <b val="0"/>
        <i/>
        <strike val="0"/>
        <outline val="0"/>
        <shadow val="0"/>
        <u val="none"/>
        <vertAlign val="baseline"/>
        <sz val="11"/>
        <color theme="8" tint="-0.2499465926084170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 style="thin">
          <color theme="0" tint="-0.34998626667073579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 style="thin">
          <color theme="0" tint="-0.34998626667073579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1" readingOrder="0"/>
      <border diagonalUp="0" diagonalDown="0">
        <left style="thick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ck">
          <color theme="0" tint="-0.34998626667073579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ck">
          <color theme="0" tint="-0.34998626667073579"/>
        </right>
        <top/>
        <bottom style="thin">
          <color theme="0" tint="-0.34998626667073579"/>
        </bottom>
        <vertical style="thick">
          <color theme="0" tint="-0.34998626667073579"/>
        </vertic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 style="thin">
          <color theme="0" tint="-0.34998626667073579"/>
        </bottom>
      </border>
      <protection locked="0" hidden="0"/>
    </dxf>
    <dxf>
      <border outline="0">
        <top style="thin">
          <color theme="0" tint="-0.24994659260841701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1" readingOrder="0"/>
      <protection locked="0" hidden="0"/>
    </dxf>
    <dxf>
      <border>
        <bottom style="thin">
          <color theme="3" tint="0.3998840296639912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auto="1"/>
      </font>
      <fill>
        <patternFill>
          <bgColor rgb="FFFF826D"/>
        </patternFill>
      </fill>
    </dxf>
    <dxf>
      <font>
        <b/>
        <i val="0"/>
        <color rgb="FFF1F2F6"/>
      </font>
      <fill>
        <patternFill>
          <bgColor rgb="FF27187E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theme="1"/>
      </font>
      <fill>
        <patternFill>
          <bgColor rgb="FF758BFD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theme="1"/>
      </font>
      <fill>
        <patternFill>
          <bgColor rgb="FFAEB8FE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</dxfs>
  <tableStyles count="0" defaultTableStyle="TableStyleMedium2" defaultPivotStyle="PivotStyleLight16"/>
  <colors>
    <mruColors>
      <color rgb="FFFF826D"/>
      <color rgb="FF333F4F"/>
      <color rgb="FFAEB8FE"/>
      <color rgb="FFA6A6A6"/>
      <color rgb="FFCCCCCC"/>
      <color rgb="FFFF9381"/>
      <color rgb="FFFF674D"/>
      <color rgb="FF0F4C80"/>
      <color rgb="FFEF6011"/>
      <color rgb="FFEC7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tx1">
                    <a:lumMod val="65000"/>
                    <a:lumOff val="35000"/>
                  </a:schemeClr>
                </a:solidFill>
              </a:rPr>
              <a:t>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4.6783625730994149E-2"/>
          <c:y val="0.15642090193271296"/>
          <c:w val="0.90942984758484136"/>
          <c:h val="0.63682434044638769"/>
        </c:manualLayout>
      </c:layout>
      <c:doughnutChart>
        <c:varyColors val="1"/>
        <c:ser>
          <c:idx val="0"/>
          <c:order val="0"/>
          <c:tx>
            <c:strRef>
              <c:f>Calc!$S$4</c:f>
              <c:strCache>
                <c:ptCount val="1"/>
                <c:pt idx="0">
                  <c:v>Below Target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rgbClr val="27187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EA-4A97-8437-8EAE25E6B93C}"/>
              </c:ext>
            </c:extLst>
          </c:dPt>
          <c:dPt>
            <c:idx val="1"/>
            <c:bubble3D val="0"/>
            <c:spPr>
              <a:solidFill>
                <a:srgbClr val="758BF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671-4981-AF4C-3594E8B2A43F}"/>
              </c:ext>
            </c:extLst>
          </c:dPt>
          <c:dPt>
            <c:idx val="2"/>
            <c:bubble3D val="0"/>
            <c:spPr>
              <a:solidFill>
                <a:srgbClr val="AEB8F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71-4981-AF4C-3594E8B2A43F}"/>
              </c:ext>
            </c:extLst>
          </c:dPt>
          <c:dLbls>
            <c:dLbl>
              <c:idx val="0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>
                          <a:lumMod val="9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9EA-4A97-8437-8EAE25E6B93C}"/>
                </c:ext>
              </c:extLst>
            </c:dLbl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[0]!StatusChartLabelName</c:f>
              <c:strCache>
                <c:ptCount val="3"/>
                <c:pt idx="0">
                  <c:v>Over Target</c:v>
                </c:pt>
                <c:pt idx="1">
                  <c:v>Target</c:v>
                </c:pt>
                <c:pt idx="2">
                  <c:v>Below Target</c:v>
                </c:pt>
              </c:strCache>
            </c:strRef>
          </c:cat>
          <c:val>
            <c:numRef>
              <c:f>[0]!StatusChartCount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EA-4A97-8437-8EAE25E6B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tx1">
                    <a:lumMod val="65000"/>
                    <a:lumOff val="35000"/>
                  </a:schemeClr>
                </a:solidFill>
              </a:rPr>
              <a:t>FIRST 5 CAUSES by RESPONSIBLE</a:t>
            </a:r>
            <a:endParaRPr lang="tr-TR" sz="13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0060330830739179"/>
          <c:y val="0.17765742920968425"/>
          <c:w val="0.47057486418848804"/>
          <c:h val="0.7757680774416873"/>
        </c:manualLayout>
      </c:layout>
      <c:pieChart>
        <c:varyColors val="1"/>
        <c:ser>
          <c:idx val="0"/>
          <c:order val="0"/>
          <c:spPr>
            <a:solidFill>
              <a:srgbClr val="758BFD"/>
            </a:solidFill>
          </c:spPr>
          <c:explosion val="2"/>
          <c:dPt>
            <c:idx val="0"/>
            <c:bubble3D val="0"/>
            <c:spPr>
              <a:solidFill>
                <a:srgbClr val="758BF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85-4671-864D-31F224DDF21C}"/>
              </c:ext>
            </c:extLst>
          </c:dPt>
          <c:dPt>
            <c:idx val="1"/>
            <c:bubble3D val="0"/>
            <c:spPr>
              <a:solidFill>
                <a:srgbClr val="2718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BE9-4ADE-89DC-615E65F4CDF1}"/>
              </c:ext>
            </c:extLst>
          </c:dPt>
          <c:dPt>
            <c:idx val="2"/>
            <c:bubble3D val="0"/>
            <c:spPr>
              <a:solidFill>
                <a:srgbClr val="AEB8F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0D2-4BDB-AC31-84EB7BC41E68}"/>
              </c:ext>
            </c:extLst>
          </c:dPt>
          <c:dLbls>
            <c:dLbl>
              <c:idx val="0"/>
              <c:numFmt formatCode="#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85-4671-864D-31F224DDF21C}"/>
                </c:ext>
              </c:extLst>
            </c:dLbl>
            <c:dLbl>
              <c:idx val="1"/>
              <c:numFmt formatCode="#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BE9-4ADE-89DC-615E65F4CDF1}"/>
                </c:ext>
              </c:extLst>
            </c:dLbl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[0]!ResCauses</c:f>
              <c:strCache>
                <c:ptCount val="3"/>
                <c:pt idx="0">
                  <c:v>Inadequate quality control testing</c:v>
                </c:pt>
                <c:pt idx="1">
                  <c:v>Wrong supplier selection</c:v>
                </c:pt>
                <c:pt idx="2">
                  <c:v>Deterioration in machines</c:v>
                </c:pt>
              </c:strCache>
            </c:strRef>
          </c:cat>
          <c:val>
            <c:numRef>
              <c:f>[0]!ResFreq</c:f>
              <c:numCache>
                <c:formatCode>General</c:formatCode>
                <c:ptCount val="3"/>
                <c:pt idx="0">
                  <c:v>15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B-4E80-AC88-94E6191FC22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tx1">
                    <a:lumMod val="65000"/>
                    <a:lumOff val="35000"/>
                  </a:schemeClr>
                </a:solidFill>
              </a:rPr>
              <a:t>PARETO CHART</a:t>
            </a:r>
            <a:endParaRPr lang="tr-TR" sz="13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Calc!$K$4</c:f>
              <c:strCache>
                <c:ptCount val="1"/>
                <c:pt idx="0">
                  <c:v>Sorted Freq</c:v>
                </c:pt>
              </c:strCache>
            </c:strRef>
          </c:tx>
          <c:spPr>
            <a:solidFill>
              <a:srgbClr val="27187E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[0]!ParetoCauses</c:f>
              <c:strCache>
                <c:ptCount val="10"/>
                <c:pt idx="0">
                  <c:v>Errors during packaging</c:v>
                </c:pt>
                <c:pt idx="1">
                  <c:v>Incorrect raw material used</c:v>
                </c:pt>
                <c:pt idx="2">
                  <c:v>Inadequate quality control testing</c:v>
                </c:pt>
                <c:pt idx="3">
                  <c:v>Incorrect stocking of raw materials</c:v>
                </c:pt>
                <c:pt idx="4">
                  <c:v>Operator defects</c:v>
                </c:pt>
                <c:pt idx="5">
                  <c:v>Production line defect</c:v>
                </c:pt>
                <c:pt idx="6">
                  <c:v>Wrong supplier selection</c:v>
                </c:pt>
                <c:pt idx="7">
                  <c:v>Deterioration in machines</c:v>
                </c:pt>
                <c:pt idx="8">
                  <c:v>Insufficient warehouse</c:v>
                </c:pt>
                <c:pt idx="9">
                  <c:v>Logistics Defect</c:v>
                </c:pt>
              </c:strCache>
            </c:strRef>
          </c:cat>
          <c:val>
            <c:numRef>
              <c:f>[0]!ParetoFreq</c:f>
              <c:numCache>
                <c:formatCode>General</c:formatCode>
                <c:ptCount val="10"/>
                <c:pt idx="0">
                  <c:v>75</c:v>
                </c:pt>
                <c:pt idx="1">
                  <c:v>60</c:v>
                </c:pt>
                <c:pt idx="2">
                  <c:v>15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D-4E1D-9840-70CC293CFE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62634592"/>
        <c:axId val="1962631680"/>
      </c:barChart>
      <c:lineChart>
        <c:grouping val="standard"/>
        <c:varyColors val="0"/>
        <c:ser>
          <c:idx val="1"/>
          <c:order val="1"/>
          <c:tx>
            <c:strRef>
              <c:f>Calc!$M$4</c:f>
              <c:strCache>
                <c:ptCount val="1"/>
                <c:pt idx="0">
                  <c:v>Cum %</c:v>
                </c:pt>
              </c:strCache>
            </c:strRef>
          </c:tx>
          <c:spPr>
            <a:ln w="28575" cap="rnd">
              <a:solidFill>
                <a:srgbClr val="FF826D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Calc!$J$5:$J$10</c:f>
              <c:strCache>
                <c:ptCount val="6"/>
                <c:pt idx="0">
                  <c:v>Errors during packaging</c:v>
                </c:pt>
                <c:pt idx="1">
                  <c:v>Incorrect raw material used</c:v>
                </c:pt>
                <c:pt idx="2">
                  <c:v>Inadequate quality control testing</c:v>
                </c:pt>
                <c:pt idx="3">
                  <c:v>Incorrect stocking of raw materials</c:v>
                </c:pt>
                <c:pt idx="4">
                  <c:v>Operator defects</c:v>
                </c:pt>
                <c:pt idx="5">
                  <c:v>Production line defect</c:v>
                </c:pt>
              </c:strCache>
            </c:strRef>
          </c:cat>
          <c:val>
            <c:numRef>
              <c:f>[0]!ParetoCum</c:f>
              <c:numCache>
                <c:formatCode>0.00%</c:formatCode>
                <c:ptCount val="10"/>
                <c:pt idx="0">
                  <c:v>0.375</c:v>
                </c:pt>
                <c:pt idx="1">
                  <c:v>0.67500000000000004</c:v>
                </c:pt>
                <c:pt idx="2">
                  <c:v>0.75</c:v>
                </c:pt>
                <c:pt idx="3">
                  <c:v>0.8</c:v>
                </c:pt>
                <c:pt idx="4">
                  <c:v>0.85000000000000009</c:v>
                </c:pt>
                <c:pt idx="5">
                  <c:v>0.90000000000000013</c:v>
                </c:pt>
                <c:pt idx="6">
                  <c:v>0.92500000000000016</c:v>
                </c:pt>
                <c:pt idx="7">
                  <c:v>0.95000000000000018</c:v>
                </c:pt>
                <c:pt idx="8">
                  <c:v>0.9750000000000002</c:v>
                </c:pt>
                <c:pt idx="9">
                  <c:v>1.0000000000000002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FD-4E1D-9840-70CC293CFE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77590768"/>
        <c:axId val="1977588688"/>
      </c:lineChart>
      <c:catAx>
        <c:axId val="1962634592"/>
        <c:scaling>
          <c:orientation val="minMax"/>
        </c:scaling>
        <c:delete val="0"/>
        <c:axPos val="b"/>
        <c:numFmt formatCode="#&quot;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62631680"/>
        <c:crosses val="autoZero"/>
        <c:auto val="1"/>
        <c:lblAlgn val="ctr"/>
        <c:lblOffset val="100"/>
        <c:noMultiLvlLbl val="0"/>
      </c:catAx>
      <c:valAx>
        <c:axId val="196263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Occasions</a:t>
                </a:r>
                <a:endParaRPr lang="tr-TR" sz="10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62634592"/>
        <c:crosses val="autoZero"/>
        <c:crossBetween val="between"/>
      </c:valAx>
      <c:valAx>
        <c:axId val="1977588688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Cumulative</a:t>
                </a:r>
                <a:endParaRPr lang="tr-TR" sz="10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77590768"/>
        <c:crosses val="max"/>
        <c:crossBetween val="between"/>
        <c:minorUnit val="0.2"/>
      </c:valAx>
      <c:catAx>
        <c:axId val="197759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7588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tx1">
                    <a:lumMod val="65000"/>
                    <a:lumOff val="35000"/>
                  </a:schemeClr>
                </a:solidFill>
              </a:rPr>
              <a:t>CAUSES REALIZATION</a:t>
            </a:r>
            <a:endParaRPr lang="tr-TR" sz="13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43111566868094975"/>
          <c:y val="0.21855162156975627"/>
          <c:w val="0.47586107550509676"/>
          <c:h val="0.7144266935329111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58BFD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[0]!CausesRealizationName</c:f>
              <c:strCache>
                <c:ptCount val="3"/>
                <c:pt idx="0">
                  <c:v>Errors during packaging</c:v>
                </c:pt>
                <c:pt idx="1">
                  <c:v>Incorrect raw material used</c:v>
                </c:pt>
                <c:pt idx="2">
                  <c:v>Inadequate quality control testing</c:v>
                </c:pt>
              </c:strCache>
            </c:strRef>
          </c:cat>
          <c:val>
            <c:numRef>
              <c:f>[0]!CausesRealization</c:f>
              <c:numCache>
                <c:formatCode>General</c:formatCode>
                <c:ptCount val="3"/>
                <c:pt idx="0">
                  <c:v>75</c:v>
                </c:pt>
                <c:pt idx="1">
                  <c:v>60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E-42CB-B750-8B45DA329D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937771791"/>
        <c:axId val="937772207"/>
      </c:barChart>
      <c:dateAx>
        <c:axId val="937771791"/>
        <c:scaling>
          <c:orientation val="maxMin"/>
        </c:scaling>
        <c:delete val="0"/>
        <c:axPos val="l"/>
        <c:numFmt formatCode="#&quot;&quot;" sourceLinked="0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37772207"/>
        <c:crosses val="autoZero"/>
        <c:auto val="0"/>
        <c:lblOffset val="100"/>
        <c:baseTimeUnit val="days"/>
      </c:dateAx>
      <c:valAx>
        <c:axId val="937772207"/>
        <c:scaling>
          <c:orientation val="minMax"/>
        </c:scaling>
        <c:delete val="1"/>
        <c:axPos val="t"/>
        <c:numFmt formatCode="#,##0" sourceLinked="0"/>
        <c:majorTickMark val="out"/>
        <c:minorTickMark val="none"/>
        <c:tickLblPos val="nextTo"/>
        <c:crossAx val="9377717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2.xml"/><Relationship Id="rId7" Type="http://schemas.microsoft.com/office/2007/relationships/hdphoto" Target="../media/hdphoto1.wdp"/><Relationship Id="rId12" Type="http://schemas.openxmlformats.org/officeDocument/2006/relationships/hyperlink" Target="#Dashboard!A5"/><Relationship Id="rId2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hyperlink" Target="#Input!A6"/><Relationship Id="rId10" Type="http://schemas.openxmlformats.org/officeDocument/2006/relationships/image" Target="../media/image2.png"/><Relationship Id="rId4" Type="http://schemas.openxmlformats.org/officeDocument/2006/relationships/chart" Target="../charts/chart3.xml"/><Relationship Id="rId14" Type="http://schemas.openxmlformats.org/officeDocument/2006/relationships/image" Target="../media/image3.png"/><Relationship Id="rId15" Type="http://schemas.openxmlformats.org/officeDocument/2006/relationships/image" Target="../media/image6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7" Type="http://schemas.openxmlformats.org/officeDocument/2006/relationships/image" Target="../media/image4.png"/><Relationship Id="rId2" Type="http://schemas.openxmlformats.org/officeDocument/2006/relationships/hyperlink" Target="#Input!A6"/><Relationship Id="rId5" Type="http://schemas.openxmlformats.org/officeDocument/2006/relationships/image" Target="../media/image2.png"/><Relationship Id="rId8" Type="http://schemas.openxmlformats.org/officeDocument/2006/relationships/image" Target="../media/image7.png"/><Relationship Id="rId9" Type="http://schemas.openxmlformats.org/officeDocument/2006/relationships/hyperlink" Target="https://masterproductivitykit.com/" TargetMode="External"/><Relationship Id="rId6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190499</xdr:rowOff>
    </xdr:from>
    <xdr:to>
      <xdr:col>11</xdr:col>
      <xdr:colOff>0</xdr:colOff>
      <xdr:row>29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CD9B0D7A-44B1-4266-B94F-5923169D2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20</xdr:row>
      <xdr:rowOff>1575</xdr:rowOff>
    </xdr:from>
    <xdr:to>
      <xdr:col>4</xdr:col>
      <xdr:colOff>0</xdr:colOff>
      <xdr:row>29</xdr:row>
      <xdr:rowOff>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B3776D21-4CC2-4B1C-80F7-EF84BE0AE9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0</xdr:colOff>
      <xdr:row>6</xdr:row>
      <xdr:rowOff>0</xdr:rowOff>
    </xdr:from>
    <xdr:to>
      <xdr:col>5</xdr:col>
      <xdr:colOff>4029075</xdr:colOff>
      <xdr:row>17</xdr:row>
      <xdr:rowOff>132900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1A851B-62A1-4DC1-8EDB-A0BD80AF83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0</xdr:colOff>
      <xdr:row>20</xdr:row>
      <xdr:rowOff>1</xdr:rowOff>
    </xdr:from>
    <xdr:to>
      <xdr:col>6</xdr:col>
      <xdr:colOff>0</xdr:colOff>
      <xdr:row>29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1787D1B-A61E-4CEE-AF41-6C8D18311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61201</xdr:colOff>
      <xdr:row>1</xdr:row>
      <xdr:rowOff>60615</xdr:rowOff>
    </xdr:from>
    <xdr:to>
      <xdr:col>2</xdr:col>
      <xdr:colOff>302701</xdr:colOff>
      <xdr:row>2</xdr:row>
      <xdr:rowOff>244186</xdr:rowOff>
    </xdr:to>
    <xdr:grpSp>
      <xdr:nvGrpSpPr>
        <xdr:cNvPr id="15" name="mainicon">
          <a:extLst>
            <a:ext uri="{FF2B5EF4-FFF2-40B4-BE49-F238E27FC236}">
              <a16:creationId xmlns:a16="http://schemas.microsoft.com/office/drawing/2014/main" id="{40AFC4CC-2209-49C6-9C3D-D5B106DD2E2F}"/>
            </a:ext>
          </a:extLst>
        </xdr:cNvPr>
        <xdr:cNvGrpSpPr>
          <a:grpSpLocks noChangeAspect="1"/>
        </xdr:cNvGrpSpPr>
      </xdr:nvGrpSpPr>
      <xdr:grpSpPr>
        <a:xfrm>
          <a:off x="308851" y="146340"/>
          <a:ext cx="432000" cy="431221"/>
          <a:chOff x="308850" y="146339"/>
          <a:chExt cx="432000" cy="431221"/>
        </a:xfrm>
      </xdr:grpSpPr>
      <xdr:sp macro="" textlink="">
        <xdr:nvSpPr>
          <xdr:cNvPr id="16" name="Freeform: Shape 15">
            <a:extLst>
              <a:ext uri="{FF2B5EF4-FFF2-40B4-BE49-F238E27FC236}">
                <a16:creationId xmlns:a16="http://schemas.microsoft.com/office/drawing/2014/main" id="{5D9FC35F-D9FC-DB22-FC9A-06B96D09C1EE}"/>
              </a:ext>
            </a:extLst>
          </xdr:cNvPr>
          <xdr:cNvSpPr/>
        </xdr:nvSpPr>
        <xdr:spPr>
          <a:xfrm>
            <a:off x="336444" y="146339"/>
            <a:ext cx="298488" cy="298497"/>
          </a:xfrm>
          <a:custGeom>
            <a:avLst/>
            <a:gdLst>
              <a:gd name="connsiteX0" fmla="*/ 149244 w 298488"/>
              <a:gd name="connsiteY0" fmla="*/ 298498 h 298497"/>
              <a:gd name="connsiteX1" fmla="*/ 298488 w 298488"/>
              <a:gd name="connsiteY1" fmla="*/ 149244 h 298497"/>
              <a:gd name="connsiteX2" fmla="*/ 149244 w 298488"/>
              <a:gd name="connsiteY2" fmla="*/ 0 h 298497"/>
              <a:gd name="connsiteX3" fmla="*/ 0 w 298488"/>
              <a:gd name="connsiteY3" fmla="*/ 149244 h 298497"/>
              <a:gd name="connsiteX4" fmla="*/ 149244 w 298488"/>
              <a:gd name="connsiteY4" fmla="*/ 149244 h 2984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98488" h="298497">
                <a:moveTo>
                  <a:pt x="149244" y="298498"/>
                </a:moveTo>
                <a:cubicBezTo>
                  <a:pt x="231672" y="298498"/>
                  <a:pt x="298488" y="231673"/>
                  <a:pt x="298488" y="149244"/>
                </a:cubicBezTo>
                <a:cubicBezTo>
                  <a:pt x="298488" y="66825"/>
                  <a:pt x="231672" y="0"/>
                  <a:pt x="149244" y="0"/>
                </a:cubicBezTo>
                <a:cubicBezTo>
                  <a:pt x="66817" y="0"/>
                  <a:pt x="0" y="66825"/>
                  <a:pt x="0" y="149244"/>
                </a:cubicBezTo>
                <a:lnTo>
                  <a:pt x="149244" y="149244"/>
                </a:lnTo>
                <a:close/>
              </a:path>
            </a:pathLst>
          </a:custGeom>
          <a:solidFill>
            <a:srgbClr val="D9E9F2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8" name="Freeform: Shape 17">
            <a:extLst>
              <a:ext uri="{FF2B5EF4-FFF2-40B4-BE49-F238E27FC236}">
                <a16:creationId xmlns:a16="http://schemas.microsoft.com/office/drawing/2014/main" id="{0D098F54-DD0A-7601-AF12-FEF7FB425216}"/>
              </a:ext>
            </a:extLst>
          </xdr:cNvPr>
          <xdr:cNvSpPr/>
        </xdr:nvSpPr>
        <xdr:spPr>
          <a:xfrm>
            <a:off x="485797" y="496736"/>
            <a:ext cx="69638" cy="80823"/>
          </a:xfrm>
          <a:custGeom>
            <a:avLst/>
            <a:gdLst>
              <a:gd name="connsiteX0" fmla="*/ 56406 w 69638"/>
              <a:gd name="connsiteY0" fmla="*/ 0 h 80823"/>
              <a:gd name="connsiteX1" fmla="*/ 13233 w 69638"/>
              <a:gd name="connsiteY1" fmla="*/ 0 h 80823"/>
              <a:gd name="connsiteX2" fmla="*/ 0 w 69638"/>
              <a:gd name="connsiteY2" fmla="*/ 13233 h 80823"/>
              <a:gd name="connsiteX3" fmla="*/ 0 w 69638"/>
              <a:gd name="connsiteY3" fmla="*/ 80824 h 80823"/>
              <a:gd name="connsiteX4" fmla="*/ 69639 w 69638"/>
              <a:gd name="connsiteY4" fmla="*/ 80824 h 80823"/>
              <a:gd name="connsiteX5" fmla="*/ 69639 w 69638"/>
              <a:gd name="connsiteY5" fmla="*/ 13233 h 80823"/>
              <a:gd name="connsiteX6" fmla="*/ 56406 w 69638"/>
              <a:gd name="connsiteY6" fmla="*/ 0 h 8082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8" h="80823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80824"/>
                </a:lnTo>
                <a:lnTo>
                  <a:pt x="69639" y="80824"/>
                </a:lnTo>
                <a:lnTo>
                  <a:pt x="69639" y="13233"/>
                </a:lnTo>
                <a:cubicBezTo>
                  <a:pt x="69640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D9E9F2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9" name="Freeform: Shape 18">
            <a:extLst>
              <a:ext uri="{FF2B5EF4-FFF2-40B4-BE49-F238E27FC236}">
                <a16:creationId xmlns:a16="http://schemas.microsoft.com/office/drawing/2014/main" id="{A0FEDBFD-1E9C-4AFC-52DF-543A2B4816BC}"/>
              </a:ext>
            </a:extLst>
          </xdr:cNvPr>
          <xdr:cNvSpPr/>
        </xdr:nvSpPr>
        <xdr:spPr>
          <a:xfrm>
            <a:off x="485797" y="496740"/>
            <a:ext cx="35289" cy="80820"/>
          </a:xfrm>
          <a:custGeom>
            <a:avLst/>
            <a:gdLst>
              <a:gd name="connsiteX0" fmla="*/ 35290 w 35289"/>
              <a:gd name="connsiteY0" fmla="*/ 0 h 80820"/>
              <a:gd name="connsiteX1" fmla="*/ 22061 w 35289"/>
              <a:gd name="connsiteY1" fmla="*/ 13230 h 80820"/>
              <a:gd name="connsiteX2" fmla="*/ 22061 w 35289"/>
              <a:gd name="connsiteY2" fmla="*/ 80820 h 80820"/>
              <a:gd name="connsiteX3" fmla="*/ 0 w 35289"/>
              <a:gd name="connsiteY3" fmla="*/ 80820 h 80820"/>
              <a:gd name="connsiteX4" fmla="*/ 0 w 35289"/>
              <a:gd name="connsiteY4" fmla="*/ 13230 h 80820"/>
              <a:gd name="connsiteX5" fmla="*/ 13230 w 35289"/>
              <a:gd name="connsiteY5" fmla="*/ 0 h 808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5289" h="80820">
                <a:moveTo>
                  <a:pt x="35290" y="0"/>
                </a:moveTo>
                <a:cubicBezTo>
                  <a:pt x="27980" y="0"/>
                  <a:pt x="22061" y="5920"/>
                  <a:pt x="22061" y="13230"/>
                </a:cubicBezTo>
                <a:lnTo>
                  <a:pt x="22061" y="80820"/>
                </a:lnTo>
                <a:lnTo>
                  <a:pt x="0" y="80820"/>
                </a:lnTo>
                <a:lnTo>
                  <a:pt x="0" y="13230"/>
                </a:lnTo>
                <a:cubicBezTo>
                  <a:pt x="0" y="5920"/>
                  <a:pt x="5928" y="0"/>
                  <a:pt x="13230" y="0"/>
                </a:cubicBezTo>
                <a:close/>
              </a:path>
            </a:pathLst>
          </a:custGeom>
          <a:solidFill>
            <a:srgbClr val="C00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0" name="Freeform: Shape 19">
            <a:extLst>
              <a:ext uri="{FF2B5EF4-FFF2-40B4-BE49-F238E27FC236}">
                <a16:creationId xmlns:a16="http://schemas.microsoft.com/office/drawing/2014/main" id="{7DB09BF1-9C16-BC0B-CCEC-7D4CF1C1CA21}"/>
              </a:ext>
            </a:extLst>
          </xdr:cNvPr>
          <xdr:cNvSpPr/>
        </xdr:nvSpPr>
        <xdr:spPr>
          <a:xfrm>
            <a:off x="578504" y="326396"/>
            <a:ext cx="69638" cy="251163"/>
          </a:xfrm>
          <a:custGeom>
            <a:avLst/>
            <a:gdLst>
              <a:gd name="connsiteX0" fmla="*/ 56406 w 69638"/>
              <a:gd name="connsiteY0" fmla="*/ 0 h 251163"/>
              <a:gd name="connsiteX1" fmla="*/ 13233 w 69638"/>
              <a:gd name="connsiteY1" fmla="*/ 0 h 251163"/>
              <a:gd name="connsiteX2" fmla="*/ 0 w 69638"/>
              <a:gd name="connsiteY2" fmla="*/ 13233 h 251163"/>
              <a:gd name="connsiteX3" fmla="*/ 0 w 69638"/>
              <a:gd name="connsiteY3" fmla="*/ 251163 h 251163"/>
              <a:gd name="connsiteX4" fmla="*/ 69639 w 69638"/>
              <a:gd name="connsiteY4" fmla="*/ 251163 h 251163"/>
              <a:gd name="connsiteX5" fmla="*/ 69639 w 69638"/>
              <a:gd name="connsiteY5" fmla="*/ 13233 h 251163"/>
              <a:gd name="connsiteX6" fmla="*/ 56406 w 69638"/>
              <a:gd name="connsiteY6" fmla="*/ 0 h 25116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8" h="251163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251163"/>
                </a:lnTo>
                <a:lnTo>
                  <a:pt x="69639" y="251163"/>
                </a:lnTo>
                <a:lnTo>
                  <a:pt x="69639" y="13233"/>
                </a:lnTo>
                <a:cubicBezTo>
                  <a:pt x="69639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1F4E78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1" name="Freeform: Shape 20">
            <a:extLst>
              <a:ext uri="{FF2B5EF4-FFF2-40B4-BE49-F238E27FC236}">
                <a16:creationId xmlns:a16="http://schemas.microsoft.com/office/drawing/2014/main" id="{3B03B809-EF0B-B138-831E-995062864B66}"/>
              </a:ext>
            </a:extLst>
          </xdr:cNvPr>
          <xdr:cNvSpPr/>
        </xdr:nvSpPr>
        <xdr:spPr>
          <a:xfrm>
            <a:off x="578508" y="326399"/>
            <a:ext cx="35281" cy="251160"/>
          </a:xfrm>
          <a:custGeom>
            <a:avLst/>
            <a:gdLst>
              <a:gd name="connsiteX0" fmla="*/ 35281 w 35281"/>
              <a:gd name="connsiteY0" fmla="*/ 1 h 251160"/>
              <a:gd name="connsiteX1" fmla="*/ 22052 w 35281"/>
              <a:gd name="connsiteY1" fmla="*/ 13231 h 251160"/>
              <a:gd name="connsiteX2" fmla="*/ 22052 w 35281"/>
              <a:gd name="connsiteY2" fmla="*/ 251161 h 251160"/>
              <a:gd name="connsiteX3" fmla="*/ 0 w 35281"/>
              <a:gd name="connsiteY3" fmla="*/ 251161 h 251160"/>
              <a:gd name="connsiteX4" fmla="*/ 0 w 35281"/>
              <a:gd name="connsiteY4" fmla="*/ 13230 h 251160"/>
              <a:gd name="connsiteX5" fmla="*/ 13229 w 35281"/>
              <a:gd name="connsiteY5" fmla="*/ 0 h 251160"/>
              <a:gd name="connsiteX6" fmla="*/ 35281 w 35281"/>
              <a:gd name="connsiteY6" fmla="*/ 0 h 2511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5281" h="251160">
                <a:moveTo>
                  <a:pt x="35281" y="1"/>
                </a:moveTo>
                <a:cubicBezTo>
                  <a:pt x="27980" y="1"/>
                  <a:pt x="22052" y="5921"/>
                  <a:pt x="22052" y="13231"/>
                </a:cubicBezTo>
                <a:lnTo>
                  <a:pt x="22052" y="251161"/>
                </a:lnTo>
                <a:lnTo>
                  <a:pt x="0" y="251161"/>
                </a:lnTo>
                <a:lnTo>
                  <a:pt x="0" y="13230"/>
                </a:lnTo>
                <a:cubicBezTo>
                  <a:pt x="0" y="5920"/>
                  <a:pt x="5920" y="0"/>
                  <a:pt x="13229" y="0"/>
                </a:cubicBezTo>
                <a:lnTo>
                  <a:pt x="35281" y="0"/>
                </a:lnTo>
                <a:close/>
              </a:path>
            </a:pathLst>
          </a:custGeom>
          <a:solidFill>
            <a:srgbClr val="2E86AB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2" name="Freeform: Shape 21">
            <a:extLst>
              <a:ext uri="{FF2B5EF4-FFF2-40B4-BE49-F238E27FC236}">
                <a16:creationId xmlns:a16="http://schemas.microsoft.com/office/drawing/2014/main" id="{2F520DD2-1AFD-C481-882E-1BBDF4559029}"/>
              </a:ext>
            </a:extLst>
          </xdr:cNvPr>
          <xdr:cNvSpPr/>
        </xdr:nvSpPr>
        <xdr:spPr>
          <a:xfrm>
            <a:off x="671210" y="425063"/>
            <a:ext cx="69639" cy="152496"/>
          </a:xfrm>
          <a:custGeom>
            <a:avLst/>
            <a:gdLst>
              <a:gd name="connsiteX0" fmla="*/ 56406 w 69639"/>
              <a:gd name="connsiteY0" fmla="*/ 0 h 152496"/>
              <a:gd name="connsiteX1" fmla="*/ 13233 w 69639"/>
              <a:gd name="connsiteY1" fmla="*/ 0 h 152496"/>
              <a:gd name="connsiteX2" fmla="*/ 0 w 69639"/>
              <a:gd name="connsiteY2" fmla="*/ 13233 h 152496"/>
              <a:gd name="connsiteX3" fmla="*/ 0 w 69639"/>
              <a:gd name="connsiteY3" fmla="*/ 152497 h 152496"/>
              <a:gd name="connsiteX4" fmla="*/ 69640 w 69639"/>
              <a:gd name="connsiteY4" fmla="*/ 152497 h 152496"/>
              <a:gd name="connsiteX5" fmla="*/ 69640 w 69639"/>
              <a:gd name="connsiteY5" fmla="*/ 13233 h 152496"/>
              <a:gd name="connsiteX6" fmla="*/ 56406 w 69639"/>
              <a:gd name="connsiteY6" fmla="*/ 0 h 1524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9" h="152496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152497"/>
                </a:lnTo>
                <a:lnTo>
                  <a:pt x="69640" y="152497"/>
                </a:lnTo>
                <a:lnTo>
                  <a:pt x="69640" y="13233"/>
                </a:lnTo>
                <a:cubicBezTo>
                  <a:pt x="69640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3" name="Freeform: Shape 22">
            <a:extLst>
              <a:ext uri="{FF2B5EF4-FFF2-40B4-BE49-F238E27FC236}">
                <a16:creationId xmlns:a16="http://schemas.microsoft.com/office/drawing/2014/main" id="{4D061064-3BE0-B44F-E719-AF6C6A030E00}"/>
              </a:ext>
            </a:extLst>
          </xdr:cNvPr>
          <xdr:cNvSpPr/>
        </xdr:nvSpPr>
        <xdr:spPr>
          <a:xfrm>
            <a:off x="671210" y="425065"/>
            <a:ext cx="35289" cy="152495"/>
          </a:xfrm>
          <a:custGeom>
            <a:avLst/>
            <a:gdLst>
              <a:gd name="connsiteX0" fmla="*/ 35290 w 35289"/>
              <a:gd name="connsiteY0" fmla="*/ 0 h 152495"/>
              <a:gd name="connsiteX1" fmla="*/ 22061 w 35289"/>
              <a:gd name="connsiteY1" fmla="*/ 13229 h 152495"/>
              <a:gd name="connsiteX2" fmla="*/ 22061 w 35289"/>
              <a:gd name="connsiteY2" fmla="*/ 152495 h 152495"/>
              <a:gd name="connsiteX3" fmla="*/ 0 w 35289"/>
              <a:gd name="connsiteY3" fmla="*/ 152495 h 152495"/>
              <a:gd name="connsiteX4" fmla="*/ 0 w 35289"/>
              <a:gd name="connsiteY4" fmla="*/ 13229 h 152495"/>
              <a:gd name="connsiteX5" fmla="*/ 13238 w 35289"/>
              <a:gd name="connsiteY5" fmla="*/ 0 h 1524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5289" h="152495">
                <a:moveTo>
                  <a:pt x="35290" y="0"/>
                </a:moveTo>
                <a:cubicBezTo>
                  <a:pt x="27980" y="0"/>
                  <a:pt x="22061" y="5920"/>
                  <a:pt x="22061" y="13229"/>
                </a:cubicBezTo>
                <a:lnTo>
                  <a:pt x="22061" y="152495"/>
                </a:lnTo>
                <a:lnTo>
                  <a:pt x="0" y="152495"/>
                </a:lnTo>
                <a:lnTo>
                  <a:pt x="0" y="13229"/>
                </a:lnTo>
                <a:cubicBezTo>
                  <a:pt x="0" y="5920"/>
                  <a:pt x="5928" y="0"/>
                  <a:pt x="13238" y="0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4" name="Freeform: Shape 23">
            <a:extLst>
              <a:ext uri="{FF2B5EF4-FFF2-40B4-BE49-F238E27FC236}">
                <a16:creationId xmlns:a16="http://schemas.microsoft.com/office/drawing/2014/main" id="{AB8F4193-DA43-F907-2BC6-7D1BA6950948}"/>
              </a:ext>
            </a:extLst>
          </xdr:cNvPr>
          <xdr:cNvSpPr/>
        </xdr:nvSpPr>
        <xdr:spPr>
          <a:xfrm>
            <a:off x="308850" y="323178"/>
            <a:ext cx="149244" cy="149252"/>
          </a:xfrm>
          <a:custGeom>
            <a:avLst/>
            <a:gdLst>
              <a:gd name="connsiteX0" fmla="*/ 149244 w 149244"/>
              <a:gd name="connsiteY0" fmla="*/ 149253 h 149252"/>
              <a:gd name="connsiteX1" fmla="*/ 149244 w 149244"/>
              <a:gd name="connsiteY1" fmla="*/ 0 h 149252"/>
              <a:gd name="connsiteX2" fmla="*/ 0 w 149244"/>
              <a:gd name="connsiteY2" fmla="*/ 0 h 149252"/>
              <a:gd name="connsiteX3" fmla="*/ 149244 w 149244"/>
              <a:gd name="connsiteY3" fmla="*/ 149253 h 149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49244" h="149252">
                <a:moveTo>
                  <a:pt x="149244" y="149253"/>
                </a:moveTo>
                <a:lnTo>
                  <a:pt x="149244" y="0"/>
                </a:lnTo>
                <a:lnTo>
                  <a:pt x="0" y="0"/>
                </a:lnTo>
                <a:cubicBezTo>
                  <a:pt x="0" y="82428"/>
                  <a:pt x="66817" y="149253"/>
                  <a:pt x="149244" y="149253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5" name="Freeform: Shape 24">
            <a:extLst>
              <a:ext uri="{FF2B5EF4-FFF2-40B4-BE49-F238E27FC236}">
                <a16:creationId xmlns:a16="http://schemas.microsoft.com/office/drawing/2014/main" id="{80032F5F-C9AE-7444-3031-4153568766A4}"/>
              </a:ext>
            </a:extLst>
          </xdr:cNvPr>
          <xdr:cNvSpPr/>
        </xdr:nvSpPr>
        <xdr:spPr>
          <a:xfrm>
            <a:off x="311193" y="435312"/>
            <a:ext cx="121358" cy="86785"/>
          </a:xfrm>
          <a:custGeom>
            <a:avLst/>
            <a:gdLst>
              <a:gd name="connsiteX0" fmla="*/ 80827 w 121358"/>
              <a:gd name="connsiteY0" fmla="*/ 86785 h 86785"/>
              <a:gd name="connsiteX1" fmla="*/ 6519 w 121358"/>
              <a:gd name="connsiteY1" fmla="*/ 86785 h 86785"/>
              <a:gd name="connsiteX2" fmla="*/ 0 w 121358"/>
              <a:gd name="connsiteY2" fmla="*/ 80266 h 86785"/>
              <a:gd name="connsiteX3" fmla="*/ 6519 w 121358"/>
              <a:gd name="connsiteY3" fmla="*/ 73747 h 86785"/>
              <a:gd name="connsiteX4" fmla="*/ 76656 w 121358"/>
              <a:gd name="connsiteY4" fmla="*/ 73747 h 86785"/>
              <a:gd name="connsiteX5" fmla="*/ 108918 w 121358"/>
              <a:gd name="connsiteY5" fmla="*/ 3790 h 86785"/>
              <a:gd name="connsiteX6" fmla="*/ 117568 w 121358"/>
              <a:gd name="connsiteY6" fmla="*/ 601 h 86785"/>
              <a:gd name="connsiteX7" fmla="*/ 120758 w 121358"/>
              <a:gd name="connsiteY7" fmla="*/ 9251 h 86785"/>
              <a:gd name="connsiteX8" fmla="*/ 86748 w 121358"/>
              <a:gd name="connsiteY8" fmla="*/ 82997 h 86785"/>
              <a:gd name="connsiteX9" fmla="*/ 80827 w 121358"/>
              <a:gd name="connsiteY9" fmla="*/ 86785 h 867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21358" h="86785">
                <a:moveTo>
                  <a:pt x="80827" y="86785"/>
                </a:moveTo>
                <a:lnTo>
                  <a:pt x="6519" y="86785"/>
                </a:lnTo>
                <a:cubicBezTo>
                  <a:pt x="2918" y="86785"/>
                  <a:pt x="0" y="83867"/>
                  <a:pt x="0" y="80266"/>
                </a:cubicBezTo>
                <a:cubicBezTo>
                  <a:pt x="0" y="76666"/>
                  <a:pt x="2919" y="73747"/>
                  <a:pt x="6519" y="73747"/>
                </a:cubicBezTo>
                <a:lnTo>
                  <a:pt x="76656" y="73747"/>
                </a:lnTo>
                <a:lnTo>
                  <a:pt x="108918" y="3790"/>
                </a:lnTo>
                <a:cubicBezTo>
                  <a:pt x="110426" y="522"/>
                  <a:pt x="114299" y="-908"/>
                  <a:pt x="117568" y="601"/>
                </a:cubicBezTo>
                <a:cubicBezTo>
                  <a:pt x="120838" y="2109"/>
                  <a:pt x="122265" y="5982"/>
                  <a:pt x="120758" y="9251"/>
                </a:cubicBezTo>
                <a:lnTo>
                  <a:pt x="86748" y="82997"/>
                </a:lnTo>
                <a:cubicBezTo>
                  <a:pt x="85682" y="85306"/>
                  <a:pt x="83371" y="86785"/>
                  <a:pt x="80827" y="86785"/>
                </a:cubicBezTo>
                <a:close/>
              </a:path>
            </a:pathLst>
          </a:custGeom>
          <a:solidFill>
            <a:srgbClr val="FFC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6" name="Freeform: Shape 25">
            <a:extLst>
              <a:ext uri="{FF2B5EF4-FFF2-40B4-BE49-F238E27FC236}">
                <a16:creationId xmlns:a16="http://schemas.microsoft.com/office/drawing/2014/main" id="{56E2ACAF-2EC7-631E-ED96-15568E6BFB6A}"/>
              </a:ext>
            </a:extLst>
          </xdr:cNvPr>
          <xdr:cNvSpPr/>
        </xdr:nvSpPr>
        <xdr:spPr>
          <a:xfrm>
            <a:off x="311193" y="480993"/>
            <a:ext cx="67197" cy="13037"/>
          </a:xfrm>
          <a:custGeom>
            <a:avLst/>
            <a:gdLst>
              <a:gd name="connsiteX0" fmla="*/ 60678 w 67197"/>
              <a:gd name="connsiteY0" fmla="*/ 13038 h 13037"/>
              <a:gd name="connsiteX1" fmla="*/ 6519 w 67197"/>
              <a:gd name="connsiteY1" fmla="*/ 13038 h 13037"/>
              <a:gd name="connsiteX2" fmla="*/ 0 w 67197"/>
              <a:gd name="connsiteY2" fmla="*/ 6519 h 13037"/>
              <a:gd name="connsiteX3" fmla="*/ 6519 w 67197"/>
              <a:gd name="connsiteY3" fmla="*/ 0 h 13037"/>
              <a:gd name="connsiteX4" fmla="*/ 60678 w 67197"/>
              <a:gd name="connsiteY4" fmla="*/ 0 h 13037"/>
              <a:gd name="connsiteX5" fmla="*/ 67197 w 67197"/>
              <a:gd name="connsiteY5" fmla="*/ 6519 h 13037"/>
              <a:gd name="connsiteX6" fmla="*/ 60678 w 67197"/>
              <a:gd name="connsiteY6" fmla="*/ 13038 h 130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7197" h="13037">
                <a:moveTo>
                  <a:pt x="60678" y="13038"/>
                </a:moveTo>
                <a:lnTo>
                  <a:pt x="6519" y="13038"/>
                </a:lnTo>
                <a:cubicBezTo>
                  <a:pt x="2918" y="13038"/>
                  <a:pt x="0" y="10119"/>
                  <a:pt x="0" y="6519"/>
                </a:cubicBezTo>
                <a:cubicBezTo>
                  <a:pt x="0" y="2919"/>
                  <a:pt x="2919" y="0"/>
                  <a:pt x="6519" y="0"/>
                </a:cubicBezTo>
                <a:lnTo>
                  <a:pt x="60678" y="0"/>
                </a:lnTo>
                <a:cubicBezTo>
                  <a:pt x="64279" y="0"/>
                  <a:pt x="67197" y="2919"/>
                  <a:pt x="67197" y="6519"/>
                </a:cubicBezTo>
                <a:cubicBezTo>
                  <a:pt x="67198" y="10118"/>
                  <a:pt x="64279" y="13038"/>
                  <a:pt x="60678" y="13038"/>
                </a:cubicBezTo>
                <a:close/>
              </a:path>
            </a:pathLst>
          </a:custGeom>
          <a:solidFill>
            <a:srgbClr val="2E86AB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27" name="Freeform: Shape 26">
            <a:extLst>
              <a:ext uri="{FF2B5EF4-FFF2-40B4-BE49-F238E27FC236}">
                <a16:creationId xmlns:a16="http://schemas.microsoft.com/office/drawing/2014/main" id="{9470DE94-5F84-3140-529F-99655ACE6399}"/>
              </a:ext>
            </a:extLst>
          </xdr:cNvPr>
          <xdr:cNvSpPr/>
        </xdr:nvSpPr>
        <xdr:spPr>
          <a:xfrm>
            <a:off x="570420" y="174470"/>
            <a:ext cx="148294" cy="90131"/>
          </a:xfrm>
          <a:custGeom>
            <a:avLst/>
            <a:gdLst>
              <a:gd name="connsiteX0" fmla="*/ 6514 w 148294"/>
              <a:gd name="connsiteY0" fmla="*/ 90132 h 90131"/>
              <a:gd name="connsiteX1" fmla="*/ 3330 w 148294"/>
              <a:gd name="connsiteY1" fmla="*/ 89297 h 90131"/>
              <a:gd name="connsiteX2" fmla="*/ 835 w 148294"/>
              <a:gd name="connsiteY2" fmla="*/ 80421 h 90131"/>
              <a:gd name="connsiteX3" fmla="*/ 44097 w 148294"/>
              <a:gd name="connsiteY3" fmla="*/ 3329 h 90131"/>
              <a:gd name="connsiteX4" fmla="*/ 49782 w 148294"/>
              <a:gd name="connsiteY4" fmla="*/ 0 h 90131"/>
              <a:gd name="connsiteX5" fmla="*/ 141776 w 148294"/>
              <a:gd name="connsiteY5" fmla="*/ 0 h 90131"/>
              <a:gd name="connsiteX6" fmla="*/ 148295 w 148294"/>
              <a:gd name="connsiteY6" fmla="*/ 6519 h 90131"/>
              <a:gd name="connsiteX7" fmla="*/ 141776 w 148294"/>
              <a:gd name="connsiteY7" fmla="*/ 13038 h 90131"/>
              <a:gd name="connsiteX8" fmla="*/ 53600 w 148294"/>
              <a:gd name="connsiteY8" fmla="*/ 13038 h 90131"/>
              <a:gd name="connsiteX9" fmla="*/ 12205 w 148294"/>
              <a:gd name="connsiteY9" fmla="*/ 86802 h 90131"/>
              <a:gd name="connsiteX10" fmla="*/ 6514 w 148294"/>
              <a:gd name="connsiteY10" fmla="*/ 90132 h 9013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48294" h="90131">
                <a:moveTo>
                  <a:pt x="6514" y="90132"/>
                </a:moveTo>
                <a:cubicBezTo>
                  <a:pt x="5433" y="90132"/>
                  <a:pt x="4339" y="89863"/>
                  <a:pt x="3330" y="89297"/>
                </a:cubicBezTo>
                <a:cubicBezTo>
                  <a:pt x="190" y="87535"/>
                  <a:pt x="-927" y="83561"/>
                  <a:pt x="835" y="80421"/>
                </a:cubicBezTo>
                <a:lnTo>
                  <a:pt x="44097" y="3329"/>
                </a:lnTo>
                <a:cubicBezTo>
                  <a:pt x="45251" y="1272"/>
                  <a:pt x="47425" y="0"/>
                  <a:pt x="49782" y="0"/>
                </a:cubicBezTo>
                <a:lnTo>
                  <a:pt x="141776" y="0"/>
                </a:lnTo>
                <a:cubicBezTo>
                  <a:pt x="145377" y="0"/>
                  <a:pt x="148295" y="2919"/>
                  <a:pt x="148295" y="6519"/>
                </a:cubicBezTo>
                <a:cubicBezTo>
                  <a:pt x="148295" y="10119"/>
                  <a:pt x="145376" y="13038"/>
                  <a:pt x="141776" y="13038"/>
                </a:cubicBezTo>
                <a:lnTo>
                  <a:pt x="53600" y="13038"/>
                </a:lnTo>
                <a:lnTo>
                  <a:pt x="12205" y="86802"/>
                </a:lnTo>
                <a:cubicBezTo>
                  <a:pt x="11010" y="88933"/>
                  <a:pt x="8796" y="90132"/>
                  <a:pt x="6514" y="90132"/>
                </a:cubicBezTo>
                <a:close/>
              </a:path>
            </a:pathLst>
          </a:custGeom>
          <a:solidFill>
            <a:srgbClr val="FFC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grpSp>
        <xdr:nvGrpSpPr>
          <xdr:cNvPr id="28" name="mainicon">
            <a:extLst>
              <a:ext uri="{FF2B5EF4-FFF2-40B4-BE49-F238E27FC236}">
                <a16:creationId xmlns:a16="http://schemas.microsoft.com/office/drawing/2014/main" id="{1464067B-A7B3-57B3-4541-B3274A65BD5D}"/>
              </a:ext>
            </a:extLst>
          </xdr:cNvPr>
          <xdr:cNvGrpSpPr/>
        </xdr:nvGrpSpPr>
        <xdr:grpSpPr>
          <a:xfrm>
            <a:off x="641452" y="148513"/>
            <a:ext cx="92878" cy="206999"/>
            <a:chOff x="641452" y="148513"/>
            <a:chExt cx="92878" cy="206999"/>
          </a:xfrm>
          <a:solidFill>
            <a:srgbClr val="2E86AB"/>
          </a:solidFill>
        </xdr:grpSpPr>
        <xdr:sp macro="" textlink="">
          <xdr:nvSpPr>
            <xdr:cNvPr id="29" name="Freeform: Shape 28">
              <a:extLst>
                <a:ext uri="{FF2B5EF4-FFF2-40B4-BE49-F238E27FC236}">
                  <a16:creationId xmlns:a16="http://schemas.microsoft.com/office/drawing/2014/main" id="{64AD2D45-D41F-6751-586B-E9CAD3565271}"/>
                </a:ext>
              </a:extLst>
            </xdr:cNvPr>
            <xdr:cNvSpPr/>
          </xdr:nvSpPr>
          <xdr:spPr>
            <a:xfrm>
              <a:off x="641452" y="148513"/>
              <a:ext cx="77263" cy="13037"/>
            </a:xfrm>
            <a:custGeom>
              <a:avLst/>
              <a:gdLst>
                <a:gd name="connsiteX0" fmla="*/ 70745 w 77263"/>
                <a:gd name="connsiteY0" fmla="*/ 13038 h 13037"/>
                <a:gd name="connsiteX1" fmla="*/ 6519 w 77263"/>
                <a:gd name="connsiteY1" fmla="*/ 13038 h 13037"/>
                <a:gd name="connsiteX2" fmla="*/ 0 w 77263"/>
                <a:gd name="connsiteY2" fmla="*/ 6519 h 13037"/>
                <a:gd name="connsiteX3" fmla="*/ 6519 w 77263"/>
                <a:gd name="connsiteY3" fmla="*/ 0 h 13037"/>
                <a:gd name="connsiteX4" fmla="*/ 70745 w 77263"/>
                <a:gd name="connsiteY4" fmla="*/ 0 h 13037"/>
                <a:gd name="connsiteX5" fmla="*/ 77264 w 77263"/>
                <a:gd name="connsiteY5" fmla="*/ 6519 h 13037"/>
                <a:gd name="connsiteX6" fmla="*/ 70745 w 77263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77263" h="13037">
                  <a:moveTo>
                    <a:pt x="70745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70745" y="0"/>
                  </a:lnTo>
                  <a:cubicBezTo>
                    <a:pt x="74346" y="0"/>
                    <a:pt x="77264" y="2919"/>
                    <a:pt x="77264" y="6519"/>
                  </a:cubicBezTo>
                  <a:cubicBezTo>
                    <a:pt x="77264" y="10119"/>
                    <a:pt x="74346" y="13038"/>
                    <a:pt x="70745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30" name="Freeform: Shape 29">
              <a:extLst>
                <a:ext uri="{FF2B5EF4-FFF2-40B4-BE49-F238E27FC236}">
                  <a16:creationId xmlns:a16="http://schemas.microsoft.com/office/drawing/2014/main" id="{038F5818-7C5F-E7A2-2566-5FBDE264D2F4}"/>
                </a:ext>
              </a:extLst>
            </xdr:cNvPr>
            <xdr:cNvSpPr/>
          </xdr:nvSpPr>
          <xdr:spPr>
            <a:xfrm>
              <a:off x="673928" y="286284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31" name="Freeform: Shape 30">
              <a:extLst>
                <a:ext uri="{FF2B5EF4-FFF2-40B4-BE49-F238E27FC236}">
                  <a16:creationId xmlns:a16="http://schemas.microsoft.com/office/drawing/2014/main" id="{3F692F56-87FC-2327-853C-3C419F38B758}"/>
                </a:ext>
              </a:extLst>
            </xdr:cNvPr>
            <xdr:cNvSpPr/>
          </xdr:nvSpPr>
          <xdr:spPr>
            <a:xfrm>
              <a:off x="673928" y="314379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32" name="Freeform: Shape 31">
              <a:extLst>
                <a:ext uri="{FF2B5EF4-FFF2-40B4-BE49-F238E27FC236}">
                  <a16:creationId xmlns:a16="http://schemas.microsoft.com/office/drawing/2014/main" id="{2AC82AA5-A7CB-D10E-CD90-C47549BAD422}"/>
                </a:ext>
              </a:extLst>
            </xdr:cNvPr>
            <xdr:cNvSpPr/>
          </xdr:nvSpPr>
          <xdr:spPr>
            <a:xfrm>
              <a:off x="673928" y="342475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</xdr:grpSp>
    </xdr:grpSp>
    <xdr:clientData/>
  </xdr:twoCellAnchor>
  <xdr:twoCellAnchor editAs="oneCell">
    <xdr:from>
      <xdr:col>5</xdr:col>
      <xdr:colOff>752587</xdr:colOff>
      <xdr:row>1</xdr:row>
      <xdr:rowOff>90488</xdr:rowOff>
    </xdr:from>
    <xdr:to>
      <xdr:col>5</xdr:col>
      <xdr:colOff>2057512</xdr:colOff>
      <xdr:row>2</xdr:row>
      <xdr:rowOff>185738</xdr:rowOff>
    </xdr:to>
    <xdr:sp macro="" textlink="">
      <xdr:nvSpPr>
        <xdr:cNvPr id="34" name="Rectangle: Rounded Corners 33">
          <a:hlinkClick xmlns:r="http://schemas.openxmlformats.org/officeDocument/2006/relationships" r:id="rId11" tooltip="Data Input"/>
          <a:extLst>
            <a:ext uri="{FF2B5EF4-FFF2-40B4-BE49-F238E27FC236}">
              <a16:creationId xmlns:a16="http://schemas.microsoft.com/office/drawing/2014/main" id="{DC3D2EAD-792B-45DC-BEF8-5FB471DECFE8}"/>
            </a:ext>
          </a:extLst>
        </xdr:cNvPr>
        <xdr:cNvSpPr>
          <a:spLocks noChangeAspect="1"/>
        </xdr:cNvSpPr>
      </xdr:nvSpPr>
      <xdr:spPr>
        <a:xfrm>
          <a:off x="5476987" y="176213"/>
          <a:ext cx="1304925" cy="3429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 INPUT</a:t>
          </a:r>
        </a:p>
      </xdr:txBody>
    </xdr:sp>
    <xdr:clientData fPrintsWithSheet="0"/>
  </xdr:twoCellAnchor>
  <xdr:twoCellAnchor editAs="oneCell">
    <xdr:from>
      <xdr:col>3</xdr:col>
      <xdr:colOff>409687</xdr:colOff>
      <xdr:row>1</xdr:row>
      <xdr:rowOff>90487</xdr:rowOff>
    </xdr:from>
    <xdr:to>
      <xdr:col>5</xdr:col>
      <xdr:colOff>142987</xdr:colOff>
      <xdr:row>2</xdr:row>
      <xdr:rowOff>185737</xdr:rowOff>
    </xdr:to>
    <xdr:sp macro="" textlink="">
      <xdr:nvSpPr>
        <xdr:cNvPr id="35" name="Rectangle: Rounded Corners 34">
          <a:hlinkClick xmlns:r="http://schemas.openxmlformats.org/officeDocument/2006/relationships" r:id="rId12" tooltip="Dashboard"/>
          <a:extLst>
            <a:ext uri="{FF2B5EF4-FFF2-40B4-BE49-F238E27FC236}">
              <a16:creationId xmlns:a16="http://schemas.microsoft.com/office/drawing/2014/main" id="{43FBBA9B-EF10-4E5F-8F91-65F2AEBB1517}"/>
            </a:ext>
          </a:extLst>
        </xdr:cNvPr>
        <xdr:cNvSpPr>
          <a:spLocks noChangeAspect="1"/>
        </xdr:cNvSpPr>
      </xdr:nvSpPr>
      <xdr:spPr>
        <a:xfrm>
          <a:off x="3562462" y="176212"/>
          <a:ext cx="1304925" cy="3429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9</xdr:col>
      <xdr:colOff>657226</xdr:colOff>
      <xdr:row>1</xdr:row>
      <xdr:rowOff>104774</xdr:rowOff>
    </xdr:from>
    <xdr:ext cx="1014221" cy="291600"/>
    <xdr:pic>
      <xdr:nvPicPr>
        <xdr:cNvPr id="1035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61200</xdr:colOff>
      <xdr:row>1</xdr:row>
      <xdr:rowOff>60615</xdr:rowOff>
    </xdr:from>
    <xdr:ext cx="432000" cy="431221"/>
    <xdr:grpSp>
      <xdr:nvGrpSpPr>
        <xdr:cNvPr id="3" name="mainicon">
          <a:extLst>
            <a:ext uri="{FF2B5EF4-FFF2-40B4-BE49-F238E27FC236}">
              <a16:creationId xmlns:a16="http://schemas.microsoft.com/office/drawing/2014/main" id="{FC051243-2F25-4FED-BA63-BECE353971BA}"/>
            </a:ext>
          </a:extLst>
        </xdr:cNvPr>
        <xdr:cNvGrpSpPr>
          <a:grpSpLocks noChangeAspect="1"/>
        </xdr:cNvGrpSpPr>
      </xdr:nvGrpSpPr>
      <xdr:grpSpPr>
        <a:xfrm>
          <a:off x="308850" y="146340"/>
          <a:ext cx="432000" cy="431221"/>
          <a:chOff x="308850" y="146339"/>
          <a:chExt cx="432000" cy="431221"/>
        </a:xfrm>
      </xdr:grpSpPr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B1127C65-1FD2-670F-21B1-96A78A1A8034}"/>
              </a:ext>
            </a:extLst>
          </xdr:cNvPr>
          <xdr:cNvSpPr/>
        </xdr:nvSpPr>
        <xdr:spPr>
          <a:xfrm>
            <a:off x="336444" y="146339"/>
            <a:ext cx="298488" cy="298497"/>
          </a:xfrm>
          <a:custGeom>
            <a:avLst/>
            <a:gdLst>
              <a:gd name="connsiteX0" fmla="*/ 149244 w 298488"/>
              <a:gd name="connsiteY0" fmla="*/ 298498 h 298497"/>
              <a:gd name="connsiteX1" fmla="*/ 298488 w 298488"/>
              <a:gd name="connsiteY1" fmla="*/ 149244 h 298497"/>
              <a:gd name="connsiteX2" fmla="*/ 149244 w 298488"/>
              <a:gd name="connsiteY2" fmla="*/ 0 h 298497"/>
              <a:gd name="connsiteX3" fmla="*/ 0 w 298488"/>
              <a:gd name="connsiteY3" fmla="*/ 149244 h 298497"/>
              <a:gd name="connsiteX4" fmla="*/ 149244 w 298488"/>
              <a:gd name="connsiteY4" fmla="*/ 149244 h 2984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98488" h="298497">
                <a:moveTo>
                  <a:pt x="149244" y="298498"/>
                </a:moveTo>
                <a:cubicBezTo>
                  <a:pt x="231672" y="298498"/>
                  <a:pt x="298488" y="231673"/>
                  <a:pt x="298488" y="149244"/>
                </a:cubicBezTo>
                <a:cubicBezTo>
                  <a:pt x="298488" y="66825"/>
                  <a:pt x="231672" y="0"/>
                  <a:pt x="149244" y="0"/>
                </a:cubicBezTo>
                <a:cubicBezTo>
                  <a:pt x="66817" y="0"/>
                  <a:pt x="0" y="66825"/>
                  <a:pt x="0" y="149244"/>
                </a:cubicBezTo>
                <a:lnTo>
                  <a:pt x="149244" y="149244"/>
                </a:lnTo>
                <a:close/>
              </a:path>
            </a:pathLst>
          </a:custGeom>
          <a:solidFill>
            <a:srgbClr val="D9E9F2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8693ABB1-8C00-0FB7-90A0-B23BDB843DEC}"/>
              </a:ext>
            </a:extLst>
          </xdr:cNvPr>
          <xdr:cNvSpPr/>
        </xdr:nvSpPr>
        <xdr:spPr>
          <a:xfrm>
            <a:off x="485797" y="496736"/>
            <a:ext cx="69638" cy="80823"/>
          </a:xfrm>
          <a:custGeom>
            <a:avLst/>
            <a:gdLst>
              <a:gd name="connsiteX0" fmla="*/ 56406 w 69638"/>
              <a:gd name="connsiteY0" fmla="*/ 0 h 80823"/>
              <a:gd name="connsiteX1" fmla="*/ 13233 w 69638"/>
              <a:gd name="connsiteY1" fmla="*/ 0 h 80823"/>
              <a:gd name="connsiteX2" fmla="*/ 0 w 69638"/>
              <a:gd name="connsiteY2" fmla="*/ 13233 h 80823"/>
              <a:gd name="connsiteX3" fmla="*/ 0 w 69638"/>
              <a:gd name="connsiteY3" fmla="*/ 80824 h 80823"/>
              <a:gd name="connsiteX4" fmla="*/ 69639 w 69638"/>
              <a:gd name="connsiteY4" fmla="*/ 80824 h 80823"/>
              <a:gd name="connsiteX5" fmla="*/ 69639 w 69638"/>
              <a:gd name="connsiteY5" fmla="*/ 13233 h 80823"/>
              <a:gd name="connsiteX6" fmla="*/ 56406 w 69638"/>
              <a:gd name="connsiteY6" fmla="*/ 0 h 8082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8" h="80823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80824"/>
                </a:lnTo>
                <a:lnTo>
                  <a:pt x="69639" y="80824"/>
                </a:lnTo>
                <a:lnTo>
                  <a:pt x="69639" y="13233"/>
                </a:lnTo>
                <a:cubicBezTo>
                  <a:pt x="69640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D9E9F2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BFE8C978-3A9E-FA84-9736-5D4E97625B8F}"/>
              </a:ext>
            </a:extLst>
          </xdr:cNvPr>
          <xdr:cNvSpPr/>
        </xdr:nvSpPr>
        <xdr:spPr>
          <a:xfrm>
            <a:off x="485797" y="496740"/>
            <a:ext cx="35289" cy="80820"/>
          </a:xfrm>
          <a:custGeom>
            <a:avLst/>
            <a:gdLst>
              <a:gd name="connsiteX0" fmla="*/ 35290 w 35289"/>
              <a:gd name="connsiteY0" fmla="*/ 0 h 80820"/>
              <a:gd name="connsiteX1" fmla="*/ 22061 w 35289"/>
              <a:gd name="connsiteY1" fmla="*/ 13230 h 80820"/>
              <a:gd name="connsiteX2" fmla="*/ 22061 w 35289"/>
              <a:gd name="connsiteY2" fmla="*/ 80820 h 80820"/>
              <a:gd name="connsiteX3" fmla="*/ 0 w 35289"/>
              <a:gd name="connsiteY3" fmla="*/ 80820 h 80820"/>
              <a:gd name="connsiteX4" fmla="*/ 0 w 35289"/>
              <a:gd name="connsiteY4" fmla="*/ 13230 h 80820"/>
              <a:gd name="connsiteX5" fmla="*/ 13230 w 35289"/>
              <a:gd name="connsiteY5" fmla="*/ 0 h 808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5289" h="80820">
                <a:moveTo>
                  <a:pt x="35290" y="0"/>
                </a:moveTo>
                <a:cubicBezTo>
                  <a:pt x="27980" y="0"/>
                  <a:pt x="22061" y="5920"/>
                  <a:pt x="22061" y="13230"/>
                </a:cubicBezTo>
                <a:lnTo>
                  <a:pt x="22061" y="80820"/>
                </a:lnTo>
                <a:lnTo>
                  <a:pt x="0" y="80820"/>
                </a:lnTo>
                <a:lnTo>
                  <a:pt x="0" y="13230"/>
                </a:lnTo>
                <a:cubicBezTo>
                  <a:pt x="0" y="5920"/>
                  <a:pt x="5928" y="0"/>
                  <a:pt x="13230" y="0"/>
                </a:cubicBezTo>
                <a:close/>
              </a:path>
            </a:pathLst>
          </a:custGeom>
          <a:solidFill>
            <a:srgbClr val="C00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7" name="Freeform: Shape 6">
            <a:extLst>
              <a:ext uri="{FF2B5EF4-FFF2-40B4-BE49-F238E27FC236}">
                <a16:creationId xmlns:a16="http://schemas.microsoft.com/office/drawing/2014/main" id="{D1FD9EE7-6167-0C53-CD7C-69D33D8FFF53}"/>
              </a:ext>
            </a:extLst>
          </xdr:cNvPr>
          <xdr:cNvSpPr/>
        </xdr:nvSpPr>
        <xdr:spPr>
          <a:xfrm>
            <a:off x="578504" y="326396"/>
            <a:ext cx="69638" cy="251163"/>
          </a:xfrm>
          <a:custGeom>
            <a:avLst/>
            <a:gdLst>
              <a:gd name="connsiteX0" fmla="*/ 56406 w 69638"/>
              <a:gd name="connsiteY0" fmla="*/ 0 h 251163"/>
              <a:gd name="connsiteX1" fmla="*/ 13233 w 69638"/>
              <a:gd name="connsiteY1" fmla="*/ 0 h 251163"/>
              <a:gd name="connsiteX2" fmla="*/ 0 w 69638"/>
              <a:gd name="connsiteY2" fmla="*/ 13233 h 251163"/>
              <a:gd name="connsiteX3" fmla="*/ 0 w 69638"/>
              <a:gd name="connsiteY3" fmla="*/ 251163 h 251163"/>
              <a:gd name="connsiteX4" fmla="*/ 69639 w 69638"/>
              <a:gd name="connsiteY4" fmla="*/ 251163 h 251163"/>
              <a:gd name="connsiteX5" fmla="*/ 69639 w 69638"/>
              <a:gd name="connsiteY5" fmla="*/ 13233 h 251163"/>
              <a:gd name="connsiteX6" fmla="*/ 56406 w 69638"/>
              <a:gd name="connsiteY6" fmla="*/ 0 h 25116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8" h="251163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251163"/>
                </a:lnTo>
                <a:lnTo>
                  <a:pt x="69639" y="251163"/>
                </a:lnTo>
                <a:lnTo>
                  <a:pt x="69639" y="13233"/>
                </a:lnTo>
                <a:cubicBezTo>
                  <a:pt x="69639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1F4E78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8" name="Freeform: Shape 7">
            <a:extLst>
              <a:ext uri="{FF2B5EF4-FFF2-40B4-BE49-F238E27FC236}">
                <a16:creationId xmlns:a16="http://schemas.microsoft.com/office/drawing/2014/main" id="{D49E921E-4520-17AF-BD25-369F1D28A668}"/>
              </a:ext>
            </a:extLst>
          </xdr:cNvPr>
          <xdr:cNvSpPr/>
        </xdr:nvSpPr>
        <xdr:spPr>
          <a:xfrm>
            <a:off x="578508" y="326399"/>
            <a:ext cx="35281" cy="251160"/>
          </a:xfrm>
          <a:custGeom>
            <a:avLst/>
            <a:gdLst>
              <a:gd name="connsiteX0" fmla="*/ 35281 w 35281"/>
              <a:gd name="connsiteY0" fmla="*/ 1 h 251160"/>
              <a:gd name="connsiteX1" fmla="*/ 22052 w 35281"/>
              <a:gd name="connsiteY1" fmla="*/ 13231 h 251160"/>
              <a:gd name="connsiteX2" fmla="*/ 22052 w 35281"/>
              <a:gd name="connsiteY2" fmla="*/ 251161 h 251160"/>
              <a:gd name="connsiteX3" fmla="*/ 0 w 35281"/>
              <a:gd name="connsiteY3" fmla="*/ 251161 h 251160"/>
              <a:gd name="connsiteX4" fmla="*/ 0 w 35281"/>
              <a:gd name="connsiteY4" fmla="*/ 13230 h 251160"/>
              <a:gd name="connsiteX5" fmla="*/ 13229 w 35281"/>
              <a:gd name="connsiteY5" fmla="*/ 0 h 251160"/>
              <a:gd name="connsiteX6" fmla="*/ 35281 w 35281"/>
              <a:gd name="connsiteY6" fmla="*/ 0 h 25116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5281" h="251160">
                <a:moveTo>
                  <a:pt x="35281" y="1"/>
                </a:moveTo>
                <a:cubicBezTo>
                  <a:pt x="27980" y="1"/>
                  <a:pt x="22052" y="5921"/>
                  <a:pt x="22052" y="13231"/>
                </a:cubicBezTo>
                <a:lnTo>
                  <a:pt x="22052" y="251161"/>
                </a:lnTo>
                <a:lnTo>
                  <a:pt x="0" y="251161"/>
                </a:lnTo>
                <a:lnTo>
                  <a:pt x="0" y="13230"/>
                </a:lnTo>
                <a:cubicBezTo>
                  <a:pt x="0" y="5920"/>
                  <a:pt x="5920" y="0"/>
                  <a:pt x="13229" y="0"/>
                </a:cubicBezTo>
                <a:lnTo>
                  <a:pt x="35281" y="0"/>
                </a:lnTo>
                <a:close/>
              </a:path>
            </a:pathLst>
          </a:custGeom>
          <a:solidFill>
            <a:srgbClr val="2E86AB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id="{8DDE535D-68A4-A728-0DDB-EE96AD71B802}"/>
              </a:ext>
            </a:extLst>
          </xdr:cNvPr>
          <xdr:cNvSpPr/>
        </xdr:nvSpPr>
        <xdr:spPr>
          <a:xfrm>
            <a:off x="671210" y="425063"/>
            <a:ext cx="69639" cy="152496"/>
          </a:xfrm>
          <a:custGeom>
            <a:avLst/>
            <a:gdLst>
              <a:gd name="connsiteX0" fmla="*/ 56406 w 69639"/>
              <a:gd name="connsiteY0" fmla="*/ 0 h 152496"/>
              <a:gd name="connsiteX1" fmla="*/ 13233 w 69639"/>
              <a:gd name="connsiteY1" fmla="*/ 0 h 152496"/>
              <a:gd name="connsiteX2" fmla="*/ 0 w 69639"/>
              <a:gd name="connsiteY2" fmla="*/ 13233 h 152496"/>
              <a:gd name="connsiteX3" fmla="*/ 0 w 69639"/>
              <a:gd name="connsiteY3" fmla="*/ 152497 h 152496"/>
              <a:gd name="connsiteX4" fmla="*/ 69640 w 69639"/>
              <a:gd name="connsiteY4" fmla="*/ 152497 h 152496"/>
              <a:gd name="connsiteX5" fmla="*/ 69640 w 69639"/>
              <a:gd name="connsiteY5" fmla="*/ 13233 h 152496"/>
              <a:gd name="connsiteX6" fmla="*/ 56406 w 69639"/>
              <a:gd name="connsiteY6" fmla="*/ 0 h 1524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9639" h="152496">
                <a:moveTo>
                  <a:pt x="56406" y="0"/>
                </a:moveTo>
                <a:lnTo>
                  <a:pt x="13233" y="0"/>
                </a:lnTo>
                <a:cubicBezTo>
                  <a:pt x="5925" y="0"/>
                  <a:pt x="0" y="5925"/>
                  <a:pt x="0" y="13233"/>
                </a:cubicBezTo>
                <a:lnTo>
                  <a:pt x="0" y="152497"/>
                </a:lnTo>
                <a:lnTo>
                  <a:pt x="69640" y="152497"/>
                </a:lnTo>
                <a:lnTo>
                  <a:pt x="69640" y="13233"/>
                </a:lnTo>
                <a:cubicBezTo>
                  <a:pt x="69640" y="5925"/>
                  <a:pt x="63715" y="0"/>
                  <a:pt x="56406" y="0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id="{98FA047E-18A4-9CD5-AF95-1B0E591A0CB0}"/>
              </a:ext>
            </a:extLst>
          </xdr:cNvPr>
          <xdr:cNvSpPr/>
        </xdr:nvSpPr>
        <xdr:spPr>
          <a:xfrm>
            <a:off x="671210" y="425065"/>
            <a:ext cx="35289" cy="152495"/>
          </a:xfrm>
          <a:custGeom>
            <a:avLst/>
            <a:gdLst>
              <a:gd name="connsiteX0" fmla="*/ 35290 w 35289"/>
              <a:gd name="connsiteY0" fmla="*/ 0 h 152495"/>
              <a:gd name="connsiteX1" fmla="*/ 22061 w 35289"/>
              <a:gd name="connsiteY1" fmla="*/ 13229 h 152495"/>
              <a:gd name="connsiteX2" fmla="*/ 22061 w 35289"/>
              <a:gd name="connsiteY2" fmla="*/ 152495 h 152495"/>
              <a:gd name="connsiteX3" fmla="*/ 0 w 35289"/>
              <a:gd name="connsiteY3" fmla="*/ 152495 h 152495"/>
              <a:gd name="connsiteX4" fmla="*/ 0 w 35289"/>
              <a:gd name="connsiteY4" fmla="*/ 13229 h 152495"/>
              <a:gd name="connsiteX5" fmla="*/ 13238 w 35289"/>
              <a:gd name="connsiteY5" fmla="*/ 0 h 1524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</a:cxnLst>
            <a:rect l="l" t="t" r="r" b="b"/>
            <a:pathLst>
              <a:path w="35289" h="152495">
                <a:moveTo>
                  <a:pt x="35290" y="0"/>
                </a:moveTo>
                <a:cubicBezTo>
                  <a:pt x="27980" y="0"/>
                  <a:pt x="22061" y="5920"/>
                  <a:pt x="22061" y="13229"/>
                </a:cubicBezTo>
                <a:lnTo>
                  <a:pt x="22061" y="152495"/>
                </a:lnTo>
                <a:lnTo>
                  <a:pt x="0" y="152495"/>
                </a:lnTo>
                <a:lnTo>
                  <a:pt x="0" y="13229"/>
                </a:lnTo>
                <a:cubicBezTo>
                  <a:pt x="0" y="5920"/>
                  <a:pt x="5928" y="0"/>
                  <a:pt x="13238" y="0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1" name="Freeform: Shape 10">
            <a:extLst>
              <a:ext uri="{FF2B5EF4-FFF2-40B4-BE49-F238E27FC236}">
                <a16:creationId xmlns:a16="http://schemas.microsoft.com/office/drawing/2014/main" id="{3DAE1A66-DB69-E0A2-8422-4F98990E7858}"/>
              </a:ext>
            </a:extLst>
          </xdr:cNvPr>
          <xdr:cNvSpPr/>
        </xdr:nvSpPr>
        <xdr:spPr>
          <a:xfrm>
            <a:off x="308850" y="323178"/>
            <a:ext cx="149244" cy="149252"/>
          </a:xfrm>
          <a:custGeom>
            <a:avLst/>
            <a:gdLst>
              <a:gd name="connsiteX0" fmla="*/ 149244 w 149244"/>
              <a:gd name="connsiteY0" fmla="*/ 149253 h 149252"/>
              <a:gd name="connsiteX1" fmla="*/ 149244 w 149244"/>
              <a:gd name="connsiteY1" fmla="*/ 0 h 149252"/>
              <a:gd name="connsiteX2" fmla="*/ 0 w 149244"/>
              <a:gd name="connsiteY2" fmla="*/ 0 h 149252"/>
              <a:gd name="connsiteX3" fmla="*/ 149244 w 149244"/>
              <a:gd name="connsiteY3" fmla="*/ 149253 h 1492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49244" h="149252">
                <a:moveTo>
                  <a:pt x="149244" y="149253"/>
                </a:moveTo>
                <a:lnTo>
                  <a:pt x="149244" y="0"/>
                </a:lnTo>
                <a:lnTo>
                  <a:pt x="0" y="0"/>
                </a:lnTo>
                <a:cubicBezTo>
                  <a:pt x="0" y="82428"/>
                  <a:pt x="66817" y="149253"/>
                  <a:pt x="149244" y="149253"/>
                </a:cubicBezTo>
                <a:close/>
              </a:path>
            </a:pathLst>
          </a:custGeom>
          <a:solidFill>
            <a:srgbClr val="70AD47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2" name="Freeform: Shape 11">
            <a:extLst>
              <a:ext uri="{FF2B5EF4-FFF2-40B4-BE49-F238E27FC236}">
                <a16:creationId xmlns:a16="http://schemas.microsoft.com/office/drawing/2014/main" id="{99A0582E-444E-3B5D-D44E-ABEA94ABB222}"/>
              </a:ext>
            </a:extLst>
          </xdr:cNvPr>
          <xdr:cNvSpPr/>
        </xdr:nvSpPr>
        <xdr:spPr>
          <a:xfrm>
            <a:off x="311193" y="435312"/>
            <a:ext cx="121358" cy="86785"/>
          </a:xfrm>
          <a:custGeom>
            <a:avLst/>
            <a:gdLst>
              <a:gd name="connsiteX0" fmla="*/ 80827 w 121358"/>
              <a:gd name="connsiteY0" fmla="*/ 86785 h 86785"/>
              <a:gd name="connsiteX1" fmla="*/ 6519 w 121358"/>
              <a:gd name="connsiteY1" fmla="*/ 86785 h 86785"/>
              <a:gd name="connsiteX2" fmla="*/ 0 w 121358"/>
              <a:gd name="connsiteY2" fmla="*/ 80266 h 86785"/>
              <a:gd name="connsiteX3" fmla="*/ 6519 w 121358"/>
              <a:gd name="connsiteY3" fmla="*/ 73747 h 86785"/>
              <a:gd name="connsiteX4" fmla="*/ 76656 w 121358"/>
              <a:gd name="connsiteY4" fmla="*/ 73747 h 86785"/>
              <a:gd name="connsiteX5" fmla="*/ 108918 w 121358"/>
              <a:gd name="connsiteY5" fmla="*/ 3790 h 86785"/>
              <a:gd name="connsiteX6" fmla="*/ 117568 w 121358"/>
              <a:gd name="connsiteY6" fmla="*/ 601 h 86785"/>
              <a:gd name="connsiteX7" fmla="*/ 120758 w 121358"/>
              <a:gd name="connsiteY7" fmla="*/ 9251 h 86785"/>
              <a:gd name="connsiteX8" fmla="*/ 86748 w 121358"/>
              <a:gd name="connsiteY8" fmla="*/ 82997 h 86785"/>
              <a:gd name="connsiteX9" fmla="*/ 80827 w 121358"/>
              <a:gd name="connsiteY9" fmla="*/ 86785 h 867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21358" h="86785">
                <a:moveTo>
                  <a:pt x="80827" y="86785"/>
                </a:moveTo>
                <a:lnTo>
                  <a:pt x="6519" y="86785"/>
                </a:lnTo>
                <a:cubicBezTo>
                  <a:pt x="2918" y="86785"/>
                  <a:pt x="0" y="83867"/>
                  <a:pt x="0" y="80266"/>
                </a:cubicBezTo>
                <a:cubicBezTo>
                  <a:pt x="0" y="76666"/>
                  <a:pt x="2919" y="73747"/>
                  <a:pt x="6519" y="73747"/>
                </a:cubicBezTo>
                <a:lnTo>
                  <a:pt x="76656" y="73747"/>
                </a:lnTo>
                <a:lnTo>
                  <a:pt x="108918" y="3790"/>
                </a:lnTo>
                <a:cubicBezTo>
                  <a:pt x="110426" y="522"/>
                  <a:pt x="114299" y="-908"/>
                  <a:pt x="117568" y="601"/>
                </a:cubicBezTo>
                <a:cubicBezTo>
                  <a:pt x="120838" y="2109"/>
                  <a:pt x="122265" y="5982"/>
                  <a:pt x="120758" y="9251"/>
                </a:cubicBezTo>
                <a:lnTo>
                  <a:pt x="86748" y="82997"/>
                </a:lnTo>
                <a:cubicBezTo>
                  <a:pt x="85682" y="85306"/>
                  <a:pt x="83371" y="86785"/>
                  <a:pt x="80827" y="86785"/>
                </a:cubicBezTo>
                <a:close/>
              </a:path>
            </a:pathLst>
          </a:custGeom>
          <a:solidFill>
            <a:srgbClr val="FFC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3" name="Freeform: Shape 12">
            <a:extLst>
              <a:ext uri="{FF2B5EF4-FFF2-40B4-BE49-F238E27FC236}">
                <a16:creationId xmlns:a16="http://schemas.microsoft.com/office/drawing/2014/main" id="{8455B8BF-36F2-C5A9-175E-3188FACDD819}"/>
              </a:ext>
            </a:extLst>
          </xdr:cNvPr>
          <xdr:cNvSpPr/>
        </xdr:nvSpPr>
        <xdr:spPr>
          <a:xfrm>
            <a:off x="311193" y="480993"/>
            <a:ext cx="67197" cy="13037"/>
          </a:xfrm>
          <a:custGeom>
            <a:avLst/>
            <a:gdLst>
              <a:gd name="connsiteX0" fmla="*/ 60678 w 67197"/>
              <a:gd name="connsiteY0" fmla="*/ 13038 h 13037"/>
              <a:gd name="connsiteX1" fmla="*/ 6519 w 67197"/>
              <a:gd name="connsiteY1" fmla="*/ 13038 h 13037"/>
              <a:gd name="connsiteX2" fmla="*/ 0 w 67197"/>
              <a:gd name="connsiteY2" fmla="*/ 6519 h 13037"/>
              <a:gd name="connsiteX3" fmla="*/ 6519 w 67197"/>
              <a:gd name="connsiteY3" fmla="*/ 0 h 13037"/>
              <a:gd name="connsiteX4" fmla="*/ 60678 w 67197"/>
              <a:gd name="connsiteY4" fmla="*/ 0 h 13037"/>
              <a:gd name="connsiteX5" fmla="*/ 67197 w 67197"/>
              <a:gd name="connsiteY5" fmla="*/ 6519 h 13037"/>
              <a:gd name="connsiteX6" fmla="*/ 60678 w 67197"/>
              <a:gd name="connsiteY6" fmla="*/ 13038 h 130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67197" h="13037">
                <a:moveTo>
                  <a:pt x="60678" y="13038"/>
                </a:moveTo>
                <a:lnTo>
                  <a:pt x="6519" y="13038"/>
                </a:lnTo>
                <a:cubicBezTo>
                  <a:pt x="2918" y="13038"/>
                  <a:pt x="0" y="10119"/>
                  <a:pt x="0" y="6519"/>
                </a:cubicBezTo>
                <a:cubicBezTo>
                  <a:pt x="0" y="2919"/>
                  <a:pt x="2919" y="0"/>
                  <a:pt x="6519" y="0"/>
                </a:cubicBezTo>
                <a:lnTo>
                  <a:pt x="60678" y="0"/>
                </a:lnTo>
                <a:cubicBezTo>
                  <a:pt x="64279" y="0"/>
                  <a:pt x="67197" y="2919"/>
                  <a:pt x="67197" y="6519"/>
                </a:cubicBezTo>
                <a:cubicBezTo>
                  <a:pt x="67198" y="10118"/>
                  <a:pt x="64279" y="13038"/>
                  <a:pt x="60678" y="13038"/>
                </a:cubicBezTo>
                <a:close/>
              </a:path>
            </a:pathLst>
          </a:custGeom>
          <a:solidFill>
            <a:srgbClr val="2E86AB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sp macro="" textlink="">
        <xdr:nvSpPr>
          <xdr:cNvPr id="14" name="Freeform: Shape 13">
            <a:extLst>
              <a:ext uri="{FF2B5EF4-FFF2-40B4-BE49-F238E27FC236}">
                <a16:creationId xmlns:a16="http://schemas.microsoft.com/office/drawing/2014/main" id="{F67C8F65-500A-C850-23BE-33B00AB0BB01}"/>
              </a:ext>
            </a:extLst>
          </xdr:cNvPr>
          <xdr:cNvSpPr/>
        </xdr:nvSpPr>
        <xdr:spPr>
          <a:xfrm>
            <a:off x="570420" y="174470"/>
            <a:ext cx="148294" cy="90131"/>
          </a:xfrm>
          <a:custGeom>
            <a:avLst/>
            <a:gdLst>
              <a:gd name="connsiteX0" fmla="*/ 6514 w 148294"/>
              <a:gd name="connsiteY0" fmla="*/ 90132 h 90131"/>
              <a:gd name="connsiteX1" fmla="*/ 3330 w 148294"/>
              <a:gd name="connsiteY1" fmla="*/ 89297 h 90131"/>
              <a:gd name="connsiteX2" fmla="*/ 835 w 148294"/>
              <a:gd name="connsiteY2" fmla="*/ 80421 h 90131"/>
              <a:gd name="connsiteX3" fmla="*/ 44097 w 148294"/>
              <a:gd name="connsiteY3" fmla="*/ 3329 h 90131"/>
              <a:gd name="connsiteX4" fmla="*/ 49782 w 148294"/>
              <a:gd name="connsiteY4" fmla="*/ 0 h 90131"/>
              <a:gd name="connsiteX5" fmla="*/ 141776 w 148294"/>
              <a:gd name="connsiteY5" fmla="*/ 0 h 90131"/>
              <a:gd name="connsiteX6" fmla="*/ 148295 w 148294"/>
              <a:gd name="connsiteY6" fmla="*/ 6519 h 90131"/>
              <a:gd name="connsiteX7" fmla="*/ 141776 w 148294"/>
              <a:gd name="connsiteY7" fmla="*/ 13038 h 90131"/>
              <a:gd name="connsiteX8" fmla="*/ 53600 w 148294"/>
              <a:gd name="connsiteY8" fmla="*/ 13038 h 90131"/>
              <a:gd name="connsiteX9" fmla="*/ 12205 w 148294"/>
              <a:gd name="connsiteY9" fmla="*/ 86802 h 90131"/>
              <a:gd name="connsiteX10" fmla="*/ 6514 w 148294"/>
              <a:gd name="connsiteY10" fmla="*/ 90132 h 9013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48294" h="90131">
                <a:moveTo>
                  <a:pt x="6514" y="90132"/>
                </a:moveTo>
                <a:cubicBezTo>
                  <a:pt x="5433" y="90132"/>
                  <a:pt x="4339" y="89863"/>
                  <a:pt x="3330" y="89297"/>
                </a:cubicBezTo>
                <a:cubicBezTo>
                  <a:pt x="190" y="87535"/>
                  <a:pt x="-927" y="83561"/>
                  <a:pt x="835" y="80421"/>
                </a:cubicBezTo>
                <a:lnTo>
                  <a:pt x="44097" y="3329"/>
                </a:lnTo>
                <a:cubicBezTo>
                  <a:pt x="45251" y="1272"/>
                  <a:pt x="47425" y="0"/>
                  <a:pt x="49782" y="0"/>
                </a:cubicBezTo>
                <a:lnTo>
                  <a:pt x="141776" y="0"/>
                </a:lnTo>
                <a:cubicBezTo>
                  <a:pt x="145377" y="0"/>
                  <a:pt x="148295" y="2919"/>
                  <a:pt x="148295" y="6519"/>
                </a:cubicBezTo>
                <a:cubicBezTo>
                  <a:pt x="148295" y="10119"/>
                  <a:pt x="145376" y="13038"/>
                  <a:pt x="141776" y="13038"/>
                </a:cubicBezTo>
                <a:lnTo>
                  <a:pt x="53600" y="13038"/>
                </a:lnTo>
                <a:lnTo>
                  <a:pt x="12205" y="86802"/>
                </a:lnTo>
                <a:cubicBezTo>
                  <a:pt x="11010" y="88933"/>
                  <a:pt x="8796" y="90132"/>
                  <a:pt x="6514" y="90132"/>
                </a:cubicBezTo>
                <a:close/>
              </a:path>
            </a:pathLst>
          </a:custGeom>
          <a:solidFill>
            <a:srgbClr val="FFC000"/>
          </a:solidFill>
          <a:ln w="837" cap="flat">
            <a:noFill/>
            <a:prstDash val="solid"/>
            <a:miter/>
          </a:ln>
        </xdr:spPr>
        <xdr:txBody>
          <a:bodyPr lIns="0" tIns="0" rIns="0" bIns="0" rtlCol="0" anchor="ctr"/>
          <a:lstStyle/>
          <a:p>
            <a:endParaRPr lang="tr-TR"/>
          </a:p>
        </xdr:txBody>
      </xdr:sp>
      <xdr:grpSp>
        <xdr:nvGrpSpPr>
          <xdr:cNvPr id="15" name="mainicon">
            <a:extLst>
              <a:ext uri="{FF2B5EF4-FFF2-40B4-BE49-F238E27FC236}">
                <a16:creationId xmlns:a16="http://schemas.microsoft.com/office/drawing/2014/main" id="{C6A4641B-AFC6-2571-BB59-0AEB1BDEAF0D}"/>
              </a:ext>
            </a:extLst>
          </xdr:cNvPr>
          <xdr:cNvGrpSpPr/>
        </xdr:nvGrpSpPr>
        <xdr:grpSpPr>
          <a:xfrm>
            <a:off x="641452" y="148513"/>
            <a:ext cx="92878" cy="206999"/>
            <a:chOff x="641452" y="148513"/>
            <a:chExt cx="92878" cy="206999"/>
          </a:xfrm>
          <a:solidFill>
            <a:srgbClr val="2E86AB"/>
          </a:solidFill>
        </xdr:grpSpPr>
        <xdr:sp macro="" textlink="">
          <xdr:nvSpPr>
            <xdr:cNvPr id="16" name="Freeform: Shape 15">
              <a:extLst>
                <a:ext uri="{FF2B5EF4-FFF2-40B4-BE49-F238E27FC236}">
                  <a16:creationId xmlns:a16="http://schemas.microsoft.com/office/drawing/2014/main" id="{41ED9300-280D-F04F-EA6A-9F3A265981DD}"/>
                </a:ext>
              </a:extLst>
            </xdr:cNvPr>
            <xdr:cNvSpPr/>
          </xdr:nvSpPr>
          <xdr:spPr>
            <a:xfrm>
              <a:off x="641452" y="148513"/>
              <a:ext cx="77263" cy="13037"/>
            </a:xfrm>
            <a:custGeom>
              <a:avLst/>
              <a:gdLst>
                <a:gd name="connsiteX0" fmla="*/ 70745 w 77263"/>
                <a:gd name="connsiteY0" fmla="*/ 13038 h 13037"/>
                <a:gd name="connsiteX1" fmla="*/ 6519 w 77263"/>
                <a:gd name="connsiteY1" fmla="*/ 13038 h 13037"/>
                <a:gd name="connsiteX2" fmla="*/ 0 w 77263"/>
                <a:gd name="connsiteY2" fmla="*/ 6519 h 13037"/>
                <a:gd name="connsiteX3" fmla="*/ 6519 w 77263"/>
                <a:gd name="connsiteY3" fmla="*/ 0 h 13037"/>
                <a:gd name="connsiteX4" fmla="*/ 70745 w 77263"/>
                <a:gd name="connsiteY4" fmla="*/ 0 h 13037"/>
                <a:gd name="connsiteX5" fmla="*/ 77264 w 77263"/>
                <a:gd name="connsiteY5" fmla="*/ 6519 h 13037"/>
                <a:gd name="connsiteX6" fmla="*/ 70745 w 77263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77263" h="13037">
                  <a:moveTo>
                    <a:pt x="70745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70745" y="0"/>
                  </a:lnTo>
                  <a:cubicBezTo>
                    <a:pt x="74346" y="0"/>
                    <a:pt x="77264" y="2919"/>
                    <a:pt x="77264" y="6519"/>
                  </a:cubicBezTo>
                  <a:cubicBezTo>
                    <a:pt x="77264" y="10119"/>
                    <a:pt x="74346" y="13038"/>
                    <a:pt x="70745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17" name="Freeform: Shape 16">
              <a:extLst>
                <a:ext uri="{FF2B5EF4-FFF2-40B4-BE49-F238E27FC236}">
                  <a16:creationId xmlns:a16="http://schemas.microsoft.com/office/drawing/2014/main" id="{EDD2D338-2FFF-039B-3161-0439223A0F7B}"/>
                </a:ext>
              </a:extLst>
            </xdr:cNvPr>
            <xdr:cNvSpPr/>
          </xdr:nvSpPr>
          <xdr:spPr>
            <a:xfrm>
              <a:off x="673928" y="286284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18" name="Freeform: Shape 17">
              <a:extLst>
                <a:ext uri="{FF2B5EF4-FFF2-40B4-BE49-F238E27FC236}">
                  <a16:creationId xmlns:a16="http://schemas.microsoft.com/office/drawing/2014/main" id="{0DAB715E-D72B-8A4F-F648-B9A5782CA974}"/>
                </a:ext>
              </a:extLst>
            </xdr:cNvPr>
            <xdr:cNvSpPr/>
          </xdr:nvSpPr>
          <xdr:spPr>
            <a:xfrm>
              <a:off x="673928" y="314379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  <xdr:sp macro="" textlink="">
          <xdr:nvSpPr>
            <xdr:cNvPr id="19" name="Freeform: Shape 18">
              <a:extLst>
                <a:ext uri="{FF2B5EF4-FFF2-40B4-BE49-F238E27FC236}">
                  <a16:creationId xmlns:a16="http://schemas.microsoft.com/office/drawing/2014/main" id="{81584636-ACB4-5577-5C5A-FA4177F1EFA8}"/>
                </a:ext>
              </a:extLst>
            </xdr:cNvPr>
            <xdr:cNvSpPr/>
          </xdr:nvSpPr>
          <xdr:spPr>
            <a:xfrm>
              <a:off x="673928" y="342475"/>
              <a:ext cx="60401" cy="13037"/>
            </a:xfrm>
            <a:custGeom>
              <a:avLst/>
              <a:gdLst>
                <a:gd name="connsiteX0" fmla="*/ 53883 w 60401"/>
                <a:gd name="connsiteY0" fmla="*/ 13038 h 13037"/>
                <a:gd name="connsiteX1" fmla="*/ 6519 w 60401"/>
                <a:gd name="connsiteY1" fmla="*/ 13038 h 13037"/>
                <a:gd name="connsiteX2" fmla="*/ 0 w 60401"/>
                <a:gd name="connsiteY2" fmla="*/ 6519 h 13037"/>
                <a:gd name="connsiteX3" fmla="*/ 6519 w 60401"/>
                <a:gd name="connsiteY3" fmla="*/ 0 h 13037"/>
                <a:gd name="connsiteX4" fmla="*/ 53883 w 60401"/>
                <a:gd name="connsiteY4" fmla="*/ 0 h 13037"/>
                <a:gd name="connsiteX5" fmla="*/ 60402 w 60401"/>
                <a:gd name="connsiteY5" fmla="*/ 6519 h 13037"/>
                <a:gd name="connsiteX6" fmla="*/ 53883 w 60401"/>
                <a:gd name="connsiteY6" fmla="*/ 13038 h 1303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60401" h="13037">
                  <a:moveTo>
                    <a:pt x="53883" y="13038"/>
                  </a:moveTo>
                  <a:lnTo>
                    <a:pt x="6519" y="13038"/>
                  </a:lnTo>
                  <a:cubicBezTo>
                    <a:pt x="2918" y="13038"/>
                    <a:pt x="0" y="10119"/>
                    <a:pt x="0" y="6519"/>
                  </a:cubicBezTo>
                  <a:cubicBezTo>
                    <a:pt x="0" y="2919"/>
                    <a:pt x="2919" y="0"/>
                    <a:pt x="6519" y="0"/>
                  </a:cubicBezTo>
                  <a:lnTo>
                    <a:pt x="53883" y="0"/>
                  </a:lnTo>
                  <a:cubicBezTo>
                    <a:pt x="57484" y="0"/>
                    <a:pt x="60402" y="2919"/>
                    <a:pt x="60402" y="6519"/>
                  </a:cubicBezTo>
                  <a:cubicBezTo>
                    <a:pt x="60402" y="10119"/>
                    <a:pt x="57484" y="13038"/>
                    <a:pt x="53883" y="13038"/>
                  </a:cubicBezTo>
                  <a:close/>
                </a:path>
              </a:pathLst>
            </a:custGeom>
            <a:solidFill>
              <a:srgbClr val="2E86AB"/>
            </a:solidFill>
            <a:ln w="837" cap="flat">
              <a:noFill/>
              <a:prstDash val="solid"/>
              <a:miter/>
            </a:ln>
          </xdr:spPr>
          <xdr:txBody>
            <a:bodyPr lIns="0" tIns="0" rIns="0" bIns="0" rtlCol="0" anchor="ctr"/>
            <a:lstStyle/>
            <a:p>
              <a:endParaRPr lang="tr-TR"/>
            </a:p>
          </xdr:txBody>
        </xdr:sp>
      </xdr:grpSp>
    </xdr:grpSp>
    <xdr:clientData/>
  </xdr:oneCellAnchor>
  <xdr:oneCellAnchor>
    <xdr:from>
      <xdr:col>3</xdr:col>
      <xdr:colOff>1933575</xdr:colOff>
      <xdr:row>1</xdr:row>
      <xdr:rowOff>104775</xdr:rowOff>
    </xdr:from>
    <xdr:ext cx="1304925" cy="342900"/>
    <xdr:sp macro="" textlink="">
      <xdr:nvSpPr>
        <xdr:cNvPr id="22" name="Rectangle: Rounded Corners 21">
          <a:hlinkClick xmlns:r="http://schemas.openxmlformats.org/officeDocument/2006/relationships" r:id="rId2" tooltip="Data Input"/>
          <a:extLst>
            <a:ext uri="{FF2B5EF4-FFF2-40B4-BE49-F238E27FC236}">
              <a16:creationId xmlns:a16="http://schemas.microsoft.com/office/drawing/2014/main" id="{7D41BD74-5C19-48B1-A6A5-5E9E87B12C59}"/>
            </a:ext>
          </a:extLst>
        </xdr:cNvPr>
        <xdr:cNvSpPr>
          <a:spLocks noChangeAspect="1"/>
        </xdr:cNvSpPr>
      </xdr:nvSpPr>
      <xdr:spPr>
        <a:xfrm>
          <a:off x="2362200" y="295275"/>
          <a:ext cx="1304925" cy="3429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 INPUT</a:t>
          </a:r>
        </a:p>
      </xdr:txBody>
    </xdr:sp>
    <xdr:clientData/>
  </xdr:oneCellAnchor>
  <xdr:oneCellAnchor>
    <xdr:from>
      <xdr:col>3</xdr:col>
      <xdr:colOff>47625</xdr:colOff>
      <xdr:row>1</xdr:row>
      <xdr:rowOff>104775</xdr:rowOff>
    </xdr:from>
    <xdr:ext cx="1304925" cy="342900"/>
    <xdr:sp macro="" textlink="">
      <xdr:nvSpPr>
        <xdr:cNvPr id="23" name="Rectangle: Rounded Corners 22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A226C9D7-3939-4524-B524-8AFA066B7231}"/>
            </a:ext>
          </a:extLst>
        </xdr:cNvPr>
        <xdr:cNvSpPr>
          <a:spLocks noChangeAspect="1"/>
        </xdr:cNvSpPr>
      </xdr:nvSpPr>
      <xdr:spPr>
        <a:xfrm>
          <a:off x="1819275" y="295275"/>
          <a:ext cx="1304925" cy="3429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/>
  </xdr:oneCellAnchor>
  <xdr:oneCellAnchor>
    <xdr:from>
      <xdr:col>1</xdr:col>
      <xdr:colOff>2343149</xdr:colOff>
      <xdr:row>20</xdr:row>
      <xdr:rowOff>9525</xdr:rowOff>
    </xdr:from>
    <xdr:ext cx="7496176" cy="971550"/>
    <xdr:grpSp>
      <xdr:nvGrpSpPr>
        <xdr:cNvPr id="25" name="Group 24">
          <a:hlinkClick xmlns:r="http://schemas.openxmlformats.org/officeDocument/2006/relationships" r:id="rId6" tooltip="Get Full Version"/>
          <a:extLst>
            <a:ext uri="{FF2B5EF4-FFF2-40B4-BE49-F238E27FC236}">
              <a16:creationId xmlns:a16="http://schemas.microsoft.com/office/drawing/2014/main" id="{02E356AD-57C5-440D-9F2E-B943FD30E516}"/>
            </a:ext>
          </a:extLst>
        </xdr:cNvPr>
        <xdr:cNvGrpSpPr/>
      </xdr:nvGrpSpPr>
      <xdr:grpSpPr>
        <a:xfrm>
          <a:off x="2590799" y="4800600"/>
          <a:ext cx="7496176" cy="971550"/>
          <a:chOff x="2076450" y="5229225"/>
          <a:chExt cx="7496176" cy="971550"/>
        </a:xfrm>
      </xdr:grpSpPr>
      <xdr:sp macro="" textlink="">
        <xdr:nvSpPr>
          <xdr:cNvPr id="26" name="Rectangle: Rounded Corners 25">
            <a:hlinkClick xmlns:r="http://schemas.openxmlformats.org/officeDocument/2006/relationships" r:id="rId6" tooltip="Get Full Version"/>
            <a:extLst>
              <a:ext uri="{FF2B5EF4-FFF2-40B4-BE49-F238E27FC236}">
                <a16:creationId xmlns:a16="http://schemas.microsoft.com/office/drawing/2014/main" id="{BF893B5F-9A6E-0AEE-B355-380FAAF0E4D1}"/>
              </a:ext>
            </a:extLst>
          </xdr:cNvPr>
          <xdr:cNvSpPr>
            <a:spLocks/>
          </xdr:cNvSpPr>
        </xdr:nvSpPr>
        <xdr:spPr>
          <a:xfrm>
            <a:off x="2076450" y="5229225"/>
            <a:ext cx="7496176" cy="971550"/>
          </a:xfrm>
          <a:prstGeom prst="roundRect">
            <a:avLst/>
          </a:prstGeom>
          <a:solidFill>
            <a:srgbClr val="1F4E78">
              <a:alpha val="69804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algn="ctr">
              <a:spcBef>
                <a:spcPts val="0"/>
              </a:spcBef>
              <a:spcAft>
                <a:spcPts val="800"/>
              </a:spcAft>
            </a:pPr>
            <a:r>
              <a:rPr lang="en-US" sz="1500" b="1" u="sng">
                <a:solidFill>
                  <a:srgbClr val="D9E2EC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 panose="020B0502020202020204" pitchFamily="34" charset="0"/>
              </a:rPr>
              <a:t>Get Full Version</a:t>
            </a:r>
          </a:p>
          <a:p>
            <a:pPr marL="0" algn="ctr">
              <a:spcAft>
                <a:spcPts val="0"/>
              </a:spcAft>
            </a:pPr>
            <a:r>
              <a:rPr lang="en-US" sz="1300" b="0">
                <a:solidFill>
                  <a:srgbClr val="D9E2EC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 panose="020B0502020202020204" pitchFamily="34" charset="0"/>
              </a:rPr>
              <a:t>Unlock</a:t>
            </a:r>
            <a:r>
              <a:rPr lang="en-US" sz="1300" b="0" baseline="0">
                <a:solidFill>
                  <a:srgbClr val="D9E2EC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 panose="020B0502020202020204" pitchFamily="34" charset="0"/>
              </a:rPr>
              <a:t> </a:t>
            </a:r>
            <a:r>
              <a:rPr lang="en-US" sz="1300" b="0">
                <a:solidFill>
                  <a:srgbClr val="D9E2EC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 panose="020B0502020202020204" pitchFamily="34" charset="0"/>
              </a:rPr>
              <a:t>tables, remove logo and access many other cool features</a:t>
            </a:r>
            <a:r>
              <a:rPr lang="tr-TR" sz="1300" b="0">
                <a:solidFill>
                  <a:srgbClr val="D9E2EC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 panose="020B0502020202020204" pitchFamily="34" charset="0"/>
              </a:rPr>
              <a:t>.</a:t>
            </a:r>
          </a:p>
        </xdr:txBody>
      </xdr:sp>
      <xdr:pic>
        <xdr:nvPicPr>
          <xdr:cNvPr id="27" name="Picture 26">
            <a:hlinkClick xmlns:r="http://schemas.openxmlformats.org/officeDocument/2006/relationships" r:id="rId6" tooltip="Get Full Version"/>
            <a:extLst>
              <a:ext uri="{FF2B5EF4-FFF2-40B4-BE49-F238E27FC236}">
                <a16:creationId xmlns:a16="http://schemas.microsoft.com/office/drawing/2014/main" id="{FDB9A344-AABB-12E7-39CA-3EFEF32EAA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duotone>
              <a:prstClr val="black"/>
              <a:srgbClr val="D9C3A5">
                <a:tint val="50000"/>
                <a:satMod val="180000"/>
              </a:srgbClr>
            </a:duoton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368695" y="5490000"/>
            <a:ext cx="449064" cy="450000"/>
          </a:xfrm>
          <a:prstGeom prst="rect">
            <a:avLst/>
          </a:prstGeom>
          <a:effectLst>
            <a:outerShdw blurRad="38100" dist="25400" dir="2700000" algn="tl" rotWithShape="0">
              <a:prstClr val="black">
                <a:alpha val="40000"/>
              </a:prstClr>
            </a:outerShdw>
          </a:effectLst>
        </xdr:spPr>
      </xdr:pic>
    </xdr:grpSp>
    <xdr:clientData fPrintsWithSheet="0"/>
  </xdr:oneCellAnchor>
  <xdr:oneCellAnchor>
    <xdr:from>
      <xdr:col>6</xdr:col>
      <xdr:colOff>1752600</xdr:colOff>
      <xdr:row>1</xdr:row>
      <xdr:rowOff>104774</xdr:rowOff>
    </xdr:from>
    <xdr:ext cx="1014221" cy="291600"/>
    <xdr:pic>
      <xdr:nvPicPr>
        <xdr:cNvPr id="102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6383AA4-2D42-45C4-AA7E-CAC1D1B9EC38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19BA958-7BFB-2680-BA8D-766226D2B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FA89462-0358-6548-D7A9-CC7EE024CED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1061AD-9DDB-43D5-88E8-1EF2201C6ABC}" name="Table1" displayName="Table1" ref="B5:G105" totalsRowShown="0" headerRowDxfId="9" dataDxfId="7" headerRowBorderDxfId="8" tableBorderDxfId="6" headerRowCellStyle="Normal 2">
  <autoFilter ref="B5:G105" xr:uid="{F01061AD-9DDB-43D5-88E8-1EF2201C6A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2DE2276-7027-425F-B5AF-501B6C1641D1}" name="Causes" dataDxfId="5" dataCellStyle="Normal 2"/>
    <tableColumn id="2" xr3:uid="{22A75CDF-DCD0-4931-BCD9-B29CB12DCCE2}" name="Occasions" dataDxfId="4" dataCellStyle="Percent"/>
    <tableColumn id="3" xr3:uid="{C24AD7E0-E321-4A53-91BE-6F24D61F9965}" name="Responsibles" dataDxfId="3" dataCellStyle="Normal 2"/>
    <tableColumn id="7" xr3:uid="{32FB1D17-832D-4F5C-8BB1-DD47B23AFA8B}" name="Targets" dataDxfId="2" dataCellStyle="Normal 2"/>
    <tableColumn id="4" xr3:uid="{B45BDF7C-30D1-4E19-8235-80DF9A6DD7F9}" name="Status" dataDxfId="1" dataCellStyle="Percent">
      <calculatedColumnFormula>IF(AND(LEN(E6),LEN(C6))=FALSE,"",(IF(C6=E6,Calc!$Q$14,IF(C6&lt;E6,Calc!$Q$13,Calc!$Q$15))))</calculatedColumnFormula>
    </tableColumn>
    <tableColumn id="6" xr3:uid="{57C54389-6A85-4951-80C8-188F68A4E287}" name="Comments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1172-2B9C-4F67-A6B4-FBE4944EC431}">
  <sheetPr>
    <pageSetUpPr autoPageBreaks="0" fitToPage="1"/>
  </sheetPr>
  <dimension ref="A1:N32"/>
  <sheetViews>
    <sheetView showGridLines="0" showRowColHeaders="0" tabSelected="1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7" customWidth="1"/>
    <col min="2" max="2" width="2.85546875" style="62" customWidth="1"/>
    <col min="3" max="3" width="40.7109375" style="7" customWidth="1"/>
    <col min="4" max="4" width="20.7109375" style="7" customWidth="1"/>
    <col min="5" max="5" width="2.85546875" style="7" customWidth="1"/>
    <col min="6" max="6" width="60.7109375" style="7" customWidth="1"/>
    <col min="7" max="8" width="2.85546875" style="7" customWidth="1"/>
    <col min="9" max="11" width="15.7109375" style="7" customWidth="1"/>
    <col min="12" max="12" width="2.85546875" style="7" customWidth="1"/>
    <col min="13" max="16384" width="8.85546875" style="7"/>
  </cols>
  <sheetData>
    <row r="1" spans="1:13" s="1" customFormat="1" ht="6.75" customHeight="1" x14ac:dyDescent="0.25">
      <c r="B1" s="65"/>
    </row>
    <row r="2" spans="1:13" s="3" customFormat="1" ht="20.100000000000001" customHeight="1" x14ac:dyDescent="0.25">
      <c r="B2" s="66"/>
      <c r="C2" s="67" t="s">
        <v>19</v>
      </c>
      <c r="D2" s="67"/>
      <c r="E2" s="67"/>
      <c r="F2" s="67"/>
      <c r="G2" s="68"/>
      <c r="H2" s="68"/>
      <c r="I2" s="68"/>
      <c r="J2" s="68"/>
      <c r="K2" s="68"/>
      <c r="L2" s="68"/>
    </row>
    <row r="3" spans="1:13" s="5" customFormat="1" ht="24" customHeight="1" x14ac:dyDescent="0.25">
      <c r="B3" s="69"/>
      <c r="C3" s="70" t="s">
        <v>29</v>
      </c>
      <c r="D3" s="70"/>
      <c r="E3" s="70"/>
      <c r="F3" s="70"/>
      <c r="G3" s="71"/>
      <c r="H3" s="71"/>
      <c r="I3" s="71"/>
      <c r="J3" s="71"/>
      <c r="K3" s="71"/>
      <c r="L3" s="71"/>
    </row>
    <row r="4" spans="1:13" ht="4.9000000000000004" customHeight="1" x14ac:dyDescent="0.25">
      <c r="A4" s="72"/>
      <c r="B4" s="73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3" ht="4.9000000000000004" customHeight="1" x14ac:dyDescent="0.25">
      <c r="A5" s="72"/>
      <c r="B5" s="73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3" ht="15" customHeight="1" x14ac:dyDescent="0.25">
      <c r="A6" s="72"/>
      <c r="B6" s="107"/>
      <c r="C6" s="108"/>
      <c r="D6" s="108"/>
      <c r="E6" s="108"/>
      <c r="F6" s="108"/>
      <c r="G6" s="109"/>
      <c r="H6" s="108"/>
      <c r="I6" s="108"/>
      <c r="J6" s="108"/>
      <c r="K6" s="108"/>
      <c r="L6" s="110"/>
      <c r="M6" s="120"/>
    </row>
    <row r="7" spans="1:13" ht="24.95" customHeight="1" x14ac:dyDescent="0.25">
      <c r="B7" s="111"/>
      <c r="C7" s="112"/>
      <c r="D7" s="112"/>
      <c r="E7" s="112"/>
      <c r="F7" s="112"/>
      <c r="G7" s="81"/>
      <c r="H7" s="113"/>
      <c r="I7" s="153" t="s">
        <v>63</v>
      </c>
      <c r="J7" s="154"/>
      <c r="K7" s="155"/>
      <c r="L7" s="114"/>
      <c r="M7" s="120"/>
    </row>
    <row r="8" spans="1:13" ht="24.95" customHeight="1" x14ac:dyDescent="0.25">
      <c r="B8" s="111"/>
      <c r="C8" s="113"/>
      <c r="D8" s="113"/>
      <c r="E8" s="113"/>
      <c r="F8" s="113"/>
      <c r="G8" s="81"/>
      <c r="H8" s="113"/>
      <c r="I8" s="156" t="str">
        <f>IFERROR(Calc!$I$5,"-")</f>
        <v>Manuel Rivas</v>
      </c>
      <c r="J8" s="157"/>
      <c r="K8" s="158"/>
      <c r="L8" s="114"/>
      <c r="M8" s="120"/>
    </row>
    <row r="9" spans="1:13" ht="15" customHeight="1" x14ac:dyDescent="0.25">
      <c r="B9" s="111"/>
      <c r="C9" s="113"/>
      <c r="D9" s="113"/>
      <c r="E9" s="113"/>
      <c r="F9" s="113"/>
      <c r="G9" s="81"/>
      <c r="H9" s="113"/>
      <c r="I9" s="113"/>
      <c r="J9" s="113"/>
      <c r="K9" s="115"/>
      <c r="L9" s="114"/>
      <c r="M9" s="120"/>
    </row>
    <row r="10" spans="1:13" ht="24.95" customHeight="1" x14ac:dyDescent="0.25">
      <c r="B10" s="111"/>
      <c r="C10" s="113"/>
      <c r="D10" s="113"/>
      <c r="E10" s="113"/>
      <c r="F10" s="113"/>
      <c r="G10" s="81"/>
      <c r="H10" s="113"/>
      <c r="I10" s="153" t="s">
        <v>62</v>
      </c>
      <c r="J10" s="154"/>
      <c r="K10" s="155"/>
      <c r="L10" s="114"/>
      <c r="M10" s="120"/>
    </row>
    <row r="11" spans="1:13" ht="24.95" customHeight="1" x14ac:dyDescent="0.25">
      <c r="B11" s="111"/>
      <c r="C11" s="113"/>
      <c r="D11" s="113"/>
      <c r="E11" s="113"/>
      <c r="F11" s="113"/>
      <c r="G11" s="81"/>
      <c r="H11" s="113"/>
      <c r="I11" s="159" t="str">
        <f>IFERROR(Calc!$J$5,"-")</f>
        <v>Errors during packaging</v>
      </c>
      <c r="J11" s="160"/>
      <c r="K11" s="161"/>
      <c r="L11" s="114"/>
      <c r="M11" s="120"/>
    </row>
    <row r="12" spans="1:13" ht="15" customHeight="1" x14ac:dyDescent="0.25">
      <c r="B12" s="111"/>
      <c r="C12" s="113"/>
      <c r="D12" s="113"/>
      <c r="E12" s="113"/>
      <c r="F12" s="113"/>
      <c r="G12" s="81"/>
      <c r="H12" s="113"/>
      <c r="I12" s="113"/>
      <c r="J12" s="113"/>
      <c r="K12" s="115"/>
      <c r="L12" s="114"/>
      <c r="M12" s="120"/>
    </row>
    <row r="13" spans="1:13" ht="24.95" customHeight="1" x14ac:dyDescent="0.25">
      <c r="B13" s="111"/>
      <c r="C13" s="113"/>
      <c r="D13" s="113"/>
      <c r="E13" s="113"/>
      <c r="F13" s="113"/>
      <c r="G13" s="81"/>
      <c r="H13" s="113"/>
      <c r="I13" s="103" t="s">
        <v>35</v>
      </c>
      <c r="J13" s="104" t="s">
        <v>36</v>
      </c>
      <c r="K13" s="105" t="s">
        <v>34</v>
      </c>
      <c r="L13" s="114"/>
      <c r="M13" s="120"/>
    </row>
    <row r="14" spans="1:13" ht="24.95" customHeight="1" x14ac:dyDescent="0.25">
      <c r="B14" s="111"/>
      <c r="C14" s="113"/>
      <c r="D14" s="113"/>
      <c r="E14" s="113"/>
      <c r="F14" s="113"/>
      <c r="G14" s="81"/>
      <c r="H14" s="113"/>
      <c r="I14" s="98">
        <f>IFERROR(Calc!$R$8,"-")</f>
        <v>3</v>
      </c>
      <c r="J14" s="99">
        <f>IFERROR(Calc!$R$9,"-")</f>
        <v>3</v>
      </c>
      <c r="K14" s="97">
        <f>IFERROR(Calc!$R$10,"-")</f>
        <v>4</v>
      </c>
      <c r="L14" s="114"/>
      <c r="M14" s="120"/>
    </row>
    <row r="15" spans="1:13" ht="15" customHeight="1" x14ac:dyDescent="0.25">
      <c r="B15" s="111"/>
      <c r="C15" s="113"/>
      <c r="D15" s="113"/>
      <c r="E15" s="113"/>
      <c r="F15" s="113"/>
      <c r="G15" s="81"/>
      <c r="H15" s="113"/>
      <c r="I15" s="113"/>
      <c r="J15" s="113"/>
      <c r="K15" s="113"/>
      <c r="L15" s="114"/>
      <c r="M15" s="120"/>
    </row>
    <row r="16" spans="1:13" ht="21.95" customHeight="1" x14ac:dyDescent="0.25">
      <c r="B16" s="111"/>
      <c r="C16" s="113"/>
      <c r="D16" s="113"/>
      <c r="E16" s="113"/>
      <c r="F16" s="113"/>
      <c r="G16" s="81"/>
      <c r="H16" s="113"/>
      <c r="I16" s="113"/>
      <c r="J16" s="113"/>
      <c r="K16" s="113"/>
      <c r="L16" s="114"/>
      <c r="M16" s="120"/>
    </row>
    <row r="17" spans="2:14" ht="21.95" customHeight="1" x14ac:dyDescent="0.25">
      <c r="B17" s="111"/>
      <c r="C17" s="113"/>
      <c r="D17" s="113"/>
      <c r="E17" s="113"/>
      <c r="F17" s="113"/>
      <c r="G17" s="81"/>
      <c r="H17" s="113"/>
      <c r="I17" s="113"/>
      <c r="J17" s="113"/>
      <c r="K17" s="113"/>
      <c r="L17" s="114"/>
      <c r="M17" s="120"/>
    </row>
    <row r="18" spans="2:14" ht="25.5" customHeight="1" thickBot="1" x14ac:dyDescent="0.3">
      <c r="B18" s="111"/>
      <c r="C18" s="113"/>
      <c r="D18" s="113"/>
      <c r="E18" s="113"/>
      <c r="F18" s="113"/>
      <c r="G18" s="81"/>
      <c r="H18" s="113"/>
      <c r="I18" s="113"/>
      <c r="J18" s="113"/>
      <c r="K18" s="113"/>
      <c r="L18" s="114"/>
      <c r="M18" s="120"/>
    </row>
    <row r="19" spans="2:14" ht="27.95" customHeight="1" thickBot="1" x14ac:dyDescent="0.3">
      <c r="B19" s="111"/>
      <c r="C19" s="91" t="s">
        <v>32</v>
      </c>
      <c r="D19" s="100" t="s">
        <v>47</v>
      </c>
      <c r="E19" s="113"/>
      <c r="F19" s="106" t="s">
        <v>44</v>
      </c>
      <c r="G19" s="81"/>
      <c r="H19" s="113"/>
      <c r="I19" s="113"/>
      <c r="J19" s="113"/>
      <c r="K19" s="113"/>
      <c r="L19" s="114"/>
      <c r="M19" s="120"/>
    </row>
    <row r="20" spans="2:14" ht="15" customHeight="1" x14ac:dyDescent="0.25">
      <c r="B20" s="111"/>
      <c r="C20" s="113"/>
      <c r="D20" s="113"/>
      <c r="E20" s="113"/>
      <c r="F20" s="113"/>
      <c r="G20" s="81"/>
      <c r="H20" s="113"/>
      <c r="I20" s="113"/>
      <c r="J20" s="113"/>
      <c r="K20" s="113"/>
      <c r="L20" s="114"/>
      <c r="M20" s="120"/>
    </row>
    <row r="21" spans="2:14" ht="21.95" customHeight="1" x14ac:dyDescent="0.25">
      <c r="B21" s="111"/>
      <c r="C21" s="113"/>
      <c r="D21" s="113"/>
      <c r="E21" s="113"/>
      <c r="F21" s="113"/>
      <c r="G21" s="81"/>
      <c r="H21" s="113"/>
      <c r="I21" s="113"/>
      <c r="J21" s="113"/>
      <c r="K21" s="113"/>
      <c r="L21" s="114"/>
      <c r="M21" s="120"/>
      <c r="N21" s="54"/>
    </row>
    <row r="22" spans="2:14" ht="21.95" customHeight="1" x14ac:dyDescent="0.25">
      <c r="B22" s="111"/>
      <c r="C22" s="113"/>
      <c r="D22" s="113"/>
      <c r="E22" s="113"/>
      <c r="F22" s="113"/>
      <c r="G22" s="81"/>
      <c r="H22" s="113"/>
      <c r="I22" s="113"/>
      <c r="J22" s="113"/>
      <c r="K22" s="113"/>
      <c r="L22" s="114"/>
      <c r="M22" s="120"/>
      <c r="N22" s="54"/>
    </row>
    <row r="23" spans="2:14" ht="21.95" customHeight="1" x14ac:dyDescent="0.25">
      <c r="B23" s="111"/>
      <c r="C23" s="113"/>
      <c r="D23" s="113"/>
      <c r="E23" s="113"/>
      <c r="F23" s="113"/>
      <c r="G23" s="81"/>
      <c r="H23" s="113"/>
      <c r="I23" s="113"/>
      <c r="J23" s="113"/>
      <c r="K23" s="113"/>
      <c r="L23" s="114"/>
      <c r="M23" s="120"/>
      <c r="N23" s="54"/>
    </row>
    <row r="24" spans="2:14" ht="21.95" customHeight="1" x14ac:dyDescent="0.25">
      <c r="B24" s="111"/>
      <c r="C24" s="113"/>
      <c r="D24" s="113"/>
      <c r="E24" s="113"/>
      <c r="F24" s="113"/>
      <c r="G24" s="81"/>
      <c r="H24" s="113"/>
      <c r="I24" s="113"/>
      <c r="J24" s="113"/>
      <c r="K24" s="113"/>
      <c r="L24" s="114"/>
      <c r="M24" s="120"/>
    </row>
    <row r="25" spans="2:14" ht="21.95" customHeight="1" x14ac:dyDescent="0.25">
      <c r="B25" s="111"/>
      <c r="C25" s="113"/>
      <c r="D25" s="113"/>
      <c r="E25" s="113"/>
      <c r="F25" s="113"/>
      <c r="G25" s="81"/>
      <c r="H25" s="113"/>
      <c r="I25" s="113"/>
      <c r="J25" s="113"/>
      <c r="K25" s="113"/>
      <c r="L25" s="114"/>
      <c r="M25" s="120"/>
      <c r="N25" s="54"/>
    </row>
    <row r="26" spans="2:14" ht="21.95" customHeight="1" x14ac:dyDescent="0.25">
      <c r="B26" s="111"/>
      <c r="C26" s="113"/>
      <c r="D26" s="113"/>
      <c r="E26" s="113"/>
      <c r="F26" s="113"/>
      <c r="G26" s="81"/>
      <c r="H26" s="113"/>
      <c r="I26" s="113"/>
      <c r="J26" s="113"/>
      <c r="K26" s="113"/>
      <c r="L26" s="114"/>
      <c r="M26" s="120"/>
    </row>
    <row r="27" spans="2:14" ht="21.95" customHeight="1" x14ac:dyDescent="0.25">
      <c r="B27" s="111"/>
      <c r="C27" s="113"/>
      <c r="D27" s="113"/>
      <c r="E27" s="113"/>
      <c r="F27" s="113"/>
      <c r="G27" s="81"/>
      <c r="H27" s="113"/>
      <c r="I27" s="113"/>
      <c r="J27" s="113"/>
      <c r="K27" s="113"/>
      <c r="L27" s="114"/>
      <c r="M27" s="120"/>
    </row>
    <row r="28" spans="2:14" ht="21.95" customHeight="1" x14ac:dyDescent="0.25">
      <c r="B28" s="111"/>
      <c r="C28" s="113"/>
      <c r="D28" s="113"/>
      <c r="E28" s="113"/>
      <c r="F28" s="113"/>
      <c r="G28" s="81"/>
      <c r="H28" s="113"/>
      <c r="I28" s="113"/>
      <c r="J28" s="113"/>
      <c r="K28" s="113"/>
      <c r="L28" s="114"/>
      <c r="M28" s="120"/>
    </row>
    <row r="29" spans="2:14" ht="21.95" customHeight="1" x14ac:dyDescent="0.25">
      <c r="B29" s="111"/>
      <c r="C29" s="113"/>
      <c r="D29" s="113"/>
      <c r="E29" s="113"/>
      <c r="F29" s="113"/>
      <c r="G29" s="81"/>
      <c r="H29" s="113"/>
      <c r="I29" s="113"/>
      <c r="J29" s="113"/>
      <c r="K29" s="113"/>
      <c r="L29" s="114"/>
      <c r="M29" s="120"/>
    </row>
    <row r="30" spans="2:14" ht="15" customHeight="1" x14ac:dyDescent="0.25">
      <c r="B30" s="116"/>
      <c r="C30" s="117"/>
      <c r="D30" s="117"/>
      <c r="E30" s="117"/>
      <c r="F30" s="117"/>
      <c r="G30" s="118"/>
      <c r="H30" s="117"/>
      <c r="I30" s="117"/>
      <c r="J30" s="117"/>
      <c r="K30" s="117"/>
      <c r="L30" s="119"/>
      <c r="M30" s="120"/>
    </row>
    <row r="31" spans="2:14" ht="7.15" customHeight="1" x14ac:dyDescent="0.25"/>
    <row r="32" spans="2:14" s="1" customFormat="1" ht="22.9" customHeight="1" x14ac:dyDescent="0.25"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</row>
  </sheetData>
  <sheetProtection algorithmName="SHA-512" hashValue="9Km7RSUqALl5rM9N+YAEgvMWtcyyPk4IkefArsiRRs8LhnVFZ5DaHevVN0g4e5PAhGvrkETn/YUrKVAWH65Tkg==" saltValue="1hvexEE2yP2ZmbYyVtX8hQ==" spinCount="100000" sheet="1" objects="1" scenarios="1"/>
  <mergeCells count="4">
    <mergeCell ref="I7:K7"/>
    <mergeCell ref="I8:K8"/>
    <mergeCell ref="I10:K10"/>
    <mergeCell ref="I11:K11"/>
  </mergeCells>
  <dataValidations count="2">
    <dataValidation type="list" allowBlank="1" showInputMessage="1" showErrorMessage="1" sqref="D19" xr:uid="{B73DA983-4347-4FFF-A67E-B9652F235384}">
      <formula1>Choose_Responsible</formula1>
    </dataValidation>
    <dataValidation type="list" allowBlank="1" showInputMessage="1" showErrorMessage="1" sqref="F19" xr:uid="{2552F850-48B6-4ABC-854D-F1A77F79F4B4}">
      <formula1>Causes_Realization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AF2A-EAB5-403F-B008-A81E1E9ED52D}">
  <sheetPr>
    <pageSetUpPr fitToPage="1"/>
  </sheetPr>
  <dimension ref="A1:K10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Row="1" x14ac:dyDescent="0.25"/>
  <cols>
    <col min="1" max="1" width="3.7109375" style="7" customWidth="1"/>
    <col min="2" max="2" width="50.7109375" style="7" customWidth="1"/>
    <col min="3" max="3" width="15.7109375" style="7" customWidth="1"/>
    <col min="4" max="4" width="29.140625" style="7" customWidth="1"/>
    <col min="5" max="5" width="15.7109375" style="7" customWidth="1"/>
    <col min="6" max="6" width="20.7109375" style="7" customWidth="1"/>
    <col min="7" max="7" width="50.7109375" style="7" customWidth="1"/>
    <col min="8" max="16384" width="8.85546875" style="7"/>
  </cols>
  <sheetData>
    <row r="1" spans="1:11" s="1" customFormat="1" ht="6.75" customHeight="1" x14ac:dyDescent="0.25">
      <c r="B1" s="2"/>
    </row>
    <row r="2" spans="1:11" s="3" customFormat="1" ht="20.100000000000001" customHeight="1" x14ac:dyDescent="0.25">
      <c r="B2" s="77" t="s">
        <v>19</v>
      </c>
      <c r="C2" s="78"/>
      <c r="D2" s="78"/>
      <c r="E2" s="78"/>
      <c r="F2" s="78"/>
      <c r="G2" s="78"/>
    </row>
    <row r="3" spans="1:11" s="5" customFormat="1" ht="24" customHeight="1" x14ac:dyDescent="0.25">
      <c r="B3" s="79" t="s">
        <v>9</v>
      </c>
      <c r="C3" s="80"/>
      <c r="D3" s="80"/>
      <c r="E3" s="80"/>
      <c r="F3" s="80"/>
      <c r="G3" s="80"/>
    </row>
    <row r="4" spans="1:11" ht="4.9000000000000004" customHeight="1" x14ac:dyDescent="0.25">
      <c r="A4" s="72"/>
      <c r="B4" s="72"/>
      <c r="C4" s="72"/>
      <c r="D4" s="72"/>
      <c r="E4" s="72"/>
    </row>
    <row r="5" spans="1:11" ht="30" customHeight="1" x14ac:dyDescent="0.25">
      <c r="B5" s="125" t="s">
        <v>10</v>
      </c>
      <c r="C5" s="126" t="s">
        <v>23</v>
      </c>
      <c r="D5" s="127" t="s">
        <v>26</v>
      </c>
      <c r="E5" s="128" t="s">
        <v>30</v>
      </c>
      <c r="F5" s="130" t="s">
        <v>20</v>
      </c>
      <c r="G5" s="129" t="s">
        <v>31</v>
      </c>
    </row>
    <row r="6" spans="1:11" ht="20.100000000000001" customHeight="1" x14ac:dyDescent="0.25">
      <c r="B6" s="84" t="s">
        <v>46</v>
      </c>
      <c r="C6" s="121">
        <v>5</v>
      </c>
      <c r="D6" s="122" t="s">
        <v>47</v>
      </c>
      <c r="E6" s="82">
        <v>2</v>
      </c>
      <c r="F6" s="90" t="str">
        <f>IF(AND(LEN(E6),LEN(C6))=FALSE,"",(IF(C6=E6,Calc!$Q$14,IF(C6&lt;E6,Calc!$Q$13,Calc!$Q$15))))</f>
        <v>Over Target</v>
      </c>
      <c r="G6" s="83"/>
    </row>
    <row r="7" spans="1:11" ht="20.100000000000001" customHeight="1" x14ac:dyDescent="0.25">
      <c r="B7" s="84" t="s">
        <v>48</v>
      </c>
      <c r="C7" s="123">
        <v>60</v>
      </c>
      <c r="D7" s="124" t="s">
        <v>33</v>
      </c>
      <c r="E7" s="82">
        <v>100</v>
      </c>
      <c r="F7" s="90" t="str">
        <f>IF(AND(LEN(E7),LEN(C7))=FALSE,"",(IF(C7=E7,Calc!$Q$14,IF(C7&lt;E7,Calc!$Q$13,Calc!$Q$15))))</f>
        <v>Below Target</v>
      </c>
      <c r="G7" s="83"/>
    </row>
    <row r="8" spans="1:11" ht="20.100000000000001" customHeight="1" x14ac:dyDescent="0.25">
      <c r="B8" s="84" t="s">
        <v>49</v>
      </c>
      <c r="C8" s="123">
        <v>10</v>
      </c>
      <c r="D8" s="124" t="s">
        <v>50</v>
      </c>
      <c r="E8" s="82">
        <v>30</v>
      </c>
      <c r="F8" s="90" t="str">
        <f>IF(AND(LEN(E8),LEN(C8))=FALSE,"",(IF(C8=E8,Calc!$Q$14,IF(C8&lt;E8,Calc!$Q$13,Calc!$Q$15))))</f>
        <v>Below Target</v>
      </c>
      <c r="G8" s="83"/>
    </row>
    <row r="9" spans="1:11" ht="20.100000000000001" customHeight="1" x14ac:dyDescent="0.25">
      <c r="B9" s="84" t="s">
        <v>51</v>
      </c>
      <c r="C9" s="123">
        <v>5</v>
      </c>
      <c r="D9" s="124" t="s">
        <v>47</v>
      </c>
      <c r="E9" s="82">
        <v>35</v>
      </c>
      <c r="F9" s="90" t="str">
        <f>IF(AND(LEN(E9),LEN(C9))=FALSE,"",(IF(C9=E9,Calc!$Q$14,IF(C9&lt;E9,Calc!$Q$13,Calc!$Q$15))))</f>
        <v>Below Target</v>
      </c>
      <c r="G9" s="83"/>
    </row>
    <row r="10" spans="1:11" ht="20.100000000000001" customHeight="1" x14ac:dyDescent="0.25">
      <c r="B10" s="84" t="s">
        <v>52</v>
      </c>
      <c r="C10" s="123">
        <v>15</v>
      </c>
      <c r="D10" s="124" t="s">
        <v>47</v>
      </c>
      <c r="E10" s="82">
        <v>90</v>
      </c>
      <c r="F10" s="90" t="str">
        <f>IF(AND(LEN(E10),LEN(C10))=FALSE,"",(IF(C10=E10,Calc!$Q$14,IF(C10&lt;E10,Calc!$Q$13,Calc!$Q$15))))</f>
        <v>Below Target</v>
      </c>
      <c r="G10" s="83"/>
    </row>
    <row r="11" spans="1:11" ht="20.100000000000001" customHeight="1" x14ac:dyDescent="0.25">
      <c r="B11" s="84" t="s">
        <v>53</v>
      </c>
      <c r="C11" s="123">
        <v>10</v>
      </c>
      <c r="D11" s="124" t="s">
        <v>54</v>
      </c>
      <c r="E11" s="82">
        <v>10</v>
      </c>
      <c r="F11" s="90" t="str">
        <f>IF(AND(LEN(E11),LEN(C11))=FALSE,"",(IF(C11=E11,Calc!$Q$14,IF(C11&lt;E11,Calc!$Q$13,Calc!$Q$15))))</f>
        <v>Target</v>
      </c>
      <c r="G11" s="83"/>
    </row>
    <row r="12" spans="1:11" ht="20.100000000000001" customHeight="1" x14ac:dyDescent="0.25">
      <c r="B12" s="84" t="s">
        <v>55</v>
      </c>
      <c r="C12" s="123">
        <v>10</v>
      </c>
      <c r="D12" s="124" t="s">
        <v>50</v>
      </c>
      <c r="E12" s="82">
        <v>5</v>
      </c>
      <c r="F12" s="90" t="str">
        <f>IF(AND(LEN(E12),LEN(C12))=FALSE,"",(IF(C12=E12,Calc!$Q$14,IF(C12&lt;E12,Calc!$Q$13,Calc!$Q$15))))</f>
        <v>Over Target</v>
      </c>
      <c r="G12" s="83"/>
    </row>
    <row r="13" spans="1:11" ht="20.100000000000001" customHeight="1" x14ac:dyDescent="0.25">
      <c r="B13" s="84" t="s">
        <v>56</v>
      </c>
      <c r="C13" s="121">
        <v>75</v>
      </c>
      <c r="D13" s="124" t="s">
        <v>33</v>
      </c>
      <c r="E13" s="82">
        <v>25</v>
      </c>
      <c r="F13" s="90" t="str">
        <f>IF(AND(LEN(E13),LEN(C13))=FALSE,"",(IF(C13=E13,Calc!$Q$14,IF(C13&lt;E13,Calc!$Q$13,Calc!$Q$15))))</f>
        <v>Over Target</v>
      </c>
      <c r="G13" s="83"/>
    </row>
    <row r="14" spans="1:11" ht="20.100000000000001" customHeight="1" x14ac:dyDescent="0.25">
      <c r="B14" s="84" t="s">
        <v>57</v>
      </c>
      <c r="C14" s="121">
        <v>5</v>
      </c>
      <c r="D14" s="124" t="s">
        <v>58</v>
      </c>
      <c r="E14" s="82">
        <v>5</v>
      </c>
      <c r="F14" s="90" t="str">
        <f>IF(AND(LEN(E14),LEN(C14))=FALSE,"",(IF(C14=E14,Calc!$Q$14,IF(C14&lt;E14,Calc!$Q$13,Calc!$Q$15))))</f>
        <v>Target</v>
      </c>
      <c r="G14" s="83"/>
    </row>
    <row r="15" spans="1:11" ht="20.100000000000001" customHeight="1" x14ac:dyDescent="0.25">
      <c r="B15" s="84" t="s">
        <v>59</v>
      </c>
      <c r="C15" s="121">
        <v>5</v>
      </c>
      <c r="D15" s="124" t="s">
        <v>54</v>
      </c>
      <c r="E15" s="82">
        <v>5</v>
      </c>
      <c r="F15" s="90" t="str">
        <f>IF(AND(LEN(E15),LEN(C15))=FALSE,"",(IF(C15=E15,Calc!$Q$14,IF(C15&lt;E15,Calc!$Q$13,Calc!$Q$15))))</f>
        <v>Target</v>
      </c>
      <c r="G15" s="83"/>
      <c r="I15" s="74"/>
      <c r="J15" s="75"/>
      <c r="K15" s="76"/>
    </row>
    <row r="16" spans="1:11" ht="20.100000000000001" customHeight="1" x14ac:dyDescent="0.25">
      <c r="B16" s="84"/>
      <c r="C16" s="121"/>
      <c r="D16" s="124"/>
      <c r="E16" s="82"/>
      <c r="F16" s="90" t="str">
        <f>IF(AND(LEN(E16),LEN(C16))=FALSE,"",(IF(C16=E16,Calc!$Q$14,IF(C16&lt;E16,Calc!$Q$13,Calc!$Q$15))))</f>
        <v/>
      </c>
      <c r="G16" s="83"/>
      <c r="I16" s="74"/>
      <c r="J16" s="75"/>
      <c r="K16" s="76"/>
    </row>
    <row r="17" spans="2:11" ht="20.100000000000001" customHeight="1" x14ac:dyDescent="0.25">
      <c r="B17" s="84"/>
      <c r="C17" s="121"/>
      <c r="D17" s="124"/>
      <c r="E17" s="82"/>
      <c r="F17" s="90" t="str">
        <f>IF(AND(LEN(E17),LEN(C17))=FALSE,"",(IF(C17=E17,Calc!$Q$14,IF(C17&lt;E17,Calc!$Q$13,Calc!$Q$15))))</f>
        <v/>
      </c>
      <c r="G17" s="83"/>
      <c r="I17" s="74"/>
      <c r="J17" s="75"/>
      <c r="K17" s="76"/>
    </row>
    <row r="18" spans="2:11" ht="20.100000000000001" customHeight="1" x14ac:dyDescent="0.25">
      <c r="B18" s="84"/>
      <c r="C18" s="121"/>
      <c r="D18" s="124"/>
      <c r="E18" s="82"/>
      <c r="F18" s="90" t="str">
        <f>IF(AND(LEN(E18),LEN(C18))=FALSE,"",(IF(C18=E18,Calc!$Q$14,IF(C18&lt;E18,Calc!$Q$13,Calc!$Q$15))))</f>
        <v/>
      </c>
      <c r="G18" s="83"/>
      <c r="I18" s="74"/>
      <c r="J18" s="75"/>
      <c r="K18" s="76"/>
    </row>
    <row r="19" spans="2:11" ht="20.100000000000001" customHeight="1" x14ac:dyDescent="0.25">
      <c r="B19" s="84"/>
      <c r="C19" s="121"/>
      <c r="D19" s="124"/>
      <c r="E19" s="82"/>
      <c r="F19" s="90" t="str">
        <f>IF(AND(LEN(E19),LEN(C19))=FALSE,"",(IF(C19=E19,Calc!$Q$14,IF(C19&lt;E19,Calc!$Q$13,Calc!$Q$15))))</f>
        <v/>
      </c>
      <c r="G19" s="83"/>
      <c r="I19" s="74"/>
      <c r="J19" s="75"/>
      <c r="K19" s="76"/>
    </row>
    <row r="20" spans="2:11" ht="20.100000000000001" customHeight="1" x14ac:dyDescent="0.25">
      <c r="B20" s="141"/>
      <c r="C20" s="142"/>
      <c r="D20" s="143"/>
      <c r="E20" s="144"/>
      <c r="F20" s="139"/>
      <c r="G20" s="145"/>
    </row>
    <row r="21" spans="2:11" ht="20.100000000000001" customHeight="1" x14ac:dyDescent="0.25">
      <c r="B21" s="141"/>
      <c r="C21" s="142"/>
      <c r="D21" s="143"/>
      <c r="E21" s="144"/>
      <c r="F21" s="139"/>
      <c r="G21" s="145"/>
    </row>
    <row r="22" spans="2:11" ht="20.100000000000001" customHeight="1" x14ac:dyDescent="0.25">
      <c r="B22" s="141"/>
      <c r="C22" s="142"/>
      <c r="D22" s="143"/>
      <c r="E22" s="144"/>
      <c r="F22" s="139"/>
      <c r="G22" s="145"/>
    </row>
    <row r="23" spans="2:11" ht="20.100000000000001" customHeight="1" x14ac:dyDescent="0.25">
      <c r="B23" s="141"/>
      <c r="C23" s="142"/>
      <c r="D23" s="143"/>
      <c r="E23" s="144"/>
      <c r="F23" s="139"/>
      <c r="G23" s="145"/>
    </row>
    <row r="24" spans="2:11" ht="20.100000000000001" customHeight="1" x14ac:dyDescent="0.25">
      <c r="B24" s="141"/>
      <c r="C24" s="142"/>
      <c r="D24" s="143"/>
      <c r="E24" s="144"/>
      <c r="F24" s="139"/>
      <c r="G24" s="145"/>
    </row>
    <row r="25" spans="2:11" ht="20.100000000000001" customHeight="1" x14ac:dyDescent="0.25">
      <c r="B25" s="141"/>
      <c r="C25" s="142"/>
      <c r="D25" s="143"/>
      <c r="E25" s="144"/>
      <c r="F25" s="139"/>
      <c r="G25" s="145"/>
    </row>
    <row r="26" spans="2:11" ht="20.100000000000001" hidden="1" customHeight="1" outlineLevel="1" x14ac:dyDescent="0.25">
      <c r="B26" s="141"/>
      <c r="C26" s="142"/>
      <c r="D26" s="143"/>
      <c r="E26" s="144"/>
      <c r="F26" s="139"/>
      <c r="G26" s="145"/>
    </row>
    <row r="27" spans="2:11" ht="20.100000000000001" hidden="1" customHeight="1" outlineLevel="1" x14ac:dyDescent="0.25">
      <c r="B27" s="141"/>
      <c r="C27" s="142"/>
      <c r="D27" s="143"/>
      <c r="E27" s="144"/>
      <c r="F27" s="139"/>
      <c r="G27" s="145"/>
    </row>
    <row r="28" spans="2:11" ht="20.100000000000001" hidden="1" customHeight="1" outlineLevel="1" x14ac:dyDescent="0.25">
      <c r="B28" s="141"/>
      <c r="C28" s="142"/>
      <c r="D28" s="143"/>
      <c r="E28" s="144"/>
      <c r="F28" s="139"/>
      <c r="G28" s="145"/>
    </row>
    <row r="29" spans="2:11" ht="20.100000000000001" hidden="1" customHeight="1" outlineLevel="1" x14ac:dyDescent="0.25">
      <c r="B29" s="141"/>
      <c r="C29" s="142"/>
      <c r="D29" s="143"/>
      <c r="E29" s="144"/>
      <c r="F29" s="139"/>
      <c r="G29" s="145"/>
    </row>
    <row r="30" spans="2:11" ht="20.100000000000001" hidden="1" customHeight="1" outlineLevel="1" x14ac:dyDescent="0.25">
      <c r="B30" s="141"/>
      <c r="C30" s="142"/>
      <c r="D30" s="143"/>
      <c r="E30" s="144"/>
      <c r="F30" s="139"/>
      <c r="G30" s="145"/>
    </row>
    <row r="31" spans="2:11" ht="20.100000000000001" hidden="1" customHeight="1" outlineLevel="1" x14ac:dyDescent="0.25">
      <c r="B31" s="141"/>
      <c r="C31" s="142"/>
      <c r="D31" s="143"/>
      <c r="E31" s="144"/>
      <c r="F31" s="139"/>
      <c r="G31" s="145"/>
    </row>
    <row r="32" spans="2:11" ht="20.100000000000001" hidden="1" customHeight="1" outlineLevel="1" x14ac:dyDescent="0.25">
      <c r="B32" s="141"/>
      <c r="C32" s="142"/>
      <c r="D32" s="143"/>
      <c r="E32" s="144"/>
      <c r="F32" s="139"/>
      <c r="G32" s="145"/>
    </row>
    <row r="33" spans="2:7" ht="20.100000000000001" hidden="1" customHeight="1" outlineLevel="1" x14ac:dyDescent="0.25">
      <c r="B33" s="141"/>
      <c r="C33" s="142"/>
      <c r="D33" s="143"/>
      <c r="E33" s="144"/>
      <c r="F33" s="139"/>
      <c r="G33" s="145"/>
    </row>
    <row r="34" spans="2:7" ht="20.100000000000001" hidden="1" customHeight="1" outlineLevel="1" x14ac:dyDescent="0.25">
      <c r="B34" s="141"/>
      <c r="C34" s="142"/>
      <c r="D34" s="143"/>
      <c r="E34" s="144"/>
      <c r="F34" s="139"/>
      <c r="G34" s="145"/>
    </row>
    <row r="35" spans="2:7" ht="20.100000000000001" hidden="1" customHeight="1" outlineLevel="1" x14ac:dyDescent="0.25">
      <c r="B35" s="141"/>
      <c r="C35" s="142"/>
      <c r="D35" s="143"/>
      <c r="E35" s="144"/>
      <c r="F35" s="139"/>
      <c r="G35" s="145"/>
    </row>
    <row r="36" spans="2:7" ht="20.100000000000001" hidden="1" customHeight="1" outlineLevel="1" x14ac:dyDescent="0.25">
      <c r="B36" s="141"/>
      <c r="C36" s="142"/>
      <c r="D36" s="143"/>
      <c r="E36" s="144"/>
      <c r="F36" s="139"/>
      <c r="G36" s="145"/>
    </row>
    <row r="37" spans="2:7" ht="20.100000000000001" hidden="1" customHeight="1" outlineLevel="1" x14ac:dyDescent="0.25">
      <c r="B37" s="141"/>
      <c r="C37" s="142"/>
      <c r="D37" s="143"/>
      <c r="E37" s="144"/>
      <c r="F37" s="139"/>
      <c r="G37" s="145"/>
    </row>
    <row r="38" spans="2:7" ht="20.100000000000001" hidden="1" customHeight="1" outlineLevel="1" x14ac:dyDescent="0.25">
      <c r="B38" s="141"/>
      <c r="C38" s="142"/>
      <c r="D38" s="143"/>
      <c r="E38" s="144"/>
      <c r="F38" s="139"/>
      <c r="G38" s="145"/>
    </row>
    <row r="39" spans="2:7" ht="20.100000000000001" hidden="1" customHeight="1" outlineLevel="1" x14ac:dyDescent="0.25">
      <c r="B39" s="141"/>
      <c r="C39" s="142"/>
      <c r="D39" s="143"/>
      <c r="E39" s="144"/>
      <c r="F39" s="139"/>
      <c r="G39" s="145"/>
    </row>
    <row r="40" spans="2:7" ht="20.100000000000001" hidden="1" customHeight="1" outlineLevel="1" x14ac:dyDescent="0.25">
      <c r="B40" s="141"/>
      <c r="C40" s="142"/>
      <c r="D40" s="143"/>
      <c r="E40" s="144"/>
      <c r="F40" s="139"/>
      <c r="G40" s="145"/>
    </row>
    <row r="41" spans="2:7" ht="20.100000000000001" hidden="1" customHeight="1" outlineLevel="1" x14ac:dyDescent="0.25">
      <c r="B41" s="141"/>
      <c r="C41" s="142"/>
      <c r="D41" s="143"/>
      <c r="E41" s="144"/>
      <c r="F41" s="139"/>
      <c r="G41" s="145"/>
    </row>
    <row r="42" spans="2:7" ht="20.100000000000001" hidden="1" customHeight="1" outlineLevel="1" x14ac:dyDescent="0.25">
      <c r="B42" s="141"/>
      <c r="C42" s="142"/>
      <c r="D42" s="143"/>
      <c r="E42" s="144"/>
      <c r="F42" s="139"/>
      <c r="G42" s="145"/>
    </row>
    <row r="43" spans="2:7" ht="20.100000000000001" hidden="1" customHeight="1" outlineLevel="1" x14ac:dyDescent="0.25">
      <c r="B43" s="141"/>
      <c r="C43" s="142"/>
      <c r="D43" s="143"/>
      <c r="E43" s="144"/>
      <c r="F43" s="139"/>
      <c r="G43" s="145"/>
    </row>
    <row r="44" spans="2:7" ht="20.100000000000001" hidden="1" customHeight="1" outlineLevel="1" x14ac:dyDescent="0.25">
      <c r="B44" s="141"/>
      <c r="C44" s="142"/>
      <c r="D44" s="143"/>
      <c r="E44" s="144"/>
      <c r="F44" s="139"/>
      <c r="G44" s="145"/>
    </row>
    <row r="45" spans="2:7" ht="20.100000000000001" hidden="1" customHeight="1" outlineLevel="1" x14ac:dyDescent="0.25">
      <c r="B45" s="141"/>
      <c r="C45" s="142"/>
      <c r="D45" s="143"/>
      <c r="E45" s="144"/>
      <c r="F45" s="139"/>
      <c r="G45" s="145"/>
    </row>
    <row r="46" spans="2:7" ht="20.100000000000001" hidden="1" customHeight="1" outlineLevel="1" x14ac:dyDescent="0.25">
      <c r="B46" s="141"/>
      <c r="C46" s="142"/>
      <c r="D46" s="143"/>
      <c r="E46" s="144"/>
      <c r="F46" s="139"/>
      <c r="G46" s="145"/>
    </row>
    <row r="47" spans="2:7" ht="20.100000000000001" hidden="1" customHeight="1" outlineLevel="1" x14ac:dyDescent="0.25">
      <c r="B47" s="141"/>
      <c r="C47" s="142"/>
      <c r="D47" s="143"/>
      <c r="E47" s="144"/>
      <c r="F47" s="139"/>
      <c r="G47" s="145"/>
    </row>
    <row r="48" spans="2:7" ht="20.100000000000001" hidden="1" customHeight="1" outlineLevel="1" x14ac:dyDescent="0.25">
      <c r="B48" s="141"/>
      <c r="C48" s="142"/>
      <c r="D48" s="143"/>
      <c r="E48" s="144"/>
      <c r="F48" s="139"/>
      <c r="G48" s="145"/>
    </row>
    <row r="49" spans="2:7" ht="20.100000000000001" hidden="1" customHeight="1" outlineLevel="1" x14ac:dyDescent="0.25">
      <c r="B49" s="141"/>
      <c r="C49" s="142"/>
      <c r="D49" s="143"/>
      <c r="E49" s="144"/>
      <c r="F49" s="139"/>
      <c r="G49" s="145"/>
    </row>
    <row r="50" spans="2:7" ht="20.100000000000001" hidden="1" customHeight="1" outlineLevel="1" x14ac:dyDescent="0.25">
      <c r="B50" s="141"/>
      <c r="C50" s="142"/>
      <c r="D50" s="143"/>
      <c r="E50" s="144"/>
      <c r="F50" s="139"/>
      <c r="G50" s="145"/>
    </row>
    <row r="51" spans="2:7" ht="20.100000000000001" hidden="1" customHeight="1" outlineLevel="1" x14ac:dyDescent="0.25">
      <c r="B51" s="141"/>
      <c r="C51" s="142"/>
      <c r="D51" s="143"/>
      <c r="E51" s="144"/>
      <c r="F51" s="139"/>
      <c r="G51" s="145"/>
    </row>
    <row r="52" spans="2:7" ht="20.100000000000001" hidden="1" customHeight="1" outlineLevel="1" x14ac:dyDescent="0.25">
      <c r="B52" s="141"/>
      <c r="C52" s="142"/>
      <c r="D52" s="143"/>
      <c r="E52" s="144"/>
      <c r="F52" s="139"/>
      <c r="G52" s="145"/>
    </row>
    <row r="53" spans="2:7" ht="20.100000000000001" hidden="1" customHeight="1" outlineLevel="1" x14ac:dyDescent="0.25">
      <c r="B53" s="141"/>
      <c r="C53" s="142"/>
      <c r="D53" s="143"/>
      <c r="E53" s="144"/>
      <c r="F53" s="139"/>
      <c r="G53" s="145"/>
    </row>
    <row r="54" spans="2:7" ht="20.100000000000001" hidden="1" customHeight="1" outlineLevel="1" x14ac:dyDescent="0.25">
      <c r="B54" s="141"/>
      <c r="C54" s="142"/>
      <c r="D54" s="143"/>
      <c r="E54" s="144"/>
      <c r="F54" s="139"/>
      <c r="G54" s="145"/>
    </row>
    <row r="55" spans="2:7" ht="20.100000000000001" hidden="1" customHeight="1" outlineLevel="1" x14ac:dyDescent="0.25">
      <c r="B55" s="141"/>
      <c r="C55" s="142"/>
      <c r="D55" s="143"/>
      <c r="E55" s="144"/>
      <c r="F55" s="139"/>
      <c r="G55" s="145"/>
    </row>
    <row r="56" spans="2:7" ht="20.100000000000001" hidden="1" customHeight="1" outlineLevel="1" x14ac:dyDescent="0.25">
      <c r="B56" s="141"/>
      <c r="C56" s="142"/>
      <c r="D56" s="143"/>
      <c r="E56" s="144"/>
      <c r="F56" s="139"/>
      <c r="G56" s="145"/>
    </row>
    <row r="57" spans="2:7" ht="20.100000000000001" hidden="1" customHeight="1" outlineLevel="1" x14ac:dyDescent="0.25">
      <c r="B57" s="141"/>
      <c r="C57" s="142"/>
      <c r="D57" s="143"/>
      <c r="E57" s="144"/>
      <c r="F57" s="139"/>
      <c r="G57" s="145"/>
    </row>
    <row r="58" spans="2:7" ht="20.100000000000001" hidden="1" customHeight="1" outlineLevel="1" x14ac:dyDescent="0.25">
      <c r="B58" s="141"/>
      <c r="C58" s="142"/>
      <c r="D58" s="143"/>
      <c r="E58" s="144"/>
      <c r="F58" s="139"/>
      <c r="G58" s="145"/>
    </row>
    <row r="59" spans="2:7" ht="20.100000000000001" hidden="1" customHeight="1" outlineLevel="1" x14ac:dyDescent="0.25">
      <c r="B59" s="141"/>
      <c r="C59" s="142"/>
      <c r="D59" s="143"/>
      <c r="E59" s="144"/>
      <c r="F59" s="139"/>
      <c r="G59" s="145"/>
    </row>
    <row r="60" spans="2:7" ht="20.100000000000001" hidden="1" customHeight="1" outlineLevel="1" x14ac:dyDescent="0.25">
      <c r="B60" s="141"/>
      <c r="C60" s="142"/>
      <c r="D60" s="143"/>
      <c r="E60" s="144"/>
      <c r="F60" s="139"/>
      <c r="G60" s="145"/>
    </row>
    <row r="61" spans="2:7" ht="20.100000000000001" hidden="1" customHeight="1" outlineLevel="1" x14ac:dyDescent="0.25">
      <c r="B61" s="141"/>
      <c r="C61" s="142"/>
      <c r="D61" s="143"/>
      <c r="E61" s="144"/>
      <c r="F61" s="139"/>
      <c r="G61" s="145"/>
    </row>
    <row r="62" spans="2:7" ht="20.100000000000001" hidden="1" customHeight="1" outlineLevel="1" x14ac:dyDescent="0.25">
      <c r="B62" s="141"/>
      <c r="C62" s="142"/>
      <c r="D62" s="143"/>
      <c r="E62" s="144"/>
      <c r="F62" s="139"/>
      <c r="G62" s="145"/>
    </row>
    <row r="63" spans="2:7" ht="20.100000000000001" hidden="1" customHeight="1" outlineLevel="1" x14ac:dyDescent="0.25">
      <c r="B63" s="141"/>
      <c r="C63" s="142"/>
      <c r="D63" s="143"/>
      <c r="E63" s="144"/>
      <c r="F63" s="139"/>
      <c r="G63" s="145"/>
    </row>
    <row r="64" spans="2:7" ht="20.100000000000001" hidden="1" customHeight="1" outlineLevel="1" x14ac:dyDescent="0.25">
      <c r="B64" s="141"/>
      <c r="C64" s="142"/>
      <c r="D64" s="143"/>
      <c r="E64" s="144"/>
      <c r="F64" s="139"/>
      <c r="G64" s="145"/>
    </row>
    <row r="65" spans="2:7" ht="20.100000000000001" hidden="1" customHeight="1" outlineLevel="1" x14ac:dyDescent="0.25">
      <c r="B65" s="141"/>
      <c r="C65" s="142"/>
      <c r="D65" s="143"/>
      <c r="E65" s="144"/>
      <c r="F65" s="139"/>
      <c r="G65" s="145"/>
    </row>
    <row r="66" spans="2:7" ht="20.100000000000001" hidden="1" customHeight="1" outlineLevel="1" x14ac:dyDescent="0.25">
      <c r="B66" s="141"/>
      <c r="C66" s="142"/>
      <c r="D66" s="143"/>
      <c r="E66" s="144"/>
      <c r="F66" s="139"/>
      <c r="G66" s="145"/>
    </row>
    <row r="67" spans="2:7" ht="20.100000000000001" hidden="1" customHeight="1" outlineLevel="1" x14ac:dyDescent="0.25">
      <c r="B67" s="141"/>
      <c r="C67" s="142"/>
      <c r="D67" s="143"/>
      <c r="E67" s="144"/>
      <c r="F67" s="139"/>
      <c r="G67" s="145"/>
    </row>
    <row r="68" spans="2:7" ht="20.100000000000001" hidden="1" customHeight="1" outlineLevel="1" x14ac:dyDescent="0.25">
      <c r="B68" s="141"/>
      <c r="C68" s="142"/>
      <c r="D68" s="143"/>
      <c r="E68" s="144"/>
      <c r="F68" s="139"/>
      <c r="G68" s="145"/>
    </row>
    <row r="69" spans="2:7" ht="20.100000000000001" hidden="1" customHeight="1" outlineLevel="1" x14ac:dyDescent="0.25">
      <c r="B69" s="141"/>
      <c r="C69" s="142"/>
      <c r="D69" s="143"/>
      <c r="E69" s="144"/>
      <c r="F69" s="139"/>
      <c r="G69" s="145"/>
    </row>
    <row r="70" spans="2:7" ht="20.100000000000001" hidden="1" customHeight="1" outlineLevel="1" x14ac:dyDescent="0.25">
      <c r="B70" s="141"/>
      <c r="C70" s="142"/>
      <c r="D70" s="143"/>
      <c r="E70" s="144"/>
      <c r="F70" s="139"/>
      <c r="G70" s="145"/>
    </row>
    <row r="71" spans="2:7" ht="20.100000000000001" hidden="1" customHeight="1" outlineLevel="1" x14ac:dyDescent="0.25">
      <c r="B71" s="141"/>
      <c r="C71" s="142"/>
      <c r="D71" s="143"/>
      <c r="E71" s="144"/>
      <c r="F71" s="139"/>
      <c r="G71" s="145"/>
    </row>
    <row r="72" spans="2:7" ht="20.100000000000001" hidden="1" customHeight="1" outlineLevel="1" x14ac:dyDescent="0.25">
      <c r="B72" s="141"/>
      <c r="C72" s="142"/>
      <c r="D72" s="143"/>
      <c r="E72" s="144"/>
      <c r="F72" s="139"/>
      <c r="G72" s="145"/>
    </row>
    <row r="73" spans="2:7" ht="20.100000000000001" hidden="1" customHeight="1" outlineLevel="1" x14ac:dyDescent="0.25">
      <c r="B73" s="141"/>
      <c r="C73" s="142"/>
      <c r="D73" s="143"/>
      <c r="E73" s="144"/>
      <c r="F73" s="139"/>
      <c r="G73" s="145"/>
    </row>
    <row r="74" spans="2:7" ht="20.100000000000001" hidden="1" customHeight="1" outlineLevel="1" x14ac:dyDescent="0.25">
      <c r="B74" s="141"/>
      <c r="C74" s="142"/>
      <c r="D74" s="143"/>
      <c r="E74" s="144"/>
      <c r="F74" s="139"/>
      <c r="G74" s="145"/>
    </row>
    <row r="75" spans="2:7" ht="20.100000000000001" hidden="1" customHeight="1" outlineLevel="1" x14ac:dyDescent="0.25">
      <c r="B75" s="141"/>
      <c r="C75" s="142"/>
      <c r="D75" s="143"/>
      <c r="E75" s="144"/>
      <c r="F75" s="139"/>
      <c r="G75" s="145"/>
    </row>
    <row r="76" spans="2:7" ht="20.100000000000001" hidden="1" customHeight="1" outlineLevel="1" x14ac:dyDescent="0.25">
      <c r="B76" s="141"/>
      <c r="C76" s="142"/>
      <c r="D76" s="143"/>
      <c r="E76" s="144"/>
      <c r="F76" s="139"/>
      <c r="G76" s="145"/>
    </row>
    <row r="77" spans="2:7" ht="20.100000000000001" hidden="1" customHeight="1" outlineLevel="1" x14ac:dyDescent="0.25">
      <c r="B77" s="141"/>
      <c r="C77" s="142"/>
      <c r="D77" s="143"/>
      <c r="E77" s="144"/>
      <c r="F77" s="139"/>
      <c r="G77" s="145"/>
    </row>
    <row r="78" spans="2:7" ht="20.100000000000001" hidden="1" customHeight="1" outlineLevel="1" x14ac:dyDescent="0.25">
      <c r="B78" s="141"/>
      <c r="C78" s="142"/>
      <c r="D78" s="143"/>
      <c r="E78" s="144"/>
      <c r="F78" s="139"/>
      <c r="G78" s="145"/>
    </row>
    <row r="79" spans="2:7" ht="20.100000000000001" hidden="1" customHeight="1" outlineLevel="1" x14ac:dyDescent="0.25">
      <c r="B79" s="141"/>
      <c r="C79" s="142"/>
      <c r="D79" s="143"/>
      <c r="E79" s="144"/>
      <c r="F79" s="139"/>
      <c r="G79" s="145"/>
    </row>
    <row r="80" spans="2:7" ht="20.100000000000001" hidden="1" customHeight="1" outlineLevel="1" x14ac:dyDescent="0.25">
      <c r="B80" s="141"/>
      <c r="C80" s="142"/>
      <c r="D80" s="143"/>
      <c r="E80" s="144"/>
      <c r="F80" s="139"/>
      <c r="G80" s="145"/>
    </row>
    <row r="81" spans="2:7" ht="20.100000000000001" hidden="1" customHeight="1" outlineLevel="1" x14ac:dyDescent="0.25">
      <c r="B81" s="141"/>
      <c r="C81" s="142"/>
      <c r="D81" s="143"/>
      <c r="E81" s="144"/>
      <c r="F81" s="139"/>
      <c r="G81" s="145"/>
    </row>
    <row r="82" spans="2:7" ht="20.100000000000001" hidden="1" customHeight="1" outlineLevel="1" x14ac:dyDescent="0.25">
      <c r="B82" s="141"/>
      <c r="C82" s="142"/>
      <c r="D82" s="143"/>
      <c r="E82" s="144"/>
      <c r="F82" s="139"/>
      <c r="G82" s="145"/>
    </row>
    <row r="83" spans="2:7" ht="20.100000000000001" hidden="1" customHeight="1" outlineLevel="1" x14ac:dyDescent="0.25">
      <c r="B83" s="141"/>
      <c r="C83" s="142"/>
      <c r="D83" s="143"/>
      <c r="E83" s="144"/>
      <c r="F83" s="139"/>
      <c r="G83" s="145"/>
    </row>
    <row r="84" spans="2:7" ht="20.100000000000001" hidden="1" customHeight="1" outlineLevel="1" x14ac:dyDescent="0.25">
      <c r="B84" s="141"/>
      <c r="C84" s="142"/>
      <c r="D84" s="143"/>
      <c r="E84" s="144"/>
      <c r="F84" s="139"/>
      <c r="G84" s="145"/>
    </row>
    <row r="85" spans="2:7" ht="20.100000000000001" hidden="1" customHeight="1" outlineLevel="1" x14ac:dyDescent="0.25">
      <c r="B85" s="141"/>
      <c r="C85" s="142"/>
      <c r="D85" s="143"/>
      <c r="E85" s="144"/>
      <c r="F85" s="139"/>
      <c r="G85" s="145"/>
    </row>
    <row r="86" spans="2:7" ht="20.100000000000001" hidden="1" customHeight="1" outlineLevel="1" x14ac:dyDescent="0.25">
      <c r="B86" s="141"/>
      <c r="C86" s="142"/>
      <c r="D86" s="143"/>
      <c r="E86" s="144"/>
      <c r="F86" s="139"/>
      <c r="G86" s="145"/>
    </row>
    <row r="87" spans="2:7" ht="20.100000000000001" hidden="1" customHeight="1" outlineLevel="1" x14ac:dyDescent="0.25">
      <c r="B87" s="141"/>
      <c r="C87" s="142"/>
      <c r="D87" s="143"/>
      <c r="E87" s="144"/>
      <c r="F87" s="139"/>
      <c r="G87" s="145"/>
    </row>
    <row r="88" spans="2:7" ht="20.100000000000001" hidden="1" customHeight="1" outlineLevel="1" x14ac:dyDescent="0.25">
      <c r="B88" s="141"/>
      <c r="C88" s="142"/>
      <c r="D88" s="143"/>
      <c r="E88" s="144"/>
      <c r="F88" s="139"/>
      <c r="G88" s="145"/>
    </row>
    <row r="89" spans="2:7" ht="20.100000000000001" hidden="1" customHeight="1" outlineLevel="1" x14ac:dyDescent="0.25">
      <c r="B89" s="141"/>
      <c r="C89" s="142"/>
      <c r="D89" s="143"/>
      <c r="E89" s="144"/>
      <c r="F89" s="139"/>
      <c r="G89" s="145"/>
    </row>
    <row r="90" spans="2:7" ht="20.100000000000001" hidden="1" customHeight="1" outlineLevel="1" x14ac:dyDescent="0.25">
      <c r="B90" s="141"/>
      <c r="C90" s="142"/>
      <c r="D90" s="143"/>
      <c r="E90" s="144"/>
      <c r="F90" s="139"/>
      <c r="G90" s="145"/>
    </row>
    <row r="91" spans="2:7" ht="20.100000000000001" hidden="1" customHeight="1" outlineLevel="1" x14ac:dyDescent="0.25">
      <c r="B91" s="141"/>
      <c r="C91" s="142"/>
      <c r="D91" s="143"/>
      <c r="E91" s="144"/>
      <c r="F91" s="139"/>
      <c r="G91" s="145"/>
    </row>
    <row r="92" spans="2:7" ht="20.100000000000001" hidden="1" customHeight="1" outlineLevel="1" x14ac:dyDescent="0.25">
      <c r="B92" s="141"/>
      <c r="C92" s="142"/>
      <c r="D92" s="143"/>
      <c r="E92" s="144"/>
      <c r="F92" s="139"/>
      <c r="G92" s="145"/>
    </row>
    <row r="93" spans="2:7" ht="20.100000000000001" hidden="1" customHeight="1" outlineLevel="1" x14ac:dyDescent="0.25">
      <c r="B93" s="141"/>
      <c r="C93" s="142"/>
      <c r="D93" s="143"/>
      <c r="E93" s="144"/>
      <c r="F93" s="139"/>
      <c r="G93" s="145"/>
    </row>
    <row r="94" spans="2:7" ht="20.100000000000001" hidden="1" customHeight="1" outlineLevel="1" x14ac:dyDescent="0.25">
      <c r="B94" s="141"/>
      <c r="C94" s="142"/>
      <c r="D94" s="143"/>
      <c r="E94" s="144"/>
      <c r="F94" s="139"/>
      <c r="G94" s="145"/>
    </row>
    <row r="95" spans="2:7" ht="20.100000000000001" hidden="1" customHeight="1" outlineLevel="1" x14ac:dyDescent="0.25">
      <c r="B95" s="141"/>
      <c r="C95" s="142"/>
      <c r="D95" s="143"/>
      <c r="E95" s="144"/>
      <c r="F95" s="139"/>
      <c r="G95" s="145"/>
    </row>
    <row r="96" spans="2:7" ht="20.100000000000001" hidden="1" customHeight="1" outlineLevel="1" x14ac:dyDescent="0.25">
      <c r="B96" s="141"/>
      <c r="C96" s="142"/>
      <c r="D96" s="143"/>
      <c r="E96" s="144"/>
      <c r="F96" s="139"/>
      <c r="G96" s="145"/>
    </row>
    <row r="97" spans="2:7" ht="20.100000000000001" hidden="1" customHeight="1" outlineLevel="1" x14ac:dyDescent="0.25">
      <c r="B97" s="141"/>
      <c r="C97" s="142"/>
      <c r="D97" s="143"/>
      <c r="E97" s="144"/>
      <c r="F97" s="139"/>
      <c r="G97" s="145"/>
    </row>
    <row r="98" spans="2:7" ht="20.100000000000001" hidden="1" customHeight="1" outlineLevel="1" x14ac:dyDescent="0.25">
      <c r="B98" s="141"/>
      <c r="C98" s="142"/>
      <c r="D98" s="143"/>
      <c r="E98" s="144"/>
      <c r="F98" s="139"/>
      <c r="G98" s="145"/>
    </row>
    <row r="99" spans="2:7" ht="20.100000000000001" hidden="1" customHeight="1" outlineLevel="1" x14ac:dyDescent="0.25">
      <c r="B99" s="141"/>
      <c r="C99" s="142"/>
      <c r="D99" s="143"/>
      <c r="E99" s="144"/>
      <c r="F99" s="139"/>
      <c r="G99" s="145"/>
    </row>
    <row r="100" spans="2:7" ht="20.100000000000001" hidden="1" customHeight="1" outlineLevel="1" x14ac:dyDescent="0.25">
      <c r="B100" s="141"/>
      <c r="C100" s="142"/>
      <c r="D100" s="143"/>
      <c r="E100" s="144"/>
      <c r="F100" s="139"/>
      <c r="G100" s="145"/>
    </row>
    <row r="101" spans="2:7" ht="20.100000000000001" hidden="1" customHeight="1" outlineLevel="1" x14ac:dyDescent="0.25">
      <c r="B101" s="141"/>
      <c r="C101" s="142"/>
      <c r="D101" s="143"/>
      <c r="E101" s="144"/>
      <c r="F101" s="139"/>
      <c r="G101" s="145"/>
    </row>
    <row r="102" spans="2:7" ht="20.100000000000001" hidden="1" customHeight="1" outlineLevel="1" x14ac:dyDescent="0.25">
      <c r="B102" s="141"/>
      <c r="C102" s="142"/>
      <c r="D102" s="143"/>
      <c r="E102" s="144"/>
      <c r="F102" s="139"/>
      <c r="G102" s="145"/>
    </row>
    <row r="103" spans="2:7" ht="20.100000000000001" hidden="1" customHeight="1" outlineLevel="1" x14ac:dyDescent="0.25">
      <c r="B103" s="141"/>
      <c r="C103" s="142"/>
      <c r="D103" s="143"/>
      <c r="E103" s="144"/>
      <c r="F103" s="139"/>
      <c r="G103" s="145"/>
    </row>
    <row r="104" spans="2:7" ht="20.100000000000001" hidden="1" customHeight="1" outlineLevel="1" x14ac:dyDescent="0.25">
      <c r="B104" s="141"/>
      <c r="C104" s="142"/>
      <c r="D104" s="143"/>
      <c r="E104" s="144"/>
      <c r="F104" s="139"/>
      <c r="G104" s="145"/>
    </row>
    <row r="105" spans="2:7" ht="20.100000000000001" hidden="1" customHeight="1" outlineLevel="1" x14ac:dyDescent="0.25">
      <c r="B105" s="146"/>
      <c r="C105" s="147"/>
      <c r="D105" s="143"/>
      <c r="E105" s="148"/>
      <c r="F105" s="140"/>
      <c r="G105" s="149"/>
    </row>
    <row r="106" spans="2:7" ht="15" customHeight="1" collapsed="1" x14ac:dyDescent="0.25"/>
    <row r="107" spans="2:7" ht="23.1" customHeight="1" x14ac:dyDescent="0.25">
      <c r="B107" s="63"/>
      <c r="C107" s="64"/>
      <c r="D107" s="64"/>
      <c r="E107" s="64"/>
      <c r="F107" s="64"/>
      <c r="G107" s="64"/>
    </row>
  </sheetData>
  <sheetProtection algorithmName="SHA-512" hashValue="9VmBjjCIEcyJmE8E58sllk9PChcpaYbn0zpG9iszg/LDaW91y5jMMeHTMa4brPykhIIQlXBEUgisqAmTvuZKNQ==" saltValue="R8UWxGi9f4dICWYhlSoHzw==" spinCount="100000" sheet="1" objects="1" scenarios="1"/>
  <conditionalFormatting sqref="F6:F19">
    <cfRule type="cellIs" dxfId="13" priority="4" operator="equal">
      <formula>Below_Target</formula>
    </cfRule>
    <cfRule type="cellIs" dxfId="12" priority="5" operator="equal">
      <formula>Target</formula>
    </cfRule>
    <cfRule type="cellIs" dxfId="11" priority="6" operator="equal">
      <formula>Over_Target</formula>
    </cfRule>
  </conditionalFormatting>
  <conditionalFormatting sqref="B6:B19">
    <cfRule type="expression" dxfId="10" priority="1">
      <formula>COUNTIF($B$6:$B$19,$B6)&gt;1</formula>
    </cfRule>
  </conditionalFormatting>
  <dataValidations count="1">
    <dataValidation allowBlank="1" showInputMessage="1" showErrorMessage="1" errorTitle="Duplicate Value!" sqref="B6:B13 B15:B19" xr:uid="{53465313-6669-47B9-8DEB-02C7B93FFEF8}"/>
  </dataValidations>
  <printOptions horizontalCentered="1"/>
  <pageMargins left="0.31496062992125984" right="0.31496062992125984" top="0.31496062992125984" bottom="0.31496062992125984" header="0.31496062992125984" footer="0.31496062992125984"/>
  <pageSetup scale="72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0DF-0CB1-4241-BB63-1BA316FC21A5}">
  <sheetPr codeName="Sheet3"/>
  <dimension ref="A2:AG20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22" customWidth="1"/>
    <col min="2" max="2" width="6.7109375" style="22" customWidth="1"/>
    <col min="3" max="3" width="13.28515625" style="23" customWidth="1"/>
    <col min="4" max="4" width="10.7109375" style="22" customWidth="1"/>
    <col min="5" max="5" width="5.28515625" style="22" bestFit="1" customWidth="1"/>
    <col min="6" max="6" width="7.7109375" style="22" bestFit="1" customWidth="1"/>
    <col min="7" max="9" width="11.7109375" style="22" customWidth="1"/>
    <col min="10" max="10" width="15" style="22" customWidth="1"/>
    <col min="11" max="11" width="10.28515625" style="22" bestFit="1" customWidth="1"/>
    <col min="12" max="13" width="7.7109375" style="22" customWidth="1"/>
    <col min="14" max="16" width="3.7109375" style="22" customWidth="1"/>
    <col min="17" max="17" width="19" style="22" customWidth="1"/>
    <col min="18" max="18" width="11.28515625" style="22" bestFit="1" customWidth="1"/>
    <col min="19" max="20" width="11" style="22" bestFit="1" customWidth="1"/>
    <col min="21" max="21" width="2" style="22" bestFit="1" customWidth="1"/>
    <col min="22" max="22" width="3.7109375" style="22" customWidth="1"/>
    <col min="23" max="23" width="5.7109375" style="22" bestFit="1" customWidth="1"/>
    <col min="24" max="25" width="14.42578125" style="22" bestFit="1" customWidth="1"/>
    <col min="26" max="26" width="4.5703125" style="22" bestFit="1" customWidth="1"/>
    <col min="27" max="27" width="4.5703125" style="22" customWidth="1"/>
    <col min="28" max="28" width="7.7109375" style="22" bestFit="1" customWidth="1"/>
    <col min="29" max="29" width="14.42578125" style="22" bestFit="1" customWidth="1"/>
    <col min="30" max="30" width="10.28515625" style="22" bestFit="1" customWidth="1"/>
    <col min="31" max="31" width="3.7109375" style="22" customWidth="1"/>
    <col min="32" max="32" width="12.85546875" style="22" customWidth="1"/>
    <col min="33" max="33" width="11.85546875" style="22" bestFit="1" customWidth="1"/>
    <col min="34" max="16384" width="9.140625" style="22"/>
  </cols>
  <sheetData>
    <row r="2" spans="1:33" ht="24.75" customHeight="1" x14ac:dyDescent="0.25">
      <c r="B2" s="165" t="s">
        <v>25</v>
      </c>
      <c r="C2" s="166"/>
      <c r="D2" s="166"/>
      <c r="E2" s="166"/>
      <c r="F2" s="166"/>
      <c r="G2" s="166"/>
      <c r="H2" s="166"/>
      <c r="I2" s="166"/>
      <c r="J2" s="166"/>
      <c r="K2" s="166"/>
      <c r="L2" s="167"/>
      <c r="M2" s="168"/>
      <c r="N2" s="26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165" t="s">
        <v>43</v>
      </c>
      <c r="AG2" s="169"/>
    </row>
    <row r="3" spans="1:33" ht="16.5" customHeight="1" x14ac:dyDescent="0.25">
      <c r="B3" s="28"/>
      <c r="C3" s="29">
        <f>COUNTA($C$5:$C$18)-COUNTBLANK($C$5:$C$18)</f>
        <v>10</v>
      </c>
      <c r="D3" s="29"/>
      <c r="E3" s="29"/>
      <c r="F3" s="29"/>
      <c r="G3" s="30">
        <f>MAX(COUNTA($G$5:$G$18)-COUNTBLANK($G$5:$G$18),1)</f>
        <v>10</v>
      </c>
      <c r="H3" s="30"/>
      <c r="I3" s="30"/>
      <c r="J3" s="30">
        <f>MAX(COUNTA($J$5:$J$18)-COUNTBLANK($J$5:$J$18),1)</f>
        <v>10</v>
      </c>
      <c r="K3" s="30">
        <f>IFERROR(SUM(K5:K18),"")</f>
        <v>200</v>
      </c>
      <c r="L3" s="31">
        <f>MIN($J$3,IF(LEN(Dashboard!$F$19)=0,$J$3,INDEX(Calc!$Q$17:$R$20,MATCH(Dashboard!$F$19,Calc!$Q$17:$Q$20,0),2)))</f>
        <v>3</v>
      </c>
      <c r="M3" s="31"/>
      <c r="N3" s="26"/>
      <c r="O3" s="27"/>
      <c r="P3" s="27"/>
      <c r="Q3" s="32" t="s">
        <v>42</v>
      </c>
      <c r="R3" s="32" t="s">
        <v>27</v>
      </c>
      <c r="S3" s="26"/>
      <c r="T3" s="26"/>
      <c r="U3" s="26"/>
      <c r="V3" s="27"/>
      <c r="W3" s="61"/>
      <c r="X3" s="61"/>
      <c r="Y3" s="31">
        <f>MAX(COUNTA($Y$5:$Y$9)-COUNTBLANK($Y$5:$Y$9),1)</f>
        <v>3</v>
      </c>
      <c r="Z3" s="165" t="s">
        <v>60</v>
      </c>
      <c r="AA3" s="166"/>
      <c r="AB3" s="166"/>
      <c r="AC3" s="166"/>
      <c r="AD3" s="169"/>
      <c r="AE3" s="27"/>
      <c r="AF3" s="31"/>
      <c r="AG3" s="31">
        <f>MAX(COUNTA($AG$5:$AG$18)-COUNTBLANK($AG$5:$AG$18),1)</f>
        <v>5</v>
      </c>
    </row>
    <row r="4" spans="1:33" ht="15.75" x14ac:dyDescent="0.25">
      <c r="B4" s="31" t="s">
        <v>12</v>
      </c>
      <c r="C4" s="31" t="s">
        <v>10</v>
      </c>
      <c r="D4" s="31" t="s">
        <v>11</v>
      </c>
      <c r="E4" s="31" t="s">
        <v>15</v>
      </c>
      <c r="F4" s="31" t="s">
        <v>14</v>
      </c>
      <c r="G4" s="31" t="s">
        <v>26</v>
      </c>
      <c r="H4" s="31" t="s">
        <v>20</v>
      </c>
      <c r="I4" s="35" t="s">
        <v>40</v>
      </c>
      <c r="J4" s="33" t="s">
        <v>13</v>
      </c>
      <c r="K4" s="33" t="s">
        <v>16</v>
      </c>
      <c r="L4" s="28" t="s">
        <v>17</v>
      </c>
      <c r="M4" s="33" t="s">
        <v>18</v>
      </c>
      <c r="N4" s="34"/>
      <c r="O4" s="27"/>
      <c r="P4" s="27"/>
      <c r="Q4" s="35" t="str">
        <f>IFERROR(IF(LEN($Q$5)=0,"",$T$8),"")</f>
        <v>Over Target</v>
      </c>
      <c r="R4" s="35" t="str">
        <f>IFERROR(IF(LEN($R$5)=0,"",$T$9),"")</f>
        <v>Target</v>
      </c>
      <c r="S4" s="35" t="str">
        <f>IFERROR(IF(LEN($S$5)=0,"",$T$10),"")</f>
        <v>Below Target</v>
      </c>
      <c r="T4" s="34"/>
      <c r="U4" s="34"/>
      <c r="V4" s="27"/>
      <c r="W4" s="35" t="s">
        <v>12</v>
      </c>
      <c r="X4" s="32" t="str">
        <f>IFERROR(Dashboard!$D$19,"")</f>
        <v>Gia Pruitt</v>
      </c>
      <c r="Y4" s="35" t="s">
        <v>10</v>
      </c>
      <c r="Z4" s="35" t="s">
        <v>24</v>
      </c>
      <c r="AA4" s="31" t="s">
        <v>15</v>
      </c>
      <c r="AB4" s="31" t="s">
        <v>14</v>
      </c>
      <c r="AC4" s="33" t="s">
        <v>13</v>
      </c>
      <c r="AD4" s="33" t="s">
        <v>16</v>
      </c>
      <c r="AE4" s="27"/>
      <c r="AF4" s="35" t="s">
        <v>21</v>
      </c>
      <c r="AG4" s="35" t="s">
        <v>22</v>
      </c>
    </row>
    <row r="5" spans="1:33" x14ac:dyDescent="0.25">
      <c r="A5" s="22" t="s">
        <v>61</v>
      </c>
      <c r="B5" s="36">
        <v>1</v>
      </c>
      <c r="C5" s="37" t="str">
        <f t="array" ref="C5">IFERROR(INDEX(Input!$B$6:$B$19,SMALL(IF(LEN(Input!$B$6:$B$19)&gt;0,ROW(Input!$B$6:$B$19)-ROW(INDEX(Input!$B$6:$B$19,1,1))+1),ROW($A6)-ROW($A$5))),"")</f>
        <v>Wrong supplier selection</v>
      </c>
      <c r="D5" s="36">
        <f>IFERROR(IF(AND(LEN(C5)=0,LEN(Input!C6)=0),"",IF(INDEX(Input!$C$6:$C$19,MATCH(Calc!C5,Input!$B$6:$B$19,0))=0,"",INDEX(Input!$C$6:$C$19,MATCH(Calc!C5,Input!$B$6:$B$19,0)))),"")</f>
        <v>5</v>
      </c>
      <c r="E5" s="38">
        <f>IFERROR(IF(LEN(D5)=0,"",+RANK(D5,$D$5:$D$18,0)),"")</f>
        <v>7</v>
      </c>
      <c r="F5" s="38">
        <f>IFERROR(IF(LEN(E5)=0,"",+COUNTIF($E$5:$E5,$E5)+E5-1),"")</f>
        <v>7</v>
      </c>
      <c r="G5" s="38" t="str">
        <f>IFERROR(IF(INDEX(Input!$D$6:$D$19,MATCH(Calc!C5,Input!$B$6:$B$19,0))=0,"",INDEX(Input!$D$6:$D$19,MATCH(Calc!C5,Input!$B$6:$B$19,0))),"")</f>
        <v>Gia Pruitt</v>
      </c>
      <c r="H5" s="131" t="str">
        <f>IFERROR(INDEX(Input!$F$6:$F$19,MATCH(Calc!C5,Input!$B$6:$B$19,0)),"")</f>
        <v>Over Target</v>
      </c>
      <c r="I5" s="36" t="str">
        <f>IFERROR(INDEX($G$5:$G$18,MATCH(B5,$F$5:$F$18,0)),"")</f>
        <v>Manuel Rivas</v>
      </c>
      <c r="J5" s="132" t="str">
        <f>IFERROR(INDEX($C$5:$C$18,MATCH(B5,$F$5:$F$18,0)),"")</f>
        <v>Errors during packaging</v>
      </c>
      <c r="K5" s="38">
        <f>IFERROR(INDEX($D$5:$D$18,MATCH(B5,$F$5:$F$18,0)),"")</f>
        <v>75</v>
      </c>
      <c r="L5" s="39">
        <f>IFERROR(IF(LEN(K5)=0,"",K5/$K$3),"")</f>
        <v>0.375</v>
      </c>
      <c r="M5" s="40">
        <f>IFERROR(IF(LEN(L5)=0,"",L5),"")</f>
        <v>0.375</v>
      </c>
      <c r="N5" s="53"/>
      <c r="O5" s="27"/>
      <c r="P5" s="31">
        <f>MAX(COUNT($Q$5:$S$5),1)</f>
        <v>3</v>
      </c>
      <c r="Q5" s="43">
        <f>IFERROR($U$8,"")</f>
        <v>3</v>
      </c>
      <c r="R5" s="43">
        <f>IFERROR($U$9,"")</f>
        <v>3</v>
      </c>
      <c r="S5" s="43">
        <f>IFERROR($U$10,"")</f>
        <v>4</v>
      </c>
      <c r="T5" s="34"/>
      <c r="U5" s="34"/>
      <c r="V5" s="27"/>
      <c r="W5" s="86">
        <v>1</v>
      </c>
      <c r="X5" s="42" t="str">
        <f>IFERROR(IF(I5=$X$4,J5,""),"")</f>
        <v/>
      </c>
      <c r="Y5" s="150" t="str">
        <f t="array" ref="Y5">IFERROR(INDEX($X$5:$X$18,MATCH(0,INDEX((LEN($X$5:$X$18)=0)+COUNTIF($Y$4:$Y4,$X$5:$X$18),0),0)),"")</f>
        <v>Inadequate quality control testing</v>
      </c>
      <c r="Z5" s="42">
        <f>IFERROR(INDEX(Calc!$K$5:$K$18,MATCH(Calc!Y5,Calc!$J$5:$J$18,0)),"")</f>
        <v>15</v>
      </c>
      <c r="AA5" s="42">
        <f>IFERROR(IF(LEN(Z5)=0,"",+RANK(Z5,$Z$5:$Z$9,0)),"")</f>
        <v>1</v>
      </c>
      <c r="AB5" s="42">
        <f>IFERROR(IF(LEN(AA5)=0,"",+COUNTIF($AA$5:$AA5,$AA5)+AA5-1),"")</f>
        <v>1</v>
      </c>
      <c r="AC5" s="42" t="str">
        <f>IFERROR(INDEX($Y$5:$Y$9,MATCH(W5,$AB$5:$AB$9,0)),"")</f>
        <v>Inadequate quality control testing</v>
      </c>
      <c r="AD5" s="42">
        <f>IFERROR(INDEX($Z$5:$Z$9,MATCH(W5,$AB$5:$AB$9,0)),"")</f>
        <v>15</v>
      </c>
      <c r="AE5" s="34"/>
      <c r="AF5" s="44" t="str">
        <f>IFERROR(IF(LEN(INDEX(Input!$D$6:$D$19,Calc!B5,1))&gt;0,INDEX(Input!$D$6:$D$19,Calc!B5,1),""),"")</f>
        <v>Gia Pruitt</v>
      </c>
      <c r="AG5" s="36" t="str">
        <f t="array" ref="AG5">IFERROR(INDEX($AF$5:$AF$18,MATCH(0,INDEX((LEN($AF$5:$AF$18)=0)+COUNTIF($AG$4:$AG4,$AF$5:$AF$18),0),0)),"")</f>
        <v>Gia Pruitt</v>
      </c>
    </row>
    <row r="6" spans="1:33" x14ac:dyDescent="0.25">
      <c r="B6" s="45">
        <v>2</v>
      </c>
      <c r="C6" s="46" t="str">
        <f t="array" ref="C6">IFERROR(INDEX(Input!$B$6:$B$19,SMALL(IF(LEN(Input!$B$6:$B$19)&gt;0,ROW(Input!$B$6:$B$19)-ROW(INDEX(Input!$B$6:$B$19,1,1))+1),ROW($A7)-ROW($A$5))),"")</f>
        <v>Incorrect raw material used</v>
      </c>
      <c r="D6" s="47">
        <f>IFERROR(IF(AND(LEN(C6)=0,LEN(Input!C7)=0),"",IF(INDEX(Input!$C$6:$C$19,MATCH(Calc!C6,Input!$B$6:$B$19,0))=0,"",INDEX(Input!$C$6:$C$19,MATCH(Calc!C6,Input!$B$6:$B$19,0)))),"")</f>
        <v>60</v>
      </c>
      <c r="E6" s="48">
        <f t="shared" ref="E6:E18" si="0">IFERROR(IF(LEN(D6)=0,"",+RANK(D6,$D$5:$D$18,0)),"")</f>
        <v>2</v>
      </c>
      <c r="F6" s="48">
        <f>IFERROR(IF(LEN(E6)=0,"",+COUNTIF($E$5:$E6,$E6)+E6-1),"")</f>
        <v>2</v>
      </c>
      <c r="G6" s="48" t="str">
        <f>IFERROR(IF(INDEX(Input!$D$6:$D$19,MATCH(Calc!C6,Input!$B$6:$B$19,0))=0,"",INDEX(Input!$D$6:$D$19,MATCH(Calc!C6,Input!$B$6:$B$19,0))),"")</f>
        <v>Manuel Rivas</v>
      </c>
      <c r="H6" s="133" t="str">
        <f>IFERROR(INDEX(Input!$F$6:$F$19,MATCH(Calc!C6,Input!$B$6:$B$19,0)),"")</f>
        <v>Below Target</v>
      </c>
      <c r="I6" s="45" t="str">
        <f t="shared" ref="I6:I18" si="1">IFERROR(INDEX($G$5:$G$18,MATCH(B6,$F$5:$F$18,0)),"")</f>
        <v>Manuel Rivas</v>
      </c>
      <c r="J6" s="134" t="str">
        <f t="shared" ref="J6:J18" si="2">IFERROR(INDEX($C$5:$C$18,MATCH(B6,$F$5:$F$18,0)),"")</f>
        <v>Incorrect raw material used</v>
      </c>
      <c r="K6" s="48">
        <f t="shared" ref="K6:K18" si="3">IFERROR(INDEX($D$5:$D$18,MATCH(B6,$F$5:$F$18,0)),"")</f>
        <v>60</v>
      </c>
      <c r="L6" s="49">
        <f t="shared" ref="L6:L18" si="4">IFERROR(IF(LEN(K6)=0,"",K6/$K$3),"")</f>
        <v>0.3</v>
      </c>
      <c r="M6" s="50">
        <f>IFERROR(IF(LEN(L6)=0,"",M5+L6),"")</f>
        <v>0.67500000000000004</v>
      </c>
      <c r="N6" s="41"/>
      <c r="O6" s="27"/>
      <c r="P6" s="27"/>
      <c r="Q6" s="34"/>
      <c r="R6" s="24"/>
      <c r="S6" s="24"/>
      <c r="T6" s="24"/>
      <c r="U6" s="24"/>
      <c r="V6" s="27"/>
      <c r="W6" s="87">
        <v>2</v>
      </c>
      <c r="X6" s="45" t="str">
        <f t="shared" ref="X6:X18" si="5">IFERROR(IF(I6=$X$4,J6,""),"")</f>
        <v/>
      </c>
      <c r="Y6" s="151" t="str">
        <f t="array" ref="Y6">IFERROR(INDEX($X$5:$X$18,MATCH(0,INDEX((LEN($X$5:$X$18)=0)+COUNTIF($Y$4:$Y5,$X$5:$X$18),0),0)),"")</f>
        <v>Wrong supplier selection</v>
      </c>
      <c r="Z6" s="51">
        <f>IFERROR(INDEX(Calc!$K$5:$K$18,MATCH(Calc!Y6,Calc!$J$5:$J$18,0)),"")</f>
        <v>5</v>
      </c>
      <c r="AA6" s="51">
        <f t="shared" ref="AA6:AA8" si="6">IFERROR(IF(LEN(Z6)=0,"",+RANK(Z6,$Z$5:$Z$9,0)),"")</f>
        <v>2</v>
      </c>
      <c r="AB6" s="51">
        <f>IFERROR(IF(LEN(AA6)=0,"",+COUNTIF($AA$5:$AA6,$AA6)+AA6-1),"")</f>
        <v>2</v>
      </c>
      <c r="AC6" s="51" t="str">
        <f t="shared" ref="AC6:AC9" si="7">IFERROR(INDEX($Y$5:$Y$9,MATCH(W6,$AB$5:$AB$9,0)),"")</f>
        <v>Wrong supplier selection</v>
      </c>
      <c r="AD6" s="51">
        <f t="shared" ref="AD6:AD8" si="8">IFERROR(INDEX($Z$5:$Z$9,MATCH(W6,$AB$5:$AB$9,0)),"")</f>
        <v>5</v>
      </c>
      <c r="AE6" s="54"/>
      <c r="AF6" s="52" t="str">
        <f>IFERROR(IF(LEN(INDEX(Input!$D$6:$D$19,Calc!B6,1))&gt;0,INDEX(Input!$D$6:$D$19,Calc!B6,1),""),"")</f>
        <v>Manuel Rivas</v>
      </c>
      <c r="AG6" s="45" t="str">
        <f t="array" ref="AG6">IFERROR(INDEX($AF$5:$AF$18,MATCH(0,INDEX((LEN($AF$5:$AF$18)=0)+COUNTIF($AG$4:$AG5,$AF$5:$AF$18),0),0)),"")</f>
        <v>Manuel Rivas</v>
      </c>
    </row>
    <row r="7" spans="1:33" x14ac:dyDescent="0.25">
      <c r="B7" s="45">
        <v>3</v>
      </c>
      <c r="C7" s="46" t="str">
        <f t="array" ref="C7">IFERROR(INDEX(Input!$B$6:$B$19,SMALL(IF(LEN(Input!$B$6:$B$19)&gt;0,ROW(Input!$B$6:$B$19)-ROW(INDEX(Input!$B$6:$B$19,1,1))+1),ROW($A8)-ROW($A$5))),"")</f>
        <v>Incorrect stocking of raw materials</v>
      </c>
      <c r="D7" s="47">
        <f>IFERROR(IF(AND(LEN(C7)=0,LEN(Input!C8)=0),"",IF(INDEX(Input!$C$6:$C$19,MATCH(Calc!C7,Input!$B$6:$B$19,0))=0,"",INDEX(Input!$C$6:$C$19,MATCH(Calc!C7,Input!$B$6:$B$19,0)))),"")</f>
        <v>10</v>
      </c>
      <c r="E7" s="48">
        <f t="shared" si="0"/>
        <v>4</v>
      </c>
      <c r="F7" s="48">
        <f>IFERROR(IF(LEN(E7)=0,"",+COUNTIF($E$5:$E7,$E7)+E7-1),"")</f>
        <v>4</v>
      </c>
      <c r="G7" s="48" t="str">
        <f>IFERROR(IF(INDEX(Input!$D$6:$D$19,MATCH(Calc!C7,Input!$B$6:$B$19,0))=0,"",INDEX(Input!$D$6:$D$19,MATCH(Calc!C7,Input!$B$6:$B$19,0))),"")</f>
        <v>Joshua Kent</v>
      </c>
      <c r="H7" s="133" t="str">
        <f>IFERROR(INDEX(Input!$F$6:$F$19,MATCH(Calc!C7,Input!$B$6:$B$19,0)),"")</f>
        <v>Below Target</v>
      </c>
      <c r="I7" s="45" t="str">
        <f t="shared" si="1"/>
        <v>Gia Pruitt</v>
      </c>
      <c r="J7" s="134" t="str">
        <f t="shared" si="2"/>
        <v>Inadequate quality control testing</v>
      </c>
      <c r="K7" s="48">
        <f t="shared" si="3"/>
        <v>15</v>
      </c>
      <c r="L7" s="49">
        <f t="shared" si="4"/>
        <v>7.4999999999999997E-2</v>
      </c>
      <c r="M7" s="50">
        <f t="shared" ref="M7:M18" si="9">IFERROR(IF(LEN(L7)=0,"",M6+L7),"")</f>
        <v>0.75</v>
      </c>
      <c r="N7" s="53"/>
      <c r="O7" s="27"/>
      <c r="P7" s="27"/>
      <c r="Q7" s="162" t="s">
        <v>28</v>
      </c>
      <c r="R7" s="163"/>
      <c r="S7" s="164"/>
      <c r="T7" s="35" t="s">
        <v>22</v>
      </c>
      <c r="U7" s="54"/>
      <c r="V7" s="27"/>
      <c r="W7" s="87">
        <v>3</v>
      </c>
      <c r="X7" s="51" t="str">
        <f t="shared" si="5"/>
        <v>Inadequate quality control testing</v>
      </c>
      <c r="Y7" s="151" t="str">
        <f t="array" ref="Y7">IFERROR(INDEX($X$5:$X$18,MATCH(0,INDEX((LEN($X$5:$X$18)=0)+COUNTIF($Y$4:$Y6,$X$5:$X$18),0),0)),"")</f>
        <v>Deterioration in machines</v>
      </c>
      <c r="Z7" s="51">
        <f>IFERROR(INDEX(Calc!$K$5:$K$18,MATCH(Calc!Y7,Calc!$J$5:$J$18,0)),"")</f>
        <v>5</v>
      </c>
      <c r="AA7" s="51">
        <f t="shared" si="6"/>
        <v>2</v>
      </c>
      <c r="AB7" s="51">
        <f>IFERROR(IF(LEN(AA7)=0,"",+COUNTIF($AA$5:$AA7,$AA7)+AA7-1),"")</f>
        <v>3</v>
      </c>
      <c r="AC7" s="51" t="str">
        <f t="shared" si="7"/>
        <v>Deterioration in machines</v>
      </c>
      <c r="AD7" s="51">
        <f t="shared" si="8"/>
        <v>5</v>
      </c>
      <c r="AE7" s="54"/>
      <c r="AF7" s="52" t="str">
        <f>IFERROR(IF(LEN(INDEX(Input!$D$6:$D$19,Calc!B7,1))&gt;0,INDEX(Input!$D$6:$D$19,Calc!B7,1),""),"")</f>
        <v>Joshua Kent</v>
      </c>
      <c r="AG7" s="45" t="str">
        <f t="array" ref="AG7">IFERROR(INDEX($AF$5:$AF$18,MATCH(0,INDEX((LEN($AF$5:$AF$18)=0)+COUNTIF($AG$4:$AG6,$AF$5:$AF$18),0),0)),"")</f>
        <v>Joshua Kent</v>
      </c>
    </row>
    <row r="8" spans="1:33" x14ac:dyDescent="0.25">
      <c r="B8" s="45">
        <v>4</v>
      </c>
      <c r="C8" s="46" t="str">
        <f t="array" ref="C8">IFERROR(INDEX(Input!$B$6:$B$19,SMALL(IF(LEN(Input!$B$6:$B$19)&gt;0,ROW(Input!$B$6:$B$19)-ROW(INDEX(Input!$B$6:$B$19,1,1))+1),ROW($A9)-ROW($A$5))),"")</f>
        <v>Deterioration in machines</v>
      </c>
      <c r="D8" s="47">
        <f>IFERROR(IF(AND(LEN(C8)=0,LEN(Input!C9)=0),"",IF(INDEX(Input!$C$6:$C$19,MATCH(Calc!C8,Input!$B$6:$B$19,0))=0,"",INDEX(Input!$C$6:$C$19,MATCH(Calc!C8,Input!$B$6:$B$19,0)))),"")</f>
        <v>5</v>
      </c>
      <c r="E8" s="48">
        <f t="shared" si="0"/>
        <v>7</v>
      </c>
      <c r="F8" s="48">
        <f>IFERROR(IF(LEN(E8)=0,"",+COUNTIF($E$5:$E8,$E8)+E8-1),"")</f>
        <v>8</v>
      </c>
      <c r="G8" s="48" t="str">
        <f>IFERROR(IF(INDEX(Input!$D$6:$D$19,MATCH(Calc!C8,Input!$B$6:$B$19,0))=0,"",INDEX(Input!$D$6:$D$19,MATCH(Calc!C8,Input!$B$6:$B$19,0))),"")</f>
        <v>Gia Pruitt</v>
      </c>
      <c r="H8" s="133" t="str">
        <f>IFERROR(INDEX(Input!$F$6:$F$19,MATCH(Calc!C8,Input!$B$6:$B$19,0)),"")</f>
        <v>Below Target</v>
      </c>
      <c r="I8" s="45" t="str">
        <f t="shared" si="1"/>
        <v>Joshua Kent</v>
      </c>
      <c r="J8" s="134" t="str">
        <f t="shared" si="2"/>
        <v>Incorrect stocking of raw materials</v>
      </c>
      <c r="K8" s="48">
        <f t="shared" si="3"/>
        <v>10</v>
      </c>
      <c r="L8" s="49">
        <f t="shared" si="4"/>
        <v>0.05</v>
      </c>
      <c r="M8" s="50">
        <f t="shared" si="9"/>
        <v>0.8</v>
      </c>
      <c r="N8" s="41"/>
      <c r="O8" s="27"/>
      <c r="P8" s="27"/>
      <c r="Q8" s="35" t="str">
        <f>IFERROR($Q$15,"")</f>
        <v>Over Target</v>
      </c>
      <c r="R8" s="25">
        <f>IFERROR(IF(COUNTIF($H$5:$H$18,Q8)=0,"",COUNTIF($H$5:$H$18,Q8)),"")</f>
        <v>3</v>
      </c>
      <c r="S8" s="25" t="str">
        <f>IFERROR(IF(LEN($R$8)&gt;0,$Q$8,""),"")</f>
        <v>Over Target</v>
      </c>
      <c r="T8" s="25" t="str">
        <f t="array" ref="T8">IFERROR(INDEX($S$8:$S$10,MATCH(0,INDEX((LEN($S$8:$S$10)=0)+COUNTIF($T$7:$T7,$S$8:$S$10),0),0)),"")</f>
        <v>Over Target</v>
      </c>
      <c r="U8" s="25">
        <f>IFERROR(IF(LEN($T$8)=0,"",INDEX(Calc!$R$8:$R$10,MATCH(Calc!T8,Calc!$Q$8:$Q$10,0))),"")</f>
        <v>3</v>
      </c>
      <c r="V8" s="27"/>
      <c r="W8" s="87">
        <v>4</v>
      </c>
      <c r="X8" s="51" t="str">
        <f t="shared" si="5"/>
        <v/>
      </c>
      <c r="Y8" s="151" t="str">
        <f t="array" ref="Y8">IFERROR(INDEX($X$5:$X$18,MATCH(0,INDEX((LEN($X$5:$X$18)=0)+COUNTIF($Y$4:$Y7,$X$5:$X$18),0),0)),"")</f>
        <v/>
      </c>
      <c r="Z8" s="51" t="str">
        <f>IFERROR(INDEX(Calc!$K$5:$K$18,MATCH(Calc!Y8,Calc!$J$5:$J$18,0)),"")</f>
        <v/>
      </c>
      <c r="AA8" s="51" t="str">
        <f t="shared" si="6"/>
        <v/>
      </c>
      <c r="AB8" s="51" t="str">
        <f>IFERROR(IF(LEN(AA8)=0,"",+COUNTIF($AA$5:$AA8,$AA8)+AA8-1),"")</f>
        <v/>
      </c>
      <c r="AC8" s="51" t="str">
        <f t="shared" si="7"/>
        <v/>
      </c>
      <c r="AD8" s="51" t="str">
        <f t="shared" si="8"/>
        <v/>
      </c>
      <c r="AE8" s="54"/>
      <c r="AF8" s="52" t="str">
        <f>IFERROR(IF(LEN(INDEX(Input!$D$6:$D$19,Calc!B8,1))&gt;0,INDEX(Input!$D$6:$D$19,Calc!B8,1),""),"")</f>
        <v>Gia Pruitt</v>
      </c>
      <c r="AG8" s="45" t="str">
        <f t="array" ref="AG8">IFERROR(INDEX($AF$5:$AF$18,MATCH(0,INDEX((LEN($AF$5:$AF$18)=0)+COUNTIF($AG$4:$AG7,$AF$5:$AF$18),0),0)),"")</f>
        <v>Sean Warren</v>
      </c>
    </row>
    <row r="9" spans="1:33" x14ac:dyDescent="0.25">
      <c r="B9" s="45">
        <v>5</v>
      </c>
      <c r="C9" s="46" t="str">
        <f t="array" ref="C9">IFERROR(INDEX(Input!$B$6:$B$19,SMALL(IF(LEN(Input!$B$6:$B$19)&gt;0,ROW(Input!$B$6:$B$19)-ROW(INDEX(Input!$B$6:$B$19,1,1))+1),ROW($A10)-ROW($A$5))),"")</f>
        <v>Inadequate quality control testing</v>
      </c>
      <c r="D9" s="47">
        <f>IFERROR(IF(AND(LEN(C9)=0,LEN(Input!C10)=0),"",IF(INDEX(Input!$C$6:$C$19,MATCH(Calc!C9,Input!$B$6:$B$19,0))=0,"",INDEX(Input!$C$6:$C$19,MATCH(Calc!C9,Input!$B$6:$B$19,0)))),"")</f>
        <v>15</v>
      </c>
      <c r="E9" s="48">
        <f t="shared" si="0"/>
        <v>3</v>
      </c>
      <c r="F9" s="48">
        <f>IFERROR(IF(LEN(E9)=0,"",+COUNTIF($E$5:$E9,$E9)+E9-1),"")</f>
        <v>3</v>
      </c>
      <c r="G9" s="48" t="str">
        <f>IFERROR(IF(INDEX(Input!$D$6:$D$19,MATCH(Calc!C9,Input!$B$6:$B$19,0))=0,"",INDEX(Input!$D$6:$D$19,MATCH(Calc!C9,Input!$B$6:$B$19,0))),"")</f>
        <v>Gia Pruitt</v>
      </c>
      <c r="H9" s="133" t="str">
        <f>IFERROR(INDEX(Input!$F$6:$F$19,MATCH(Calc!C9,Input!$B$6:$B$19,0)),"")</f>
        <v>Below Target</v>
      </c>
      <c r="I9" s="45" t="str">
        <f t="shared" si="1"/>
        <v>Sean Warren</v>
      </c>
      <c r="J9" s="134" t="str">
        <f t="shared" si="2"/>
        <v>Operator defects</v>
      </c>
      <c r="K9" s="48">
        <f t="shared" si="3"/>
        <v>10</v>
      </c>
      <c r="L9" s="49">
        <f t="shared" si="4"/>
        <v>0.05</v>
      </c>
      <c r="M9" s="50">
        <f t="shared" si="9"/>
        <v>0.85000000000000009</v>
      </c>
      <c r="N9" s="41"/>
      <c r="O9" s="27"/>
      <c r="P9" s="27"/>
      <c r="Q9" s="35" t="str">
        <f>IFERROR($Q$14,"")</f>
        <v>Target</v>
      </c>
      <c r="R9" s="25">
        <f t="shared" ref="R9:R10" si="10">IFERROR(IF(COUNTIF($H$5:$H$18,Q9)=0,"",COUNTIF($H$5:$H$18,Q9)),"")</f>
        <v>3</v>
      </c>
      <c r="S9" s="25" t="str">
        <f>IFERROR(IF(LEN($R$9)&gt;0,$Q$9,""),"")</f>
        <v>Target</v>
      </c>
      <c r="T9" s="25" t="str">
        <f t="array" ref="T9">IFERROR(INDEX($S$8:$S$10,MATCH(0,INDEX((LEN($S$8:$S$10)=0)+COUNTIF($T$7:$T8,$S$8:$S$10),0),0)),"")</f>
        <v>Target</v>
      </c>
      <c r="U9" s="25">
        <f>IFERROR(IF(LEN($T$9)=0,"",INDEX(Calc!$R$8:$R$10,MATCH(Calc!T9,Calc!$Q$8:$Q$10,0))),"")</f>
        <v>3</v>
      </c>
      <c r="V9" s="27"/>
      <c r="W9" s="87">
        <v>5</v>
      </c>
      <c r="X9" s="51" t="str">
        <f t="shared" si="5"/>
        <v/>
      </c>
      <c r="Y9" s="152" t="str">
        <f t="array" ref="Y9">IFERROR(INDEX($X$5:$X$18,MATCH(0,INDEX((LEN($X$5:$X$18)=0)+COUNTIF($Y$4:$Y8,$X$5:$X$18),0),0)),"")</f>
        <v/>
      </c>
      <c r="Z9" s="138" t="str">
        <f>IFERROR(INDEX(Calc!$K$5:$K$18,MATCH(Calc!Y9,Calc!$J$5:$J$18,0)),"")</f>
        <v/>
      </c>
      <c r="AA9" s="138" t="str">
        <f>IFERROR(IF(LEN(Z9)=0,"",+RANK(Z9,$Z$5:$Z$9,0)),"")</f>
        <v/>
      </c>
      <c r="AB9" s="138" t="str">
        <f>IFERROR(IF(LEN(AA9)=0,"",+COUNTIF($AA$5:$AA9,$AA9)+AA9-1),"")</f>
        <v/>
      </c>
      <c r="AC9" s="138" t="str">
        <f t="shared" si="7"/>
        <v/>
      </c>
      <c r="AD9" s="138" t="str">
        <f>IFERROR(INDEX($Z$5:$Z$9,MATCH(W9,$AB$5:$AB$9,0)),"")</f>
        <v/>
      </c>
      <c r="AE9" s="54"/>
      <c r="AF9" s="52" t="str">
        <f>IFERROR(IF(LEN(INDEX(Input!$D$6:$D$19,Calc!B9,1))&gt;0,INDEX(Input!$D$6:$D$19,Calc!B9,1),""),"")</f>
        <v>Gia Pruitt</v>
      </c>
      <c r="AG9" s="45" t="str">
        <f t="array" ref="AG9">IFERROR(INDEX($AF$5:$AF$18,MATCH(0,INDEX((LEN($AF$5:$AF$18)=0)+COUNTIF($AG$4:$AG8,$AF$5:$AF$18),0),0)),"")</f>
        <v>Madison May</v>
      </c>
    </row>
    <row r="10" spans="1:33" x14ac:dyDescent="0.25">
      <c r="B10" s="45">
        <v>6</v>
      </c>
      <c r="C10" s="46" t="str">
        <f t="array" ref="C10">IFERROR(INDEX(Input!$B$6:$B$19,SMALL(IF(LEN(Input!$B$6:$B$19)&gt;0,ROW(Input!$B$6:$B$19)-ROW(INDEX(Input!$B$6:$B$19,1,1))+1),ROW($A11)-ROW($A$5))),"")</f>
        <v>Operator defects</v>
      </c>
      <c r="D10" s="47">
        <f>IFERROR(IF(AND(LEN(C10)=0,LEN(Input!C11)=0),"",IF(INDEX(Input!$C$6:$C$19,MATCH(Calc!C10,Input!$B$6:$B$19,0))=0,"",INDEX(Input!$C$6:$C$19,MATCH(Calc!C10,Input!$B$6:$B$19,0)))),"")</f>
        <v>10</v>
      </c>
      <c r="E10" s="48">
        <f t="shared" si="0"/>
        <v>4</v>
      </c>
      <c r="F10" s="48">
        <f>IFERROR(IF(LEN(E10)=0,"",+COUNTIF($E$5:$E10,$E10)+E10-1),"")</f>
        <v>5</v>
      </c>
      <c r="G10" s="48" t="str">
        <f>IFERROR(IF(INDEX(Input!$D$6:$D$19,MATCH(Calc!C10,Input!$B$6:$B$19,0))=0,"",INDEX(Input!$D$6:$D$19,MATCH(Calc!C10,Input!$B$6:$B$19,0))),"")</f>
        <v>Sean Warren</v>
      </c>
      <c r="H10" s="133" t="str">
        <f>IFERROR(INDEX(Input!$F$6:$F$19,MATCH(Calc!C10,Input!$B$6:$B$19,0)),"")</f>
        <v>Target</v>
      </c>
      <c r="I10" s="45" t="str">
        <f t="shared" si="1"/>
        <v>Joshua Kent</v>
      </c>
      <c r="J10" s="134" t="str">
        <f t="shared" si="2"/>
        <v>Production line defect</v>
      </c>
      <c r="K10" s="48">
        <f t="shared" si="3"/>
        <v>10</v>
      </c>
      <c r="L10" s="49">
        <f t="shared" si="4"/>
        <v>0.05</v>
      </c>
      <c r="M10" s="50">
        <f t="shared" si="9"/>
        <v>0.90000000000000013</v>
      </c>
      <c r="N10" s="41"/>
      <c r="O10" s="27"/>
      <c r="P10" s="27"/>
      <c r="Q10" s="31" t="str">
        <f>IFERROR($Q$13,"")</f>
        <v>Below Target</v>
      </c>
      <c r="R10" s="25">
        <f t="shared" si="10"/>
        <v>4</v>
      </c>
      <c r="S10" s="25" t="str">
        <f>IFERROR(IF(LEN($R$10)&gt;0,$Q$10,""),"")</f>
        <v>Below Target</v>
      </c>
      <c r="T10" s="25" t="str">
        <f t="array" ref="T10">IFERROR(INDEX($S$8:$S$10,MATCH(0,INDEX((LEN($S$8:$S$10)=0)+COUNTIF($T$7:$T9,$S$8:$S$10),0),0)),"")</f>
        <v>Below Target</v>
      </c>
      <c r="U10" s="25">
        <f>IFERROR(IF(LEN($T$10)=0,"",INDEX(Calc!$R$8:$R$10,MATCH(Calc!T10,Calc!$Q$8:$Q$10,0))),"")</f>
        <v>4</v>
      </c>
      <c r="V10" s="27"/>
      <c r="W10" s="87">
        <v>6</v>
      </c>
      <c r="X10" s="51" t="str">
        <f t="shared" si="5"/>
        <v/>
      </c>
      <c r="Y10" s="53"/>
      <c r="Z10" s="53"/>
      <c r="AA10" s="53"/>
      <c r="AB10" s="53"/>
      <c r="AC10" s="53"/>
      <c r="AD10" s="53"/>
      <c r="AE10" s="54"/>
      <c r="AF10" s="52" t="str">
        <f>IFERROR(IF(LEN(INDEX(Input!$D$6:$D$19,Calc!B10,1))&gt;0,INDEX(Input!$D$6:$D$19,Calc!B10,1),""),"")</f>
        <v>Sean Warren</v>
      </c>
      <c r="AG10" s="45" t="str">
        <f t="array" ref="AG10">IFERROR(INDEX($AF$5:$AF$18,MATCH(0,INDEX((LEN($AF$5:$AF$18)=0)+COUNTIF($AG$4:$AG9,$AF$5:$AF$18),0),0)),"")</f>
        <v/>
      </c>
    </row>
    <row r="11" spans="1:33" x14ac:dyDescent="0.25">
      <c r="B11" s="45">
        <v>7</v>
      </c>
      <c r="C11" s="46" t="str">
        <f t="array" ref="C11">IFERROR(INDEX(Input!$B$6:$B$19,SMALL(IF(LEN(Input!$B$6:$B$19)&gt;0,ROW(Input!$B$6:$B$19)-ROW(INDEX(Input!$B$6:$B$19,1,1))+1),ROW($A12)-ROW($A$5))),"")</f>
        <v>Production line defect</v>
      </c>
      <c r="D11" s="47">
        <f>IFERROR(IF(AND(LEN(C11)=0,LEN(Input!C12)=0),"",IF(INDEX(Input!$C$6:$C$19,MATCH(Calc!C11,Input!$B$6:$B$19,0))=0,"",INDEX(Input!$C$6:$C$19,MATCH(Calc!C11,Input!$B$6:$B$19,0)))),"")</f>
        <v>10</v>
      </c>
      <c r="E11" s="48">
        <f t="shared" si="0"/>
        <v>4</v>
      </c>
      <c r="F11" s="48">
        <f>IFERROR(IF(LEN(E11)=0,"",+COUNTIF($E$5:$E11,$E11)+E11-1),"")</f>
        <v>6</v>
      </c>
      <c r="G11" s="48" t="str">
        <f>IFERROR(IF(INDEX(Input!$D$6:$D$19,MATCH(Calc!C11,Input!$B$6:$B$19,0))=0,"",INDEX(Input!$D$6:$D$19,MATCH(Calc!C11,Input!$B$6:$B$19,0))),"")</f>
        <v>Joshua Kent</v>
      </c>
      <c r="H11" s="133" t="str">
        <f>IFERROR(INDEX(Input!$F$6:$F$19,MATCH(Calc!C11,Input!$B$6:$B$19,0)),"")</f>
        <v>Over Target</v>
      </c>
      <c r="I11" s="45" t="str">
        <f t="shared" si="1"/>
        <v>Gia Pruitt</v>
      </c>
      <c r="J11" s="134" t="str">
        <f t="shared" si="2"/>
        <v>Wrong supplier selection</v>
      </c>
      <c r="K11" s="48">
        <f t="shared" si="3"/>
        <v>5</v>
      </c>
      <c r="L11" s="49">
        <f t="shared" si="4"/>
        <v>2.5000000000000001E-2</v>
      </c>
      <c r="M11" s="50">
        <f t="shared" si="9"/>
        <v>0.92500000000000016</v>
      </c>
      <c r="N11" s="41"/>
      <c r="O11" s="27"/>
      <c r="P11" s="27"/>
      <c r="V11" s="27"/>
      <c r="W11" s="87">
        <v>7</v>
      </c>
      <c r="X11" s="51" t="str">
        <f t="shared" si="5"/>
        <v>Wrong supplier selection</v>
      </c>
      <c r="Y11" s="53"/>
      <c r="Z11" s="53"/>
      <c r="AA11" s="53"/>
      <c r="AB11" s="53"/>
      <c r="AC11" s="53"/>
      <c r="AD11" s="53"/>
      <c r="AE11" s="54"/>
      <c r="AF11" s="52" t="str">
        <f>IFERROR(IF(LEN(INDEX(Input!$D$6:$D$19,Calc!B11,1))&gt;0,INDEX(Input!$D$6:$D$19,Calc!B11,1),""),"")</f>
        <v>Joshua Kent</v>
      </c>
      <c r="AG11" s="45" t="str">
        <f t="array" ref="AG11">IFERROR(INDEX($AF$5:$AF$18,MATCH(0,INDEX((LEN($AF$5:$AF$18)=0)+COUNTIF($AG$4:$AG10,$AF$5:$AF$18),0),0)),"")</f>
        <v/>
      </c>
    </row>
    <row r="12" spans="1:33" x14ac:dyDescent="0.25">
      <c r="B12" s="45">
        <v>8</v>
      </c>
      <c r="C12" s="46" t="str">
        <f t="array" ref="C12">IFERROR(INDEX(Input!$B$6:$B$19,SMALL(IF(LEN(Input!$B$6:$B$19)&gt;0,ROW(Input!$B$6:$B$19)-ROW(INDEX(Input!$B$6:$B$19,1,1))+1),ROW($A13)-ROW($A$5))),"")</f>
        <v>Errors during packaging</v>
      </c>
      <c r="D12" s="47">
        <f>IFERROR(IF(AND(LEN(C12)=0,LEN(Input!C13)=0),"",IF(INDEX(Input!$C$6:$C$19,MATCH(Calc!C12,Input!$B$6:$B$19,0))=0,"",INDEX(Input!$C$6:$C$19,MATCH(Calc!C12,Input!$B$6:$B$19,0)))),"")</f>
        <v>75</v>
      </c>
      <c r="E12" s="48">
        <f t="shared" si="0"/>
        <v>1</v>
      </c>
      <c r="F12" s="48">
        <f>IFERROR(IF(LEN(E12)=0,"",+COUNTIF($E$5:$E12,$E12)+E12-1),"")</f>
        <v>1</v>
      </c>
      <c r="G12" s="48" t="str">
        <f>IFERROR(IF(INDEX(Input!$D$6:$D$19,MATCH(Calc!C12,Input!$B$6:$B$19,0))=0,"",INDEX(Input!$D$6:$D$19,MATCH(Calc!C12,Input!$B$6:$B$19,0))),"")</f>
        <v>Manuel Rivas</v>
      </c>
      <c r="H12" s="133" t="str">
        <f>IFERROR(INDEX(Input!$F$6:$F$19,MATCH(Calc!C12,Input!$B$6:$B$19,0)),"")</f>
        <v>Over Target</v>
      </c>
      <c r="I12" s="45" t="str">
        <f t="shared" si="1"/>
        <v>Gia Pruitt</v>
      </c>
      <c r="J12" s="134" t="str">
        <f t="shared" si="2"/>
        <v>Deterioration in machines</v>
      </c>
      <c r="K12" s="48">
        <f t="shared" si="3"/>
        <v>5</v>
      </c>
      <c r="L12" s="49">
        <f t="shared" si="4"/>
        <v>2.5000000000000001E-2</v>
      </c>
      <c r="M12" s="50">
        <f t="shared" si="9"/>
        <v>0.95000000000000018</v>
      </c>
      <c r="N12" s="41"/>
      <c r="O12" s="27"/>
      <c r="P12" s="27"/>
      <c r="Q12" s="27"/>
      <c r="R12" s="27"/>
      <c r="S12" s="35" t="s">
        <v>41</v>
      </c>
      <c r="T12" s="34"/>
      <c r="U12" s="34"/>
      <c r="V12" s="27"/>
      <c r="W12" s="87">
        <v>8</v>
      </c>
      <c r="X12" s="51" t="str">
        <f t="shared" si="5"/>
        <v>Deterioration in machines</v>
      </c>
      <c r="Y12" s="53"/>
      <c r="Z12" s="53"/>
      <c r="AA12" s="53"/>
      <c r="AB12" s="53"/>
      <c r="AC12" s="53"/>
      <c r="AD12" s="53"/>
      <c r="AE12" s="54"/>
      <c r="AF12" s="52" t="str">
        <f>IFERROR(IF(LEN(INDEX(Input!$D$6:$D$19,Calc!B12,1))&gt;0,INDEX(Input!$D$6:$D$19,Calc!B12,1),""),"")</f>
        <v>Manuel Rivas</v>
      </c>
      <c r="AG12" s="45" t="str">
        <f t="array" ref="AG12">IFERROR(INDEX($AF$5:$AF$18,MATCH(0,INDEX((LEN($AF$5:$AF$18)=0)+COUNTIF($AG$4:$AG11,$AF$5:$AF$18),0),0)),"")</f>
        <v/>
      </c>
    </row>
    <row r="13" spans="1:33" x14ac:dyDescent="0.25">
      <c r="B13" s="45">
        <v>9</v>
      </c>
      <c r="C13" s="46" t="str">
        <f t="array" ref="C13">IFERROR(INDEX(Input!$B$6:$B$19,SMALL(IF(LEN(Input!$B$6:$B$19)&gt;0,ROW(Input!$B$6:$B$19)-ROW(INDEX(Input!$B$6:$B$19,1,1))+1),ROW($A14)-ROW($A$5))),"")</f>
        <v>Insufficient warehouse</v>
      </c>
      <c r="D13" s="47">
        <f>IFERROR(IF(AND(LEN(C13)=0,LEN(Input!C14)=0),"",IF(INDEX(Input!$C$6:$C$19,MATCH(Calc!C13,Input!$B$6:$B$19,0))=0,"",INDEX(Input!$C$6:$C$19,MATCH(Calc!C13,Input!$B$6:$B$19,0)))),"")</f>
        <v>5</v>
      </c>
      <c r="E13" s="48">
        <f t="shared" si="0"/>
        <v>7</v>
      </c>
      <c r="F13" s="48">
        <f>IFERROR(IF(LEN(E13)=0,"",+COUNTIF($E$5:$E13,$E13)+E13-1),"")</f>
        <v>9</v>
      </c>
      <c r="G13" s="48" t="str">
        <f>IFERROR(IF(INDEX(Input!$D$6:$D$19,MATCH(Calc!C13,Input!$B$6:$B$19,0))=0,"",INDEX(Input!$D$6:$D$19,MATCH(Calc!C13,Input!$B$6:$B$19,0))),"")</f>
        <v>Madison May</v>
      </c>
      <c r="H13" s="133" t="str">
        <f>IFERROR(INDEX(Input!$F$6:$F$19,MATCH(Calc!C13,Input!$B$6:$B$19,0)),"")</f>
        <v>Target</v>
      </c>
      <c r="I13" s="45" t="str">
        <f t="shared" si="1"/>
        <v>Madison May</v>
      </c>
      <c r="J13" s="134" t="str">
        <f t="shared" si="2"/>
        <v>Insufficient warehouse</v>
      </c>
      <c r="K13" s="48">
        <f t="shared" si="3"/>
        <v>5</v>
      </c>
      <c r="L13" s="49">
        <f t="shared" si="4"/>
        <v>2.5000000000000001E-2</v>
      </c>
      <c r="M13" s="50">
        <f t="shared" si="9"/>
        <v>0.9750000000000002</v>
      </c>
      <c r="N13" s="41"/>
      <c r="O13" s="27"/>
      <c r="P13" s="27"/>
      <c r="Q13" s="94" t="s">
        <v>34</v>
      </c>
      <c r="R13" s="89"/>
      <c r="S13" s="55" t="s">
        <v>39</v>
      </c>
      <c r="T13" s="54"/>
      <c r="U13" s="54"/>
      <c r="V13" s="27"/>
      <c r="W13" s="87">
        <v>9</v>
      </c>
      <c r="X13" s="51" t="str">
        <f t="shared" si="5"/>
        <v/>
      </c>
      <c r="Y13" s="53"/>
      <c r="Z13" s="53"/>
      <c r="AA13" s="53"/>
      <c r="AB13" s="53"/>
      <c r="AC13" s="53"/>
      <c r="AD13" s="53"/>
      <c r="AE13" s="54"/>
      <c r="AF13" s="52" t="str">
        <f>IFERROR(IF(LEN(INDEX(Input!$D$6:$D$19,Calc!B13,1))&gt;0,INDEX(Input!$D$6:$D$19,Calc!B13,1),""),"")</f>
        <v>Madison May</v>
      </c>
      <c r="AG13" s="45" t="str">
        <f t="array" ref="AG13">IFERROR(INDEX($AF$5:$AF$18,MATCH(0,INDEX((LEN($AF$5:$AF$18)=0)+COUNTIF($AG$4:$AG12,$AF$5:$AF$18),0),0)),"")</f>
        <v/>
      </c>
    </row>
    <row r="14" spans="1:33" x14ac:dyDescent="0.25">
      <c r="B14" s="45">
        <v>10</v>
      </c>
      <c r="C14" s="46" t="str">
        <f t="array" ref="C14">IFERROR(INDEX(Input!$B$6:$B$19,SMALL(IF(LEN(Input!$B$6:$B$19)&gt;0,ROW(Input!$B$6:$B$19)-ROW(INDEX(Input!$B$6:$B$19,1,1))+1),ROW($A15)-ROW($A$5))),"")</f>
        <v>Logistics Defect</v>
      </c>
      <c r="D14" s="47">
        <f>IFERROR(IF(AND(LEN(C14)=0,LEN(Input!C15)=0),"",IF(INDEX(Input!$C$6:$C$19,MATCH(Calc!C14,Input!$B$6:$B$19,0))=0,"",INDEX(Input!$C$6:$C$19,MATCH(Calc!C14,Input!$B$6:$B$19,0)))),"")</f>
        <v>5</v>
      </c>
      <c r="E14" s="48">
        <f t="shared" si="0"/>
        <v>7</v>
      </c>
      <c r="F14" s="48">
        <f>IFERROR(IF(LEN(E14)=0,"",+COUNTIF($E$5:$E14,$E14)+E14-1),"")</f>
        <v>10</v>
      </c>
      <c r="G14" s="48" t="str">
        <f>IFERROR(IF(INDEX(Input!$D$6:$D$19,MATCH(Calc!C14,Input!$B$6:$B$19,0))=0,"",INDEX(Input!$D$6:$D$19,MATCH(Calc!C14,Input!$B$6:$B$19,0))),"")</f>
        <v>Sean Warren</v>
      </c>
      <c r="H14" s="133" t="str">
        <f>IFERROR(INDEX(Input!$F$6:$F$19,MATCH(Calc!C14,Input!$B$6:$B$19,0)),"")</f>
        <v>Target</v>
      </c>
      <c r="I14" s="45" t="str">
        <f t="shared" si="1"/>
        <v>Sean Warren</v>
      </c>
      <c r="J14" s="134" t="str">
        <f t="shared" si="2"/>
        <v>Logistics Defect</v>
      </c>
      <c r="K14" s="48">
        <f t="shared" si="3"/>
        <v>5</v>
      </c>
      <c r="L14" s="49">
        <f t="shared" si="4"/>
        <v>2.5000000000000001E-2</v>
      </c>
      <c r="M14" s="50">
        <f t="shared" si="9"/>
        <v>1.0000000000000002</v>
      </c>
      <c r="N14" s="41"/>
      <c r="O14" s="27"/>
      <c r="P14" s="27"/>
      <c r="Q14" s="95" t="s">
        <v>36</v>
      </c>
      <c r="R14" s="93"/>
      <c r="S14" s="55" t="s">
        <v>38</v>
      </c>
      <c r="T14" s="54"/>
      <c r="U14" s="54"/>
      <c r="V14" s="27"/>
      <c r="W14" s="87">
        <v>10</v>
      </c>
      <c r="X14" s="51" t="str">
        <f t="shared" si="5"/>
        <v/>
      </c>
      <c r="Y14" s="53"/>
      <c r="Z14" s="53"/>
      <c r="AA14" s="53"/>
      <c r="AB14" s="53"/>
      <c r="AC14" s="53"/>
      <c r="AD14" s="53"/>
      <c r="AE14" s="54"/>
      <c r="AF14" s="52" t="str">
        <f>IFERROR(IF(LEN(INDEX(Input!$D$6:$D$19,Calc!B14,1))&gt;0,INDEX(Input!$D$6:$D$19,Calc!B14,1),""),"")</f>
        <v>Sean Warren</v>
      </c>
      <c r="AG14" s="45" t="str">
        <f t="array" ref="AG14">IFERROR(INDEX($AF$5:$AF$18,MATCH(0,INDEX((LEN($AF$5:$AF$18)=0)+COUNTIF($AG$4:$AG13,$AF$5:$AF$18),0),0)),"")</f>
        <v/>
      </c>
    </row>
    <row r="15" spans="1:33" x14ac:dyDescent="0.25">
      <c r="B15" s="45">
        <v>11</v>
      </c>
      <c r="C15" s="46" t="str">
        <f t="array" ref="C15">IFERROR(INDEX(Input!$B$6:$B$19,SMALL(IF(LEN(Input!$B$6:$B$19)&gt;0,ROW(Input!$B$6:$B$19)-ROW(INDEX(Input!$B$6:$B$19,1,1))+1),ROW($A16)-ROW($A$5))),"")</f>
        <v/>
      </c>
      <c r="D15" s="47" t="str">
        <f>IFERROR(IF(AND(LEN(C15)=0,LEN(Input!C16)=0),"",IF(INDEX(Input!$C$6:$C$19,MATCH(Calc!C15,Input!$B$6:$B$19,0))=0,"",INDEX(Input!$C$6:$C$19,MATCH(Calc!C15,Input!$B$6:$B$19,0)))),"")</f>
        <v/>
      </c>
      <c r="E15" s="48" t="str">
        <f t="shared" si="0"/>
        <v/>
      </c>
      <c r="F15" s="48" t="str">
        <f>IFERROR(IF(LEN(E15)=0,"",+COUNTIF($E$5:$E15,$E15)+E15-1),"")</f>
        <v/>
      </c>
      <c r="G15" s="48" t="str">
        <f>IFERROR(IF(INDEX(Input!$D$6:$D$19,MATCH(Calc!C15,Input!$B$6:$B$19,0))=0,"",INDEX(Input!$D$6:$D$19,MATCH(Calc!C15,Input!$B$6:$B$19,0))),"")</f>
        <v/>
      </c>
      <c r="H15" s="133" t="str">
        <f>IFERROR(INDEX(Input!$F$6:$F$19,MATCH(Calc!C15,Input!$B$6:$B$19,0)),"")</f>
        <v/>
      </c>
      <c r="I15" s="45" t="str">
        <f t="shared" si="1"/>
        <v/>
      </c>
      <c r="J15" s="134" t="str">
        <f t="shared" si="2"/>
        <v/>
      </c>
      <c r="K15" s="48" t="str">
        <f t="shared" si="3"/>
        <v/>
      </c>
      <c r="L15" s="49" t="str">
        <f t="shared" si="4"/>
        <v/>
      </c>
      <c r="M15" s="50" t="str">
        <f t="shared" si="9"/>
        <v/>
      </c>
      <c r="N15" s="41"/>
      <c r="O15" s="27"/>
      <c r="P15" s="27"/>
      <c r="Q15" s="95" t="s">
        <v>35</v>
      </c>
      <c r="R15" s="92"/>
      <c r="S15" s="55" t="s">
        <v>37</v>
      </c>
      <c r="T15" s="54"/>
      <c r="U15" s="54"/>
      <c r="V15" s="27"/>
      <c r="W15" s="87">
        <v>11</v>
      </c>
      <c r="X15" s="85" t="str">
        <f t="shared" si="5"/>
        <v/>
      </c>
      <c r="Y15" s="53"/>
      <c r="Z15" s="53"/>
      <c r="AA15" s="53"/>
      <c r="AB15" s="53"/>
      <c r="AC15" s="53"/>
      <c r="AD15" s="53"/>
      <c r="AE15" s="54"/>
      <c r="AF15" s="52" t="str">
        <f>IFERROR(IF(LEN(INDEX(Input!$D$6:$D$19,Calc!B15,1))&gt;0,INDEX(Input!$D$6:$D$19,Calc!B15,1),""),"")</f>
        <v/>
      </c>
      <c r="AG15" s="45" t="str">
        <f t="array" ref="AG15">IFERROR(INDEX($AF$5:$AF$18,MATCH(0,INDEX((LEN($AF$5:$AF$18)=0)+COUNTIF($AG$4:$AG14,$AF$5:$AF$18),0),0)),"")</f>
        <v/>
      </c>
    </row>
    <row r="16" spans="1:33" x14ac:dyDescent="0.25">
      <c r="B16" s="45">
        <v>12</v>
      </c>
      <c r="C16" s="46" t="str">
        <f t="array" ref="C16">IFERROR(INDEX(Input!$B$6:$B$19,SMALL(IF(LEN(Input!$B$6:$B$19)&gt;0,ROW(Input!$B$6:$B$19)-ROW(INDEX(Input!$B$6:$B$19,1,1))+1),ROW($A17)-ROW($A$5))),"")</f>
        <v/>
      </c>
      <c r="D16" s="47" t="str">
        <f>IFERROR(IF(AND(LEN(C16)=0,LEN(Input!C17)=0),"",IF(INDEX(Input!$C$6:$C$19,MATCH(Calc!C16,Input!$B$6:$B$19,0))=0,"",INDEX(Input!$C$6:$C$19,MATCH(Calc!C16,Input!$B$6:$B$19,0)))),"")</f>
        <v/>
      </c>
      <c r="E16" s="48" t="str">
        <f t="shared" si="0"/>
        <v/>
      </c>
      <c r="F16" s="48" t="str">
        <f>IFERROR(IF(LEN(E16)=0,"",+COUNTIF($E$5:$E16,$E16)+E16-1),"")</f>
        <v/>
      </c>
      <c r="G16" s="48" t="str">
        <f>IFERROR(IF(INDEX(Input!$D$6:$D$19,MATCH(Calc!C16,Input!$B$6:$B$19,0))=0,"",INDEX(Input!$D$6:$D$19,MATCH(Calc!C16,Input!$B$6:$B$19,0))),"")</f>
        <v/>
      </c>
      <c r="H16" s="133" t="str">
        <f>IFERROR(INDEX(Input!$F$6:$F$19,MATCH(Calc!C16,Input!$B$6:$B$19,0)),"")</f>
        <v/>
      </c>
      <c r="I16" s="45" t="str">
        <f t="shared" si="1"/>
        <v/>
      </c>
      <c r="J16" s="134" t="str">
        <f t="shared" si="2"/>
        <v/>
      </c>
      <c r="K16" s="48" t="str">
        <f t="shared" si="3"/>
        <v/>
      </c>
      <c r="L16" s="49" t="str">
        <f t="shared" si="4"/>
        <v/>
      </c>
      <c r="M16" s="50" t="str">
        <f t="shared" si="9"/>
        <v/>
      </c>
      <c r="N16" s="41"/>
      <c r="O16" s="27"/>
      <c r="P16" s="27"/>
      <c r="V16" s="27"/>
      <c r="W16" s="87">
        <v>12</v>
      </c>
      <c r="X16" s="85" t="str">
        <f t="shared" si="5"/>
        <v/>
      </c>
      <c r="Y16" s="53"/>
      <c r="Z16" s="53"/>
      <c r="AA16" s="53"/>
      <c r="AB16" s="53"/>
      <c r="AC16" s="53"/>
      <c r="AD16" s="53"/>
      <c r="AE16" s="54"/>
      <c r="AF16" s="52" t="str">
        <f>IFERROR(IF(LEN(INDEX(Input!$D$6:$D$19,Calc!B16,1))&gt;0,INDEX(Input!$D$6:$D$19,Calc!B16,1),""),"")</f>
        <v/>
      </c>
      <c r="AG16" s="45" t="str">
        <f t="array" ref="AG16">IFERROR(INDEX($AF$5:$AF$18,MATCH(0,INDEX((LEN($AF$5:$AF$18)=0)+COUNTIF($AG$4:$AG15,$AF$5:$AF$18),0),0)),"")</f>
        <v/>
      </c>
    </row>
    <row r="17" spans="2:33" x14ac:dyDescent="0.25">
      <c r="B17" s="45">
        <v>13</v>
      </c>
      <c r="C17" s="46" t="str">
        <f t="array" ref="C17">IFERROR(INDEX(Input!$B$6:$B$19,SMALL(IF(LEN(Input!$B$6:$B$19)&gt;0,ROW(Input!$B$6:$B$19)-ROW(INDEX(Input!$B$6:$B$19,1,1))+1),ROW($A18)-ROW($A$5))),"")</f>
        <v/>
      </c>
      <c r="D17" s="47" t="str">
        <f>IFERROR(IF(AND(LEN(C17)=0,LEN(Input!C18)=0),"",IF(INDEX(Input!$C$6:$C$19,MATCH(Calc!C17,Input!$B$6:$B$19,0))=0,"",INDEX(Input!$C$6:$C$19,MATCH(Calc!C17,Input!$B$6:$B$19,0)))),"")</f>
        <v/>
      </c>
      <c r="E17" s="48" t="str">
        <f t="shared" si="0"/>
        <v/>
      </c>
      <c r="F17" s="48" t="str">
        <f>IFERROR(IF(LEN(E17)=0,"",+COUNTIF($E$5:$E17,$E17)+E17-1),"")</f>
        <v/>
      </c>
      <c r="G17" s="48" t="str">
        <f>IFERROR(IF(INDEX(Input!$D$6:$D$19,MATCH(Calc!C17,Input!$B$6:$B$19,0))=0,"",INDEX(Input!$D$6:$D$19,MATCH(Calc!C17,Input!$B$6:$B$19,0))),"")</f>
        <v/>
      </c>
      <c r="H17" s="133" t="str">
        <f>IFERROR(INDEX(Input!$F$6:$F$19,MATCH(Calc!C17,Input!$B$6:$B$19,0)),"")</f>
        <v/>
      </c>
      <c r="I17" s="45" t="str">
        <f t="shared" si="1"/>
        <v/>
      </c>
      <c r="J17" s="134" t="str">
        <f t="shared" si="2"/>
        <v/>
      </c>
      <c r="K17" s="48" t="str">
        <f t="shared" si="3"/>
        <v/>
      </c>
      <c r="L17" s="49" t="str">
        <f t="shared" si="4"/>
        <v/>
      </c>
      <c r="M17" s="50" t="str">
        <f t="shared" si="9"/>
        <v/>
      </c>
      <c r="N17" s="41"/>
      <c r="O17" s="27"/>
      <c r="P17" s="27"/>
      <c r="Q17" s="101" t="s">
        <v>45</v>
      </c>
      <c r="R17" s="102">
        <v>2</v>
      </c>
      <c r="V17" s="27"/>
      <c r="W17" s="87">
        <v>13</v>
      </c>
      <c r="X17" s="51" t="str">
        <f t="shared" si="5"/>
        <v/>
      </c>
      <c r="Y17" s="53"/>
      <c r="Z17" s="53"/>
      <c r="AA17" s="53"/>
      <c r="AB17" s="53"/>
      <c r="AC17" s="53"/>
      <c r="AD17" s="53"/>
      <c r="AE17" s="54"/>
      <c r="AF17" s="52" t="str">
        <f>IFERROR(IF(LEN(INDEX(Input!$D$6:$D$19,Calc!B17,1))&gt;0,INDEX(Input!$D$6:$D$19,Calc!B17,1),""),"")</f>
        <v/>
      </c>
      <c r="AG17" s="45" t="str">
        <f t="array" ref="AG17">IFERROR(INDEX($AF$5:$AF$18,MATCH(0,INDEX((LEN($AF$5:$AF$18)=0)+COUNTIF($AG$4:$AG16,$AF$5:$AF$18),0),0)),"")</f>
        <v/>
      </c>
    </row>
    <row r="18" spans="2:33" x14ac:dyDescent="0.25">
      <c r="B18" s="56">
        <v>14</v>
      </c>
      <c r="C18" s="57" t="str">
        <f t="array" ref="C18">IFERROR(INDEX(Input!$B$6:$B$19,SMALL(IF(LEN(Input!$B$6:$B$19)&gt;0,ROW(Input!$B$6:$B$19)-ROW(INDEX(Input!$B$6:$B$19,1,1))+1),ROW($A19)-ROW($A$5))),"")</f>
        <v/>
      </c>
      <c r="D18" s="58" t="str">
        <f>IFERROR(IF(AND(LEN(C18)=0,LEN(Input!C19)=0),"",IF(INDEX(Input!$C$6:$C$19,MATCH(Calc!C18,Input!$B$6:$B$19,0))=0,"",INDEX(Input!$C$6:$C$19,MATCH(Calc!C18,Input!$B$6:$B$19,0)))),"")</f>
        <v/>
      </c>
      <c r="E18" s="59" t="str">
        <f t="shared" si="0"/>
        <v/>
      </c>
      <c r="F18" s="59" t="str">
        <f>IFERROR(IF(LEN(E18)=0,"",+COUNTIF($E$5:$E18,$E18)+E18-1),"")</f>
        <v/>
      </c>
      <c r="G18" s="59" t="str">
        <f>IFERROR(IF(INDEX(Input!$D$6:$D$19,MATCH(Calc!C18,Input!$B$6:$B$19,0))=0,"",INDEX(Input!$D$6:$D$19,MATCH(Calc!C18,Input!$B$6:$B$19,0))),"")</f>
        <v/>
      </c>
      <c r="H18" s="135" t="str">
        <f>IFERROR(INDEX(Input!$F$6:$F$19,MATCH(Calc!C18,Input!$B$6:$B$19,0)),"")</f>
        <v/>
      </c>
      <c r="I18" s="56" t="str">
        <f t="shared" si="1"/>
        <v/>
      </c>
      <c r="J18" s="136" t="str">
        <f t="shared" si="2"/>
        <v/>
      </c>
      <c r="K18" s="59" t="str">
        <f t="shared" si="3"/>
        <v/>
      </c>
      <c r="L18" s="137" t="str">
        <f t="shared" si="4"/>
        <v/>
      </c>
      <c r="M18" s="60" t="str">
        <f t="shared" si="9"/>
        <v/>
      </c>
      <c r="N18" s="41"/>
      <c r="O18" s="27"/>
      <c r="P18" s="27"/>
      <c r="Q18" s="101" t="s">
        <v>44</v>
      </c>
      <c r="R18" s="102">
        <v>3</v>
      </c>
      <c r="V18" s="27"/>
      <c r="W18" s="88">
        <v>14</v>
      </c>
      <c r="X18" s="138" t="str">
        <f t="shared" si="5"/>
        <v/>
      </c>
      <c r="Y18" s="53"/>
      <c r="Z18" s="53"/>
      <c r="AA18" s="53"/>
      <c r="AB18" s="53"/>
      <c r="AC18" s="53"/>
      <c r="AD18" s="53"/>
      <c r="AE18" s="54"/>
      <c r="AF18" s="96" t="str">
        <f>IFERROR(IF(LEN(INDEX(Input!$D$6:$D$19,Calc!B18,1))&gt;0,INDEX(Input!$D$6:$D$19,Calc!B18,1),""),"")</f>
        <v/>
      </c>
      <c r="AG18" s="56" t="str">
        <f t="array" ref="AG18">IFERROR(INDEX($AF$5:$AF$18,MATCH(0,INDEX((LEN($AF$5:$AF$18)=0)+COUNTIF($AG$4:$AG17,$AF$5:$AF$18),0),0)),"")</f>
        <v/>
      </c>
    </row>
    <row r="19" spans="2:33" x14ac:dyDescent="0.25">
      <c r="Q19" s="101" t="s">
        <v>64</v>
      </c>
      <c r="R19" s="102">
        <v>5</v>
      </c>
    </row>
    <row r="20" spans="2:33" x14ac:dyDescent="0.25">
      <c r="Q20" s="101" t="s">
        <v>65</v>
      </c>
      <c r="R20" s="102">
        <v>10</v>
      </c>
    </row>
  </sheetData>
  <mergeCells count="4">
    <mergeCell ref="Q7:S7"/>
    <mergeCell ref="B2:M2"/>
    <mergeCell ref="AF2:AG2"/>
    <mergeCell ref="Z3:AD3"/>
  </mergeCells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Dashboard</vt:lpstr>
      <vt:lpstr>Input</vt:lpstr>
      <vt:lpstr>Calc</vt:lpstr>
      <vt:lpstr>ToU</vt:lpstr>
      <vt:lpstr>Below_Target</vt:lpstr>
      <vt:lpstr>Causes_Realization</vt:lpstr>
      <vt:lpstr>Over_Target</vt:lpstr>
      <vt:lpstr>Dashboard!Print_Area</vt:lpstr>
      <vt:lpstr>ToU!Print_Area</vt:lpstr>
      <vt:lpstr>Print_Titles</vt:lpstr>
      <vt:lpstr>Target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2023-01-10T08:35:28Z</cp:lastPrinted>
  <dcterms:created xsi:type="dcterms:W3CDTF">2022-12-20T06:01:14Z</dcterms:created>
  <dcterms:modified xsi:type="dcterms:W3CDTF">2023-01-16T11:54:06Z</dcterms:modified>
  <dc:title>Pareto Chart V1 Template</dc:title>
  <dc:subject>Pareto Chart V1</dc:subject>
  <dc:description>Pareto Chart V1 template by Master Productivity Kit — masterproductivitykit.com</dc:description>
  <cp:keywords>Master Productivity Kit, Excel template, Google Sheets template</cp:keywords>
  <cp:category>Business Template</cp:category>
</cp:coreProperties>
</file>