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4060E17-7661-4341-B4A9-507E476F80A1}" xr6:coauthVersionLast="47" xr6:coauthVersionMax="47" xr10:uidLastSave="{00000000-0000-0000-0000-000000000000}"/>
  <bookViews>
    <workbookView showSheetTabs="0" xWindow="-120" yWindow="-120" windowWidth="29040" windowHeight="15720" xr2:uid="{13B8A010-05D5-427A-BD6E-5555E27C6585}"/>
  </bookViews>
  <sheets>
    <sheet name="Dashboard" sheetId="5" r:id="rId1"/>
    <sheet name="Step1" sheetId="1" r:id="rId2"/>
    <sheet name="Step2" sheetId="6" r:id="rId3"/>
    <sheet name="Step3" sheetId="7" r:id="rId4"/>
    <sheet name="Results" sheetId="10" r:id="rId5"/>
    <sheet name="Chart1" sheetId="9" r:id="rId6"/>
    <sheet name="calc" sheetId="2" state="hidden" r:id="rId7"/>
  </sheets>
  <definedNames>
    <definedName name="chart1count">IF(calc!$J$28&gt;0,OFFSET(calc!$I$28,0,0,calc!$J$28,1),OFFSET(calc!$H$30,0,0))</definedName>
    <definedName name="chart1names">IF(calc!$J$28&gt;0,OFFSET(calc!$G$28,0,0,calc!$J$28,1),OFFSET(calc!$G$30,0,0))</definedName>
    <definedName name="count1">calc!$B$3</definedName>
    <definedName name="count2">calc!$F$3</definedName>
    <definedName name="count3">calc!$J$3</definedName>
    <definedName name="count4">calc!$N$3</definedName>
    <definedName name="count5">calc!$R$3</definedName>
    <definedName name="count6">calc!$V$3</definedName>
    <definedName name="countResults">IF(calc!$B$25&gt;0,OFFSET(calc!$C$25,0,0,1,calc!$B$25),OFFSET(calc!$M$25,0,0))</definedName>
    <definedName name="NoSolutionCount">IF(calc!$B$19&gt;0,OFFSET(calc!$D$19,0,0,1,calc!$B$19),OFFSET(calc!$K$19,0,0))</definedName>
    <definedName name="_xlnm.Print_Area" localSheetId="5">Chart1!$B$2:$R$34</definedName>
    <definedName name="_xlnm.Print_Area" localSheetId="0">Dashboard!$B$2:$K$29</definedName>
    <definedName name="_xlnm.Print_Area" localSheetId="4">Results!$B$2:$M$38</definedName>
    <definedName name="_xlnm.Print_Area" localSheetId="1">Step1!$B$2:$F$70</definedName>
    <definedName name="_xlnm.Print_Area" localSheetId="2">Step2!$B$2:$F$70</definedName>
    <definedName name="_xlnm.Print_Area" localSheetId="3">Step3!$B$2:$G$257</definedName>
    <definedName name="_xlnm.Print_Titles" localSheetId="3">Step3!$5:$5</definedName>
    <definedName name="ProblemHeaders">IF(calc!$B$16&gt;0,OFFSET(calc!$D$15,0,0,1,calc!$B$16),OFFSET(calc!$K$15,0,0))</definedName>
    <definedName name="ProblemsCount">IF(calc!$B$16&gt;0,OFFSET(calc!$D$16,0,0,1,calc!$B$16),OFFSET(calc!$K$16,0,0))</definedName>
    <definedName name="RelationList">OFFSET(calc!$Q$14,,,calc!$Q$21)</definedName>
    <definedName name="RelationStep3">OFFSET(calc!$P$14,,,calc!$P$20)</definedName>
    <definedName name="resultsNames">IF(calc!$B$25&gt;0,OFFSET(calc!$C$24,0,0,1,calc!$B$25),OFFSET(calc!$M$24,0,0))</definedName>
    <definedName name="ResultStep3">OFFSET(calc!$W$14,,,calc!$W$24)</definedName>
    <definedName name="Solution1">calc!$D$5:$D$11</definedName>
    <definedName name="Solution2">calc!$H$5:$H$11</definedName>
    <definedName name="Solution3">calc!$L$5:$L$11</definedName>
    <definedName name="Solution4">calc!$P$5:$P$11</definedName>
    <definedName name="Solution5">calc!$T$5:$T$11</definedName>
    <definedName name="Solution6">calc!$X$5:$X$11</definedName>
    <definedName name="SolutionCount">IF(calc!$B$18&gt;0,OFFSET(calc!$D$18,0,0,1,calc!$B$18),OFFSET(calc!$K$18,0,0))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2" l="1" a="1"/>
  <c r="J46" i="2" s="1"/>
  <c r="J45" i="2" a="1"/>
  <c r="J45" i="2" s="1"/>
  <c r="V15" i="2"/>
  <c r="J47" i="2" l="1" a="1"/>
  <c r="J47" i="2" s="1"/>
  <c r="J48" i="2" s="1" a="1"/>
  <c r="J48" i="2" s="1"/>
  <c r="G33" i="2"/>
  <c r="H33" i="2" s="1"/>
  <c r="E28" i="2"/>
  <c r="C28" i="2"/>
  <c r="B30" i="2"/>
  <c r="B31" i="2" s="1"/>
  <c r="B32" i="2" s="1"/>
  <c r="B33" i="2" s="1"/>
  <c r="B34" i="2" s="1"/>
  <c r="B35" i="2" s="1"/>
  <c r="B36" i="2"/>
  <c r="B37" i="2" s="1"/>
  <c r="B38" i="2" s="1"/>
  <c r="B39" i="2"/>
  <c r="B40" i="2" s="1"/>
  <c r="B41" i="2" s="1"/>
  <c r="B42" i="2"/>
  <c r="B43" i="2" s="1"/>
  <c r="B44" i="2" s="1"/>
  <c r="B45" i="2" s="1"/>
  <c r="B46" i="2" s="1"/>
  <c r="B47" i="2" s="1"/>
  <c r="B48" i="2" s="1"/>
  <c r="B28" i="2"/>
  <c r="B29" i="2" s="1"/>
  <c r="J49" i="2" l="1" a="1"/>
  <c r="J49" i="2" s="1"/>
  <c r="J50" i="2" s="1" a="1"/>
  <c r="J50" i="2" s="1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C29" i="2"/>
  <c r="D29" i="2" s="1"/>
  <c r="C30" i="2"/>
  <c r="C34" i="2"/>
  <c r="C36" i="2"/>
  <c r="D36" i="2" s="1"/>
  <c r="C37" i="2"/>
  <c r="C38" i="2"/>
  <c r="C39" i="2"/>
  <c r="C40" i="2"/>
  <c r="C41" i="2"/>
  <c r="C42" i="2"/>
  <c r="C44" i="2"/>
  <c r="C45" i="2"/>
  <c r="C46" i="2"/>
  <c r="C47" i="2"/>
  <c r="C48" i="2"/>
  <c r="D39" i="2" l="1"/>
  <c r="D18" i="7"/>
  <c r="D40" i="2"/>
  <c r="D19" i="7"/>
  <c r="D41" i="2"/>
  <c r="D25" i="7"/>
  <c r="D47" i="2"/>
  <c r="D16" i="7"/>
  <c r="D38" i="2"/>
  <c r="D26" i="7"/>
  <c r="D48" i="2"/>
  <c r="D24" i="7"/>
  <c r="D46" i="2"/>
  <c r="D15" i="7"/>
  <c r="D37" i="2"/>
  <c r="D22" i="7"/>
  <c r="D44" i="2"/>
  <c r="D23" i="7"/>
  <c r="D45" i="2"/>
  <c r="D28" i="2"/>
  <c r="D7" i="7"/>
  <c r="C31" i="2"/>
  <c r="D8" i="7"/>
  <c r="C35" i="2"/>
  <c r="D35" i="2" s="1"/>
  <c r="C43" i="2"/>
  <c r="D43" i="2" s="1"/>
  <c r="D30" i="2" l="1"/>
  <c r="D42" i="2"/>
  <c r="D34" i="2"/>
  <c r="C32" i="2"/>
  <c r="D9" i="7"/>
  <c r="D31" i="2" l="1"/>
  <c r="C33" i="2"/>
  <c r="D33" i="2" s="1"/>
  <c r="D10" i="7"/>
  <c r="D32" i="2" l="1"/>
  <c r="D21" i="7"/>
  <c r="D14" i="7"/>
  <c r="D20" i="7"/>
  <c r="D17" i="7"/>
  <c r="D12" i="7"/>
  <c r="D11" i="7"/>
  <c r="D13" i="7"/>
  <c r="H27" i="2" l="1"/>
  <c r="G27" i="2"/>
  <c r="V23" i="2"/>
  <c r="V22" i="2"/>
  <c r="V21" i="2"/>
  <c r="V20" i="2"/>
  <c r="V19" i="2"/>
  <c r="V18" i="2"/>
  <c r="V17" i="2"/>
  <c r="V16" i="2"/>
  <c r="V14" i="2"/>
  <c r="W14" i="2" l="1"/>
  <c r="W15" i="2" s="1"/>
  <c r="W16" i="2" s="1"/>
  <c r="W17" i="2" s="1"/>
  <c r="V11" i="2"/>
  <c r="V10" i="2"/>
  <c r="V9" i="2"/>
  <c r="V8" i="2"/>
  <c r="V7" i="2"/>
  <c r="V6" i="2"/>
  <c r="V5" i="2"/>
  <c r="R11" i="2"/>
  <c r="R10" i="2"/>
  <c r="R9" i="2"/>
  <c r="R8" i="2"/>
  <c r="R7" i="2"/>
  <c r="R6" i="2"/>
  <c r="R5" i="2"/>
  <c r="N11" i="2"/>
  <c r="N10" i="2"/>
  <c r="N9" i="2"/>
  <c r="N8" i="2"/>
  <c r="N7" i="2"/>
  <c r="N6" i="2"/>
  <c r="N5" i="2"/>
  <c r="J11" i="2"/>
  <c r="J10" i="2"/>
  <c r="J9" i="2"/>
  <c r="J8" i="2"/>
  <c r="J7" i="2"/>
  <c r="J6" i="2"/>
  <c r="J5" i="2"/>
  <c r="F5" i="2"/>
  <c r="F11" i="2"/>
  <c r="F10" i="2"/>
  <c r="F9" i="2"/>
  <c r="F8" i="2"/>
  <c r="F7" i="2"/>
  <c r="F6" i="2"/>
  <c r="B11" i="2"/>
  <c r="B10" i="2"/>
  <c r="B9" i="2"/>
  <c r="B8" i="2"/>
  <c r="B7" i="2"/>
  <c r="B6" i="2"/>
  <c r="B5" i="2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N17" i="2"/>
  <c r="N16" i="2"/>
  <c r="F38" i="6" s="1"/>
  <c r="V4" i="2" s="1"/>
  <c r="G50" i="2" s="1"/>
  <c r="D6" i="7"/>
  <c r="N15" i="2"/>
  <c r="N14" i="2"/>
  <c r="V2" i="2"/>
  <c r="R2" i="2"/>
  <c r="N2" i="2"/>
  <c r="J2" i="2"/>
  <c r="G5" i="2" l="1" a="1"/>
  <c r="G5" i="2" s="1"/>
  <c r="G6" i="2" s="1" a="1"/>
  <c r="G6" i="2" s="1"/>
  <c r="H6" i="2" s="1"/>
  <c r="O5" i="2" a="1"/>
  <c r="O5" i="2" s="1"/>
  <c r="W5" i="2" a="1"/>
  <c r="W5" i="2" s="1"/>
  <c r="W6" i="2" s="1" a="1"/>
  <c r="W6" i="2" s="1"/>
  <c r="K5" i="2" a="1"/>
  <c r="K5" i="2" s="1"/>
  <c r="K6" i="2" s="1" a="1"/>
  <c r="K6" i="2" s="1"/>
  <c r="C5" i="2" a="1"/>
  <c r="C5" i="2" s="1"/>
  <c r="C6" i="2" s="1" a="1"/>
  <c r="C6" i="2" s="1"/>
  <c r="S5" i="2" a="1"/>
  <c r="S5" i="2" s="1"/>
  <c r="S6" i="2" s="1" a="1"/>
  <c r="S6" i="2" s="1"/>
  <c r="I40" i="2"/>
  <c r="F3" i="2"/>
  <c r="H46" i="2" s="1"/>
  <c r="N3" i="2"/>
  <c r="H48" i="2" s="1"/>
  <c r="J3" i="2"/>
  <c r="I42" i="2"/>
  <c r="I35" i="2"/>
  <c r="B3" i="2"/>
  <c r="H45" i="2" s="1"/>
  <c r="B6" i="6"/>
  <c r="B4" i="2" s="1"/>
  <c r="I38" i="2"/>
  <c r="V3" i="2"/>
  <c r="H50" i="2" s="1"/>
  <c r="I39" i="2"/>
  <c r="R3" i="2"/>
  <c r="H49" i="2" s="1"/>
  <c r="W18" i="2"/>
  <c r="W19" i="2" s="1"/>
  <c r="I41" i="2"/>
  <c r="S19" i="2"/>
  <c r="B38" i="6"/>
  <c r="O17" i="2"/>
  <c r="D38" i="6"/>
  <c r="O16" i="2"/>
  <c r="O15" i="2"/>
  <c r="O14" i="2"/>
  <c r="F6" i="6"/>
  <c r="D6" i="6"/>
  <c r="H47" i="2"/>
  <c r="I34" i="2"/>
  <c r="I33" i="2"/>
  <c r="I37" i="2"/>
  <c r="O18" i="2"/>
  <c r="I36" i="2"/>
  <c r="O19" i="2"/>
  <c r="X5" i="2" l="1"/>
  <c r="D5" i="2"/>
  <c r="C7" i="2" a="1"/>
  <c r="C7" i="2" s="1"/>
  <c r="C8" i="2" s="1" a="1"/>
  <c r="C8" i="2" s="1"/>
  <c r="W7" i="2" a="1"/>
  <c r="W7" i="2" s="1"/>
  <c r="O6" i="2" a="1"/>
  <c r="O6" i="2" s="1"/>
  <c r="O7" i="2" s="1" a="1"/>
  <c r="O7" i="2" s="1"/>
  <c r="T5" i="2"/>
  <c r="S7" i="2" a="1"/>
  <c r="S7" i="2" s="1"/>
  <c r="S8" i="2" s="1" a="1"/>
  <c r="S8" i="2" s="1"/>
  <c r="G7" i="2" a="1"/>
  <c r="G7" i="2" s="1"/>
  <c r="K7" i="2" a="1"/>
  <c r="K7" i="2" s="1"/>
  <c r="K8" i="2" s="1" a="1"/>
  <c r="K8" i="2" s="1"/>
  <c r="K9" i="2" s="1" a="1"/>
  <c r="K9" i="2" s="1"/>
  <c r="K10" i="2" s="1" a="1"/>
  <c r="K10" i="2" s="1"/>
  <c r="K11" i="2" s="1" a="1"/>
  <c r="K11" i="2" s="1"/>
  <c r="L5" i="2"/>
  <c r="Q14" i="2" a="1"/>
  <c r="Q14" i="2" s="1"/>
  <c r="P14" i="2" a="1"/>
  <c r="P14" i="2" s="1"/>
  <c r="P15" i="2" s="1" a="1"/>
  <c r="P15" i="2" s="1"/>
  <c r="P16" i="2" s="1" a="1"/>
  <c r="P16" i="2" s="1"/>
  <c r="J33" i="2" a="1"/>
  <c r="J33" i="2" s="1"/>
  <c r="D6" i="2"/>
  <c r="H5" i="2"/>
  <c r="W20" i="2"/>
  <c r="W21" i="2" s="1"/>
  <c r="W22" i="2" s="1"/>
  <c r="W23" i="2" s="1"/>
  <c r="P5" i="2"/>
  <c r="O13" i="2"/>
  <c r="O20" i="2" s="1"/>
  <c r="R4" i="2"/>
  <c r="S18" i="2"/>
  <c r="N4" i="2"/>
  <c r="S17" i="2"/>
  <c r="G45" i="2"/>
  <c r="S14" i="2"/>
  <c r="F4" i="2"/>
  <c r="S15" i="2"/>
  <c r="J4" i="2"/>
  <c r="S16" i="2"/>
  <c r="G8" i="2" l="1" a="1"/>
  <c r="G8" i="2" s="1"/>
  <c r="G9" i="2" s="1" a="1"/>
  <c r="G9" i="2" s="1"/>
  <c r="G10" i="2" s="1" a="1"/>
  <c r="G10" i="2" s="1"/>
  <c r="G11" i="2" s="1" a="1"/>
  <c r="G11" i="2" s="1"/>
  <c r="S9" i="2" a="1"/>
  <c r="S9" i="2" s="1"/>
  <c r="S10" i="2" s="1" a="1"/>
  <c r="S10" i="2" s="1"/>
  <c r="O8" i="2" a="1"/>
  <c r="O8" i="2" s="1"/>
  <c r="O9" i="2" s="1" a="1"/>
  <c r="O9" i="2" s="1"/>
  <c r="W8" i="2" a="1"/>
  <c r="W8" i="2" s="1"/>
  <c r="W9" i="2" s="1" a="1"/>
  <c r="W9" i="2" s="1"/>
  <c r="W10" i="2" s="1" a="1"/>
  <c r="W10" i="2" s="1"/>
  <c r="W11" i="2" s="1" a="1"/>
  <c r="W11" i="2" s="1"/>
  <c r="C9" i="2" a="1"/>
  <c r="C9" i="2" s="1"/>
  <c r="C10" i="2" s="1" a="1"/>
  <c r="C10" i="2" s="1"/>
  <c r="C11" i="2" s="1" a="1"/>
  <c r="C11" i="2" s="1"/>
  <c r="P17" i="2" a="1"/>
  <c r="P17" i="2" s="1"/>
  <c r="P18" i="2" s="1" a="1"/>
  <c r="P18" i="2" s="1"/>
  <c r="Q15" i="2" a="1"/>
  <c r="Q15" i="2" s="1"/>
  <c r="Q16" i="2" s="1" a="1"/>
  <c r="Q16" i="2" s="1"/>
  <c r="J34" i="2" a="1"/>
  <c r="J34" i="2" s="1"/>
  <c r="K34" i="2" s="1"/>
  <c r="K33" i="2"/>
  <c r="C24" i="2"/>
  <c r="M24" i="2" s="1"/>
  <c r="M25" i="2" s="1"/>
  <c r="D7" i="2"/>
  <c r="L8" i="2"/>
  <c r="L7" i="2"/>
  <c r="P6" i="2"/>
  <c r="H7" i="2"/>
  <c r="L6" i="2"/>
  <c r="P7" i="2"/>
  <c r="X6" i="2"/>
  <c r="T6" i="2"/>
  <c r="G47" i="2"/>
  <c r="G49" i="2"/>
  <c r="G48" i="2"/>
  <c r="G46" i="2"/>
  <c r="R13" i="2"/>
  <c r="S11" i="2" l="1" a="1"/>
  <c r="S11" i="2" s="1"/>
  <c r="O10" i="2" a="1"/>
  <c r="O10" i="2" s="1"/>
  <c r="O11" i="2" s="1" a="1"/>
  <c r="O11" i="2" s="1"/>
  <c r="Q17" i="2" a="1"/>
  <c r="Q17" i="2" s="1"/>
  <c r="P19" i="2" a="1"/>
  <c r="P19" i="2" s="1"/>
  <c r="J35" i="2" a="1"/>
  <c r="J35" i="2" s="1"/>
  <c r="K35" i="2" s="1"/>
  <c r="K45" i="2"/>
  <c r="D16" i="2" s="1"/>
  <c r="D15" i="2"/>
  <c r="D17" i="2" s="1"/>
  <c r="D8" i="2"/>
  <c r="D24" i="2"/>
  <c r="X7" i="2"/>
  <c r="H8" i="2"/>
  <c r="H9" i="2"/>
  <c r="X8" i="2"/>
  <c r="T8" i="2"/>
  <c r="T7" i="2"/>
  <c r="R14" i="2"/>
  <c r="Q18" i="2" l="1" a="1"/>
  <c r="Q18" i="2" s="1"/>
  <c r="Q19" i="2" s="1" a="1"/>
  <c r="Q19" i="2" s="1"/>
  <c r="Q20" i="2" s="1" a="1"/>
  <c r="Q20" i="2" s="1"/>
  <c r="Q21" i="2" s="1"/>
  <c r="J36" i="2" a="1"/>
  <c r="J36" i="2" s="1"/>
  <c r="K36" i="2" s="1"/>
  <c r="D9" i="2"/>
  <c r="E15" i="2"/>
  <c r="E17" i="2" s="1"/>
  <c r="E24" i="2"/>
  <c r="P9" i="2"/>
  <c r="L9" i="2"/>
  <c r="X9" i="2"/>
  <c r="P8" i="2"/>
  <c r="K46" i="2"/>
  <c r="E16" i="2" s="1"/>
  <c r="D20" i="2"/>
  <c r="R15" i="2"/>
  <c r="J37" i="2" l="1" a="1"/>
  <c r="J37" i="2" s="1"/>
  <c r="D10" i="2"/>
  <c r="X11" i="2"/>
  <c r="E20" i="2"/>
  <c r="F24" i="2"/>
  <c r="L11" i="2"/>
  <c r="L10" i="2"/>
  <c r="H11" i="2"/>
  <c r="H10" i="2"/>
  <c r="T9" i="2"/>
  <c r="K15" i="2"/>
  <c r="K47" i="2"/>
  <c r="F16" i="2" s="1"/>
  <c r="F20" i="2" s="1"/>
  <c r="R18" i="2"/>
  <c r="R16" i="2"/>
  <c r="W24" i="2"/>
  <c r="J38" i="2" l="1" a="1"/>
  <c r="J38" i="2" s="1"/>
  <c r="K38" i="2" s="1"/>
  <c r="K37" i="2"/>
  <c r="D11" i="2"/>
  <c r="X10" i="2"/>
  <c r="G24" i="2"/>
  <c r="W3" i="2"/>
  <c r="P11" i="2"/>
  <c r="P10" i="2"/>
  <c r="T11" i="2"/>
  <c r="T10" i="2"/>
  <c r="K3" i="2"/>
  <c r="G3" i="2"/>
  <c r="K19" i="2"/>
  <c r="K18" i="2"/>
  <c r="K16" i="2"/>
  <c r="F15" i="2"/>
  <c r="R17" i="2"/>
  <c r="P20" i="2"/>
  <c r="J39" i="2" l="1" a="1"/>
  <c r="J39" i="2" s="1"/>
  <c r="C3" i="2"/>
  <c r="F17" i="2"/>
  <c r="H24" i="2"/>
  <c r="S3" i="2"/>
  <c r="O3" i="2"/>
  <c r="G15" i="2"/>
  <c r="G17" i="2" s="1"/>
  <c r="K48" i="2"/>
  <c r="G16" i="2" s="1"/>
  <c r="J40" i="2" l="1" a="1"/>
  <c r="J40" i="2" s="1"/>
  <c r="K39" i="2"/>
  <c r="G20" i="2"/>
  <c r="I24" i="2"/>
  <c r="K49" i="2"/>
  <c r="H16" i="2" s="1"/>
  <c r="H20" i="2" s="1"/>
  <c r="H15" i="2"/>
  <c r="J41" i="2" l="1" a="1"/>
  <c r="J41" i="2" s="1"/>
  <c r="K40" i="2"/>
  <c r="H17" i="2"/>
  <c r="J24" i="2"/>
  <c r="I15" i="2"/>
  <c r="I17" i="2" s="1"/>
  <c r="K50" i="2"/>
  <c r="I16" i="2" s="1"/>
  <c r="B16" i="2" s="1"/>
  <c r="J42" i="2" l="1" a="1"/>
  <c r="J42" i="2" s="1"/>
  <c r="K42" i="2" s="1"/>
  <c r="K41" i="2"/>
  <c r="K24" i="2"/>
  <c r="J17" i="2"/>
  <c r="J20" i="2"/>
  <c r="I20" i="2"/>
  <c r="J16" i="2"/>
  <c r="G25" i="2" l="1"/>
  <c r="L25" i="2"/>
  <c r="D25" i="2"/>
  <c r="C25" i="2"/>
  <c r="E25" i="2"/>
  <c r="I25" i="2"/>
  <c r="K25" i="2"/>
  <c r="F25" i="2"/>
  <c r="H25" i="2"/>
  <c r="J25" i="2"/>
  <c r="L24" i="2"/>
  <c r="B17" i="2"/>
  <c r="B25" i="2" l="1"/>
  <c r="I48" i="2"/>
  <c r="L48" i="2" s="1"/>
  <c r="G18" i="2" s="1"/>
  <c r="G19" i="2" s="1"/>
  <c r="I49" i="2"/>
  <c r="L49" i="2" s="1"/>
  <c r="I50" i="2"/>
  <c r="H18" i="2" l="1"/>
  <c r="L50" i="2"/>
  <c r="I18" i="2" s="1"/>
  <c r="I19" i="2" s="1"/>
  <c r="I47" i="2"/>
  <c r="H19" i="2" l="1"/>
  <c r="I46" i="2"/>
  <c r="L46" i="2" s="1"/>
  <c r="E18" i="2" s="1"/>
  <c r="E19" i="2" s="1"/>
  <c r="L47" i="2"/>
  <c r="F18" i="2" s="1"/>
  <c r="F19" i="2" s="1"/>
  <c r="I45" i="2"/>
  <c r="L45" i="2"/>
  <c r="D18" i="2" s="1"/>
  <c r="B18" i="2" l="1"/>
  <c r="D19" i="2"/>
  <c r="J18" i="2"/>
  <c r="H28" i="2" s="1"/>
  <c r="G28" i="2" l="1"/>
  <c r="G29" i="2"/>
  <c r="J19" i="2"/>
  <c r="H29" i="2" s="1"/>
  <c r="I29" i="2" s="1"/>
  <c r="B19" i="2"/>
  <c r="I28" i="2" l="1"/>
  <c r="J28" i="2" s="1"/>
  <c r="G30" i="2"/>
  <c r="H30" i="2" s="1"/>
</calcChain>
</file>

<file path=xl/sharedStrings.xml><?xml version="1.0" encoding="utf-8"?>
<sst xmlns="http://schemas.openxmlformats.org/spreadsheetml/2006/main" count="167" uniqueCount="126">
  <si>
    <t>Existing tasks</t>
  </si>
  <si>
    <t>Jobs roles</t>
  </si>
  <si>
    <t>Work flows</t>
  </si>
  <si>
    <t>Skills</t>
  </si>
  <si>
    <t>Knowledge</t>
  </si>
  <si>
    <t>Education</t>
  </si>
  <si>
    <t>Requirements</t>
  </si>
  <si>
    <t>Approach</t>
  </si>
  <si>
    <t>Projects</t>
  </si>
  <si>
    <t>Divisions</t>
  </si>
  <si>
    <t>Functions</t>
  </si>
  <si>
    <t>Values</t>
  </si>
  <si>
    <t>Individuals</t>
  </si>
  <si>
    <t>Behaviors</t>
  </si>
  <si>
    <t>Political situation</t>
  </si>
  <si>
    <t>Is work done by skilled people?</t>
  </si>
  <si>
    <t>Job reporting structure.</t>
  </si>
  <si>
    <t>Work coordination.</t>
  </si>
  <si>
    <t>How procedures impact work results?</t>
  </si>
  <si>
    <t>Are there any drawbacks?</t>
  </si>
  <si>
    <t>Does culture of the company suits people?</t>
  </si>
  <si>
    <t>Are there any complaints?</t>
  </si>
  <si>
    <t>Are people with correct skills on the right positions?</t>
  </si>
  <si>
    <t>Are there educational programs/ projects?</t>
  </si>
  <si>
    <t>RELATION</t>
  </si>
  <si>
    <t>PROBLEM</t>
  </si>
  <si>
    <t>RESULT</t>
  </si>
  <si>
    <t>List of relations</t>
  </si>
  <si>
    <t>Column1</t>
  </si>
  <si>
    <t>SOLUTION(S)</t>
  </si>
  <si>
    <t>DASHBOARD</t>
  </si>
  <si>
    <t>NADLER-TUSHMAN CONGRUENCE MODEL</t>
  </si>
  <si>
    <t>CHART</t>
  </si>
  <si>
    <t>- missing senior c# developer</t>
  </si>
  <si>
    <t>How it can be improved?</t>
  </si>
  <si>
    <t>People reports to many people instead of one</t>
  </si>
  <si>
    <t>Holidays - different days, different countries.</t>
  </si>
  <si>
    <t>INPUT</t>
  </si>
  <si>
    <t>OUTPUT</t>
  </si>
  <si>
    <t>Strategy</t>
  </si>
  <si>
    <t>Environment</t>
  </si>
  <si>
    <t>Resources</t>
  </si>
  <si>
    <t xml:space="preserve">History </t>
  </si>
  <si>
    <t>Organizational</t>
  </si>
  <si>
    <t xml:space="preserve">Team </t>
  </si>
  <si>
    <t>Individual performance</t>
  </si>
  <si>
    <t>check if remove borders</t>
  </si>
  <si>
    <t>Relation</t>
  </si>
  <si>
    <t>- too many salesman</t>
  </si>
  <si>
    <t>open new branch</t>
  </si>
  <si>
    <t>Success</t>
  </si>
  <si>
    <t>Rejected</t>
  </si>
  <si>
    <t>RESULTS OPTIONS</t>
  </si>
  <si>
    <t>Count solutions</t>
  </si>
  <si>
    <t>Problems:</t>
  </si>
  <si>
    <t>Total Solutions:</t>
  </si>
  <si>
    <t>Problems without  solution:</t>
  </si>
  <si>
    <t>Problems with  solution:</t>
  </si>
  <si>
    <t>TOTAL</t>
  </si>
  <si>
    <t>Count</t>
  </si>
  <si>
    <t/>
  </si>
  <si>
    <t>ACTION-PLAN RESULTS</t>
  </si>
  <si>
    <t>Count series</t>
  </si>
  <si>
    <t>NOTES</t>
  </si>
  <si>
    <t>Systems</t>
  </si>
  <si>
    <t>Processes</t>
  </si>
  <si>
    <t>Experience</t>
  </si>
  <si>
    <t>Procedures</t>
  </si>
  <si>
    <t>Leadership</t>
  </si>
  <si>
    <t>Does company culture help in effective work?</t>
  </si>
  <si>
    <t xml:space="preserve">Are tasks individually scaled? </t>
  </si>
  <si>
    <t xml:space="preserve">Does structure go along with the culture? </t>
  </si>
  <si>
    <t>Is experience valued in the career steps?</t>
  </si>
  <si>
    <t>How individuals are impacted by culture?</t>
  </si>
  <si>
    <t>Is there a clear point system for the specific positions.</t>
  </si>
  <si>
    <t>Problem</t>
  </si>
  <si>
    <t>make people aware of the case</t>
  </si>
  <si>
    <t xml:space="preserve">create a holidays calendar </t>
  </si>
  <si>
    <t>internal hire</t>
  </si>
  <si>
    <t>provide courses</t>
  </si>
  <si>
    <t>external hire</t>
  </si>
  <si>
    <t>provide trainings, assign other tasks</t>
  </si>
  <si>
    <t>STEP 1 - DEFINE AND ANALYZE EACH ELEMENT</t>
  </si>
  <si>
    <t xml:space="preserve">STEP 2 - ANALYZE RELATIONS </t>
  </si>
  <si>
    <t>STEP 3 - ACTION PLAN &amp; RESULT</t>
  </si>
  <si>
    <t xml:space="preserve">check the cost 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</si>
  <si>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</si>
  <si>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</si>
  <si>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</si>
  <si>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</si>
  <si>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</si>
  <si>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</si>
  <si>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</si>
  <si>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</si>
  <si>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</si>
  <si>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WORK</t>
  </si>
  <si>
    <t>STRUCTURE</t>
  </si>
  <si>
    <t>PEOPLE</t>
  </si>
  <si>
    <t>WORK↔PEOPLE</t>
  </si>
  <si>
    <t>WORK↔STRUCTURE</t>
  </si>
  <si>
    <t>Point system to reach next levels of the career</t>
  </si>
  <si>
    <t xml:space="preserve">Create clear career paths </t>
  </si>
  <si>
    <t>Not Implemented</t>
  </si>
  <si>
    <t>In Progress</t>
  </si>
  <si>
    <t>Under Consideration</t>
  </si>
  <si>
    <t>No blank</t>
  </si>
  <si>
    <t>CULTURE</t>
  </si>
  <si>
    <t>WORK↔CULTURE</t>
  </si>
  <si>
    <t>CULTURE↔PEOPLE</t>
  </si>
  <si>
    <t>Resluts Opt.</t>
  </si>
  <si>
    <t>No blanks</t>
  </si>
  <si>
    <t>SUMMARY</t>
  </si>
  <si>
    <t>No blank with TOTAL</t>
  </si>
  <si>
    <t>STRUCTURE↔CULTURE</t>
  </si>
  <si>
    <t>NO BLANK</t>
  </si>
  <si>
    <t>Solution?</t>
  </si>
  <si>
    <t>Please add main element from Step1!</t>
  </si>
  <si>
    <t>No Blank</t>
  </si>
  <si>
    <t>PROBLEM COMPARISON CHART</t>
  </si>
  <si>
    <t>ACTION PLAN CHART</t>
  </si>
  <si>
    <t>Is structure support or block people's values or beliefs?</t>
  </si>
  <si>
    <t>if not succeed try other solutions</t>
  </si>
  <si>
    <t>outsource</t>
  </si>
  <si>
    <t>No data</t>
  </si>
  <si>
    <t>CHARTS INFO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</si>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</sst>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charset val="162"/>
      <scheme val="minor"/>
    </font>
    <font>
      <b/>
      <sz val="12"/>
      <color theme="0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sz val="11.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1.0"/>
      <color rgb="FFFFFFFF"/>
      <name val="Arial"/>
      <family val="2"/>
      <scheme val="minor"/>
    </font>
    <font>
      <sz val="11"/>
      <color theme="2" tint="-0.749992370372631"/>
      <name val="Arial"/>
      <family val="2"/>
      <charset val="162"/>
      <scheme val="minor"/>
    </font>
    <font>
      <sz val="11"/>
      <color theme="2" tint="-0.749992370372631"/>
      <name val="Arial"/>
      <family val="2"/>
      <scheme val="minor"/>
    </font>
    <font>
      <sz val="13"/>
      <color rgb="FF1F4E78"/>
      <name val="Arial"/>
      <family val="2"/>
      <scheme val="minor"/>
    </font>
    <font>
      <b/>
      <sz val="16"/>
      <color rgb="FF1F4E78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color theme="1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39966"/>
      </left>
      <right style="thin">
        <color rgb="FF339966"/>
      </right>
      <top style="thin">
        <color rgb="FF339966"/>
      </top>
      <bottom style="thin">
        <color rgb="FF339966"/>
      </bottom>
      <diagonal/>
    </border>
    <border>
      <left/>
      <right style="thin">
        <color rgb="FF339966"/>
      </right>
      <top/>
      <bottom/>
      <diagonal/>
    </border>
    <border>
      <left style="thin">
        <color rgb="FF339966"/>
      </left>
      <right style="thin">
        <color rgb="FF339966"/>
      </right>
      <top style="thin">
        <color rgb="FF339966"/>
      </top>
      <bottom/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ck">
        <color theme="0" tint="-4.9989318521683403E-2"/>
      </right>
      <top/>
      <bottom style="thick">
        <color theme="0" tint="-4.9989318521683403E-2"/>
      </bottom>
      <diagonal/>
    </border>
    <border>
      <left style="thick">
        <color theme="0" tint="-4.9989318521683403E-2"/>
      </left>
      <right style="thick">
        <color theme="0" tint="-4.9989318521683403E-2"/>
      </right>
      <top/>
      <bottom style="thick">
        <color theme="0" tint="-4.9989318521683403E-2"/>
      </bottom>
      <diagonal/>
    </border>
    <border>
      <left style="thick">
        <color theme="0" tint="-4.9989318521683403E-2"/>
      </left>
      <right/>
      <top/>
      <bottom style="thick">
        <color theme="0" tint="-4.9989318521683403E-2"/>
      </bottom>
      <diagonal/>
    </border>
    <border>
      <left/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theme="0" tint="-4.9989318521683403E-2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A66BD3"/>
      </left>
      <right style="thin">
        <color rgb="FFA66BD3"/>
      </right>
      <top style="thin">
        <color rgb="FFA66BD3"/>
      </top>
      <bottom style="thin">
        <color rgb="FFA66BD3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009ED6"/>
      </left>
      <right style="thin">
        <color rgb="FF009ED6"/>
      </right>
      <top style="thin">
        <color rgb="FF009ED6"/>
      </top>
      <bottom style="thin">
        <color rgb="FF009ED6"/>
      </bottom>
      <diagonal/>
    </border>
    <border>
      <left style="thin">
        <color rgb="FF0085B4"/>
      </left>
      <right style="thin">
        <color rgb="FF0085B4"/>
      </right>
      <top style="thin">
        <color rgb="FF0085B4"/>
      </top>
      <bottom/>
      <diagonal/>
    </border>
    <border>
      <left/>
      <right/>
      <top/>
      <bottom style="thick">
        <color theme="0" tint="-4.9989318521683403E-2"/>
      </bottom>
      <diagonal/>
    </border>
    <border>
      <left style="medium">
        <color rgb="FF5E7594"/>
      </left>
      <right style="medium">
        <color rgb="FF5E7594"/>
      </right>
      <top style="medium">
        <color rgb="FF5E7594"/>
      </top>
      <bottom style="medium">
        <color rgb="FF5E759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0" tint="-4.9989318521683403E-2"/>
      </top>
      <bottom/>
      <diagonal/>
    </border>
    <border>
      <left/>
      <right style="thick">
        <color theme="0" tint="-4.9989318521683403E-2"/>
      </right>
      <top style="thick">
        <color theme="0" tint="-4.9989318521683403E-2"/>
      </top>
      <bottom/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/>
      <diagonal/>
    </border>
    <border>
      <left style="thick">
        <color theme="0" tint="-4.9989318521683403E-2"/>
      </left>
      <right/>
      <top style="thick">
        <color theme="0" tint="-4.9989318521683403E-2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6BD3"/>
      </left>
      <right style="thin">
        <color rgb="FFA66BD3"/>
      </right>
      <top style="thin">
        <color rgb="FFA66BD3"/>
      </top>
      <bottom/>
      <diagonal/>
    </border>
    <border>
      <left style="thin">
        <color rgb="FF009ED6"/>
      </left>
      <right style="thin">
        <color rgb="FF009ED6"/>
      </right>
      <top style="thin">
        <color rgb="FF009ED6"/>
      </top>
      <bottom/>
      <diagonal/>
    </border>
  </borders>
  <cellStyleXfs count="6">
    <xf numFmtId="0" fontId="0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5" fillId="0" borderId="0"/>
    <xf numFmtId="0" fontId="4" fillId="0" borderId="0"/>
  </cellStyleXfs>
  <cellXfs count="199">
    <xf numFmtId="0" fontId="0" fillId="0" borderId="0" xfId="0"/>
    <xf numFmtId="0" fontId="5" fillId="3" borderId="0" xfId="0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49" fontId="8" fillId="4" borderId="0" xfId="0" applyNumberFormat="1" applyFont="1" applyFill="1" applyAlignment="1">
      <alignment horizontal="left" vertical="center" indent="1"/>
    </xf>
    <xf numFmtId="49" fontId="8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49" fontId="11" fillId="6" borderId="0" xfId="0" applyNumberFormat="1" applyFont="1" applyFill="1" applyAlignment="1">
      <alignment horizontal="left" vertical="center" indent="1"/>
    </xf>
    <xf numFmtId="49" fontId="11" fillId="6" borderId="0" xfId="0" applyNumberFormat="1" applyFont="1" applyFill="1" applyAlignment="1">
      <alignment vertical="center"/>
    </xf>
    <xf numFmtId="0" fontId="11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right" vertical="center"/>
    </xf>
    <xf numFmtId="0" fontId="11" fillId="3" borderId="0" xfId="0" applyFont="1" applyFill="1" applyAlignment="1">
      <alignment horizontal="center" vertical="center"/>
    </xf>
    <xf numFmtId="0" fontId="4" fillId="3" borderId="0" xfId="1" applyFill="1" applyAlignment="1">
      <alignment vertical="center"/>
    </xf>
    <xf numFmtId="0" fontId="5" fillId="3" borderId="0" xfId="0" applyFont="1" applyFill="1"/>
    <xf numFmtId="0" fontId="0" fillId="3" borderId="0" xfId="0" applyFill="1" applyAlignment="1">
      <alignment horizontal="left" vertical="center" wrapText="1"/>
    </xf>
    <xf numFmtId="0" fontId="3" fillId="3" borderId="0" xfId="0" applyFont="1" applyFill="1" applyAlignment="1">
      <alignment horizontal="centerContinuous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8" borderId="0" xfId="0" applyFill="1"/>
    <xf numFmtId="0" fontId="14" fillId="8" borderId="0" xfId="2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49" fontId="8" fillId="4" borderId="0" xfId="0" applyNumberFormat="1" applyFont="1" applyFill="1" applyAlignment="1">
      <alignment horizontal="left" vertical="center"/>
    </xf>
    <xf numFmtId="49" fontId="11" fillId="6" borderId="0" xfId="0" applyNumberFormat="1" applyFont="1" applyFill="1" applyAlignment="1">
      <alignment horizontal="left" vertical="center"/>
    </xf>
    <xf numFmtId="0" fontId="0" fillId="3" borderId="14" xfId="0" applyFill="1" applyBorder="1"/>
    <xf numFmtId="49" fontId="0" fillId="0" borderId="13" xfId="0" applyNumberFormat="1" applyBorder="1" applyAlignment="1" applyProtection="1">
      <alignment horizontal="left" vertical="center" indent="1" shrinkToFit="1"/>
      <protection locked="0"/>
    </xf>
    <xf numFmtId="49" fontId="0" fillId="0" borderId="15" xfId="0" applyNumberFormat="1" applyBorder="1" applyAlignment="1" applyProtection="1">
      <alignment horizontal="left" vertical="center" indent="1" shrinkToFit="1"/>
      <protection locked="0"/>
    </xf>
    <xf numFmtId="0" fontId="3" fillId="9" borderId="13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Alignment="1">
      <alignment horizontal="left" vertical="center" shrinkToFit="1"/>
    </xf>
    <xf numFmtId="0" fontId="0" fillId="3" borderId="0" xfId="0" applyFill="1" applyAlignment="1">
      <alignment horizontal="left" vertical="center" indent="1" shrinkToFit="1"/>
    </xf>
    <xf numFmtId="49" fontId="0" fillId="3" borderId="0" xfId="0" applyNumberFormat="1" applyFill="1" applyAlignment="1">
      <alignment horizontal="left" vertical="center" indent="1" shrinkToFit="1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17" fillId="0" borderId="19" xfId="0" applyFont="1" applyBorder="1" applyAlignment="1" applyProtection="1">
      <alignment horizontal="center" vertical="center" shrinkToFit="1"/>
      <protection hidden="1"/>
    </xf>
    <xf numFmtId="0" fontId="5" fillId="0" borderId="19" xfId="0" applyFont="1" applyBorder="1" applyAlignment="1" applyProtection="1">
      <alignment horizontal="left" vertical="center" indent="1" shrinkToFit="1"/>
      <protection locked="0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17" fillId="0" borderId="21" xfId="0" applyFont="1" applyBorder="1" applyAlignment="1" applyProtection="1">
      <alignment horizontal="center" vertical="center" shrinkToFit="1"/>
      <protection hidden="1"/>
    </xf>
    <xf numFmtId="0" fontId="5" fillId="0" borderId="21" xfId="0" applyFont="1" applyBorder="1" applyAlignment="1" applyProtection="1">
      <alignment horizontal="left" vertical="center" indent="1" shrinkToFit="1"/>
      <protection locked="0"/>
    </xf>
    <xf numFmtId="0" fontId="20" fillId="3" borderId="0" xfId="0" applyFont="1" applyFill="1" applyAlignment="1">
      <alignment vertical="center"/>
    </xf>
    <xf numFmtId="49" fontId="21" fillId="6" borderId="0" xfId="0" applyNumberFormat="1" applyFont="1" applyFill="1" applyAlignment="1">
      <alignment horizontal="left" vertical="center" indent="7"/>
    </xf>
    <xf numFmtId="49" fontId="21" fillId="6" borderId="0" xfId="0" applyNumberFormat="1" applyFont="1" applyFill="1" applyAlignment="1">
      <alignment vertical="center"/>
    </xf>
    <xf numFmtId="0" fontId="21" fillId="6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vertical="center"/>
    </xf>
    <xf numFmtId="49" fontId="23" fillId="4" borderId="0" xfId="0" applyNumberFormat="1" applyFont="1" applyFill="1" applyAlignment="1">
      <alignment horizontal="left" vertical="center" indent="7"/>
    </xf>
    <xf numFmtId="49" fontId="23" fillId="4" borderId="0" xfId="0" applyNumberFormat="1" applyFont="1" applyFill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 wrapText="1"/>
    </xf>
    <xf numFmtId="0" fontId="4" fillId="3" borderId="0" xfId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21" fillId="6" borderId="0" xfId="0" applyFont="1" applyFill="1" applyAlignment="1">
      <alignment horizontal="left" vertical="center"/>
    </xf>
    <xf numFmtId="0" fontId="4" fillId="3" borderId="0" xfId="1" applyFill="1" applyAlignment="1">
      <alignment horizontal="left" vertical="center"/>
    </xf>
    <xf numFmtId="0" fontId="5" fillId="0" borderId="17" xfId="0" applyFont="1" applyBorder="1" applyAlignment="1" applyProtection="1">
      <alignment horizontal="left" vertical="center" shrinkToFit="1"/>
      <protection locked="0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24" fillId="9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shrinkToFit="1"/>
    </xf>
    <xf numFmtId="0" fontId="0" fillId="3" borderId="0" xfId="0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0" borderId="18" xfId="0" applyFont="1" applyBorder="1" applyAlignment="1" applyProtection="1">
      <alignment horizontal="left" vertical="center" indent="1" shrinkToFit="1"/>
      <protection locked="0"/>
    </xf>
    <xf numFmtId="0" fontId="5" fillId="0" borderId="16" xfId="0" applyFont="1" applyBorder="1" applyAlignment="1" applyProtection="1">
      <alignment horizontal="left" vertical="center" indent="1" shrinkToFit="1"/>
      <protection locked="0"/>
    </xf>
    <xf numFmtId="0" fontId="5" fillId="3" borderId="0" xfId="0" applyFont="1" applyFill="1" applyAlignment="1">
      <alignment horizontal="left" vertical="center" indent="1" shrinkToFit="1"/>
    </xf>
    <xf numFmtId="0" fontId="0" fillId="8" borderId="0" xfId="0" applyFill="1" applyAlignment="1">
      <alignment horizontal="left" vertical="center" indent="1" shrinkToFit="1"/>
    </xf>
    <xf numFmtId="0" fontId="0" fillId="8" borderId="0" xfId="0" applyFill="1" applyAlignment="1">
      <alignment horizontal="left" vertical="center" shrinkToFit="1"/>
    </xf>
    <xf numFmtId="0" fontId="5" fillId="3" borderId="0" xfId="0" applyFont="1" applyFill="1" applyAlignment="1">
      <alignment horizontal="center" vertical="center" shrinkToFit="1"/>
    </xf>
    <xf numFmtId="0" fontId="14" fillId="8" borderId="0" xfId="2" applyFont="1" applyFill="1" applyBorder="1" applyAlignment="1" applyProtection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0" fillId="8" borderId="0" xfId="0" applyFill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5" fillId="3" borderId="0" xfId="0" applyFont="1" applyFill="1" applyAlignment="1">
      <alignment vertical="center"/>
    </xf>
    <xf numFmtId="0" fontId="25" fillId="3" borderId="0" xfId="0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left" vertical="center" indent="7"/>
    </xf>
    <xf numFmtId="49" fontId="11" fillId="6" borderId="0" xfId="0" applyNumberFormat="1" applyFont="1" applyFill="1" applyAlignment="1">
      <alignment horizontal="left" vertical="center" indent="7"/>
    </xf>
    <xf numFmtId="0" fontId="27" fillId="3" borderId="0" xfId="0" applyFont="1" applyFill="1" applyAlignment="1">
      <alignment vertical="center"/>
    </xf>
    <xf numFmtId="0" fontId="28" fillId="3" borderId="0" xfId="0" applyFont="1" applyFill="1" applyAlignment="1">
      <alignment vertical="center"/>
    </xf>
    <xf numFmtId="0" fontId="29" fillId="3" borderId="0" xfId="0" applyFont="1" applyFill="1"/>
    <xf numFmtId="0" fontId="29" fillId="3" borderId="0" xfId="0" applyFont="1" applyFill="1" applyAlignment="1">
      <alignment vertical="center"/>
    </xf>
    <xf numFmtId="0" fontId="0" fillId="0" borderId="25" xfId="0" applyBorder="1" applyAlignment="1" applyProtection="1">
      <alignment horizontal="left" vertical="center" indent="1"/>
      <protection locked="0"/>
    </xf>
    <xf numFmtId="0" fontId="5" fillId="3" borderId="0" xfId="3" applyFill="1" applyAlignment="1">
      <alignment vertical="center"/>
    </xf>
    <xf numFmtId="49" fontId="5" fillId="3" borderId="0" xfId="3" applyNumberFormat="1" applyFill="1" applyAlignment="1">
      <alignment horizontal="center" vertical="center"/>
    </xf>
    <xf numFmtId="0" fontId="7" fillId="3" borderId="0" xfId="3" applyFont="1" applyFill="1" applyAlignment="1">
      <alignment vertical="center"/>
    </xf>
    <xf numFmtId="49" fontId="8" fillId="4" borderId="0" xfId="3" applyNumberFormat="1" applyFont="1" applyFill="1" applyAlignment="1">
      <alignment horizontal="left" vertical="center" indent="2"/>
    </xf>
    <xf numFmtId="0" fontId="9" fillId="3" borderId="0" xfId="3" applyFont="1" applyFill="1" applyAlignment="1">
      <alignment horizontal="right" vertical="center"/>
    </xf>
    <xf numFmtId="0" fontId="7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vertical="center"/>
    </xf>
    <xf numFmtId="49" fontId="11" fillId="6" borderId="0" xfId="3" applyNumberFormat="1" applyFont="1" applyFill="1" applyAlignment="1">
      <alignment horizontal="left" vertical="center" indent="2"/>
    </xf>
    <xf numFmtId="0" fontId="12" fillId="3" borderId="0" xfId="3" applyFont="1" applyFill="1" applyAlignment="1">
      <alignment horizontal="right" vertical="center"/>
    </xf>
    <xf numFmtId="0" fontId="11" fillId="3" borderId="0" xfId="3" applyFont="1" applyFill="1" applyAlignment="1">
      <alignment horizontal="center" vertical="center"/>
    </xf>
    <xf numFmtId="0" fontId="5" fillId="3" borderId="0" xfId="3" applyFill="1"/>
    <xf numFmtId="0" fontId="4" fillId="0" borderId="10" xfId="5" applyBorder="1" applyAlignment="1">
      <alignment horizontal="left" wrapText="1" indent="1"/>
    </xf>
    <xf numFmtId="0" fontId="4" fillId="3" borderId="0" xfId="5" applyFill="1"/>
    <xf numFmtId="0" fontId="4" fillId="0" borderId="11" xfId="5" applyBorder="1" applyAlignment="1">
      <alignment horizontal="left" indent="1"/>
    </xf>
    <xf numFmtId="0" fontId="4" fillId="0" borderId="11" xfId="5" applyBorder="1" applyAlignment="1">
      <alignment horizontal="left" vertical="center" wrapText="1" indent="1"/>
    </xf>
    <xf numFmtId="0" fontId="4" fillId="0" borderId="11" xfId="5" applyBorder="1" applyAlignment="1">
      <alignment horizontal="left" vertical="top" wrapText="1" indent="2"/>
    </xf>
    <xf numFmtId="0" fontId="30" fillId="0" borderId="11" xfId="5" applyFont="1" applyBorder="1" applyAlignment="1">
      <alignment horizontal="left" indent="1"/>
    </xf>
    <xf numFmtId="0" fontId="4" fillId="0" borderId="12" xfId="5" applyBorder="1" applyAlignment="1">
      <alignment horizontal="left" indent="1"/>
    </xf>
    <xf numFmtId="0" fontId="18" fillId="17" borderId="25" xfId="0" applyFont="1" applyFill="1" applyBorder="1" applyAlignment="1">
      <alignment horizontal="center" vertical="center"/>
    </xf>
    <xf numFmtId="0" fontId="18" fillId="11" borderId="27" xfId="0" applyFont="1" applyFill="1" applyBorder="1" applyAlignment="1">
      <alignment horizontal="center" vertical="center" wrapText="1"/>
    </xf>
    <xf numFmtId="0" fontId="0" fillId="0" borderId="26" xfId="0" applyBorder="1" applyAlignment="1" applyProtection="1">
      <alignment horizontal="left" vertical="center" indent="1" shrinkToFit="1"/>
      <protection locked="0"/>
    </xf>
    <xf numFmtId="0" fontId="0" fillId="0" borderId="28" xfId="0" applyBorder="1" applyAlignment="1" applyProtection="1">
      <alignment horizontal="left" vertical="center" indent="1" shrinkToFit="1"/>
      <protection locked="0"/>
    </xf>
    <xf numFmtId="0" fontId="5" fillId="0" borderId="30" xfId="0" applyFont="1" applyBorder="1" applyAlignment="1" applyProtection="1">
      <alignment horizontal="center" vertical="center" shrinkToFit="1"/>
      <protection locked="0"/>
    </xf>
    <xf numFmtId="0" fontId="18" fillId="19" borderId="31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 shrinkToFit="1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6" xfId="0" applyBorder="1" applyAlignment="1" applyProtection="1">
      <alignment horizontal="center" vertical="center" shrinkToFit="1"/>
      <protection hidden="1"/>
    </xf>
    <xf numFmtId="0" fontId="0" fillId="0" borderId="7" xfId="0" applyBorder="1" applyAlignment="1" applyProtection="1">
      <alignment horizontal="center" vertical="center" shrinkToFit="1"/>
      <protection hidden="1"/>
    </xf>
    <xf numFmtId="0" fontId="0" fillId="0" borderId="1" xfId="0" applyBorder="1" applyAlignment="1" applyProtection="1">
      <alignment vertical="center" shrinkToFit="1"/>
      <protection hidden="1"/>
    </xf>
    <xf numFmtId="0" fontId="0" fillId="0" borderId="11" xfId="0" applyBorder="1" applyAlignment="1" applyProtection="1">
      <alignment vertical="center" shrinkToFit="1"/>
      <protection hidden="1"/>
    </xf>
    <xf numFmtId="0" fontId="0" fillId="0" borderId="10" xfId="0" applyBorder="1" applyAlignment="1" applyProtection="1">
      <alignment horizontal="center" vertical="center" shrinkToFit="1"/>
      <protection hidden="1"/>
    </xf>
    <xf numFmtId="0" fontId="0" fillId="0" borderId="11" xfId="0" applyBorder="1" applyAlignment="1" applyProtection="1">
      <alignment horizontal="center" vertical="center" shrinkToFit="1"/>
      <protection hidden="1"/>
    </xf>
    <xf numFmtId="0" fontId="0" fillId="0" borderId="12" xfId="0" applyBorder="1" applyAlignment="1" applyProtection="1">
      <alignment horizontal="center" vertical="center" shrinkToFit="1"/>
      <protection hidden="1"/>
    </xf>
    <xf numFmtId="0" fontId="5" fillId="3" borderId="1" xfId="0" applyFont="1" applyFill="1" applyBorder="1" applyAlignment="1" applyProtection="1">
      <alignment horizontal="center" vertical="center" shrinkToFit="1"/>
      <protection hidden="1"/>
    </xf>
    <xf numFmtId="0" fontId="0" fillId="0" borderId="4" xfId="0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center" vertical="center" shrinkToFit="1"/>
      <protection hidden="1"/>
    </xf>
    <xf numFmtId="0" fontId="0" fillId="0" borderId="8" xfId="0" applyBorder="1" applyAlignment="1" applyProtection="1">
      <alignment horizontal="center" vertical="center" shrinkToFit="1"/>
      <protection hidden="1"/>
    </xf>
    <xf numFmtId="0" fontId="0" fillId="0" borderId="9" xfId="0" applyBorder="1" applyAlignment="1" applyProtection="1">
      <alignment horizontal="center" vertical="center" shrinkToFit="1"/>
      <protection hidden="1"/>
    </xf>
    <xf numFmtId="0" fontId="26" fillId="18" borderId="31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hidden="1"/>
    </xf>
    <xf numFmtId="0" fontId="0" fillId="12" borderId="0" xfId="0" applyFill="1" applyAlignment="1" applyProtection="1">
      <alignment horizontal="center" vertical="center" shrinkToFit="1"/>
      <protection hidden="1"/>
    </xf>
    <xf numFmtId="0" fontId="0" fillId="14" borderId="0" xfId="0" applyFill="1" applyAlignment="1" applyProtection="1">
      <alignment horizontal="center" vertical="center" shrinkToFit="1"/>
      <protection hidden="1"/>
    </xf>
    <xf numFmtId="0" fontId="0" fillId="13" borderId="0" xfId="0" applyFill="1" applyAlignment="1" applyProtection="1">
      <alignment horizontal="center" vertical="center" shrinkToFit="1"/>
      <protection hidden="1"/>
    </xf>
    <xf numFmtId="0" fontId="16" fillId="15" borderId="0" xfId="0" applyFont="1" applyFill="1" applyAlignment="1" applyProtection="1">
      <alignment horizontal="center" vertical="center" shrinkToFit="1"/>
      <protection hidden="1"/>
    </xf>
    <xf numFmtId="0" fontId="0" fillId="10" borderId="0" xfId="0" applyFill="1" applyAlignment="1" applyProtection="1">
      <alignment horizontal="center" vertical="center" shrinkToFit="1"/>
      <protection hidden="1"/>
    </xf>
    <xf numFmtId="0" fontId="0" fillId="16" borderId="0" xfId="0" applyFill="1" applyAlignment="1" applyProtection="1">
      <alignment horizontal="center" vertical="center" shrinkToFit="1"/>
      <protection hidden="1"/>
    </xf>
    <xf numFmtId="0" fontId="16" fillId="3" borderId="0" xfId="4" applyFont="1" applyFill="1" applyAlignment="1">
      <alignment vertical="center"/>
    </xf>
    <xf numFmtId="0" fontId="31" fillId="3" borderId="0" xfId="4" applyFont="1" applyFill="1" applyAlignment="1">
      <alignment vertical="center"/>
    </xf>
    <xf numFmtId="0" fontId="32" fillId="3" borderId="0" xfId="4" applyFont="1" applyFill="1" applyAlignment="1">
      <alignment vertical="center"/>
    </xf>
    <xf numFmtId="0" fontId="3" fillId="2" borderId="29" xfId="0" applyFont="1" applyFill="1" applyBorder="1" applyAlignment="1">
      <alignment horizontal="center" vertical="center" wrapText="1"/>
    </xf>
    <xf numFmtId="0" fontId="0" fillId="0" borderId="38" xfId="0" applyBorder="1" applyAlignment="1" applyProtection="1">
      <alignment horizontal="left" vertical="center" indent="1" shrinkToFit="1"/>
      <protection locked="0"/>
    </xf>
    <xf numFmtId="0" fontId="0" fillId="0" borderId="39" xfId="0" applyBorder="1" applyAlignment="1" applyProtection="1">
      <alignment horizontal="left" vertical="center" indent="1" shrinkToFit="1"/>
      <protection locked="0"/>
    </xf>
    <xf numFmtId="0" fontId="5" fillId="0" borderId="34" xfId="0" applyFont="1" applyBorder="1" applyAlignment="1" applyProtection="1">
      <alignment horizontal="center" vertical="center" shrinkToFit="1"/>
      <protection locked="0"/>
    </xf>
    <xf numFmtId="0" fontId="5" fillId="0" borderId="35" xfId="0" applyFont="1" applyBorder="1" applyAlignment="1" applyProtection="1">
      <alignment horizontal="left" vertical="center" indent="1" shrinkToFit="1"/>
      <protection locked="0"/>
    </xf>
    <xf numFmtId="0" fontId="17" fillId="0" borderId="36" xfId="0" applyFont="1" applyBorder="1" applyAlignment="1" applyProtection="1">
      <alignment horizontal="center" vertical="center" shrinkToFit="1"/>
      <protection hidden="1"/>
    </xf>
    <xf numFmtId="0" fontId="5" fillId="0" borderId="34" xfId="0" applyFont="1" applyBorder="1" applyAlignment="1" applyProtection="1">
      <alignment horizontal="left" vertical="center" shrinkToFit="1"/>
      <protection locked="0"/>
    </xf>
    <xf numFmtId="0" fontId="5" fillId="0" borderId="33" xfId="0" applyFont="1" applyBorder="1" applyAlignment="1" applyProtection="1">
      <alignment horizontal="center" vertical="center" shrinkToFit="1"/>
      <protection locked="0"/>
    </xf>
    <xf numFmtId="0" fontId="5" fillId="0" borderId="36" xfId="0" applyFont="1" applyBorder="1" applyAlignment="1" applyProtection="1">
      <alignment horizontal="left" vertical="center" indent="1" shrinkToFit="1"/>
      <protection locked="0"/>
    </xf>
    <xf numFmtId="0" fontId="5" fillId="20" borderId="16" xfId="0" applyFont="1" applyFill="1" applyBorder="1" applyAlignment="1">
      <alignment horizontal="center" vertical="center" shrinkToFit="1"/>
    </xf>
    <xf numFmtId="0" fontId="5" fillId="20" borderId="16" xfId="0" applyFont="1" applyFill="1" applyBorder="1" applyAlignment="1">
      <alignment horizontal="left" vertical="center" indent="1" shrinkToFit="1"/>
    </xf>
    <xf numFmtId="0" fontId="0" fillId="20" borderId="37" xfId="0" applyFill="1" applyBorder="1" applyAlignment="1">
      <alignment horizontal="left" vertical="center" indent="1" shrinkToFit="1"/>
    </xf>
    <xf numFmtId="49" fontId="0" fillId="20" borderId="37" xfId="0" applyNumberFormat="1" applyFill="1" applyBorder="1" applyAlignment="1">
      <alignment horizontal="left" vertical="center" indent="1" shrinkToFit="1"/>
    </xf>
    <xf numFmtId="0" fontId="0" fillId="0" borderId="0" xfId="0" applyAlignment="1" applyProtection="1">
      <alignment vertical="center" shrinkToFit="1"/>
      <protection hidden="1"/>
    </xf>
    <xf numFmtId="0" fontId="0" fillId="3" borderId="1" xfId="0" applyFill="1" applyBorder="1" applyAlignment="1" applyProtection="1">
      <alignment horizontal="center" vertical="center" shrinkToFit="1"/>
      <protection hidden="1"/>
    </xf>
    <xf numFmtId="0" fontId="19" fillId="3" borderId="22" xfId="0" applyFont="1" applyFill="1" applyBorder="1" applyAlignment="1" applyProtection="1">
      <alignment horizontal="center" vertical="center" shrinkToFit="1"/>
      <protection hidden="1"/>
    </xf>
    <xf numFmtId="0" fontId="0" fillId="3" borderId="23" xfId="0" applyFill="1" applyBorder="1" applyAlignment="1" applyProtection="1">
      <alignment horizontal="center" vertical="center" shrinkToFit="1"/>
      <protection hidden="1"/>
    </xf>
    <xf numFmtId="0" fontId="19" fillId="3" borderId="5" xfId="0" applyFont="1" applyFill="1" applyBorder="1" applyAlignment="1" applyProtection="1">
      <alignment horizontal="center" vertical="center" shrinkToFit="1"/>
      <protection hidden="1"/>
    </xf>
    <xf numFmtId="0" fontId="0" fillId="3" borderId="10" xfId="0" applyFill="1" applyBorder="1" applyAlignment="1" applyProtection="1">
      <alignment horizontal="center" vertical="center" shrinkToFit="1"/>
      <protection hidden="1"/>
    </xf>
    <xf numFmtId="0" fontId="0" fillId="3" borderId="4" xfId="0" applyFill="1" applyBorder="1" applyAlignment="1" applyProtection="1">
      <alignment horizontal="center" vertical="center" shrinkToFit="1"/>
      <protection hidden="1"/>
    </xf>
    <xf numFmtId="0" fontId="19" fillId="3" borderId="1" xfId="0" applyFont="1" applyFill="1" applyBorder="1" applyAlignment="1" applyProtection="1">
      <alignment horizontal="center" vertical="center" shrinkToFit="1"/>
      <protection hidden="1"/>
    </xf>
    <xf numFmtId="0" fontId="19" fillId="3" borderId="10" xfId="0" applyFont="1" applyFill="1" applyBorder="1" applyAlignment="1" applyProtection="1">
      <alignment horizontal="center" vertical="center" shrinkToFit="1"/>
      <protection hidden="1"/>
    </xf>
    <xf numFmtId="0" fontId="1" fillId="21" borderId="1" xfId="0" applyFont="1" applyFill="1" applyBorder="1" applyAlignment="1" applyProtection="1">
      <alignment horizontal="center" vertical="center" shrinkToFit="1"/>
      <protection hidden="1"/>
    </xf>
    <xf numFmtId="0" fontId="0" fillId="10" borderId="1" xfId="0" applyFill="1" applyBorder="1" applyAlignment="1" applyProtection="1">
      <alignment horizontal="center" vertical="center" shrinkToFit="1"/>
      <protection hidden="1"/>
    </xf>
    <xf numFmtId="0" fontId="1" fillId="10" borderId="1" xfId="0" applyFont="1" applyFill="1" applyBorder="1" applyAlignment="1" applyProtection="1">
      <alignment horizontal="center" vertical="center" shrinkToFit="1"/>
      <protection hidden="1"/>
    </xf>
    <xf numFmtId="0" fontId="1" fillId="10" borderId="32" xfId="0" applyFont="1" applyFill="1" applyBorder="1" applyAlignment="1" applyProtection="1">
      <alignment horizontal="center" vertical="center" shrinkToFit="1"/>
      <protection hidden="1"/>
    </xf>
    <xf numFmtId="0" fontId="1" fillId="10" borderId="2" xfId="0" applyFont="1" applyFill="1" applyBorder="1" applyAlignment="1" applyProtection="1">
      <alignment horizontal="center" vertical="center" shrinkToFit="1"/>
      <protection hidden="1"/>
    </xf>
    <xf numFmtId="0" fontId="0" fillId="10" borderId="23" xfId="0" applyFill="1" applyBorder="1" applyAlignment="1" applyProtection="1">
      <alignment horizontal="center" vertical="center" shrinkToFit="1"/>
      <protection hidden="1"/>
    </xf>
    <xf numFmtId="0" fontId="0" fillId="10" borderId="10" xfId="0" applyFill="1" applyBorder="1" applyAlignment="1" applyProtection="1">
      <alignment horizontal="center" vertical="center" shrinkToFit="1"/>
      <protection hidden="1"/>
    </xf>
    <xf numFmtId="0" fontId="6" fillId="10" borderId="9" xfId="0" applyFont="1" applyFill="1" applyBorder="1" applyAlignment="1" applyProtection="1">
      <alignment horizontal="center" shrinkToFit="1"/>
      <protection hidden="1"/>
    </xf>
    <xf numFmtId="0" fontId="6" fillId="10" borderId="12" xfId="0" applyFont="1" applyFill="1" applyBorder="1" applyAlignment="1" applyProtection="1">
      <alignment horizontal="center" shrinkToFit="1"/>
      <protection hidden="1"/>
    </xf>
    <xf numFmtId="0" fontId="1" fillId="10" borderId="12" xfId="0" applyFont="1" applyFill="1" applyBorder="1" applyAlignment="1" applyProtection="1">
      <alignment horizontal="center" shrinkToFit="1"/>
      <protection hidden="1"/>
    </xf>
    <xf numFmtId="0" fontId="1" fillId="10" borderId="8" xfId="0" applyFont="1" applyFill="1" applyBorder="1" applyAlignment="1" applyProtection="1">
      <alignment horizontal="center" shrinkToFit="1"/>
      <protection hidden="1"/>
    </xf>
    <xf numFmtId="0" fontId="5" fillId="10" borderId="1" xfId="0" applyFont="1" applyFill="1" applyBorder="1" applyAlignment="1" applyProtection="1">
      <alignment horizontal="center" vertical="center" shrinkToFit="1"/>
      <protection hidden="1"/>
    </xf>
    <xf numFmtId="2" fontId="5" fillId="3" borderId="1" xfId="0" applyNumberFormat="1" applyFont="1" applyFill="1" applyBorder="1" applyAlignment="1" applyProtection="1">
      <alignment horizontal="center" vertical="center" shrinkToFit="1"/>
      <protection hidden="1"/>
    </xf>
    <xf numFmtId="2" fontId="0" fillId="0" borderId="1" xfId="0" applyNumberFormat="1" applyBorder="1" applyAlignment="1" applyProtection="1">
      <alignment horizontal="center" vertical="center" shrinkToFit="1"/>
      <protection hidden="1"/>
    </xf>
    <xf numFmtId="0" fontId="17" fillId="20" borderId="21" xfId="0" applyFont="1" applyFill="1" applyBorder="1" applyAlignment="1">
      <alignment horizontal="center" vertical="center" shrinkToFit="1"/>
    </xf>
    <xf numFmtId="0" fontId="17" fillId="20" borderId="20" xfId="0" applyFont="1" applyFill="1" applyBorder="1" applyAlignment="1">
      <alignment horizontal="center" vertical="center" shrinkToFit="1"/>
    </xf>
    <xf numFmtId="0" fontId="0" fillId="10" borderId="23" xfId="0" applyFill="1" applyBorder="1" applyAlignment="1" applyProtection="1">
      <alignment horizontal="center" vertical="center" shrinkToFit="1"/>
      <protection hidden="1"/>
    </xf>
    <xf numFmtId="0" fontId="0" fillId="10" borderId="32" xfId="0" applyFill="1" applyBorder="1" applyAlignment="1" applyProtection="1">
      <alignment horizontal="center" vertical="center" shrinkToFit="1"/>
      <protection hidden="1"/>
    </xf>
    <xf numFmtId="0" fontId="0" fillId="10" borderId="22" xfId="0" applyFill="1" applyBorder="1" applyAlignment="1" applyProtection="1">
      <alignment horizontal="center" vertical="center" shrinkToFit="1"/>
      <protection hidden="1"/>
    </xf>
    <xf numFmtId="0" fontId="36" fillId="21" borderId="23" xfId="0" applyFont="1" applyFill="1" applyBorder="1" applyAlignment="1" applyProtection="1">
      <alignment horizontal="center" vertical="center" shrinkToFit="1"/>
      <protection hidden="1"/>
    </xf>
    <xf numFmtId="0" fontId="36" fillId="21" borderId="32" xfId="0" applyFont="1" applyFill="1" applyBorder="1" applyAlignment="1" applyProtection="1">
      <alignment horizontal="center" vertical="center" shrinkToFit="1"/>
      <protection hidden="1"/>
    </xf>
    <xf numFmtId="0" fontId="36" fillId="21" borderId="22" xfId="0" applyFont="1" applyFill="1" applyBorder="1" applyAlignment="1" applyProtection="1">
      <alignment horizontal="center" vertical="center" shrinkToFit="1"/>
      <protection hidden="1"/>
    </xf>
  </cellXfs>
  <cellStyles count="6">
    <cellStyle name="Hyperlink" xfId="2" builtinId="8"/>
    <cellStyle name="Normal" xfId="0" builtinId="0"/>
    <cellStyle name="Normal 2" xfId="1" xr:uid="{E673F97E-920F-41A9-B26B-3E1DFD198220}"/>
    <cellStyle name="Normal 2 2" xfId="4" xr:uid="{75EEDA0C-7FE7-446D-B539-33357EBA027B}"/>
    <cellStyle name="Normal 3" xfId="3" xr:uid="{87D456C2-C278-46B6-8F03-078355D8A550}"/>
    <cellStyle name="Normal 3 2" xfId="5" xr:uid="{973652BE-883A-4E60-8467-FA22DBD4F293}"/>
  </cellStyles>
  <dxfs count="27"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  <dxf>
      <alignment horizontal="center" vertical="center" textRotation="0" wrapText="0" indent="0" justifyLastLine="0" shrinkToFit="1" readingOrder="0"/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1" readingOrder="0"/>
      <border diagonalUp="0" diagonalDown="0" outline="0">
        <left/>
        <right style="thick">
          <color theme="0" tint="-4.9989318521683403E-2"/>
        </right>
        <top style="thick">
          <color theme="0" tint="-4.9989318521683403E-2"/>
        </top>
        <bottom style="thick">
          <color theme="0" tint="-4.9989318521683403E-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ck">
          <color theme="0" tint="-4.9989318521683403E-2"/>
        </top>
        <bottom style="thick">
          <color theme="0" tint="-4.9989318521683403E-2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/>
        <right/>
        <top style="thick">
          <color theme="0" tint="-4.9989318521683403E-2"/>
        </top>
        <bottom style="thick">
          <color theme="0" tint="-4.9989318521683403E-2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ck">
          <color theme="0" tint="-4.9989318521683403E-2"/>
        </left>
        <right/>
        <top style="thick">
          <color theme="0" tint="-4.9989318521683403E-2"/>
        </top>
        <bottom style="thick">
          <color theme="0" tint="-4.9989318521683403E-2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1" readingOrder="0"/>
      <border diagonalUp="0" diagonalDown="0">
        <left style="thick">
          <color theme="0" tint="-4.9989318521683403E-2"/>
        </left>
        <right style="thick">
          <color theme="0" tint="-4.9989318521683403E-2"/>
        </right>
        <top style="thick">
          <color theme="0" tint="-4.9989318521683403E-2"/>
        </top>
        <bottom style="thick">
          <color theme="0" tint="-4.9989318521683403E-2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 style="thick">
          <color theme="0" tint="-4.9989318521683403E-2"/>
        </right>
        <top style="thick">
          <color theme="0" tint="-4.9989318521683403E-2"/>
        </top>
        <bottom style="thick">
          <color theme="0" tint="-4.9989318521683403E-2"/>
        </bottom>
      </border>
      <protection locked="0" hidden="0"/>
    </dxf>
    <dxf>
      <border outline="0">
        <top style="thick">
          <color theme="0" tint="-4.9989318521683403E-2"/>
        </top>
      </border>
    </dxf>
    <dxf>
      <border outline="0">
        <top style="thick">
          <color theme="0" tint="-4.9989318521683403E-2"/>
        </top>
        <bottom style="thick">
          <color theme="0" tint="-4.9989318521683403E-2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border outline="0">
        <bottom style="thick">
          <color theme="0" tint="-4.9989318521683403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339966"/>
        </patternFill>
      </fill>
      <alignment horizontal="center" vertical="center" textRotation="0" wrapText="1" indent="0" justifyLastLine="0" shrinkToFit="0" readingOrder="0"/>
    </dxf>
    <dxf>
      <border>
        <bottom/>
        <vertical/>
        <horizontal/>
      </border>
    </dxf>
    <dxf>
      <fill>
        <patternFill>
          <bgColor theme="7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B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FF"/>
      <color rgb="FFCCCCCC"/>
      <color rgb="FFA6A6A6"/>
      <color rgb="FF70AD47"/>
      <color rgb="FFFFC000"/>
      <color rgb="FFF2F2F2"/>
      <color rgb="FF000000"/>
      <color rgb="FF5E7594"/>
      <color rgb="FF6E84A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PROBLEMS VS</a:t>
            </a:r>
            <a:r>
              <a:rPr lang="tr-TR"/>
              <a:t>.</a:t>
            </a:r>
            <a:r>
              <a:rPr lang="en-US"/>
              <a:t> SOLUTIONS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calc!$C$16</c:f>
              <c:strCache>
                <c:ptCount val="1"/>
                <c:pt idx="0">
                  <c:v>Problems: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[0]!ProblemHeaders</c:f>
              <c:strCache>
                <c:ptCount val="6"/>
                <c:pt idx="0">
                  <c:v>WORK↔STRUCTURE</c:v>
                </c:pt>
                <c:pt idx="1">
                  <c:v>WORK↔CULTURE</c:v>
                </c:pt>
                <c:pt idx="2">
                  <c:v>WORK↔PEOPLE</c:v>
                </c:pt>
                <c:pt idx="3">
                  <c:v>STRUCTURE↔CULTURE</c:v>
                </c:pt>
                <c:pt idx="4">
                  <c:v>STRUCTURE↔PEOPLE</c:v>
                </c:pt>
                <c:pt idx="5">
                  <c:v>CULTURE↔PEOPLE</c:v>
                </c:pt>
              </c:strCache>
            </c:strRef>
          </c:cat>
          <c:val>
            <c:numRef>
              <c:f>[0]!ProblemsCount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4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7-4201-9312-6CC8A843F2F2}"/>
            </c:ext>
          </c:extLst>
        </c:ser>
        <c:ser>
          <c:idx val="2"/>
          <c:order val="1"/>
          <c:tx>
            <c:strRef>
              <c:f>calc!$C$18</c:f>
              <c:strCache>
                <c:ptCount val="1"/>
                <c:pt idx="0">
                  <c:v>Problems with  solution: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[0]!ProblemHeaders</c:f>
              <c:strCache>
                <c:ptCount val="6"/>
                <c:pt idx="0">
                  <c:v>WORK↔STRUCTURE</c:v>
                </c:pt>
                <c:pt idx="1">
                  <c:v>WORK↔CULTURE</c:v>
                </c:pt>
                <c:pt idx="2">
                  <c:v>WORK↔PEOPLE</c:v>
                </c:pt>
                <c:pt idx="3">
                  <c:v>STRUCTURE↔CULTURE</c:v>
                </c:pt>
                <c:pt idx="4">
                  <c:v>STRUCTURE↔PEOPLE</c:v>
                </c:pt>
                <c:pt idx="5">
                  <c:v>CULTURE↔PEOPLE</c:v>
                </c:pt>
              </c:strCache>
            </c:strRef>
          </c:cat>
          <c:val>
            <c:numRef>
              <c:f>[0]!SolutionCount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7-4201-9312-6CC8A843F2F2}"/>
            </c:ext>
          </c:extLst>
        </c:ser>
        <c:ser>
          <c:idx val="3"/>
          <c:order val="2"/>
          <c:tx>
            <c:strRef>
              <c:f>calc!$C$19</c:f>
              <c:strCache>
                <c:ptCount val="1"/>
                <c:pt idx="0">
                  <c:v>Problems without  solution: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[0]!ProblemHeaders</c:f>
              <c:strCache>
                <c:ptCount val="6"/>
                <c:pt idx="0">
                  <c:v>WORK↔STRUCTURE</c:v>
                </c:pt>
                <c:pt idx="1">
                  <c:v>WORK↔CULTURE</c:v>
                </c:pt>
                <c:pt idx="2">
                  <c:v>WORK↔PEOPLE</c:v>
                </c:pt>
                <c:pt idx="3">
                  <c:v>STRUCTURE↔CULTURE</c:v>
                </c:pt>
                <c:pt idx="4">
                  <c:v>STRUCTURE↔PEOPLE</c:v>
                </c:pt>
                <c:pt idx="5">
                  <c:v>CULTURE↔PEOPLE</c:v>
                </c:pt>
              </c:strCache>
            </c:strRef>
          </c:cat>
          <c:val>
            <c:numRef>
              <c:f>[0]!NoSolutionCount</c:f>
              <c:numCache>
                <c:formatCode>General</c:formatCode>
                <c:ptCount val="6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E7-4201-9312-6CC8A843F2F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67005232"/>
        <c:axId val="1867003568"/>
      </c:barChart>
      <c:catAx>
        <c:axId val="186700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867003568"/>
        <c:crosses val="autoZero"/>
        <c:auto val="1"/>
        <c:lblAlgn val="ctr"/>
        <c:lblOffset val="100"/>
        <c:noMultiLvlLbl val="0"/>
      </c:catAx>
      <c:valAx>
        <c:axId val="18670035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6700523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calc!$G$27</c:f>
          <c:strCache>
            <c:ptCount val="1"/>
            <c:pt idx="0">
              <c:v>TOTAL PROBLEMS VS. SOLUTIONS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6935654761904761"/>
          <c:y val="0.19636444444444445"/>
          <c:w val="0.37342757936507937"/>
          <c:h val="0.69706481481481486"/>
        </c:manualLayout>
      </c:layout>
      <c:pieChart>
        <c:varyColors val="1"/>
        <c:ser>
          <c:idx val="0"/>
          <c:order val="0"/>
          <c:tx>
            <c:strRef>
              <c:f>calc!$H$27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C5-4E0D-8797-CA926DDB9F12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23E-497D-94A3-1C6DC91B1C26}"/>
              </c:ext>
            </c:extLst>
          </c:dPt>
          <c:dLbls>
            <c:numFmt formatCode="0%;;;@" sourceLinked="0"/>
            <c:spPr>
              <a:solidFill>
                <a:srgbClr val="F2F2F2">
                  <a:alpha val="4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[0]!chart1names</c:f>
              <c:strCache>
                <c:ptCount val="2"/>
                <c:pt idx="0">
                  <c:v>Problems with solution:</c:v>
                </c:pt>
                <c:pt idx="1">
                  <c:v>Problems without solution:</c:v>
                </c:pt>
              </c:strCache>
            </c:strRef>
          </c:cat>
          <c:val>
            <c:numRef>
              <c:f>[0]!chart1count</c:f>
              <c:numCache>
                <c:formatCode>0.00</c:formatCode>
                <c:ptCount val="2"/>
                <c:pt idx="0">
                  <c:v>0.2857142857142857</c:v>
                </c:pt>
                <c:pt idx="1">
                  <c:v>0.7142857142857143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E-497D-94A3-1C6DC91B1C2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ACTION-PLAN RESULTS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6935654761904761"/>
          <c:y val="0.19636444444444445"/>
          <c:w val="0.37342757936507937"/>
          <c:h val="0.69706481481481486"/>
        </c:manualLayout>
      </c:layout>
      <c:pieChart>
        <c:varyColors val="1"/>
        <c:ser>
          <c:idx val="0"/>
          <c:order val="0"/>
          <c:tx>
            <c:strRef>
              <c:f>calc!$H$27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2D-40E2-AAF4-1CC999394A1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92D-40E2-AAF4-1CC999394A17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92D-40E2-AAF4-1CC999394A17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92D-40E2-AAF4-1CC999394A17}"/>
              </c:ext>
            </c:extLst>
          </c:dPt>
          <c:dLbls>
            <c:numFmt formatCode="0%;;;@" sourceLinked="0"/>
            <c:spPr>
              <a:solidFill>
                <a:srgbClr val="F2F2F2">
                  <a:alpha val="4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[0]!resultsNames</c:f>
              <c:strCache>
                <c:ptCount val="4"/>
                <c:pt idx="0">
                  <c:v>Success</c:v>
                </c:pt>
                <c:pt idx="1">
                  <c:v>Not Implemented</c:v>
                </c:pt>
                <c:pt idx="2">
                  <c:v>In Progress</c:v>
                </c:pt>
                <c:pt idx="3">
                  <c:v>Under Consideration</c:v>
                </c:pt>
              </c:strCache>
            </c:strRef>
          </c:cat>
          <c:val>
            <c:numRef>
              <c:f>[0]!countResults</c:f>
              <c:numCache>
                <c:formatCode>0.00</c:formatCode>
                <c:ptCount val="4"/>
                <c:pt idx="0">
                  <c:v>0.16666666666666666</c:v>
                </c:pt>
                <c:pt idx="1">
                  <c:v>0.16666666666666666</c:v>
                </c:pt>
                <c:pt idx="2">
                  <c:v>0.33333333333333331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2D-40E2-AAF4-1CC999394A1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134702380952377"/>
          <c:y val="0.1478096296296296"/>
          <c:w val="0.37353392857142859"/>
          <c:h val="0.789047407407407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Step2!A5"/><Relationship Id="rId2" Type="http://schemas.openxmlformats.org/officeDocument/2006/relationships/hyperlink" Target="#Step1!A5"/><Relationship Id="rId1" Type="http://schemas.openxmlformats.org/officeDocument/2006/relationships/hyperlink" Target="#Step3!A6"/><Relationship Id="rId6" Type="http://schemas.openxmlformats.org/officeDocument/2006/relationships/image" Target="../media/image1.png"/><Relationship Id="rId11" Type="http://schemas.microsoft.com/office/2007/relationships/hdphoto" Target="../media/hdphoto1.wdp"/><Relationship Id="rId5" Type="http://schemas.openxmlformats.org/officeDocument/2006/relationships/hyperlink" Target="#Results!D7"/><Relationship Id="rId10" Type="http://schemas.openxmlformats.org/officeDocument/2006/relationships/image" Target="../media/image3.png"/><Relationship Id="rId4" Type="http://schemas.openxmlformats.org/officeDocument/2006/relationships/hyperlink" Target="#Chart1!A5"/><Relationship Id="rId14" Type="http://schemas.openxmlformats.org/officeDocument/2006/relationships/image" Target="../media/image4.png"/><Relationship Id="rId15" Type="http://schemas.openxmlformats.org/officeDocument/2006/relationships/image" Target="../media/image12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.png"/><Relationship Id="rId12" Type="http://schemas.openxmlformats.org/officeDocument/2006/relationships/hyperlink" Target="#Chart1!A5"/><Relationship Id="rId2" Type="http://schemas.openxmlformats.org/officeDocument/2006/relationships/image" Target="../media/image6.png"/><Relationship Id="rId16" Type="http://schemas.openxmlformats.org/officeDocument/2006/relationships/image" Target="../media/image4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11" Type="http://schemas.openxmlformats.org/officeDocument/2006/relationships/image" Target="../media/image11.png"/><Relationship Id="rId5" Type="http://schemas.openxmlformats.org/officeDocument/2006/relationships/image" Target="../media/image9.png"/><Relationship Id="rId10" Type="http://schemas.openxmlformats.org/officeDocument/2006/relationships/hyperlink" Target="#Dashboard!A5"/><Relationship Id="rId4" Type="http://schemas.openxmlformats.org/officeDocument/2006/relationships/image" Target="../media/image8.png"/><Relationship Id="rId9" Type="http://schemas.openxmlformats.org/officeDocument/2006/relationships/image" Target="../media/image2.png"/><Relationship Id="rId14" Type="http://schemas.openxmlformats.org/officeDocument/2006/relationships/hyperlink" Target="#Results!D7"/><Relationship Id="rId17" Type="http://schemas.openxmlformats.org/officeDocument/2006/relationships/image" Target="../media/image13.png"/><Relationship Id="rId18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12" Type="http://schemas.openxmlformats.org/officeDocument/2006/relationships/hyperlink" Target="#Results!D7"/><Relationship Id="rId2" Type="http://schemas.openxmlformats.org/officeDocument/2006/relationships/image" Target="../media/image9.png"/><Relationship Id="rId1" Type="http://schemas.openxmlformats.org/officeDocument/2006/relationships/image" Target="../media/image7.png"/><Relationship Id="rId11" Type="http://schemas.openxmlformats.org/officeDocument/2006/relationships/hyperlink" Target="#Chart1!A5"/><Relationship Id="rId5" Type="http://schemas.openxmlformats.org/officeDocument/2006/relationships/image" Target="../media/image1.png"/><Relationship Id="rId4" Type="http://schemas.openxmlformats.org/officeDocument/2006/relationships/image" Target="../media/image8.png"/><Relationship Id="rId9" Type="http://schemas.openxmlformats.org/officeDocument/2006/relationships/image" Target="../media/image11.png"/><Relationship Id="rId14" Type="http://schemas.openxmlformats.org/officeDocument/2006/relationships/image" Target="../media/image4.png"/><Relationship Id="rId15" Type="http://schemas.openxmlformats.org/officeDocument/2006/relationships/image" Target="../media/image14.png"/><Relationship Id="rId16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Results!D7"/><Relationship Id="rId3" Type="http://schemas.openxmlformats.org/officeDocument/2006/relationships/image" Target="../media/image11.png"/><Relationship Id="rId7" Type="http://schemas.openxmlformats.org/officeDocument/2006/relationships/hyperlink" Target="#Chart1!A5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10" Type="http://schemas.openxmlformats.org/officeDocument/2006/relationships/image" Target="../media/image4.png"/><Relationship Id="rId11" Type="http://schemas.openxmlformats.org/officeDocument/2006/relationships/image" Target="../media/image15.png"/><Relationship Id="rId12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11" Type="http://schemas.openxmlformats.org/officeDocument/2006/relationships/chart" Target="../charts/chart3.xml"/><Relationship Id="rId5" Type="http://schemas.openxmlformats.org/officeDocument/2006/relationships/image" Target="../media/image11.png"/><Relationship Id="rId10" Type="http://schemas.openxmlformats.org/officeDocument/2006/relationships/image" Target="../media/image4.png"/><Relationship Id="rId4" Type="http://schemas.openxmlformats.org/officeDocument/2006/relationships/hyperlink" Target="#Dashboard!A5"/><Relationship Id="rId12" Type="http://schemas.openxmlformats.org/officeDocument/2006/relationships/image" Target="../media/image16.png"/><Relationship Id="rId13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Step2!D38"/><Relationship Id="rId13" Type="http://schemas.openxmlformats.org/officeDocument/2006/relationships/image" Target="../media/image1.png"/><Relationship Id="rId3" Type="http://schemas.openxmlformats.org/officeDocument/2006/relationships/hyperlink" Target="#Step1!F6"/><Relationship Id="rId7" Type="http://schemas.openxmlformats.org/officeDocument/2006/relationships/hyperlink" Target="#Step2!B6"/><Relationship Id="rId12" Type="http://schemas.openxmlformats.org/officeDocument/2006/relationships/hyperlink" Target="#Step2!D6"/><Relationship Id="rId17" Type="http://schemas.openxmlformats.org/officeDocument/2006/relationships/image" Target="../media/image11.png"/><Relationship Id="rId2" Type="http://schemas.openxmlformats.org/officeDocument/2006/relationships/hyperlink" Target="#Step1!D6"/><Relationship Id="rId16" Type="http://schemas.openxmlformats.org/officeDocument/2006/relationships/hyperlink" Target="#Dashboard!A5"/><Relationship Id="rId20" Type="http://schemas.openxmlformats.org/officeDocument/2006/relationships/image" Target="../media/image4.png"/><Relationship Id="rId1" Type="http://schemas.openxmlformats.org/officeDocument/2006/relationships/hyperlink" Target="#Step1!B6"/><Relationship Id="rId6" Type="http://schemas.openxmlformats.org/officeDocument/2006/relationships/hyperlink" Target="#Step1!F38"/><Relationship Id="rId11" Type="http://schemas.openxmlformats.org/officeDocument/2006/relationships/hyperlink" Target="#Step2!F6"/><Relationship Id="rId5" Type="http://schemas.openxmlformats.org/officeDocument/2006/relationships/hyperlink" Target="#Step1!B38"/><Relationship Id="rId15" Type="http://schemas.openxmlformats.org/officeDocument/2006/relationships/image" Target="../media/image2.png"/><Relationship Id="rId10" Type="http://schemas.openxmlformats.org/officeDocument/2006/relationships/hyperlink" Target="#Step2!B38"/><Relationship Id="rId4" Type="http://schemas.openxmlformats.org/officeDocument/2006/relationships/hyperlink" Target="#Step1!D38"/><Relationship Id="rId9" Type="http://schemas.openxmlformats.org/officeDocument/2006/relationships/hyperlink" Target="#Step2!F38"/><Relationship Id="rId21" Type="http://schemas.openxmlformats.org/officeDocument/2006/relationships/image" Target="../media/image17.png"/><Relationship Id="rId22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21</xdr:row>
      <xdr:rowOff>57149</xdr:rowOff>
    </xdr:from>
    <xdr:to>
      <xdr:col>6</xdr:col>
      <xdr:colOff>586875</xdr:colOff>
      <xdr:row>24</xdr:row>
      <xdr:rowOff>133649</xdr:rowOff>
    </xdr:to>
    <xdr:sp macro="" textlink="">
      <xdr:nvSpPr>
        <xdr:cNvPr id="4" name="Rectangle: Rounded Corners 3">
          <a:hlinkClick xmlns:r="http://schemas.openxmlformats.org/officeDocument/2006/relationships" r:id="rId1" tooltip="Step 3"/>
          <a:extLst>
            <a:ext uri="{FF2B5EF4-FFF2-40B4-BE49-F238E27FC236}">
              <a16:creationId xmlns:a16="http://schemas.microsoft.com/office/drawing/2014/main" id="{EF7F6EA8-1CC3-4365-8008-E4E2AC515999}"/>
            </a:ext>
          </a:extLst>
        </xdr:cNvPr>
        <xdr:cNvSpPr/>
      </xdr:nvSpPr>
      <xdr:spPr>
        <a:xfrm>
          <a:off x="581025" y="3914774"/>
          <a:ext cx="3492000" cy="648000"/>
        </a:xfrm>
        <a:prstGeom prst="roundRect">
          <a:avLst/>
        </a:prstGeom>
        <a:solidFill>
          <a:schemeClr val="accent5">
            <a:lumMod val="50000"/>
          </a:schemeClr>
        </a:solidFill>
        <a:ln>
          <a:solidFill>
            <a:schemeClr val="accent5">
              <a:lumMod val="50000"/>
            </a:schemeClr>
          </a:solidFill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STEP</a:t>
          </a:r>
          <a:r>
            <a:rPr lang="tr-TR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 3 - </a:t>
          </a:r>
          <a:r>
            <a:rPr lang="en-US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 &amp; RESULT</a:t>
          </a:r>
          <a:endParaRPr lang="en-US" sz="12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</xdr:col>
      <xdr:colOff>333375</xdr:colOff>
      <xdr:row>6</xdr:row>
      <xdr:rowOff>152400</xdr:rowOff>
    </xdr:from>
    <xdr:to>
      <xdr:col>6</xdr:col>
      <xdr:colOff>586875</xdr:colOff>
      <xdr:row>10</xdr:row>
      <xdr:rowOff>38400</xdr:rowOff>
    </xdr:to>
    <xdr:sp macro="" textlink="">
      <xdr:nvSpPr>
        <xdr:cNvPr id="2" name="Rectangle: Rounded Corners 1">
          <a:hlinkClick xmlns:r="http://schemas.openxmlformats.org/officeDocument/2006/relationships" r:id="rId2" tooltip="Step 1"/>
          <a:extLst>
            <a:ext uri="{FF2B5EF4-FFF2-40B4-BE49-F238E27FC236}">
              <a16:creationId xmlns:a16="http://schemas.microsoft.com/office/drawing/2014/main" id="{D76807E7-1911-4218-A1A7-B8B66FFF2FB4}"/>
            </a:ext>
          </a:extLst>
        </xdr:cNvPr>
        <xdr:cNvSpPr/>
      </xdr:nvSpPr>
      <xdr:spPr>
        <a:xfrm>
          <a:off x="581025" y="1095375"/>
          <a:ext cx="3492000" cy="648000"/>
        </a:xfrm>
        <a:prstGeom prst="roundRect">
          <a:avLst/>
        </a:prstGeom>
        <a:solidFill>
          <a:schemeClr val="accent5">
            <a:lumMod val="50000"/>
          </a:schemeClr>
        </a:solidFill>
        <a:ln>
          <a:solidFill>
            <a:schemeClr val="accent5">
              <a:lumMod val="50000"/>
            </a:schemeClr>
          </a:solidFill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numCol="1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STEP 1 - DEFINE AND ANALYZE EACH ELEMENT</a:t>
          </a:r>
        </a:p>
      </xdr:txBody>
    </xdr:sp>
    <xdr:clientData/>
  </xdr:twoCellAnchor>
  <xdr:twoCellAnchor editAs="oneCell">
    <xdr:from>
      <xdr:col>1</xdr:col>
      <xdr:colOff>333375</xdr:colOff>
      <xdr:row>14</xdr:row>
      <xdr:rowOff>9524</xdr:rowOff>
    </xdr:from>
    <xdr:to>
      <xdr:col>6</xdr:col>
      <xdr:colOff>586875</xdr:colOff>
      <xdr:row>17</xdr:row>
      <xdr:rowOff>28874</xdr:rowOff>
    </xdr:to>
    <xdr:sp macro="" textlink="">
      <xdr:nvSpPr>
        <xdr:cNvPr id="3" name="Rectangle: Rounded Corners 2">
          <a:hlinkClick xmlns:r="http://schemas.openxmlformats.org/officeDocument/2006/relationships" r:id="rId3" tooltip="Step 2"/>
          <a:extLst>
            <a:ext uri="{FF2B5EF4-FFF2-40B4-BE49-F238E27FC236}">
              <a16:creationId xmlns:a16="http://schemas.microsoft.com/office/drawing/2014/main" id="{BE4D76CB-CFF7-4930-876E-3E53BEBF8C77}"/>
            </a:ext>
          </a:extLst>
        </xdr:cNvPr>
        <xdr:cNvSpPr/>
      </xdr:nvSpPr>
      <xdr:spPr>
        <a:xfrm>
          <a:off x="581025" y="2476499"/>
          <a:ext cx="3492000" cy="648000"/>
        </a:xfrm>
        <a:prstGeom prst="roundRect">
          <a:avLst/>
        </a:prstGeom>
        <a:solidFill>
          <a:schemeClr val="accent5">
            <a:lumMod val="50000"/>
          </a:schemeClr>
        </a:solidFill>
        <a:ln>
          <a:solidFill>
            <a:schemeClr val="accent5">
              <a:lumMod val="50000"/>
            </a:schemeClr>
          </a:solidFill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STEP 2</a:t>
          </a:r>
          <a:r>
            <a:rPr lang="tr-TR" sz="1200" b="1" baseline="0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 - ANALYZE RELATIONS </a:t>
          </a:r>
          <a:endParaRPr lang="en-US" sz="12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3</xdr:col>
      <xdr:colOff>549975</xdr:colOff>
      <xdr:row>10</xdr:row>
      <xdr:rowOff>152962</xdr:rowOff>
    </xdr:from>
    <xdr:to>
      <xdr:col>4</xdr:col>
      <xdr:colOff>370275</xdr:colOff>
      <xdr:row>13</xdr:row>
      <xdr:rowOff>85462</xdr:rowOff>
    </xdr:to>
    <xdr:sp macro="" textlink="">
      <xdr:nvSpPr>
        <xdr:cNvPr id="24" name="Left Arrow 1">
          <a:extLst>
            <a:ext uri="{FF2B5EF4-FFF2-40B4-BE49-F238E27FC236}">
              <a16:creationId xmlns:a16="http://schemas.microsoft.com/office/drawing/2014/main" id="{A003C716-453C-412B-B18A-38ED69282EDF}"/>
            </a:ext>
          </a:extLst>
        </xdr:cNvPr>
        <xdr:cNvSpPr/>
      </xdr:nvSpPr>
      <xdr:spPr>
        <a:xfrm rot="5400000">
          <a:off x="2075025" y="1875937"/>
          <a:ext cx="504000" cy="46800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9</xdr:col>
      <xdr:colOff>4762</xdr:colOff>
      <xdr:row>7</xdr:row>
      <xdr:rowOff>0</xdr:rowOff>
    </xdr:from>
    <xdr:to>
      <xdr:col>10</xdr:col>
      <xdr:colOff>4762</xdr:colOff>
      <xdr:row>9</xdr:row>
      <xdr:rowOff>51000</xdr:rowOff>
    </xdr:to>
    <xdr:sp macro="" textlink="">
      <xdr:nvSpPr>
        <xdr:cNvPr id="5" name="Rectangle: Rounded Corners 4">
          <a:hlinkClick xmlns:r="http://schemas.openxmlformats.org/officeDocument/2006/relationships" r:id="rId4" tooltip="Chart"/>
          <a:extLst>
            <a:ext uri="{FF2B5EF4-FFF2-40B4-BE49-F238E27FC236}">
              <a16:creationId xmlns:a16="http://schemas.microsoft.com/office/drawing/2014/main" id="{96892DAB-19E9-4C85-B531-7FF96B77C9BA}"/>
            </a:ext>
          </a:extLst>
        </xdr:cNvPr>
        <xdr:cNvSpPr/>
      </xdr:nvSpPr>
      <xdr:spPr>
        <a:xfrm>
          <a:off x="5434012" y="1133475"/>
          <a:ext cx="2333625" cy="432000"/>
        </a:xfrm>
        <a:prstGeom prst="roundRect">
          <a:avLst/>
        </a:prstGeom>
        <a:solidFill>
          <a:schemeClr val="accent6"/>
        </a:solidFill>
        <a:ln>
          <a:solidFill>
            <a:schemeClr val="accent6"/>
          </a:solidFill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CHART</a:t>
          </a:r>
        </a:p>
      </xdr:txBody>
    </xdr:sp>
    <xdr:clientData/>
  </xdr:twoCellAnchor>
  <xdr:twoCellAnchor editAs="oneCell">
    <xdr:from>
      <xdr:col>3</xdr:col>
      <xdr:colOff>549975</xdr:colOff>
      <xdr:row>18</xdr:row>
      <xdr:rowOff>10086</xdr:rowOff>
    </xdr:from>
    <xdr:to>
      <xdr:col>4</xdr:col>
      <xdr:colOff>370275</xdr:colOff>
      <xdr:row>20</xdr:row>
      <xdr:rowOff>133086</xdr:rowOff>
    </xdr:to>
    <xdr:sp macro="" textlink="">
      <xdr:nvSpPr>
        <xdr:cNvPr id="33" name="Left Arrow 1">
          <a:extLst>
            <a:ext uri="{FF2B5EF4-FFF2-40B4-BE49-F238E27FC236}">
              <a16:creationId xmlns:a16="http://schemas.microsoft.com/office/drawing/2014/main" id="{7CB68601-D6F9-439B-B7EF-C0025C1F33FA}"/>
            </a:ext>
          </a:extLst>
        </xdr:cNvPr>
        <xdr:cNvSpPr/>
      </xdr:nvSpPr>
      <xdr:spPr>
        <a:xfrm rot="5400000">
          <a:off x="2075025" y="3314211"/>
          <a:ext cx="504000" cy="468000"/>
        </a:xfrm>
        <a:prstGeom prst="stripedRigh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8</xdr:col>
      <xdr:colOff>647699</xdr:colOff>
      <xdr:row>10</xdr:row>
      <xdr:rowOff>109537</xdr:rowOff>
    </xdr:from>
    <xdr:to>
      <xdr:col>9</xdr:col>
      <xdr:colOff>2333624</xdr:colOff>
      <xdr:row>12</xdr:row>
      <xdr:rowOff>160537</xdr:rowOff>
    </xdr:to>
    <xdr:sp macro="" textlink="">
      <xdr:nvSpPr>
        <xdr:cNvPr id="38" name="Rectangle: Rounded Corners 37">
          <a:hlinkClick xmlns:r="http://schemas.openxmlformats.org/officeDocument/2006/relationships" r:id="rId5" tooltip="Summary"/>
          <a:extLst>
            <a:ext uri="{FF2B5EF4-FFF2-40B4-BE49-F238E27FC236}">
              <a16:creationId xmlns:a16="http://schemas.microsoft.com/office/drawing/2014/main" id="{BC0A9289-8211-44A3-9E7B-CF6554BB3600}"/>
            </a:ext>
          </a:extLst>
        </xdr:cNvPr>
        <xdr:cNvSpPr/>
      </xdr:nvSpPr>
      <xdr:spPr>
        <a:xfrm>
          <a:off x="5429249" y="1814512"/>
          <a:ext cx="2333625" cy="432000"/>
        </a:xfrm>
        <a:prstGeom prst="roundRect">
          <a:avLst/>
        </a:prstGeom>
        <a:solidFill>
          <a:schemeClr val="accent2"/>
        </a:solidFill>
        <a:ln>
          <a:solidFill>
            <a:schemeClr val="accent2"/>
          </a:solidFill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SUMMARY</a:t>
          </a:r>
        </a:p>
      </xdr:txBody>
    </xdr:sp>
    <xdr:clientData/>
  </xdr:twoCellAnchor>
  <xdr:twoCellAnchor editAs="oneCell">
    <xdr:from>
      <xdr:col>1</xdr:col>
      <xdr:colOff>142875</xdr:colOff>
      <xdr:row>1</xdr:row>
      <xdr:rowOff>57150</xdr:rowOff>
    </xdr:from>
    <xdr:to>
      <xdr:col>1</xdr:col>
      <xdr:colOff>574875</xdr:colOff>
      <xdr:row>2</xdr:row>
      <xdr:rowOff>241500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AE6612F3-D423-8108-07E1-B6E0433BE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19</xdr:row>
      <xdr:rowOff>28575</xdr:rowOff>
    </xdr:from>
    <xdr:to>
      <xdr:col>11</xdr:col>
      <xdr:colOff>381000</xdr:colOff>
      <xdr:row>20</xdr:row>
      <xdr:rowOff>100695</xdr:rowOff>
    </xdr:to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E30CB4E4-0E01-41B5-9D23-01F514A9A3B7}"/>
            </a:ext>
          </a:extLst>
        </xdr:cNvPr>
        <xdr:cNvSpPr/>
      </xdr:nvSpPr>
      <xdr:spPr>
        <a:xfrm>
          <a:off x="8448675" y="350520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9</xdr:col>
      <xdr:colOff>1371600</xdr:colOff>
      <xdr:row>1</xdr:row>
      <xdr:rowOff>104775</xdr:rowOff>
    </xdr:from>
    <xdr:ext cx="1014221" cy="291600"/>
    <xdr:pic>
      <xdr:nvPicPr>
        <xdr:cNvPr id="1038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249600</xdr:colOff>
      <xdr:row>37</xdr:row>
      <xdr:rowOff>28575</xdr:rowOff>
    </xdr:from>
    <xdr:to>
      <xdr:col>3</xdr:col>
      <xdr:colOff>573600</xdr:colOff>
      <xdr:row>37</xdr:row>
      <xdr:rowOff>352575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FEFB32-45F7-410C-9C18-8C29A5A4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6275" y="3829050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249600</xdr:colOff>
      <xdr:row>5</xdr:row>
      <xdr:rowOff>28575</xdr:rowOff>
    </xdr:from>
    <xdr:to>
      <xdr:col>3</xdr:col>
      <xdr:colOff>573600</xdr:colOff>
      <xdr:row>5</xdr:row>
      <xdr:rowOff>352575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F39E070-002A-41E4-9981-B3A572F67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6275" y="781050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249600</xdr:colOff>
      <xdr:row>5</xdr:row>
      <xdr:rowOff>28575</xdr:rowOff>
    </xdr:from>
    <xdr:to>
      <xdr:col>5</xdr:col>
      <xdr:colOff>573600</xdr:colOff>
      <xdr:row>5</xdr:row>
      <xdr:rowOff>352575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5A83EEE-2E03-4260-AF43-4EF43890F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5300" y="781050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249600</xdr:colOff>
      <xdr:row>37</xdr:row>
      <xdr:rowOff>28575</xdr:rowOff>
    </xdr:from>
    <xdr:to>
      <xdr:col>5</xdr:col>
      <xdr:colOff>573600</xdr:colOff>
      <xdr:row>37</xdr:row>
      <xdr:rowOff>352575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30040D1-4AE2-4C5A-A191-B12F31668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5300" y="3829050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249600</xdr:colOff>
      <xdr:row>37</xdr:row>
      <xdr:rowOff>28575</xdr:rowOff>
    </xdr:from>
    <xdr:to>
      <xdr:col>1</xdr:col>
      <xdr:colOff>573600</xdr:colOff>
      <xdr:row>37</xdr:row>
      <xdr:rowOff>352575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55B7656-376F-4DDE-AE00-74BA7AD13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50" y="3829050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249600</xdr:colOff>
      <xdr:row>5</xdr:row>
      <xdr:rowOff>28575</xdr:rowOff>
    </xdr:from>
    <xdr:to>
      <xdr:col>1</xdr:col>
      <xdr:colOff>573600</xdr:colOff>
      <xdr:row>5</xdr:row>
      <xdr:rowOff>352575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6876565-723B-4BD6-9669-3E8D0C22D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50" y="781050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1</xdr:row>
      <xdr:rowOff>57150</xdr:rowOff>
    </xdr:from>
    <xdr:to>
      <xdr:col>1</xdr:col>
      <xdr:colOff>574874</xdr:colOff>
      <xdr:row>2</xdr:row>
      <xdr:rowOff>241500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BE803008-8BA5-4839-AB91-892E720A6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168562</xdr:colOff>
      <xdr:row>1</xdr:row>
      <xdr:rowOff>51225</xdr:rowOff>
    </xdr:from>
    <xdr:to>
      <xdr:col>7</xdr:col>
      <xdr:colOff>1031587</xdr:colOff>
      <xdr:row>2</xdr:row>
      <xdr:rowOff>253575</xdr:rowOff>
    </xdr:to>
    <xdr:grpSp>
      <xdr:nvGrpSpPr>
        <xdr:cNvPr id="8" name="backtomenu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7B782242-D427-4722-BB4B-5BF0F3677A4E}"/>
            </a:ext>
          </a:extLst>
        </xdr:cNvPr>
        <xdr:cNvGrpSpPr/>
      </xdr:nvGrpSpPr>
      <xdr:grpSpPr>
        <a:xfrm>
          <a:off x="11055637" y="1369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0" tooltip="Go to"/>
            <a:extLst>
              <a:ext uri="{FF2B5EF4-FFF2-40B4-BE49-F238E27FC236}">
                <a16:creationId xmlns:a16="http://schemas.microsoft.com/office/drawing/2014/main" id="{08D5F837-72B5-C6B9-0F1C-F0C37F91BA2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0" tooltip="Go to"/>
            <a:extLst>
              <a:ext uri="{FF2B5EF4-FFF2-40B4-BE49-F238E27FC236}">
                <a16:creationId xmlns:a16="http://schemas.microsoft.com/office/drawing/2014/main" id="{3706136E-D9AF-F785-0C48-2706B3D6DB3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3</xdr:col>
      <xdr:colOff>1834650</xdr:colOff>
      <xdr:row>1</xdr:row>
      <xdr:rowOff>120450</xdr:rowOff>
    </xdr:from>
    <xdr:to>
      <xdr:col>3</xdr:col>
      <xdr:colOff>2914650</xdr:colOff>
      <xdr:row>2</xdr:row>
      <xdr:rowOff>196800</xdr:rowOff>
    </xdr:to>
    <xdr:sp macro="" textlink="">
      <xdr:nvSpPr>
        <xdr:cNvPr id="17" name="Rectangle: Rounded Corners 16">
          <a:hlinkClick xmlns:r="http://schemas.openxmlformats.org/officeDocument/2006/relationships" r:id="rId12" tooltip="Chart"/>
          <a:extLst>
            <a:ext uri="{FF2B5EF4-FFF2-40B4-BE49-F238E27FC236}">
              <a16:creationId xmlns:a16="http://schemas.microsoft.com/office/drawing/2014/main" id="{21F75B7E-554E-4402-88AC-FF90EC9F3F70}"/>
            </a:ext>
          </a:extLst>
        </xdr:cNvPr>
        <xdr:cNvSpPr/>
      </xdr:nvSpPr>
      <xdr:spPr>
        <a:xfrm>
          <a:off x="5711325" y="206175"/>
          <a:ext cx="1080000" cy="324000"/>
        </a:xfrm>
        <a:prstGeom prst="roundRect">
          <a:avLst/>
        </a:prstGeom>
        <a:solidFill>
          <a:schemeClr val="accent6"/>
        </a:solidFill>
        <a:ln>
          <a:solidFill>
            <a:schemeClr val="accent6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CHART</a:t>
          </a:r>
        </a:p>
      </xdr:txBody>
    </xdr:sp>
    <xdr:clientData/>
  </xdr:twoCellAnchor>
  <xdr:twoCellAnchor editAs="oneCell">
    <xdr:from>
      <xdr:col>3</xdr:col>
      <xdr:colOff>3139575</xdr:colOff>
      <xdr:row>1</xdr:row>
      <xdr:rowOff>120450</xdr:rowOff>
    </xdr:from>
    <xdr:to>
      <xdr:col>5</xdr:col>
      <xdr:colOff>590550</xdr:colOff>
      <xdr:row>2</xdr:row>
      <xdr:rowOff>196800</xdr:rowOff>
    </xdr:to>
    <xdr:sp macro="" textlink="">
      <xdr:nvSpPr>
        <xdr:cNvPr id="2" name="Rectangle: Rounded Corners 1">
          <a:hlinkClick xmlns:r="http://schemas.openxmlformats.org/officeDocument/2006/relationships" r:id="rId14" tooltip="Chart"/>
          <a:extLst>
            <a:ext uri="{FF2B5EF4-FFF2-40B4-BE49-F238E27FC236}">
              <a16:creationId xmlns:a16="http://schemas.microsoft.com/office/drawing/2014/main" id="{F0E2D3C9-3CE3-4380-B65B-4E3513E55C92}"/>
            </a:ext>
          </a:extLst>
        </xdr:cNvPr>
        <xdr:cNvSpPr/>
      </xdr:nvSpPr>
      <xdr:spPr>
        <a:xfrm>
          <a:off x="7016250" y="206175"/>
          <a:ext cx="1080000" cy="324000"/>
        </a:xfrm>
        <a:prstGeom prst="roundRect">
          <a:avLst/>
        </a:prstGeom>
        <a:solidFill>
          <a:schemeClr val="accent2"/>
        </a:solidFill>
        <a:ln>
          <a:solidFill>
            <a:schemeClr val="accent2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SUMMARY</a:t>
          </a:r>
          <a:endParaRPr lang="tr-TR" sz="1200" b="1" i="0" baseline="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5</xdr:col>
      <xdr:colOff>1771650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5</xdr:row>
      <xdr:rowOff>38100</xdr:rowOff>
    </xdr:from>
    <xdr:to>
      <xdr:col>1</xdr:col>
      <xdr:colOff>409725</xdr:colOff>
      <xdr:row>5</xdr:row>
      <xdr:rowOff>362100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D868B81-1CAB-4905-9893-C513D12D4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790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2971650</xdr:colOff>
      <xdr:row>5</xdr:row>
      <xdr:rowOff>38100</xdr:rowOff>
    </xdr:from>
    <xdr:to>
      <xdr:col>5</xdr:col>
      <xdr:colOff>3295650</xdr:colOff>
      <xdr:row>5</xdr:row>
      <xdr:rowOff>362100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A635433-7C9A-48DE-877F-8B4665F1C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350" y="790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5</xdr:row>
      <xdr:rowOff>38100</xdr:rowOff>
    </xdr:from>
    <xdr:to>
      <xdr:col>3</xdr:col>
      <xdr:colOff>409725</xdr:colOff>
      <xdr:row>5</xdr:row>
      <xdr:rowOff>362100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D72D34C-4F3E-469A-A7EC-E5271CB25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90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</xdr:row>
      <xdr:rowOff>38100</xdr:rowOff>
    </xdr:from>
    <xdr:to>
      <xdr:col>5</xdr:col>
      <xdr:colOff>409725</xdr:colOff>
      <xdr:row>5</xdr:row>
      <xdr:rowOff>362100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0F578DF-8DF2-4F66-818F-86E8E7329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1425" y="790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2971650</xdr:colOff>
      <xdr:row>37</xdr:row>
      <xdr:rowOff>38100</xdr:rowOff>
    </xdr:from>
    <xdr:to>
      <xdr:col>5</xdr:col>
      <xdr:colOff>3295650</xdr:colOff>
      <xdr:row>37</xdr:row>
      <xdr:rowOff>362100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249088A-A526-44F6-8579-832F3CDC4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350" y="3838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2971650</xdr:colOff>
      <xdr:row>37</xdr:row>
      <xdr:rowOff>38100</xdr:rowOff>
    </xdr:from>
    <xdr:to>
      <xdr:col>3</xdr:col>
      <xdr:colOff>3295650</xdr:colOff>
      <xdr:row>37</xdr:row>
      <xdr:rowOff>362100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3ED1AC1-8904-41EC-8B62-E045E0266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325" y="3838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37</xdr:row>
      <xdr:rowOff>38100</xdr:rowOff>
    </xdr:from>
    <xdr:to>
      <xdr:col>1</xdr:col>
      <xdr:colOff>409725</xdr:colOff>
      <xdr:row>37</xdr:row>
      <xdr:rowOff>362100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CE26E26-3FE0-4BC5-B449-D4EB51D88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838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2971650</xdr:colOff>
      <xdr:row>5</xdr:row>
      <xdr:rowOff>38100</xdr:rowOff>
    </xdr:from>
    <xdr:to>
      <xdr:col>3</xdr:col>
      <xdr:colOff>3295650</xdr:colOff>
      <xdr:row>5</xdr:row>
      <xdr:rowOff>362100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5E5CA25-01AC-4F87-A982-D6E677052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325" y="790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2971650</xdr:colOff>
      <xdr:row>37</xdr:row>
      <xdr:rowOff>38100</xdr:rowOff>
    </xdr:from>
    <xdr:to>
      <xdr:col>1</xdr:col>
      <xdr:colOff>3295650</xdr:colOff>
      <xdr:row>37</xdr:row>
      <xdr:rowOff>362100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C042513-6AC2-48CB-975D-454204634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300" y="3838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37</xdr:row>
      <xdr:rowOff>38100</xdr:rowOff>
    </xdr:from>
    <xdr:to>
      <xdr:col>5</xdr:col>
      <xdr:colOff>409725</xdr:colOff>
      <xdr:row>37</xdr:row>
      <xdr:rowOff>362100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6E997AF-B16E-4C81-AC1F-33F5081B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1425" y="3838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2971650</xdr:colOff>
      <xdr:row>5</xdr:row>
      <xdr:rowOff>38100</xdr:rowOff>
    </xdr:from>
    <xdr:to>
      <xdr:col>1</xdr:col>
      <xdr:colOff>3295650</xdr:colOff>
      <xdr:row>5</xdr:row>
      <xdr:rowOff>362100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926D1B0-6870-41F3-9915-7C99FD102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300" y="790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37</xdr:row>
      <xdr:rowOff>38100</xdr:rowOff>
    </xdr:from>
    <xdr:to>
      <xdr:col>3</xdr:col>
      <xdr:colOff>409725</xdr:colOff>
      <xdr:row>37</xdr:row>
      <xdr:rowOff>362100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16C91980-78C0-45B7-AEAB-2437F0653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3838575"/>
          <a:ext cx="324000" cy="3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1</xdr:row>
      <xdr:rowOff>57150</xdr:rowOff>
    </xdr:from>
    <xdr:to>
      <xdr:col>1</xdr:col>
      <xdr:colOff>574874</xdr:colOff>
      <xdr:row>2</xdr:row>
      <xdr:rowOff>241500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D508648B-ADF8-4915-BB24-6775AD71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168562</xdr:colOff>
      <xdr:row>1</xdr:row>
      <xdr:rowOff>51225</xdr:rowOff>
    </xdr:from>
    <xdr:to>
      <xdr:col>8</xdr:col>
      <xdr:colOff>421987</xdr:colOff>
      <xdr:row>2</xdr:row>
      <xdr:rowOff>253575</xdr:rowOff>
    </xdr:to>
    <xdr:grpSp>
      <xdr:nvGrpSpPr>
        <xdr:cNvPr id="10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3AFA4444-8026-4689-A1A5-62E8C4808112}"/>
            </a:ext>
          </a:extLst>
        </xdr:cNvPr>
        <xdr:cNvGrpSpPr/>
      </xdr:nvGrpSpPr>
      <xdr:grpSpPr>
        <a:xfrm>
          <a:off x="11055637" y="136950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EEFD0CDE-998D-4729-E64B-0A647C0D143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C231D666-A1E5-CB8B-608B-EBF90828171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3</xdr:col>
      <xdr:colOff>447675</xdr:colOff>
      <xdr:row>1</xdr:row>
      <xdr:rowOff>120449</xdr:rowOff>
    </xdr:from>
    <xdr:to>
      <xdr:col>3</xdr:col>
      <xdr:colOff>1527675</xdr:colOff>
      <xdr:row>2</xdr:row>
      <xdr:rowOff>196799</xdr:rowOff>
    </xdr:to>
    <xdr:sp macro="" textlink="">
      <xdr:nvSpPr>
        <xdr:cNvPr id="27" name="Rectangle: Rounded Corners 26">
          <a:hlinkClick xmlns:r="http://schemas.openxmlformats.org/officeDocument/2006/relationships" r:id="rId11" tooltip="Chart"/>
          <a:extLst>
            <a:ext uri="{FF2B5EF4-FFF2-40B4-BE49-F238E27FC236}">
              <a16:creationId xmlns:a16="http://schemas.microsoft.com/office/drawing/2014/main" id="{9F19683D-8402-4464-B894-30F3D886E47C}"/>
            </a:ext>
          </a:extLst>
        </xdr:cNvPr>
        <xdr:cNvSpPr/>
      </xdr:nvSpPr>
      <xdr:spPr>
        <a:xfrm>
          <a:off x="4324350" y="206174"/>
          <a:ext cx="1080000" cy="324000"/>
        </a:xfrm>
        <a:prstGeom prst="roundRect">
          <a:avLst/>
        </a:prstGeom>
        <a:solidFill>
          <a:schemeClr val="accent6"/>
        </a:solidFill>
        <a:ln>
          <a:solidFill>
            <a:schemeClr val="accent6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CHART</a:t>
          </a:r>
        </a:p>
      </xdr:txBody>
    </xdr:sp>
    <xdr:clientData/>
  </xdr:twoCellAnchor>
  <xdr:twoCellAnchor editAs="oneCell">
    <xdr:from>
      <xdr:col>3</xdr:col>
      <xdr:colOff>1752600</xdr:colOff>
      <xdr:row>1</xdr:row>
      <xdr:rowOff>120449</xdr:rowOff>
    </xdr:from>
    <xdr:to>
      <xdr:col>3</xdr:col>
      <xdr:colOff>2832600</xdr:colOff>
      <xdr:row>2</xdr:row>
      <xdr:rowOff>196799</xdr:rowOff>
    </xdr:to>
    <xdr:sp macro="" textlink="">
      <xdr:nvSpPr>
        <xdr:cNvPr id="29" name="Rectangle: Rounded Corners 28">
          <a:hlinkClick xmlns:r="http://schemas.openxmlformats.org/officeDocument/2006/relationships" r:id="rId12" tooltip="Chart"/>
          <a:extLst>
            <a:ext uri="{FF2B5EF4-FFF2-40B4-BE49-F238E27FC236}">
              <a16:creationId xmlns:a16="http://schemas.microsoft.com/office/drawing/2014/main" id="{E1073380-50D4-4EB9-88BB-5F984F18676E}"/>
            </a:ext>
          </a:extLst>
        </xdr:cNvPr>
        <xdr:cNvSpPr/>
      </xdr:nvSpPr>
      <xdr:spPr>
        <a:xfrm>
          <a:off x="5629275" y="206174"/>
          <a:ext cx="1080000" cy="324000"/>
        </a:xfrm>
        <a:prstGeom prst="roundRect">
          <a:avLst/>
        </a:prstGeom>
        <a:solidFill>
          <a:schemeClr val="accent2"/>
        </a:solidFill>
        <a:ln>
          <a:solidFill>
            <a:schemeClr val="accent2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SUMMARY</a:t>
          </a:r>
          <a:endParaRPr lang="tr-TR" sz="1200" b="1" i="0" baseline="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5</xdr:col>
      <xdr:colOff>1771650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1524000</xdr:colOff>
      <xdr:row>4</xdr:row>
      <xdr:rowOff>38100</xdr:rowOff>
    </xdr:from>
    <xdr:to>
      <xdr:col>2</xdr:col>
      <xdr:colOff>152400</xdr:colOff>
      <xdr:row>4</xdr:row>
      <xdr:rowOff>300720</xdr:rowOff>
    </xdr:to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D43A40BF-FF6F-49A4-AFF3-4CDB4748CC6E}"/>
            </a:ext>
          </a:extLst>
        </xdr:cNvPr>
        <xdr:cNvSpPr/>
      </xdr:nvSpPr>
      <xdr:spPr>
        <a:xfrm flipH="1">
          <a:off x="1771650" y="733425"/>
          <a:ext cx="342900" cy="262620"/>
        </a:xfrm>
        <a:prstGeom prst="leftArrow">
          <a:avLst>
            <a:gd name="adj1" fmla="val 57254"/>
            <a:gd name="adj2" fmla="val 50000"/>
          </a:avLst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2238375</xdr:colOff>
      <xdr:row>4</xdr:row>
      <xdr:rowOff>38100</xdr:rowOff>
    </xdr:from>
    <xdr:to>
      <xdr:col>3</xdr:col>
      <xdr:colOff>200025</xdr:colOff>
      <xdr:row>4</xdr:row>
      <xdr:rowOff>300720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746096A4-1F2D-4DDA-866F-56CBA17FAD1E}"/>
            </a:ext>
          </a:extLst>
        </xdr:cNvPr>
        <xdr:cNvSpPr/>
      </xdr:nvSpPr>
      <xdr:spPr>
        <a:xfrm flipH="1">
          <a:off x="4200525" y="733425"/>
          <a:ext cx="342900" cy="262620"/>
        </a:xfrm>
        <a:prstGeom prst="leftArrow">
          <a:avLst>
            <a:gd name="adj1" fmla="val 57254"/>
            <a:gd name="adj2" fmla="val 50000"/>
          </a:avLst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2476500</xdr:colOff>
      <xdr:row>4</xdr:row>
      <xdr:rowOff>38100</xdr:rowOff>
    </xdr:from>
    <xdr:to>
      <xdr:col>5</xdr:col>
      <xdr:colOff>104775</xdr:colOff>
      <xdr:row>4</xdr:row>
      <xdr:rowOff>300720</xdr:rowOff>
    </xdr:to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4BC5B22C-F741-4170-8718-21F1A4D44BA6}"/>
            </a:ext>
          </a:extLst>
        </xdr:cNvPr>
        <xdr:cNvSpPr/>
      </xdr:nvSpPr>
      <xdr:spPr>
        <a:xfrm flipH="1">
          <a:off x="7038975" y="733425"/>
          <a:ext cx="342900" cy="262620"/>
        </a:xfrm>
        <a:prstGeom prst="leftArrow">
          <a:avLst>
            <a:gd name="adj1" fmla="val 57254"/>
            <a:gd name="adj2" fmla="val 50000"/>
          </a:avLst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142874</xdr:colOff>
      <xdr:row>1</xdr:row>
      <xdr:rowOff>57150</xdr:rowOff>
    </xdr:from>
    <xdr:to>
      <xdr:col>1</xdr:col>
      <xdr:colOff>574874</xdr:colOff>
      <xdr:row>2</xdr:row>
      <xdr:rowOff>241500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6A3DC747-AD4C-42AB-B37C-606794D48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168562</xdr:colOff>
      <xdr:row>1</xdr:row>
      <xdr:rowOff>51225</xdr:rowOff>
    </xdr:from>
    <xdr:to>
      <xdr:col>9</xdr:col>
      <xdr:colOff>421987</xdr:colOff>
      <xdr:row>2</xdr:row>
      <xdr:rowOff>253575</xdr:rowOff>
    </xdr:to>
    <xdr:grpSp>
      <xdr:nvGrpSpPr>
        <xdr:cNvPr id="11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E43C7F7-8E3E-426C-A506-54CCF4CEFEB8}"/>
            </a:ext>
          </a:extLst>
        </xdr:cNvPr>
        <xdr:cNvGrpSpPr/>
      </xdr:nvGrpSpPr>
      <xdr:grpSpPr>
        <a:xfrm>
          <a:off x="11074687" y="1369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DEB0F28A-4992-B21D-1E36-91DE7624808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81D5D0F-ED63-D43A-0E9D-D47D2FEF6A3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2362200</xdr:colOff>
      <xdr:row>1</xdr:row>
      <xdr:rowOff>120449</xdr:rowOff>
    </xdr:from>
    <xdr:to>
      <xdr:col>4</xdr:col>
      <xdr:colOff>841875</xdr:colOff>
      <xdr:row>2</xdr:row>
      <xdr:rowOff>196799</xdr:rowOff>
    </xdr:to>
    <xdr:sp macro="" textlink="">
      <xdr:nvSpPr>
        <xdr:cNvPr id="5" name="Rectangle: Rounded Corners 4">
          <a:hlinkClick xmlns:r="http://schemas.openxmlformats.org/officeDocument/2006/relationships" r:id="rId7" tooltip="Chart"/>
          <a:extLst>
            <a:ext uri="{FF2B5EF4-FFF2-40B4-BE49-F238E27FC236}">
              <a16:creationId xmlns:a16="http://schemas.microsoft.com/office/drawing/2014/main" id="{7CE0956A-8ACC-4013-AFF9-4A666C569F85}"/>
            </a:ext>
          </a:extLst>
        </xdr:cNvPr>
        <xdr:cNvSpPr/>
      </xdr:nvSpPr>
      <xdr:spPr>
        <a:xfrm>
          <a:off x="4324350" y="206174"/>
          <a:ext cx="1080000" cy="324000"/>
        </a:xfrm>
        <a:prstGeom prst="roundRect">
          <a:avLst/>
        </a:prstGeom>
        <a:solidFill>
          <a:schemeClr val="accent6"/>
        </a:solidFill>
        <a:ln>
          <a:solidFill>
            <a:schemeClr val="accent6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CHART</a:t>
          </a:r>
        </a:p>
      </xdr:txBody>
    </xdr:sp>
    <xdr:clientData/>
  </xdr:twoCellAnchor>
  <xdr:twoCellAnchor editAs="oneCell">
    <xdr:from>
      <xdr:col>4</xdr:col>
      <xdr:colOff>1066800</xdr:colOff>
      <xdr:row>1</xdr:row>
      <xdr:rowOff>120449</xdr:rowOff>
    </xdr:from>
    <xdr:to>
      <xdr:col>4</xdr:col>
      <xdr:colOff>2146800</xdr:colOff>
      <xdr:row>2</xdr:row>
      <xdr:rowOff>196799</xdr:rowOff>
    </xdr:to>
    <xdr:sp macro="" textlink="">
      <xdr:nvSpPr>
        <xdr:cNvPr id="7" name="Rectangle: Rounded Corners 6">
          <a:hlinkClick xmlns:r="http://schemas.openxmlformats.org/officeDocument/2006/relationships" r:id="rId8" tooltip="Chart"/>
          <a:extLst>
            <a:ext uri="{FF2B5EF4-FFF2-40B4-BE49-F238E27FC236}">
              <a16:creationId xmlns:a16="http://schemas.microsoft.com/office/drawing/2014/main" id="{4EC9F730-B764-4DA9-AF86-087465427BD9}"/>
            </a:ext>
          </a:extLst>
        </xdr:cNvPr>
        <xdr:cNvSpPr/>
      </xdr:nvSpPr>
      <xdr:spPr>
        <a:xfrm>
          <a:off x="5629275" y="206174"/>
          <a:ext cx="1080000" cy="324000"/>
        </a:xfrm>
        <a:prstGeom prst="roundRect">
          <a:avLst/>
        </a:prstGeom>
        <a:solidFill>
          <a:schemeClr val="accent2"/>
        </a:solidFill>
        <a:ln>
          <a:solidFill>
            <a:schemeClr val="accent2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0" baseline="0">
              <a:solidFill>
                <a:schemeClr val="lt1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SUMMARY</a:t>
          </a:r>
          <a:endParaRPr lang="tr-TR" sz="1200" b="1" i="0" baseline="0">
            <a:solidFill>
              <a:schemeClr val="lt1"/>
            </a:solidFill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6</xdr:col>
      <xdr:colOff>771525</xdr:colOff>
      <xdr:row>1</xdr:row>
      <xdr:rowOff>104775</xdr:rowOff>
    </xdr:from>
    <xdr:ext cx="1014221" cy="291600"/>
    <xdr:pic>
      <xdr:nvPicPr>
        <xdr:cNvPr id="101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144824</xdr:colOff>
      <xdr:row>23</xdr:row>
      <xdr:rowOff>0</xdr:rowOff>
    </xdr:from>
    <xdr:to>
      <xdr:col>12</xdr:col>
      <xdr:colOff>971550</xdr:colOff>
      <xdr:row>37</xdr:row>
      <xdr:rowOff>33000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F96ACA-164F-4BF9-92CE-2E65DA9875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144824</xdr:colOff>
      <xdr:row>8</xdr:row>
      <xdr:rowOff>4762</xdr:rowOff>
    </xdr:from>
    <xdr:to>
      <xdr:col>6</xdr:col>
      <xdr:colOff>551474</xdr:colOff>
      <xdr:row>22</xdr:row>
      <xdr:rowOff>37762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F38DDFF-C744-4976-ACFD-9AA9C44EAD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142874</xdr:colOff>
      <xdr:row>1</xdr:row>
      <xdr:rowOff>57150</xdr:rowOff>
    </xdr:from>
    <xdr:to>
      <xdr:col>1</xdr:col>
      <xdr:colOff>574874</xdr:colOff>
      <xdr:row>2</xdr:row>
      <xdr:rowOff>241500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FA7DC519-2A30-4E43-A94E-17A721C54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168562</xdr:colOff>
      <xdr:row>1</xdr:row>
      <xdr:rowOff>51225</xdr:rowOff>
    </xdr:from>
    <xdr:to>
      <xdr:col>14</xdr:col>
      <xdr:colOff>602962</xdr:colOff>
      <xdr:row>2</xdr:row>
      <xdr:rowOff>253575</xdr:rowOff>
    </xdr:to>
    <xdr:grpSp>
      <xdr:nvGrpSpPr>
        <xdr:cNvPr id="1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952BBB08-B8D4-4EDF-B7DA-EFECBD1DA9D2}"/>
            </a:ext>
          </a:extLst>
        </xdr:cNvPr>
        <xdr:cNvGrpSpPr/>
      </xdr:nvGrpSpPr>
      <xdr:grpSpPr>
        <a:xfrm>
          <a:off x="11055637" y="1369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DF35C283-B412-7319-95BE-8A2A384D9D2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9CF6A1A-C3CC-694B-18D1-04B9FD89D0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173399</xdr:colOff>
      <xdr:row>5</xdr:row>
      <xdr:rowOff>95250</xdr:rowOff>
    </xdr:from>
    <xdr:to>
      <xdr:col>1</xdr:col>
      <xdr:colOff>516299</xdr:colOff>
      <xdr:row>7</xdr:row>
      <xdr:rowOff>5445</xdr:rowOff>
    </xdr:to>
    <xdr:sp macro="" textlink="">
      <xdr:nvSpPr>
        <xdr:cNvPr id="7" name="Left Arrow 1">
          <a:extLst>
            <a:ext uri="{FF2B5EF4-FFF2-40B4-BE49-F238E27FC236}">
              <a16:creationId xmlns:a16="http://schemas.microsoft.com/office/drawing/2014/main" id="{C3C8C89E-29C9-4B94-B9FE-E558A5BC93AC}"/>
            </a:ext>
          </a:extLst>
        </xdr:cNvPr>
        <xdr:cNvSpPr/>
      </xdr:nvSpPr>
      <xdr:spPr>
        <a:xfrm flipH="1">
          <a:off x="421049" y="84772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98175</xdr:colOff>
      <xdr:row>8</xdr:row>
      <xdr:rowOff>4762</xdr:rowOff>
    </xdr:from>
    <xdr:to>
      <xdr:col>12</xdr:col>
      <xdr:colOff>971550</xdr:colOff>
      <xdr:row>22</xdr:row>
      <xdr:rowOff>37762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0B7E4A-FB1A-4093-87DC-8C77E295C5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oneCellAnchor>
    <xdr:from>
      <xdr:col>11</xdr:col>
      <xdr:colOff>361950</xdr:colOff>
      <xdr:row>1</xdr:row>
      <xdr:rowOff>104775</xdr:rowOff>
    </xdr:from>
    <xdr:ext cx="1014221" cy="291600"/>
    <xdr:pic>
      <xdr:nvPicPr>
        <xdr:cNvPr id="1016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186083</xdr:colOff>
      <xdr:row>9</xdr:row>
      <xdr:rowOff>33133</xdr:rowOff>
    </xdr:from>
    <xdr:ext cx="1111345" cy="1475695"/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23B6C3B-0ADF-4636-9401-06B05A501BC3}"/>
            </a:ext>
          </a:extLst>
        </xdr:cNvPr>
        <xdr:cNvCxnSpPr>
          <a:cxnSpLocks/>
          <a:stCxn id="12" idx="0"/>
          <a:endCxn id="21" idx="1"/>
        </xdr:cNvCxnSpPr>
      </xdr:nvCxnSpPr>
      <xdr:spPr>
        <a:xfrm flipV="1">
          <a:off x="3519833" y="1547608"/>
          <a:ext cx="1111345" cy="1475695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oneCellAnchor>
  <xdr:oneCellAnchor>
    <xdr:from>
      <xdr:col>11</xdr:col>
      <xdr:colOff>44892</xdr:colOff>
      <xdr:row>9</xdr:row>
      <xdr:rowOff>33133</xdr:rowOff>
    </xdr:from>
    <xdr:ext cx="1111346" cy="1475695"/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74FCCEB-A435-4A4C-A41D-F82A356F3B34}"/>
            </a:ext>
          </a:extLst>
        </xdr:cNvPr>
        <xdr:cNvCxnSpPr>
          <a:cxnSpLocks/>
          <a:stCxn id="21" idx="3"/>
          <a:endCxn id="22" idx="0"/>
        </xdr:cNvCxnSpPr>
      </xdr:nvCxnSpPr>
      <xdr:spPr>
        <a:xfrm>
          <a:off x="6426642" y="1547608"/>
          <a:ext cx="1111346" cy="1475695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oneCellAnchor>
  <xdr:oneCellAnchor>
    <xdr:from>
      <xdr:col>11</xdr:col>
      <xdr:colOff>44892</xdr:colOff>
      <xdr:row>18</xdr:row>
      <xdr:rowOff>158061</xdr:rowOff>
    </xdr:from>
    <xdr:ext cx="1112707" cy="1479771"/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F9AE6745-4ABA-494E-95AD-865CF0DF9F5C}"/>
            </a:ext>
          </a:extLst>
        </xdr:cNvPr>
        <xdr:cNvCxnSpPr>
          <a:cxnSpLocks/>
          <a:stCxn id="23" idx="3"/>
          <a:endCxn id="22" idx="2"/>
        </xdr:cNvCxnSpPr>
      </xdr:nvCxnSpPr>
      <xdr:spPr>
        <a:xfrm flipV="1">
          <a:off x="6426642" y="3387036"/>
          <a:ext cx="1112707" cy="1479771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oneCellAnchor>
  <xdr:oneCellAnchor>
    <xdr:from>
      <xdr:col>6</xdr:col>
      <xdr:colOff>184722</xdr:colOff>
      <xdr:row>18</xdr:row>
      <xdr:rowOff>158061</xdr:rowOff>
    </xdr:from>
    <xdr:ext cx="1112706" cy="1479771"/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B40B42A1-C7F6-4FBB-9EF6-E92337858B56}"/>
            </a:ext>
          </a:extLst>
        </xdr:cNvPr>
        <xdr:cNvCxnSpPr>
          <a:cxnSpLocks/>
          <a:stCxn id="12" idx="2"/>
          <a:endCxn id="23" idx="1"/>
        </xdr:cNvCxnSpPr>
      </xdr:nvCxnSpPr>
      <xdr:spPr>
        <a:xfrm>
          <a:off x="3518472" y="3387036"/>
          <a:ext cx="1112706" cy="1479771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oneCellAnchor>
  <xdr:oneCellAnchor>
    <xdr:from>
      <xdr:col>4</xdr:col>
      <xdr:colOff>91501</xdr:colOff>
      <xdr:row>7</xdr:row>
      <xdr:rowOff>28575</xdr:rowOff>
    </xdr:from>
    <xdr:ext cx="6633149" cy="4276725"/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240FAE39-5559-44A1-9A0F-74411C8CC44C}"/>
            </a:ext>
          </a:extLst>
        </xdr:cNvPr>
        <xdr:cNvSpPr/>
      </xdr:nvSpPr>
      <xdr:spPr>
        <a:xfrm>
          <a:off x="2206051" y="1162050"/>
          <a:ext cx="6633149" cy="4276725"/>
        </a:xfrm>
        <a:prstGeom prst="roundRect">
          <a:avLst/>
        </a:prstGeom>
        <a:noFill/>
        <a:ln w="28575">
          <a:solidFill>
            <a:srgbClr val="70AD47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noAutofit/>
        </a:bodyPr>
        <a:lstStyle/>
        <a:p>
          <a:pPr algn="l"/>
          <a:endParaRPr lang="en-US" sz="1100"/>
        </a:p>
      </xdr:txBody>
    </xdr:sp>
    <xdr:clientData/>
  </xdr:oneCellAnchor>
  <xdr:oneCellAnchor>
    <xdr:from>
      <xdr:col>1</xdr:col>
      <xdr:colOff>238125</xdr:colOff>
      <xdr:row>17</xdr:row>
      <xdr:rowOff>27937</xdr:rowOff>
    </xdr:from>
    <xdr:ext cx="1272024" cy="468000"/>
    <xdr:sp macro="" textlink="">
      <xdr:nvSpPr>
        <xdr:cNvPr id="7" name="Rectangle: Rounded Corners 6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4EDA4181-5860-496F-A3EC-8BF665F54364}"/>
            </a:ext>
          </a:extLst>
        </xdr:cNvPr>
        <xdr:cNvSpPr/>
      </xdr:nvSpPr>
      <xdr:spPr>
        <a:xfrm>
          <a:off x="485775" y="3256912"/>
          <a:ext cx="1272024" cy="468000"/>
        </a:xfrm>
        <a:prstGeom prst="roundRect">
          <a:avLst/>
        </a:prstGeom>
        <a:solidFill>
          <a:srgbClr val="FFC000"/>
        </a:solidFill>
        <a:ln w="38100"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tr-TR" sz="1200" b="1">
              <a:solidFill>
                <a:schemeClr val="bg1"/>
              </a:solidFill>
            </a:rPr>
            <a:t>INPUT</a:t>
          </a:r>
        </a:p>
        <a:p>
          <a:pPr algn="ctr"/>
          <a:r>
            <a:rPr lang="tr-TR" sz="1100" b="1">
              <a:solidFill>
                <a:schemeClr val="bg1"/>
              </a:solidFill>
            </a:rPr>
            <a:t>----------------</a:t>
          </a:r>
        </a:p>
      </xdr:txBody>
    </xdr:sp>
    <xdr:clientData/>
  </xdr:oneCellAnchor>
  <xdr:oneCellAnchor>
    <xdr:from>
      <xdr:col>15</xdr:col>
      <xdr:colOff>322039</xdr:colOff>
      <xdr:row>17</xdr:row>
      <xdr:rowOff>27937</xdr:rowOff>
    </xdr:from>
    <xdr:ext cx="1272024" cy="468000"/>
    <xdr:sp macro="" textlink="">
      <xdr:nvSpPr>
        <xdr:cNvPr id="8" name="Rectangle: Rounded Corners 7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866A7143-5D78-4970-A879-B12E870A6440}"/>
            </a:ext>
          </a:extLst>
        </xdr:cNvPr>
        <xdr:cNvSpPr/>
      </xdr:nvSpPr>
      <xdr:spPr>
        <a:xfrm>
          <a:off x="9104089" y="3256912"/>
          <a:ext cx="1272024" cy="468000"/>
        </a:xfrm>
        <a:prstGeom prst="roundRect">
          <a:avLst/>
        </a:prstGeom>
        <a:solidFill>
          <a:srgbClr val="FFC000"/>
        </a:solidFill>
        <a:ln w="38100"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marL="0" indent="0" algn="ctr"/>
          <a:r>
            <a:rPr lang="tr-TR" sz="1200" b="1">
              <a:solidFill>
                <a:schemeClr val="bg1"/>
              </a:solidFill>
              <a:latin typeface="Arial"/>
              <a:ea typeface="+mn-ea"/>
              <a:cs typeface="Arial"/>
            </a:rPr>
            <a:t>OUTPUT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1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----------------</a:t>
          </a:r>
        </a:p>
      </xdr:txBody>
    </xdr:sp>
    <xdr:clientData/>
  </xdr:oneCellAnchor>
  <xdr:oneCellAnchor>
    <xdr:from>
      <xdr:col>2</xdr:col>
      <xdr:colOff>232787</xdr:colOff>
      <xdr:row>19</xdr:row>
      <xdr:rowOff>108587</xdr:rowOff>
    </xdr:from>
    <xdr:ext cx="8770714" cy="12700"/>
    <xdr:cxnSp macro="">
      <xdr:nvCxnSpPr>
        <xdr:cNvPr id="9" name="Connector: Elbow 8">
          <a:extLst>
            <a:ext uri="{FF2B5EF4-FFF2-40B4-BE49-F238E27FC236}">
              <a16:creationId xmlns:a16="http://schemas.microsoft.com/office/drawing/2014/main" id="{272BDCA4-80B3-4630-943E-6E5C07647559}"/>
            </a:ext>
          </a:extLst>
        </xdr:cNvPr>
        <xdr:cNvCxnSpPr>
          <a:stCxn id="8" idx="2"/>
          <a:endCxn id="7" idx="2"/>
        </xdr:cNvCxnSpPr>
      </xdr:nvCxnSpPr>
      <xdr:spPr>
        <a:xfrm rot="5400000">
          <a:off x="5507144" y="-850945"/>
          <a:ext cx="12700" cy="8770714"/>
        </a:xfrm>
        <a:prstGeom prst="bentConnector3">
          <a:avLst>
            <a:gd name="adj1" fmla="val 18975000"/>
          </a:avLst>
        </a:prstGeom>
        <a:ln w="57150">
          <a:solidFill>
            <a:srgbClr val="1F4E78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oneCellAnchor>
  <xdr:oneCellAnchor>
    <xdr:from>
      <xdr:col>7</xdr:col>
      <xdr:colOff>474215</xdr:colOff>
      <xdr:row>17</xdr:row>
      <xdr:rowOff>166695</xdr:rowOff>
    </xdr:from>
    <xdr:ext cx="2222691" cy="0"/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1EC88FB4-B8A7-4334-82BD-F38111B77AB3}"/>
            </a:ext>
          </a:extLst>
        </xdr:cNvPr>
        <xdr:cNvCxnSpPr>
          <a:stCxn id="22" idx="1"/>
          <a:endCxn id="12" idx="3"/>
        </xdr:cNvCxnSpPr>
      </xdr:nvCxnSpPr>
      <xdr:spPr>
        <a:xfrm flipH="1">
          <a:off x="4417565" y="3205170"/>
          <a:ext cx="2222691" cy="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oneCellAnchor>
  <xdr:oneCellAnchor>
    <xdr:from>
      <xdr:col>9</xdr:col>
      <xdr:colOff>366360</xdr:colOff>
      <xdr:row>10</xdr:row>
      <xdr:rowOff>28575</xdr:rowOff>
    </xdr:from>
    <xdr:ext cx="0" cy="2951390"/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91280F54-DAC5-4D16-9F06-2BCCA93422A1}"/>
            </a:ext>
          </a:extLst>
        </xdr:cNvPr>
        <xdr:cNvCxnSpPr>
          <a:cxnSpLocks/>
          <a:stCxn id="21" idx="2"/>
          <a:endCxn id="23" idx="0"/>
        </xdr:cNvCxnSpPr>
      </xdr:nvCxnSpPr>
      <xdr:spPr>
        <a:xfrm>
          <a:off x="5528910" y="1733550"/>
          <a:ext cx="0" cy="2951390"/>
        </a:xfrm>
        <a:prstGeom prst="straightConnector1">
          <a:avLst/>
        </a:prstGeom>
        <a:ln w="57150">
          <a:headEnd type="triangle"/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oneCellAnchor>
  <xdr:oneCellAnchor>
    <xdr:from>
      <xdr:col>4</xdr:col>
      <xdr:colOff>507551</xdr:colOff>
      <xdr:row>16</xdr:row>
      <xdr:rowOff>175328</xdr:rowOff>
    </xdr:from>
    <xdr:ext cx="1795464" cy="363733"/>
    <xdr:sp macro="" textlink="calc!J2">
      <xdr:nvSpPr>
        <xdr:cNvPr id="12" name="Rectangle: Rounded Corners 11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393CA062-B5B7-48BE-B214-E95AC0CF8833}"/>
            </a:ext>
          </a:extLst>
        </xdr:cNvPr>
        <xdr:cNvSpPr/>
      </xdr:nvSpPr>
      <xdr:spPr>
        <a:xfrm>
          <a:off x="2622101" y="3023303"/>
          <a:ext cx="1795464" cy="363733"/>
        </a:xfrm>
        <a:prstGeom prst="roundRect">
          <a:avLst/>
        </a:prstGeom>
        <a:solidFill>
          <a:srgbClr val="70AD47"/>
        </a:solidFill>
        <a:ln w="38100"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fld id="{5F0F45B5-5AB4-4564-A3CC-1B844D165BB6}" type="TxLink">
            <a:rPr lang="en-US" sz="12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WORK</a:t>
          </a:fld>
          <a:endParaRPr lang="en-US" sz="1200" b="1" u="non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oneCellAnchor>
  <xdr:oneCellAnchor>
    <xdr:from>
      <xdr:col>8</xdr:col>
      <xdr:colOff>78228</xdr:colOff>
      <xdr:row>8</xdr:row>
      <xdr:rowOff>37690</xdr:rowOff>
    </xdr:from>
    <xdr:ext cx="1795464" cy="371885"/>
    <xdr:sp macro="" textlink="calc!R2">
      <xdr:nvSpPr>
        <xdr:cNvPr id="21" name="Rectangle: Rounded Corners 20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29E47969-FA78-4F9D-A4CA-0293458B8854}"/>
            </a:ext>
          </a:extLst>
        </xdr:cNvPr>
        <xdr:cNvSpPr/>
      </xdr:nvSpPr>
      <xdr:spPr>
        <a:xfrm>
          <a:off x="4631178" y="1361665"/>
          <a:ext cx="1795464" cy="371885"/>
        </a:xfrm>
        <a:prstGeom prst="roundRect">
          <a:avLst/>
        </a:prstGeom>
        <a:solidFill>
          <a:srgbClr val="70AD47"/>
        </a:solidFill>
        <a:ln w="38100"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fld id="{03CA3B74-97A5-4E17-B68E-3026CC5254A4}" type="TxLink">
            <a:rPr lang="en-US" sz="12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CULTURE</a:t>
          </a:fld>
          <a:endParaRPr lang="en-US" sz="1200" b="1" u="non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oneCellAnchor>
  <xdr:oneCellAnchor>
    <xdr:from>
      <xdr:col>11</xdr:col>
      <xdr:colOff>258506</xdr:colOff>
      <xdr:row>16</xdr:row>
      <xdr:rowOff>175328</xdr:rowOff>
    </xdr:from>
    <xdr:ext cx="1795463" cy="363733"/>
    <xdr:sp macro="" textlink="calc!V2">
      <xdr:nvSpPr>
        <xdr:cNvPr id="22" name="Rectangle: Rounded Corners 21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B43AEEDC-BEC0-460B-AA96-05F23F83DC48}"/>
            </a:ext>
          </a:extLst>
        </xdr:cNvPr>
        <xdr:cNvSpPr/>
      </xdr:nvSpPr>
      <xdr:spPr>
        <a:xfrm>
          <a:off x="6640256" y="3023303"/>
          <a:ext cx="1795463" cy="363733"/>
        </a:xfrm>
        <a:prstGeom prst="roundRect">
          <a:avLst/>
        </a:prstGeom>
        <a:solidFill>
          <a:srgbClr val="70AD47"/>
        </a:solidFill>
        <a:ln w="38100"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fld id="{5799B485-4818-4DC1-B8D5-AB053AB48696}" type="TxLink">
            <a:rPr lang="en-US" sz="12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STRUCTURE</a:t>
          </a:fld>
          <a:endParaRPr lang="en-US" sz="1200" b="1" u="non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oneCellAnchor>
  <xdr:oneCellAnchor>
    <xdr:from>
      <xdr:col>8</xdr:col>
      <xdr:colOff>78228</xdr:colOff>
      <xdr:row>25</xdr:row>
      <xdr:rowOff>122465</xdr:rowOff>
    </xdr:from>
    <xdr:ext cx="1795464" cy="363733"/>
    <xdr:sp macro="" textlink="calc!N2">
      <xdr:nvSpPr>
        <xdr:cNvPr id="23" name="Rectangle: Rounded Corners 22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1F65B638-072E-481E-931D-8D4E00D66536}"/>
            </a:ext>
          </a:extLst>
        </xdr:cNvPr>
        <xdr:cNvSpPr/>
      </xdr:nvSpPr>
      <xdr:spPr>
        <a:xfrm>
          <a:off x="4631178" y="4684940"/>
          <a:ext cx="1795464" cy="363733"/>
        </a:xfrm>
        <a:prstGeom prst="roundRect">
          <a:avLst/>
        </a:prstGeom>
        <a:solidFill>
          <a:srgbClr val="70AD47"/>
        </a:solidFill>
        <a:ln w="38100"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fld id="{0D4C5DEE-A6BA-4454-BF2C-580B04D342F3}" type="TxLink">
            <a:rPr lang="en-US" sz="12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PEOPLE</a:t>
          </a:fld>
          <a:endParaRPr lang="en-US" sz="1200" b="1" u="non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oneCellAnchor>
  <xdr:oneCellAnchor>
    <xdr:from>
      <xdr:col>4</xdr:col>
      <xdr:colOff>506191</xdr:colOff>
      <xdr:row>13</xdr:row>
      <xdr:rowOff>42712</xdr:rowOff>
    </xdr:from>
    <xdr:ext cx="1620000" cy="288000"/>
    <xdr:sp macro="" textlink="calc!D20">
      <xdr:nvSpPr>
        <xdr:cNvPr id="45" name="Rectangle 44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96BFCA18-D7CC-4DBE-A3A0-70DD1FF8E761}"/>
            </a:ext>
          </a:extLst>
        </xdr:cNvPr>
        <xdr:cNvSpPr/>
      </xdr:nvSpPr>
      <xdr:spPr>
        <a:xfrm>
          <a:off x="2620741" y="2319187"/>
          <a:ext cx="1620000" cy="288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3EB3DB5E-0AED-4811-89C7-B38FFCFDE5A0}" type="TxLink">
            <a:rPr lang="en-US" sz="11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4 problems identified</a:t>
          </a:fld>
          <a:endParaRPr lang="en-US" sz="12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4</xdr:col>
      <xdr:colOff>506191</xdr:colOff>
      <xdr:row>11</xdr:row>
      <xdr:rowOff>137962</xdr:rowOff>
    </xdr:from>
    <xdr:ext cx="1620000" cy="288000"/>
    <xdr:sp macro="" textlink="Step2!B6">
      <xdr:nvSpPr>
        <xdr:cNvPr id="16" name="Rectangle: Top Corners Rounded 15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9FC371ED-BF56-4CC2-B87F-F2C730C3D4F6}"/>
            </a:ext>
          </a:extLst>
        </xdr:cNvPr>
        <xdr:cNvSpPr/>
      </xdr:nvSpPr>
      <xdr:spPr>
        <a:xfrm>
          <a:off x="2620741" y="2033437"/>
          <a:ext cx="1620000" cy="288000"/>
        </a:xfrm>
        <a:prstGeom prst="round2SameRect">
          <a:avLst/>
        </a:prstGeom>
        <a:solidFill>
          <a:srgbClr val="1F4E78"/>
        </a:solidFill>
        <a:ln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D562A586-1E8F-481B-B630-3C96F0FA215F}" type="TxLink">
            <a:rPr lang="en-US" sz="11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WORK↔STRUCTURE</a:t>
          </a:fld>
          <a:endParaRPr lang="en-US" sz="11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11</xdr:col>
      <xdr:colOff>257145</xdr:colOff>
      <xdr:row>13</xdr:row>
      <xdr:rowOff>33187</xdr:rowOff>
    </xdr:from>
    <xdr:ext cx="1620000" cy="288000"/>
    <xdr:sp macro="" textlink="calc!H20">
      <xdr:nvSpPr>
        <xdr:cNvPr id="46" name="Rectangle 45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BC3068A6-281E-4F65-88DD-B87B47F6CB7F}"/>
            </a:ext>
          </a:extLst>
        </xdr:cNvPr>
        <xdr:cNvSpPr/>
      </xdr:nvSpPr>
      <xdr:spPr>
        <a:xfrm>
          <a:off x="6638895" y="2309662"/>
          <a:ext cx="1620000" cy="288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1BBDFD53-4E21-45C8-8906-F968B62A3EB0}" type="TxLink">
            <a:rPr lang="en-US" sz="11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4 problems identified</a:t>
          </a:fld>
          <a:endParaRPr lang="en-US" sz="12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11</xdr:col>
      <xdr:colOff>257145</xdr:colOff>
      <xdr:row>23</xdr:row>
      <xdr:rowOff>71287</xdr:rowOff>
    </xdr:from>
    <xdr:ext cx="1620000" cy="288000"/>
    <xdr:sp macro="" textlink="calc!I20">
      <xdr:nvSpPr>
        <xdr:cNvPr id="47" name="Rectangle 46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8CDE3272-0C10-4950-8821-55ABE3198131}"/>
            </a:ext>
          </a:extLst>
        </xdr:cNvPr>
        <xdr:cNvSpPr/>
      </xdr:nvSpPr>
      <xdr:spPr>
        <a:xfrm>
          <a:off x="6638895" y="4252762"/>
          <a:ext cx="1620000" cy="288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69C2E03A-D8EB-4BB9-A011-19295444E5BA}" type="TxLink">
            <a:rPr lang="en-US" sz="11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3 problems identified</a:t>
          </a:fld>
          <a:endParaRPr lang="en-US" sz="1100" b="0" i="0" u="none" strike="noStrike">
            <a:solidFill>
              <a:srgbClr val="1F4E78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8</xdr:col>
      <xdr:colOff>192043</xdr:colOff>
      <xdr:row>21</xdr:row>
      <xdr:rowOff>99862</xdr:rowOff>
    </xdr:from>
    <xdr:ext cx="1620000" cy="288000"/>
    <xdr:sp macro="" textlink="calc!G20">
      <xdr:nvSpPr>
        <xdr:cNvPr id="48" name="Rectangle 47">
          <a:hlinkClick xmlns:r="http://schemas.openxmlformats.org/officeDocument/2006/relationships" r:id="rId10" tooltip="Go to:"/>
          <a:extLst>
            <a:ext uri="{FF2B5EF4-FFF2-40B4-BE49-F238E27FC236}">
              <a16:creationId xmlns:a16="http://schemas.microsoft.com/office/drawing/2014/main" id="{CDE38FDC-60E0-45CF-989E-2F099FD93F35}"/>
            </a:ext>
          </a:extLst>
        </xdr:cNvPr>
        <xdr:cNvSpPr/>
      </xdr:nvSpPr>
      <xdr:spPr>
        <a:xfrm>
          <a:off x="4744993" y="3900337"/>
          <a:ext cx="1620000" cy="288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2E1374EA-F9C1-410B-8451-D4E948E3DA6B}" type="TxLink">
            <a:rPr lang="en-US" sz="11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2 problems identified</a:t>
          </a:fld>
          <a:endParaRPr lang="en-US" sz="12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8</xdr:col>
      <xdr:colOff>192043</xdr:colOff>
      <xdr:row>17</xdr:row>
      <xdr:rowOff>33187</xdr:rowOff>
    </xdr:from>
    <xdr:ext cx="1620000" cy="288000"/>
    <xdr:sp macro="" textlink="calc!F20">
      <xdr:nvSpPr>
        <xdr:cNvPr id="49" name="Rectangle 48">
          <a:hlinkClick xmlns:r="http://schemas.openxmlformats.org/officeDocument/2006/relationships" r:id="rId11" tooltip="Go to:"/>
          <a:extLst>
            <a:ext uri="{FF2B5EF4-FFF2-40B4-BE49-F238E27FC236}">
              <a16:creationId xmlns:a16="http://schemas.microsoft.com/office/drawing/2014/main" id="{7825B5F9-A10F-4B7A-9788-7FB44D053A40}"/>
            </a:ext>
          </a:extLst>
        </xdr:cNvPr>
        <xdr:cNvSpPr/>
      </xdr:nvSpPr>
      <xdr:spPr>
        <a:xfrm>
          <a:off x="4744993" y="3071662"/>
          <a:ext cx="1620000" cy="288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0A2C382D-5C2C-4744-B775-C30F8D6876B3}" type="TxLink">
            <a:rPr lang="en-US" sz="11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4 problems identified</a:t>
          </a:fld>
          <a:endParaRPr lang="en-US" sz="12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4</xdr:col>
      <xdr:colOff>506191</xdr:colOff>
      <xdr:row>23</xdr:row>
      <xdr:rowOff>137962</xdr:rowOff>
    </xdr:from>
    <xdr:ext cx="1620000" cy="288000"/>
    <xdr:sp macro="" textlink="calc!E20">
      <xdr:nvSpPr>
        <xdr:cNvPr id="50" name="Rectangle 49">
          <a:hlinkClick xmlns:r="http://schemas.openxmlformats.org/officeDocument/2006/relationships" r:id="rId12" tooltip="Go to:"/>
          <a:extLst>
            <a:ext uri="{FF2B5EF4-FFF2-40B4-BE49-F238E27FC236}">
              <a16:creationId xmlns:a16="http://schemas.microsoft.com/office/drawing/2014/main" id="{F2FE35D6-A6AF-4702-955D-DBF8958BE585}"/>
            </a:ext>
          </a:extLst>
        </xdr:cNvPr>
        <xdr:cNvSpPr/>
      </xdr:nvSpPr>
      <xdr:spPr>
        <a:xfrm>
          <a:off x="2620741" y="4319437"/>
          <a:ext cx="1620000" cy="288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  <a:effectLst>
          <a:outerShdw blurRad="76200" dist="12700" dir="8100000" sy="-23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21247398-56FB-434C-ACD0-2536C4AD7F07}" type="TxLink">
            <a:rPr lang="en-US" sz="1100" b="0" i="0" u="none" strike="noStrike">
              <a:solidFill>
                <a:srgbClr val="1F4E78"/>
              </a:solidFill>
              <a:latin typeface="Arial"/>
              <a:cs typeface="Arial"/>
            </a:rPr>
            <a:pPr algn="ctr"/>
            <a:t>4 problems identified</a:t>
          </a:fld>
          <a:endParaRPr lang="en-US" sz="12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8</xdr:col>
      <xdr:colOff>192043</xdr:colOff>
      <xdr:row>19</xdr:row>
      <xdr:rowOff>188986</xdr:rowOff>
    </xdr:from>
    <xdr:ext cx="1620000" cy="288000"/>
    <xdr:sp macro="" textlink="Step2!B38">
      <xdr:nvSpPr>
        <xdr:cNvPr id="15" name="Rectangle: Top Corners Rounded 14">
          <a:hlinkClick xmlns:r="http://schemas.openxmlformats.org/officeDocument/2006/relationships" r:id="rId10" tooltip="Go to:"/>
          <a:extLst>
            <a:ext uri="{FF2B5EF4-FFF2-40B4-BE49-F238E27FC236}">
              <a16:creationId xmlns:a16="http://schemas.microsoft.com/office/drawing/2014/main" id="{0D93ECC1-5E02-467D-AD6F-6823B441C76C}"/>
            </a:ext>
          </a:extLst>
        </xdr:cNvPr>
        <xdr:cNvSpPr/>
      </xdr:nvSpPr>
      <xdr:spPr>
        <a:xfrm>
          <a:off x="4744993" y="3608461"/>
          <a:ext cx="1620000" cy="288000"/>
        </a:xfrm>
        <a:prstGeom prst="round2SameRect">
          <a:avLst/>
        </a:prstGeom>
        <a:solidFill>
          <a:srgbClr val="1F4E78"/>
        </a:solidFill>
        <a:ln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3BAD7A47-FB9B-46B7-A550-595CFA489124}" type="TxLink">
            <a:rPr lang="en-US" sz="11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STRUCTURE↔CULTURE</a:t>
          </a:fld>
          <a:endParaRPr lang="en-US" sz="1100" u="none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257145</xdr:colOff>
      <xdr:row>11</xdr:row>
      <xdr:rowOff>137962</xdr:rowOff>
    </xdr:from>
    <xdr:ext cx="1620000" cy="288000"/>
    <xdr:sp macro="" textlink="Step2!D38">
      <xdr:nvSpPr>
        <xdr:cNvPr id="17" name="Rectangle: Top Corners Rounded 16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FCA5F104-60F0-4C1B-8475-6969BF1C20E9}"/>
            </a:ext>
          </a:extLst>
        </xdr:cNvPr>
        <xdr:cNvSpPr/>
      </xdr:nvSpPr>
      <xdr:spPr>
        <a:xfrm>
          <a:off x="6638895" y="2033437"/>
          <a:ext cx="1620000" cy="288000"/>
        </a:xfrm>
        <a:prstGeom prst="round2SameRect">
          <a:avLst/>
        </a:prstGeom>
        <a:solidFill>
          <a:srgbClr val="1F4E78"/>
        </a:solidFill>
        <a:ln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3300CC6E-6BAE-4008-863A-ED5DE2DCF55B}" type="TxLink">
            <a:rPr lang="en-US" sz="11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STRUCTURE↔PEOPLE</a:t>
          </a:fld>
          <a:endParaRPr lang="en-US" sz="11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11</xdr:col>
      <xdr:colOff>257145</xdr:colOff>
      <xdr:row>21</xdr:row>
      <xdr:rowOff>172979</xdr:rowOff>
    </xdr:from>
    <xdr:ext cx="1620000" cy="288000"/>
    <xdr:sp macro="" textlink="Step2!F38">
      <xdr:nvSpPr>
        <xdr:cNvPr id="18" name="Rectangle: Top Corners Rounded 17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B54CA308-D033-44AB-A98A-473AE99996D4}"/>
            </a:ext>
          </a:extLst>
        </xdr:cNvPr>
        <xdr:cNvSpPr/>
      </xdr:nvSpPr>
      <xdr:spPr>
        <a:xfrm>
          <a:off x="6638895" y="3973454"/>
          <a:ext cx="1620000" cy="288000"/>
        </a:xfrm>
        <a:prstGeom prst="round2SameRect">
          <a:avLst/>
        </a:prstGeom>
        <a:solidFill>
          <a:srgbClr val="1F4E78"/>
        </a:solidFill>
        <a:ln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333EFE8C-53ED-411F-B31E-B080C7F8548D}" type="TxLink">
            <a:rPr lang="en-US" sz="11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CULTURE↔PEOPLE</a:t>
          </a:fld>
          <a:endParaRPr lang="en-US" sz="11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4</xdr:col>
      <xdr:colOff>506191</xdr:colOff>
      <xdr:row>22</xdr:row>
      <xdr:rowOff>57844</xdr:rowOff>
    </xdr:from>
    <xdr:ext cx="1620000" cy="288000"/>
    <xdr:sp macro="" textlink="Step2!D6">
      <xdr:nvSpPr>
        <xdr:cNvPr id="19" name="Rectangle: Top Corners Rounded 18">
          <a:hlinkClick xmlns:r="http://schemas.openxmlformats.org/officeDocument/2006/relationships" r:id="rId12" tooltip="Go to:"/>
          <a:extLst>
            <a:ext uri="{FF2B5EF4-FFF2-40B4-BE49-F238E27FC236}">
              <a16:creationId xmlns:a16="http://schemas.microsoft.com/office/drawing/2014/main" id="{6DE0BAB2-85CB-49AB-BF8E-4C79158E51A1}"/>
            </a:ext>
          </a:extLst>
        </xdr:cNvPr>
        <xdr:cNvSpPr/>
      </xdr:nvSpPr>
      <xdr:spPr>
        <a:xfrm>
          <a:off x="2620741" y="4048819"/>
          <a:ext cx="1620000" cy="288000"/>
        </a:xfrm>
        <a:prstGeom prst="round2SameRect">
          <a:avLst/>
        </a:prstGeom>
        <a:solidFill>
          <a:srgbClr val="1F4E78"/>
        </a:solidFill>
        <a:ln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38A2AF79-3CB9-471E-8196-1E757C370EEB}" type="TxLink">
            <a:rPr lang="en-US" sz="12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WORK↔CULTURE</a:t>
          </a:fld>
          <a:endParaRPr lang="en-US" sz="1200" u="none">
            <a:solidFill>
              <a:schemeClr val="bg1"/>
            </a:solidFill>
            <a:latin typeface="Arial"/>
          </a:endParaRPr>
        </a:p>
      </xdr:txBody>
    </xdr:sp>
    <xdr:clientData/>
  </xdr:oneCellAnchor>
  <xdr:oneCellAnchor>
    <xdr:from>
      <xdr:col>8</xdr:col>
      <xdr:colOff>192043</xdr:colOff>
      <xdr:row>15</xdr:row>
      <xdr:rowOff>133660</xdr:rowOff>
    </xdr:from>
    <xdr:ext cx="1620000" cy="288000"/>
    <xdr:sp macro="" textlink="Step2!F6">
      <xdr:nvSpPr>
        <xdr:cNvPr id="20" name="Rectangle: Top Corners Rounded 19">
          <a:hlinkClick xmlns:r="http://schemas.openxmlformats.org/officeDocument/2006/relationships" r:id="rId11" tooltip="Go to:"/>
          <a:extLst>
            <a:ext uri="{FF2B5EF4-FFF2-40B4-BE49-F238E27FC236}">
              <a16:creationId xmlns:a16="http://schemas.microsoft.com/office/drawing/2014/main" id="{875074B1-F764-4F1A-859E-C7BF591A915C}"/>
            </a:ext>
          </a:extLst>
        </xdr:cNvPr>
        <xdr:cNvSpPr/>
      </xdr:nvSpPr>
      <xdr:spPr>
        <a:xfrm>
          <a:off x="4744993" y="2791135"/>
          <a:ext cx="1620000" cy="288000"/>
        </a:xfrm>
        <a:prstGeom prst="round2SameRect">
          <a:avLst/>
        </a:prstGeom>
        <a:solidFill>
          <a:srgbClr val="1F4E78"/>
        </a:solidFill>
        <a:ln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fld id="{F56A995B-6636-4045-AA4F-DECB4DDE5B4A}" type="TxLink">
            <a:rPr lang="en-US" sz="1100" b="1" i="0" u="none" strike="noStrike">
              <a:solidFill>
                <a:srgbClr val="FFFFFF"/>
              </a:solidFill>
              <a:latin typeface="Arial"/>
              <a:cs typeface="Arial"/>
            </a:rPr>
            <a:pPr algn="ctr"/>
            <a:t>WORK↔PEOPLE</a:t>
          </a:fld>
          <a:endParaRPr lang="en-US" sz="1100" u="none">
            <a:solidFill>
              <a:schemeClr val="bg1"/>
            </a:solidFill>
            <a:latin typeface="Arial"/>
          </a:endParaRPr>
        </a:p>
      </xdr:txBody>
    </xdr:sp>
    <xdr:clientData/>
  </xdr:oneCellAnchor>
  <xdr:twoCellAnchor editAs="oneCell">
    <xdr:from>
      <xdr:col>1</xdr:col>
      <xdr:colOff>142874</xdr:colOff>
      <xdr:row>1</xdr:row>
      <xdr:rowOff>57150</xdr:rowOff>
    </xdr:from>
    <xdr:to>
      <xdr:col>1</xdr:col>
      <xdr:colOff>574874</xdr:colOff>
      <xdr:row>2</xdr:row>
      <xdr:rowOff>241500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1C63FDAA-DEC8-4437-BF06-47A19B848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168562</xdr:colOff>
      <xdr:row>1</xdr:row>
      <xdr:rowOff>51225</xdr:rowOff>
    </xdr:from>
    <xdr:to>
      <xdr:col>19</xdr:col>
      <xdr:colOff>602962</xdr:colOff>
      <xdr:row>2</xdr:row>
      <xdr:rowOff>253575</xdr:rowOff>
    </xdr:to>
    <xdr:grpSp>
      <xdr:nvGrpSpPr>
        <xdr:cNvPr id="30" name="backtomenu">
          <a:hlinkClick xmlns:r="http://schemas.openxmlformats.org/officeDocument/2006/relationships" r:id="rId16" tooltip="Go to"/>
          <a:extLst>
            <a:ext uri="{FF2B5EF4-FFF2-40B4-BE49-F238E27FC236}">
              <a16:creationId xmlns:a16="http://schemas.microsoft.com/office/drawing/2014/main" id="{1DC33A00-6426-4C69-A8AC-B7D628695349}"/>
            </a:ext>
          </a:extLst>
        </xdr:cNvPr>
        <xdr:cNvGrpSpPr/>
      </xdr:nvGrpSpPr>
      <xdr:grpSpPr>
        <a:xfrm>
          <a:off x="11046112" y="136950"/>
          <a:ext cx="1044000" cy="450000"/>
          <a:chOff x="6972831" y="127063"/>
          <a:chExt cx="1044000" cy="450000"/>
        </a:xfrm>
      </xdr:grpSpPr>
      <xdr:sp macro="" textlink="">
        <xdr:nvSpPr>
          <xdr:cNvPr id="31" name="Rounded Rectangle 2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B73067FD-2C1B-7D7C-0AE0-2A778107AAF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2" name="Picture 31" descr="http://swiss-delicious.com/images/1024/icons/back.png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31D2A02B-D5FB-2212-9C11-C6721FD643F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16</xdr:col>
      <xdr:colOff>421140</xdr:colOff>
      <xdr:row>15</xdr:row>
      <xdr:rowOff>7485</xdr:rowOff>
    </xdr:from>
    <xdr:to>
      <xdr:col>17</xdr:col>
      <xdr:colOff>36060</xdr:colOff>
      <xdr:row>16</xdr:row>
      <xdr:rowOff>159885</xdr:rowOff>
    </xdr:to>
    <xdr:sp macro="" textlink="">
      <xdr:nvSpPr>
        <xdr:cNvPr id="28" name="Left Arrow 1">
          <a:extLst>
            <a:ext uri="{FF2B5EF4-FFF2-40B4-BE49-F238E27FC236}">
              <a16:creationId xmlns:a16="http://schemas.microsoft.com/office/drawing/2014/main" id="{94FDFDD7-E251-4657-8FFD-C8F3E5BAA0E1}"/>
            </a:ext>
          </a:extLst>
        </xdr:cNvPr>
        <xdr:cNvSpPr/>
      </xdr:nvSpPr>
      <xdr:spPr>
        <a:xfrm rot="17949752">
          <a:off x="9963150" y="270510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14</xdr:col>
      <xdr:colOff>630159</xdr:colOff>
      <xdr:row>17</xdr:row>
      <xdr:rowOff>180975</xdr:rowOff>
    </xdr:from>
    <xdr:to>
      <xdr:col>15</xdr:col>
      <xdr:colOff>284241</xdr:colOff>
      <xdr:row>18</xdr:row>
      <xdr:rowOff>171450</xdr:rowOff>
    </xdr:to>
    <xdr:sp macro="" textlink="">
      <xdr:nvSpPr>
        <xdr:cNvPr id="29" name="Left Arrow 1">
          <a:extLst>
            <a:ext uri="{FF2B5EF4-FFF2-40B4-BE49-F238E27FC236}">
              <a16:creationId xmlns:a16="http://schemas.microsoft.com/office/drawing/2014/main" id="{09C73983-65AE-4DE6-B7F0-859929ACA607}"/>
            </a:ext>
          </a:extLst>
        </xdr:cNvPr>
        <xdr:cNvSpPr/>
      </xdr:nvSpPr>
      <xdr:spPr>
        <a:xfrm rot="10800000">
          <a:off x="8916909" y="3219450"/>
          <a:ext cx="301782" cy="18097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315834</xdr:colOff>
      <xdr:row>17</xdr:row>
      <xdr:rowOff>161925</xdr:rowOff>
    </xdr:from>
    <xdr:to>
      <xdr:col>4</xdr:col>
      <xdr:colOff>8016</xdr:colOff>
      <xdr:row>18</xdr:row>
      <xdr:rowOff>152400</xdr:rowOff>
    </xdr:to>
    <xdr:sp macro="" textlink="">
      <xdr:nvSpPr>
        <xdr:cNvPr id="33" name="Left Arrow 1">
          <a:extLst>
            <a:ext uri="{FF2B5EF4-FFF2-40B4-BE49-F238E27FC236}">
              <a16:creationId xmlns:a16="http://schemas.microsoft.com/office/drawing/2014/main" id="{95047671-2F78-42AE-BE84-003F8607282F}"/>
            </a:ext>
          </a:extLst>
        </xdr:cNvPr>
        <xdr:cNvSpPr/>
      </xdr:nvSpPr>
      <xdr:spPr>
        <a:xfrm rot="10800000">
          <a:off x="1820784" y="3200400"/>
          <a:ext cx="301782" cy="18097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15</xdr:col>
      <xdr:colOff>333375</xdr:colOff>
      <xdr:row>1</xdr:row>
      <xdr:rowOff>104775</xdr:rowOff>
    </xdr:from>
    <xdr:ext cx="1014221" cy="291600"/>
    <xdr:pic>
      <xdr:nvPicPr>
        <xdr:cNvPr id="1050" name="mpkLogo">
          <a:hlinkClick xmlns:a="http://schemas.openxmlformats.org/drawingml/2006/main" xmlns:r="http://schemas.openxmlformats.org/officeDocument/2006/relationships" r:id="rId2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424141EA-E093-4F87-AE90-88E52B297E0B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EE30255-86B0-1BC2-D36A-84653DEE60C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7A838AD-12BE-3CB7-B814-25B6CB89065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BEF94E-FC37-423F-B314-64BDA1D849B1}" name="Table3" displayName="Table3" ref="B5:G26" totalsRowShown="0" headerRowDxfId="19" dataDxfId="17" headerRowBorderDxfId="18" tableBorderDxfId="16" totalsRowBorderDxfId="15">
  <tableColumns count="6">
    <tableColumn id="1" xr3:uid="{52100822-C6F4-4FA2-8450-CCD1893CBE0D}" name="RELATION" dataDxfId="14"/>
    <tableColumn id="2" xr3:uid="{AAFF0BFB-E003-4C1F-A067-7FA28EAAD28B}" name="PROBLEM" dataDxfId="13"/>
    <tableColumn id="3" xr3:uid="{D6B809F9-B2EA-49CB-9FF5-8FBCA9721500}" name="Column1" dataDxfId="12">
      <calculatedColumnFormula>IF(LEN(calc!C28)&gt;0,COUNTIF(calc!$C$28:C28,calc!C28),"")</calculatedColumnFormula>
    </tableColumn>
    <tableColumn id="4" xr3:uid="{036F91AF-2811-4C9C-9F11-3FBCCB27CA69}" name="SOLUTION(S)" dataDxfId="11"/>
    <tableColumn id="5" xr3:uid="{81B480C9-2DA5-482B-B8E4-E59C28D43F7D}" name="RESULT" dataDxfId="10"/>
    <tableColumn id="6" xr3:uid="{8FE68965-4FA9-4EB3-91D2-00086CCB9C53}" name="NOTES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F016CD-5AC4-47E2-99C3-AF5AA0409A8C}" name="Table1" displayName="Table1" ref="B27:E48" totalsRowShown="0" headerRowDxfId="0" dataDxfId="1" headerRowBorderDxfId="8" tableBorderDxfId="7" totalsRowBorderDxfId="6">
  <tableColumns count="4">
    <tableColumn id="1" xr3:uid="{018C2DF0-9457-43FA-9012-42187140D001}" name="Relation" dataDxfId="5">
      <calculatedColumnFormula>IF(LEN(Step3!B6)&gt;0,Step3!B6,B27)</calculatedColumnFormula>
    </tableColumn>
    <tableColumn id="4" xr3:uid="{449E129F-E54F-497D-AE34-A24E831965BA}" name="Problem" dataDxfId="4">
      <calculatedColumnFormula>IF(LEN(Step3!C6)&gt;0,Step3!C6,IF(LEN(Step3!E6)&gt;0,IF(OR(C27=$C$27, B28&lt;&gt;B27),"",C27),""))</calculatedColumnFormula>
    </tableColumn>
    <tableColumn id="2" xr3:uid="{F3A272A7-5DDD-48DA-8279-53C062E2E65E}" name="check if remove borders" dataDxfId="3">
      <calculatedColumnFormula>IF(AND(C28=C29, C28&lt;&gt;""),"yes","no")</calculatedColumnFormula>
    </tableColumn>
    <tableColumn id="3" xr3:uid="{EC5114AB-04A8-4B31-941F-7BDC6715A696}" name="Count solutions" dataDxfId="2">
      <calculatedColumnFormula>IF(LEN(Step3!E6)&gt;0,1,0)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49673-8796-433F-B8FC-D8315A8886C7}">
  <sheetPr codeName="Sheet1">
    <pageSetUpPr fitToPage="1"/>
  </sheetPr>
  <dimension ref="A1:L29"/>
  <sheetViews>
    <sheetView showGridLines="0" showRowColHeader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25" customWidth="1"/>
    <col min="2" max="9" width="9.7109375" style="25" customWidth="1"/>
    <col min="10" max="10" width="35" style="25" customWidth="1"/>
    <col min="11" max="11" width="9.7109375" style="25" customWidth="1"/>
    <col min="12" max="12" width="9.140625" style="103"/>
    <col min="13" max="16384" width="9.140625" style="25"/>
  </cols>
  <sheetData>
    <row r="1" spans="1:12" s="1" customFormat="1" ht="6.75" customHeight="1" x14ac:dyDescent="0.25">
      <c r="B1" s="2"/>
      <c r="E1" s="3"/>
      <c r="F1" s="3"/>
      <c r="G1" s="3"/>
      <c r="L1" s="104"/>
    </row>
    <row r="2" spans="1:12" s="4" customFormat="1" ht="20.100000000000001" customHeight="1" x14ac:dyDescent="0.25">
      <c r="B2" s="5"/>
      <c r="C2" s="35" t="s">
        <v>31</v>
      </c>
      <c r="D2" s="7"/>
      <c r="E2" s="7"/>
      <c r="F2" s="7"/>
      <c r="G2" s="7"/>
      <c r="H2" s="7"/>
      <c r="I2" s="7"/>
      <c r="J2" s="8"/>
      <c r="K2" s="7"/>
      <c r="L2" s="101"/>
    </row>
    <row r="3" spans="1:12" s="10" customFormat="1" ht="24" customHeight="1" x14ac:dyDescent="0.25">
      <c r="B3" s="11"/>
      <c r="C3" s="36" t="s">
        <v>30</v>
      </c>
      <c r="D3" s="13"/>
      <c r="E3" s="13"/>
      <c r="F3" s="13"/>
      <c r="G3" s="13"/>
      <c r="H3" s="13"/>
      <c r="I3" s="13"/>
      <c r="J3" s="14"/>
      <c r="K3" s="13"/>
      <c r="L3" s="102"/>
    </row>
    <row r="4" spans="1:12" s="17" customFormat="1" ht="5.0999999999999996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L4" s="103"/>
    </row>
    <row r="5" spans="1:12" ht="5.0999999999999996" customHeight="1" x14ac:dyDescent="0.25"/>
    <row r="6" spans="1:12" x14ac:dyDescent="0.25">
      <c r="B6" s="27"/>
      <c r="C6" s="28"/>
      <c r="D6" s="28"/>
      <c r="E6" s="28"/>
      <c r="F6" s="28"/>
      <c r="G6" s="28"/>
      <c r="H6" s="28"/>
      <c r="I6" s="28"/>
      <c r="J6" s="28"/>
      <c r="K6" s="29"/>
    </row>
    <row r="7" spans="1:12" x14ac:dyDescent="0.25">
      <c r="B7" s="30"/>
      <c r="C7"/>
      <c r="D7"/>
      <c r="E7"/>
      <c r="F7"/>
      <c r="G7"/>
      <c r="H7"/>
      <c r="I7"/>
      <c r="J7"/>
      <c r="K7" s="31"/>
    </row>
    <row r="8" spans="1:12" x14ac:dyDescent="0.25">
      <c r="B8" s="30"/>
      <c r="C8"/>
      <c r="D8"/>
      <c r="E8"/>
      <c r="F8"/>
      <c r="G8"/>
      <c r="H8"/>
      <c r="I8"/>
      <c r="J8"/>
      <c r="K8" s="31"/>
    </row>
    <row r="9" spans="1:12" x14ac:dyDescent="0.25">
      <c r="B9" s="30"/>
      <c r="C9"/>
      <c r="D9"/>
      <c r="E9"/>
      <c r="F9"/>
      <c r="G9"/>
      <c r="H9"/>
      <c r="I9"/>
      <c r="J9"/>
      <c r="K9" s="31"/>
    </row>
    <row r="10" spans="1:12" x14ac:dyDescent="0.25">
      <c r="B10" s="30"/>
      <c r="C10"/>
      <c r="D10"/>
      <c r="E10"/>
      <c r="F10"/>
      <c r="G10"/>
      <c r="H10"/>
      <c r="I10"/>
      <c r="J10"/>
      <c r="K10" s="31"/>
    </row>
    <row r="11" spans="1:12" x14ac:dyDescent="0.25">
      <c r="B11" s="30"/>
      <c r="C11"/>
      <c r="D11"/>
      <c r="E11"/>
      <c r="F11"/>
      <c r="G11"/>
      <c r="H11"/>
      <c r="I11"/>
      <c r="J11"/>
      <c r="K11" s="31"/>
    </row>
    <row r="12" spans="1:12" x14ac:dyDescent="0.25">
      <c r="B12" s="30"/>
      <c r="C12"/>
      <c r="D12"/>
      <c r="E12"/>
      <c r="F12"/>
      <c r="G12"/>
      <c r="H12"/>
      <c r="I12"/>
      <c r="J12"/>
      <c r="K12" s="31"/>
    </row>
    <row r="13" spans="1:12" x14ac:dyDescent="0.25">
      <c r="B13" s="30"/>
      <c r="C13"/>
      <c r="D13"/>
      <c r="E13"/>
      <c r="F13"/>
      <c r="G13"/>
      <c r="H13"/>
      <c r="I13"/>
      <c r="J13"/>
      <c r="K13" s="31"/>
    </row>
    <row r="14" spans="1:12" x14ac:dyDescent="0.25">
      <c r="B14" s="30"/>
      <c r="C14"/>
      <c r="D14"/>
      <c r="E14"/>
      <c r="F14"/>
      <c r="G14"/>
      <c r="H14"/>
      <c r="I14"/>
      <c r="J14"/>
      <c r="K14" s="31"/>
    </row>
    <row r="15" spans="1:12" ht="20.100000000000001" customHeight="1" x14ac:dyDescent="0.25">
      <c r="B15" s="30"/>
      <c r="C15"/>
      <c r="D15"/>
      <c r="E15"/>
      <c r="F15"/>
      <c r="G15"/>
      <c r="H15"/>
      <c r="I15"/>
      <c r="J15" s="124" t="s">
        <v>52</v>
      </c>
      <c r="K15" s="31"/>
    </row>
    <row r="16" spans="1:12" x14ac:dyDescent="0.25">
      <c r="B16" s="30"/>
      <c r="C16"/>
      <c r="D16"/>
      <c r="E16"/>
      <c r="F16"/>
      <c r="G16"/>
      <c r="H16"/>
      <c r="I16"/>
      <c r="J16" s="105" t="s">
        <v>50</v>
      </c>
      <c r="K16" s="31"/>
    </row>
    <row r="17" spans="2:12" x14ac:dyDescent="0.25">
      <c r="B17" s="30"/>
      <c r="C17"/>
      <c r="D17"/>
      <c r="E17"/>
      <c r="F17"/>
      <c r="G17"/>
      <c r="H17"/>
      <c r="I17"/>
      <c r="J17" s="105" t="s">
        <v>102</v>
      </c>
      <c r="K17" s="31"/>
    </row>
    <row r="18" spans="2:12" x14ac:dyDescent="0.25">
      <c r="B18" s="30"/>
      <c r="C18"/>
      <c r="D18"/>
      <c r="E18"/>
      <c r="F18"/>
      <c r="G18"/>
      <c r="H18"/>
      <c r="I18"/>
      <c r="J18" s="105" t="s">
        <v>51</v>
      </c>
      <c r="K18" s="31"/>
    </row>
    <row r="19" spans="2:12" x14ac:dyDescent="0.25">
      <c r="B19" s="30"/>
      <c r="C19"/>
      <c r="D19"/>
      <c r="E19"/>
      <c r="F19"/>
      <c r="G19"/>
      <c r="H19"/>
      <c r="I19"/>
      <c r="J19" s="105" t="s">
        <v>103</v>
      </c>
      <c r="K19" s="31"/>
    </row>
    <row r="20" spans="2:12" x14ac:dyDescent="0.25">
      <c r="B20" s="30"/>
      <c r="C20"/>
      <c r="D20"/>
      <c r="E20"/>
      <c r="F20"/>
      <c r="G20"/>
      <c r="H20"/>
      <c r="I20"/>
      <c r="J20" s="105" t="s">
        <v>104</v>
      </c>
      <c r="K20" s="31"/>
    </row>
    <row r="21" spans="2:12" x14ac:dyDescent="0.25">
      <c r="B21" s="30"/>
      <c r="C21"/>
      <c r="D21"/>
      <c r="E21"/>
      <c r="F21"/>
      <c r="G21"/>
      <c r="H21"/>
      <c r="I21"/>
      <c r="J21" s="105"/>
      <c r="K21" s="31"/>
    </row>
    <row r="22" spans="2:12" x14ac:dyDescent="0.25">
      <c r="B22" s="30"/>
      <c r="C22"/>
      <c r="D22"/>
      <c r="E22"/>
      <c r="F22"/>
      <c r="G22"/>
      <c r="H22"/>
      <c r="I22"/>
      <c r="J22" s="105"/>
      <c r="K22" s="31"/>
    </row>
    <row r="23" spans="2:12" x14ac:dyDescent="0.25">
      <c r="B23" s="30"/>
      <c r="C23"/>
      <c r="D23"/>
      <c r="E23"/>
      <c r="F23"/>
      <c r="G23"/>
      <c r="H23"/>
      <c r="I23"/>
      <c r="J23" s="105"/>
      <c r="K23" s="31"/>
    </row>
    <row r="24" spans="2:12" x14ac:dyDescent="0.25">
      <c r="B24" s="30"/>
      <c r="C24"/>
      <c r="D24"/>
      <c r="E24"/>
      <c r="F24"/>
      <c r="G24"/>
      <c r="H24"/>
      <c r="I24"/>
      <c r="J24" s="105"/>
      <c r="K24" s="31"/>
    </row>
    <row r="25" spans="2:12" x14ac:dyDescent="0.25">
      <c r="B25" s="30"/>
      <c r="C25"/>
      <c r="D25"/>
      <c r="E25"/>
      <c r="F25"/>
      <c r="G25"/>
      <c r="H25"/>
      <c r="I25"/>
      <c r="J25" s="105"/>
      <c r="K25" s="31"/>
    </row>
    <row r="26" spans="2:12" x14ac:dyDescent="0.25">
      <c r="B26" s="30"/>
      <c r="C26"/>
      <c r="D26"/>
      <c r="E26"/>
      <c r="F26"/>
      <c r="G26"/>
      <c r="H26"/>
      <c r="I26"/>
      <c r="J26"/>
      <c r="K26" s="31"/>
    </row>
    <row r="27" spans="2:12" x14ac:dyDescent="0.25">
      <c r="B27" s="32"/>
      <c r="C27" s="33"/>
      <c r="D27" s="33"/>
      <c r="E27" s="33"/>
      <c r="F27" s="33"/>
      <c r="G27" s="33"/>
      <c r="H27" s="33"/>
      <c r="I27" s="33"/>
      <c r="J27" s="33"/>
      <c r="K27" s="34"/>
    </row>
    <row r="28" spans="2:12" s="17" customFormat="1" ht="7.15" customHeight="1" x14ac:dyDescent="0.25">
      <c r="L28" s="103"/>
    </row>
    <row r="29" spans="2:12" s="21" customFormat="1" ht="23.1" customHeight="1" x14ac:dyDescent="0.25">
      <c r="B29" s="22"/>
      <c r="C29" s="22"/>
      <c r="D29" s="23"/>
      <c r="E29" s="24"/>
      <c r="F29" s="24"/>
      <c r="G29" s="24"/>
      <c r="H29" s="22"/>
      <c r="I29" s="22"/>
      <c r="J29" s="22"/>
      <c r="K29" s="22"/>
      <c r="L29" s="104"/>
    </row>
  </sheetData>
  <sheetProtection algorithmName="SHA-512" hashValue="rsIZuUjTDOkD/8ts9bX06PUgumIzUmMc13fWU8nlmI2m+c/d1uAf1apiMbcbH0Ieidoa56iVTOHn91HU+koXxw==" saltValue="ApD7wNDAOuKJyfxIFi8G9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A677-FCFC-4707-BCC8-84F0E7704E99}">
  <sheetPr codeName="Sheet2">
    <pageSetUpPr fitToPage="1"/>
  </sheetPr>
  <dimension ref="A1:H70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25" customWidth="1"/>
    <col min="2" max="2" width="50.7109375" style="25" customWidth="1"/>
    <col min="3" max="3" width="3.7109375" style="25" customWidth="1"/>
    <col min="4" max="4" width="50.7109375" style="25" customWidth="1"/>
    <col min="5" max="5" width="3.7109375" style="25" customWidth="1"/>
    <col min="6" max="6" width="50.7109375" style="25" customWidth="1"/>
    <col min="7" max="7" width="2.7109375" style="25" customWidth="1"/>
    <col min="8" max="8" width="40.7109375" style="25" customWidth="1"/>
    <col min="9" max="16384" width="9.140625" style="25"/>
  </cols>
  <sheetData>
    <row r="1" spans="1:8" s="1" customFormat="1" ht="6.75" customHeight="1" x14ac:dyDescent="0.25">
      <c r="D1" s="3"/>
      <c r="E1" s="3"/>
    </row>
    <row r="2" spans="1:8" s="4" customFormat="1" ht="20.100000000000001" customHeight="1" x14ac:dyDescent="0.25">
      <c r="B2" s="99" t="s">
        <v>31</v>
      </c>
      <c r="C2" s="7"/>
      <c r="D2" s="7"/>
      <c r="E2" s="7"/>
      <c r="F2" s="7"/>
      <c r="G2" s="9"/>
      <c r="H2" s="9"/>
    </row>
    <row r="3" spans="1:8" s="10" customFormat="1" ht="24" customHeight="1" x14ac:dyDescent="0.25">
      <c r="B3" s="100" t="s">
        <v>82</v>
      </c>
      <c r="C3" s="13"/>
      <c r="D3" s="13"/>
      <c r="E3" s="13"/>
      <c r="F3" s="13"/>
      <c r="G3" s="15"/>
      <c r="H3" s="15"/>
    </row>
    <row r="4" spans="1:8" s="17" customFormat="1" ht="5.0999999999999996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s="18" customFormat="1" ht="5.0999999999999996" customHeight="1" x14ac:dyDescent="0.25">
      <c r="B5" s="19"/>
      <c r="C5" s="19"/>
      <c r="D5" s="19"/>
      <c r="E5" s="19"/>
      <c r="F5" s="19"/>
      <c r="G5" s="19"/>
      <c r="H5" s="19"/>
    </row>
    <row r="6" spans="1:8" s="18" customFormat="1" ht="30" customHeight="1" x14ac:dyDescent="0.25">
      <c r="B6" s="125" t="s">
        <v>37</v>
      </c>
      <c r="C6" s="20"/>
      <c r="D6" s="125" t="s">
        <v>38</v>
      </c>
      <c r="F6" s="155" t="s">
        <v>95</v>
      </c>
      <c r="G6" s="69"/>
      <c r="H6" s="69"/>
    </row>
    <row r="7" spans="1:8" s="41" customFormat="1" ht="20.100000000000001" customHeight="1" x14ac:dyDescent="0.25">
      <c r="B7" s="126" t="s">
        <v>39</v>
      </c>
      <c r="C7" s="42"/>
      <c r="D7" s="126" t="s">
        <v>43</v>
      </c>
      <c r="E7" s="42"/>
      <c r="F7" s="127" t="s">
        <v>0</v>
      </c>
      <c r="G7" s="70"/>
      <c r="H7" s="70"/>
    </row>
    <row r="8" spans="1:8" s="41" customFormat="1" ht="20.100000000000001" customHeight="1" x14ac:dyDescent="0.25">
      <c r="B8" s="126" t="s">
        <v>40</v>
      </c>
      <c r="C8" s="42"/>
      <c r="D8" s="126" t="s">
        <v>44</v>
      </c>
      <c r="E8" s="42"/>
      <c r="F8" s="127" t="s">
        <v>1</v>
      </c>
      <c r="G8" s="70"/>
      <c r="H8" s="70"/>
    </row>
    <row r="9" spans="1:8" s="41" customFormat="1" ht="20.100000000000001" customHeight="1" x14ac:dyDescent="0.25">
      <c r="B9" s="126" t="s">
        <v>41</v>
      </c>
      <c r="C9" s="42"/>
      <c r="D9" s="126" t="s">
        <v>45</v>
      </c>
      <c r="E9" s="42"/>
      <c r="F9" s="127" t="s">
        <v>6</v>
      </c>
      <c r="G9" s="70"/>
      <c r="H9" s="70"/>
    </row>
    <row r="10" spans="1:8" s="41" customFormat="1" ht="20.100000000000001" customHeight="1" x14ac:dyDescent="0.25">
      <c r="B10" s="126" t="s">
        <v>42</v>
      </c>
      <c r="C10" s="42"/>
      <c r="D10" s="126"/>
      <c r="E10" s="42"/>
      <c r="F10" s="127" t="s">
        <v>2</v>
      </c>
      <c r="G10" s="70"/>
      <c r="H10" s="70"/>
    </row>
    <row r="11" spans="1:8" s="41" customFormat="1" ht="20.100000000000001" customHeight="1" x14ac:dyDescent="0.25">
      <c r="B11" s="126"/>
      <c r="C11" s="42"/>
      <c r="D11" s="126"/>
      <c r="E11" s="42"/>
      <c r="F11" s="127" t="s">
        <v>8</v>
      </c>
      <c r="G11" s="70"/>
      <c r="H11" s="70"/>
    </row>
    <row r="12" spans="1:8" s="41" customFormat="1" ht="20.100000000000001" customHeight="1" x14ac:dyDescent="0.25">
      <c r="B12" s="156"/>
      <c r="C12" s="42"/>
      <c r="D12" s="156"/>
      <c r="E12" s="42"/>
      <c r="F12" s="157"/>
      <c r="G12" s="70"/>
      <c r="H12" s="70"/>
    </row>
    <row r="13" spans="1:8" s="41" customFormat="1" ht="20.100000000000001" customHeight="1" x14ac:dyDescent="0.25">
      <c r="B13" s="166"/>
      <c r="C13" s="42"/>
      <c r="D13" s="166"/>
      <c r="E13" s="42"/>
      <c r="F13" s="166"/>
      <c r="G13" s="70"/>
      <c r="H13" s="70"/>
    </row>
    <row r="14" spans="1:8" s="41" customFormat="1" ht="20.100000000000001" customHeight="1" x14ac:dyDescent="0.25">
      <c r="B14" s="166"/>
      <c r="C14" s="42"/>
      <c r="D14" s="166"/>
      <c r="E14" s="42"/>
      <c r="F14" s="166"/>
      <c r="G14" s="70"/>
      <c r="H14" s="70"/>
    </row>
    <row r="15" spans="1:8" s="41" customFormat="1" ht="20.100000000000001" customHeight="1" x14ac:dyDescent="0.25">
      <c r="B15" s="166"/>
      <c r="C15" s="42"/>
      <c r="D15" s="166"/>
      <c r="E15" s="42"/>
      <c r="F15" s="166"/>
      <c r="G15" s="70"/>
      <c r="H15" s="70"/>
    </row>
    <row r="16" spans="1:8" s="41" customFormat="1" ht="20.100000000000001" customHeight="1" x14ac:dyDescent="0.25">
      <c r="B16" s="166"/>
      <c r="C16" s="42"/>
      <c r="D16" s="166"/>
      <c r="E16" s="42"/>
      <c r="F16" s="166"/>
      <c r="G16" s="70"/>
      <c r="H16" s="70"/>
    </row>
    <row r="17" spans="2:8" s="41" customFormat="1" ht="20.100000000000001" hidden="1" customHeight="1" outlineLevel="1" x14ac:dyDescent="0.25">
      <c r="B17" s="166"/>
      <c r="C17" s="42"/>
      <c r="D17" s="166"/>
      <c r="E17" s="42"/>
      <c r="F17" s="166"/>
      <c r="G17" s="70"/>
      <c r="H17" s="70"/>
    </row>
    <row r="18" spans="2:8" s="41" customFormat="1" ht="20.100000000000001" hidden="1" customHeight="1" outlineLevel="1" x14ac:dyDescent="0.25">
      <c r="B18" s="166"/>
      <c r="C18" s="42"/>
      <c r="D18" s="166"/>
      <c r="E18" s="42"/>
      <c r="F18" s="166"/>
      <c r="G18" s="70"/>
      <c r="H18" s="70"/>
    </row>
    <row r="19" spans="2:8" s="41" customFormat="1" ht="20.100000000000001" hidden="1" customHeight="1" outlineLevel="1" x14ac:dyDescent="0.25">
      <c r="B19" s="166"/>
      <c r="C19" s="42"/>
      <c r="D19" s="166"/>
      <c r="E19" s="42"/>
      <c r="F19" s="166"/>
      <c r="G19" s="70"/>
      <c r="H19" s="70"/>
    </row>
    <row r="20" spans="2:8" s="41" customFormat="1" ht="20.100000000000001" hidden="1" customHeight="1" outlineLevel="1" x14ac:dyDescent="0.25">
      <c r="B20" s="166"/>
      <c r="C20" s="42"/>
      <c r="D20" s="166"/>
      <c r="E20" s="42"/>
      <c r="F20" s="166"/>
      <c r="G20" s="70"/>
      <c r="H20" s="70"/>
    </row>
    <row r="21" spans="2:8" s="41" customFormat="1" ht="20.100000000000001" hidden="1" customHeight="1" outlineLevel="1" x14ac:dyDescent="0.25">
      <c r="B21" s="166"/>
      <c r="C21" s="42"/>
      <c r="D21" s="166"/>
      <c r="E21" s="42"/>
      <c r="F21" s="166"/>
      <c r="G21" s="70"/>
      <c r="H21" s="70"/>
    </row>
    <row r="22" spans="2:8" s="41" customFormat="1" ht="20.100000000000001" hidden="1" customHeight="1" outlineLevel="1" x14ac:dyDescent="0.25">
      <c r="B22" s="166"/>
      <c r="C22" s="42"/>
      <c r="D22" s="166"/>
      <c r="E22" s="42"/>
      <c r="F22" s="166"/>
      <c r="G22" s="70"/>
      <c r="H22" s="70"/>
    </row>
    <row r="23" spans="2:8" s="41" customFormat="1" ht="20.100000000000001" hidden="1" customHeight="1" outlineLevel="1" x14ac:dyDescent="0.25">
      <c r="B23" s="166"/>
      <c r="C23" s="42"/>
      <c r="D23" s="166"/>
      <c r="E23" s="42"/>
      <c r="F23" s="166"/>
      <c r="G23" s="70"/>
      <c r="H23" s="70"/>
    </row>
    <row r="24" spans="2:8" s="41" customFormat="1" ht="20.100000000000001" hidden="1" customHeight="1" outlineLevel="1" x14ac:dyDescent="0.25">
      <c r="B24" s="166"/>
      <c r="C24" s="42"/>
      <c r="D24" s="166"/>
      <c r="E24" s="42"/>
      <c r="F24" s="166"/>
      <c r="G24" s="70"/>
      <c r="H24" s="70"/>
    </row>
    <row r="25" spans="2:8" s="41" customFormat="1" ht="20.100000000000001" hidden="1" customHeight="1" outlineLevel="1" x14ac:dyDescent="0.25">
      <c r="B25" s="166"/>
      <c r="C25" s="42"/>
      <c r="D25" s="166"/>
      <c r="E25" s="42"/>
      <c r="F25" s="166"/>
      <c r="G25" s="70"/>
      <c r="H25" s="70"/>
    </row>
    <row r="26" spans="2:8" s="41" customFormat="1" ht="20.100000000000001" hidden="1" customHeight="1" outlineLevel="1" x14ac:dyDescent="0.25">
      <c r="B26" s="166"/>
      <c r="C26" s="42"/>
      <c r="D26" s="166"/>
      <c r="E26" s="42"/>
      <c r="F26" s="166"/>
      <c r="G26" s="70"/>
      <c r="H26" s="70"/>
    </row>
    <row r="27" spans="2:8" s="41" customFormat="1" ht="20.100000000000001" hidden="1" customHeight="1" outlineLevel="1" x14ac:dyDescent="0.25">
      <c r="B27" s="166"/>
      <c r="C27" s="42"/>
      <c r="D27" s="166"/>
      <c r="E27" s="42"/>
      <c r="F27" s="166"/>
      <c r="G27" s="70"/>
      <c r="H27" s="70"/>
    </row>
    <row r="28" spans="2:8" s="41" customFormat="1" ht="20.100000000000001" hidden="1" customHeight="1" outlineLevel="1" x14ac:dyDescent="0.25">
      <c r="B28" s="166"/>
      <c r="C28" s="42"/>
      <c r="D28" s="166"/>
      <c r="E28" s="42"/>
      <c r="F28" s="166"/>
      <c r="G28" s="70"/>
      <c r="H28" s="70"/>
    </row>
    <row r="29" spans="2:8" s="41" customFormat="1" ht="20.100000000000001" hidden="1" customHeight="1" outlineLevel="1" x14ac:dyDescent="0.25">
      <c r="B29" s="166"/>
      <c r="C29" s="42"/>
      <c r="D29" s="166"/>
      <c r="E29" s="42"/>
      <c r="F29" s="166"/>
      <c r="G29" s="70"/>
      <c r="H29" s="70"/>
    </row>
    <row r="30" spans="2:8" s="41" customFormat="1" ht="20.100000000000001" hidden="1" customHeight="1" outlineLevel="1" x14ac:dyDescent="0.25">
      <c r="B30" s="166"/>
      <c r="C30" s="42"/>
      <c r="D30" s="166"/>
      <c r="E30" s="42"/>
      <c r="F30" s="166"/>
      <c r="G30" s="70"/>
      <c r="H30" s="70"/>
    </row>
    <row r="31" spans="2:8" s="41" customFormat="1" ht="20.100000000000001" hidden="1" customHeight="1" outlineLevel="1" x14ac:dyDescent="0.25">
      <c r="B31" s="166"/>
      <c r="C31" s="42"/>
      <c r="D31" s="166"/>
      <c r="E31" s="42"/>
      <c r="F31" s="166"/>
      <c r="G31" s="70"/>
      <c r="H31" s="70"/>
    </row>
    <row r="32" spans="2:8" s="41" customFormat="1" ht="20.100000000000001" hidden="1" customHeight="1" outlineLevel="1" x14ac:dyDescent="0.25">
      <c r="B32" s="166"/>
      <c r="C32" s="42"/>
      <c r="D32" s="166"/>
      <c r="E32" s="42"/>
      <c r="F32" s="166"/>
      <c r="G32" s="70"/>
      <c r="H32" s="70"/>
    </row>
    <row r="33" spans="2:8" s="41" customFormat="1" ht="20.100000000000001" hidden="1" customHeight="1" outlineLevel="1" x14ac:dyDescent="0.25">
      <c r="B33" s="166"/>
      <c r="C33" s="42"/>
      <c r="D33" s="166"/>
      <c r="E33" s="42"/>
      <c r="F33" s="166"/>
      <c r="G33" s="70"/>
      <c r="H33" s="70"/>
    </row>
    <row r="34" spans="2:8" s="41" customFormat="1" ht="20.100000000000001" hidden="1" customHeight="1" outlineLevel="1" x14ac:dyDescent="0.25">
      <c r="B34" s="166"/>
      <c r="C34" s="42"/>
      <c r="D34" s="166"/>
      <c r="E34" s="42"/>
      <c r="F34" s="166"/>
      <c r="G34" s="70"/>
      <c r="H34" s="70"/>
    </row>
    <row r="35" spans="2:8" s="41" customFormat="1" ht="20.100000000000001" hidden="1" customHeight="1" outlineLevel="1" x14ac:dyDescent="0.25">
      <c r="B35" s="166"/>
      <c r="C35" s="42"/>
      <c r="D35" s="166"/>
      <c r="E35" s="42"/>
      <c r="F35" s="166"/>
      <c r="G35" s="70"/>
      <c r="H35" s="70"/>
    </row>
    <row r="36" spans="2:8" s="41" customFormat="1" ht="20.100000000000001" hidden="1" customHeight="1" outlineLevel="1" x14ac:dyDescent="0.25">
      <c r="B36" s="166"/>
      <c r="C36" s="42"/>
      <c r="D36" s="166"/>
      <c r="E36" s="42"/>
      <c r="F36" s="166"/>
      <c r="G36" s="70"/>
      <c r="H36" s="70"/>
    </row>
    <row r="37" spans="2:8" s="18" customFormat="1" collapsed="1" x14ac:dyDescent="0.25">
      <c r="G37" s="69"/>
      <c r="H37" s="69"/>
    </row>
    <row r="38" spans="2:8" s="18" customFormat="1" ht="30" customHeight="1" x14ac:dyDescent="0.25">
      <c r="B38" s="155" t="s">
        <v>96</v>
      </c>
      <c r="C38" s="20"/>
      <c r="D38" s="155" t="s">
        <v>106</v>
      </c>
      <c r="E38" s="20"/>
      <c r="F38" s="155" t="s">
        <v>97</v>
      </c>
      <c r="G38" s="69"/>
      <c r="H38" s="69"/>
    </row>
    <row r="39" spans="2:8" s="41" customFormat="1" ht="20.100000000000001" customHeight="1" x14ac:dyDescent="0.25">
      <c r="B39" s="127" t="s">
        <v>64</v>
      </c>
      <c r="C39" s="42"/>
      <c r="D39" s="127" t="s">
        <v>11</v>
      </c>
      <c r="E39" s="42"/>
      <c r="F39" s="127" t="s">
        <v>3</v>
      </c>
      <c r="G39" s="70"/>
      <c r="H39" s="70"/>
    </row>
    <row r="40" spans="2:8" s="41" customFormat="1" ht="20.100000000000001" customHeight="1" x14ac:dyDescent="0.25">
      <c r="B40" s="127" t="s">
        <v>65</v>
      </c>
      <c r="C40" s="42"/>
      <c r="D40" s="127" t="s">
        <v>68</v>
      </c>
      <c r="E40" s="42"/>
      <c r="F40" s="127" t="s">
        <v>4</v>
      </c>
      <c r="G40" s="70"/>
      <c r="H40" s="70"/>
    </row>
    <row r="41" spans="2:8" s="41" customFormat="1" ht="20.100000000000001" customHeight="1" x14ac:dyDescent="0.25">
      <c r="B41" s="127" t="s">
        <v>9</v>
      </c>
      <c r="C41" s="42"/>
      <c r="D41" s="127" t="s">
        <v>12</v>
      </c>
      <c r="E41" s="42"/>
      <c r="F41" s="127" t="s">
        <v>66</v>
      </c>
      <c r="G41" s="70"/>
      <c r="H41" s="70"/>
    </row>
    <row r="42" spans="2:8" s="41" customFormat="1" ht="20.100000000000001" customHeight="1" x14ac:dyDescent="0.25">
      <c r="B42" s="127" t="s">
        <v>10</v>
      </c>
      <c r="C42" s="42"/>
      <c r="D42" s="127" t="s">
        <v>13</v>
      </c>
      <c r="E42" s="42"/>
      <c r="F42" s="127" t="s">
        <v>5</v>
      </c>
      <c r="G42" s="70"/>
      <c r="H42" s="70"/>
    </row>
    <row r="43" spans="2:8" s="41" customFormat="1" ht="20.100000000000001" customHeight="1" x14ac:dyDescent="0.25">
      <c r="B43" s="127" t="s">
        <v>67</v>
      </c>
      <c r="C43" s="42"/>
      <c r="D43" s="127" t="s">
        <v>14</v>
      </c>
      <c r="E43" s="42"/>
      <c r="F43" s="127" t="s">
        <v>7</v>
      </c>
      <c r="G43" s="70"/>
      <c r="H43" s="70"/>
    </row>
    <row r="44" spans="2:8" s="41" customFormat="1" ht="20.100000000000001" customHeight="1" x14ac:dyDescent="0.25">
      <c r="B44" s="157"/>
      <c r="C44" s="42"/>
      <c r="D44" s="157"/>
      <c r="E44" s="42"/>
      <c r="F44" s="157"/>
      <c r="G44" s="70"/>
      <c r="H44" s="70"/>
    </row>
    <row r="45" spans="2:8" s="41" customFormat="1" ht="20.100000000000001" customHeight="1" x14ac:dyDescent="0.25">
      <c r="B45" s="166"/>
      <c r="C45" s="42"/>
      <c r="D45" s="166"/>
      <c r="E45" s="42"/>
      <c r="F45" s="166"/>
      <c r="G45" s="70"/>
      <c r="H45" s="70"/>
    </row>
    <row r="46" spans="2:8" s="41" customFormat="1" ht="20.100000000000001" customHeight="1" x14ac:dyDescent="0.25">
      <c r="B46" s="166"/>
      <c r="C46" s="42"/>
      <c r="D46" s="166"/>
      <c r="E46" s="42"/>
      <c r="F46" s="166"/>
      <c r="G46" s="70"/>
      <c r="H46" s="70"/>
    </row>
    <row r="47" spans="2:8" s="41" customFormat="1" ht="20.100000000000001" customHeight="1" x14ac:dyDescent="0.25">
      <c r="B47" s="166"/>
      <c r="C47" s="42"/>
      <c r="D47" s="166"/>
      <c r="E47" s="42"/>
      <c r="F47" s="166"/>
      <c r="G47" s="70"/>
      <c r="H47" s="70"/>
    </row>
    <row r="48" spans="2:8" s="41" customFormat="1" ht="20.100000000000001" customHeight="1" x14ac:dyDescent="0.25">
      <c r="B48" s="166"/>
      <c r="C48" s="42"/>
      <c r="D48" s="166"/>
      <c r="E48" s="42"/>
      <c r="F48" s="166"/>
      <c r="G48" s="70"/>
      <c r="H48" s="70"/>
    </row>
    <row r="49" spans="2:8" s="41" customFormat="1" ht="20.100000000000001" hidden="1" customHeight="1" outlineLevel="1" x14ac:dyDescent="0.25">
      <c r="B49" s="166"/>
      <c r="C49" s="42"/>
      <c r="D49" s="166"/>
      <c r="E49" s="42"/>
      <c r="F49" s="166"/>
      <c r="G49" s="70"/>
      <c r="H49" s="70"/>
    </row>
    <row r="50" spans="2:8" s="41" customFormat="1" ht="20.100000000000001" hidden="1" customHeight="1" outlineLevel="1" x14ac:dyDescent="0.25">
      <c r="B50" s="166"/>
      <c r="C50" s="42"/>
      <c r="D50" s="166"/>
      <c r="E50" s="42"/>
      <c r="F50" s="166"/>
      <c r="G50" s="70"/>
      <c r="H50" s="70"/>
    </row>
    <row r="51" spans="2:8" s="41" customFormat="1" ht="20.100000000000001" hidden="1" customHeight="1" outlineLevel="1" x14ac:dyDescent="0.25">
      <c r="B51" s="166"/>
      <c r="C51" s="42"/>
      <c r="D51" s="166"/>
      <c r="E51" s="42"/>
      <c r="F51" s="166"/>
      <c r="G51" s="70"/>
      <c r="H51" s="70"/>
    </row>
    <row r="52" spans="2:8" s="41" customFormat="1" ht="20.100000000000001" hidden="1" customHeight="1" outlineLevel="1" x14ac:dyDescent="0.25">
      <c r="B52" s="166"/>
      <c r="C52" s="42"/>
      <c r="D52" s="166"/>
      <c r="E52" s="42"/>
      <c r="F52" s="166"/>
      <c r="G52" s="70"/>
      <c r="H52" s="70"/>
    </row>
    <row r="53" spans="2:8" s="41" customFormat="1" ht="20.100000000000001" hidden="1" customHeight="1" outlineLevel="1" x14ac:dyDescent="0.25">
      <c r="B53" s="166"/>
      <c r="C53" s="42"/>
      <c r="D53" s="166"/>
      <c r="E53" s="42"/>
      <c r="F53" s="166"/>
      <c r="G53" s="70"/>
      <c r="H53" s="70"/>
    </row>
    <row r="54" spans="2:8" s="41" customFormat="1" ht="20.100000000000001" hidden="1" customHeight="1" outlineLevel="1" x14ac:dyDescent="0.25">
      <c r="B54" s="166"/>
      <c r="C54" s="42"/>
      <c r="D54" s="166"/>
      <c r="E54" s="42"/>
      <c r="F54" s="166"/>
      <c r="G54" s="70"/>
      <c r="H54" s="70"/>
    </row>
    <row r="55" spans="2:8" s="41" customFormat="1" ht="20.100000000000001" hidden="1" customHeight="1" outlineLevel="1" x14ac:dyDescent="0.25">
      <c r="B55" s="166"/>
      <c r="C55" s="42"/>
      <c r="D55" s="166"/>
      <c r="E55" s="42"/>
      <c r="F55" s="166"/>
      <c r="G55" s="70"/>
      <c r="H55" s="70"/>
    </row>
    <row r="56" spans="2:8" s="41" customFormat="1" ht="20.100000000000001" hidden="1" customHeight="1" outlineLevel="1" x14ac:dyDescent="0.25">
      <c r="B56" s="166"/>
      <c r="C56" s="42"/>
      <c r="D56" s="166"/>
      <c r="E56" s="42"/>
      <c r="F56" s="166"/>
      <c r="G56" s="70"/>
      <c r="H56" s="70"/>
    </row>
    <row r="57" spans="2:8" s="41" customFormat="1" ht="20.100000000000001" hidden="1" customHeight="1" outlineLevel="1" x14ac:dyDescent="0.25">
      <c r="B57" s="166"/>
      <c r="C57" s="42"/>
      <c r="D57" s="166"/>
      <c r="E57" s="42"/>
      <c r="F57" s="166"/>
      <c r="G57" s="70"/>
      <c r="H57" s="70"/>
    </row>
    <row r="58" spans="2:8" s="41" customFormat="1" ht="20.100000000000001" hidden="1" customHeight="1" outlineLevel="1" x14ac:dyDescent="0.25">
      <c r="B58" s="166"/>
      <c r="C58" s="42"/>
      <c r="D58" s="166"/>
      <c r="E58" s="42"/>
      <c r="F58" s="166"/>
      <c r="G58" s="70"/>
      <c r="H58" s="70"/>
    </row>
    <row r="59" spans="2:8" s="41" customFormat="1" ht="20.100000000000001" hidden="1" customHeight="1" outlineLevel="1" x14ac:dyDescent="0.25">
      <c r="B59" s="166"/>
      <c r="C59" s="42"/>
      <c r="D59" s="166"/>
      <c r="E59" s="42"/>
      <c r="F59" s="166"/>
      <c r="G59" s="70"/>
      <c r="H59" s="70"/>
    </row>
    <row r="60" spans="2:8" s="41" customFormat="1" ht="20.100000000000001" hidden="1" customHeight="1" outlineLevel="1" x14ac:dyDescent="0.25">
      <c r="B60" s="166"/>
      <c r="C60" s="42"/>
      <c r="D60" s="166"/>
      <c r="E60" s="42"/>
      <c r="F60" s="166"/>
      <c r="G60" s="70"/>
      <c r="H60" s="70"/>
    </row>
    <row r="61" spans="2:8" s="41" customFormat="1" ht="20.100000000000001" hidden="1" customHeight="1" outlineLevel="1" x14ac:dyDescent="0.25">
      <c r="B61" s="166"/>
      <c r="C61" s="42"/>
      <c r="D61" s="166"/>
      <c r="E61" s="42"/>
      <c r="F61" s="166"/>
      <c r="G61" s="70"/>
      <c r="H61" s="70"/>
    </row>
    <row r="62" spans="2:8" s="41" customFormat="1" ht="20.100000000000001" hidden="1" customHeight="1" outlineLevel="1" x14ac:dyDescent="0.25">
      <c r="B62" s="166"/>
      <c r="C62" s="42"/>
      <c r="D62" s="166"/>
      <c r="E62" s="42"/>
      <c r="F62" s="166"/>
      <c r="G62" s="70"/>
      <c r="H62" s="70"/>
    </row>
    <row r="63" spans="2:8" s="41" customFormat="1" ht="20.100000000000001" hidden="1" customHeight="1" outlineLevel="1" x14ac:dyDescent="0.25">
      <c r="B63" s="166"/>
      <c r="C63" s="42"/>
      <c r="D63" s="166"/>
      <c r="E63" s="42"/>
      <c r="F63" s="166"/>
      <c r="G63" s="70"/>
      <c r="H63" s="70"/>
    </row>
    <row r="64" spans="2:8" s="41" customFormat="1" ht="20.100000000000001" hidden="1" customHeight="1" outlineLevel="1" x14ac:dyDescent="0.25">
      <c r="B64" s="166"/>
      <c r="C64" s="42"/>
      <c r="D64" s="166"/>
      <c r="E64" s="42"/>
      <c r="F64" s="166"/>
      <c r="G64" s="70"/>
      <c r="H64" s="70"/>
    </row>
    <row r="65" spans="2:8" s="41" customFormat="1" ht="20.100000000000001" hidden="1" customHeight="1" outlineLevel="1" x14ac:dyDescent="0.25">
      <c r="B65" s="166"/>
      <c r="C65" s="42"/>
      <c r="D65" s="166"/>
      <c r="E65" s="42"/>
      <c r="F65" s="166"/>
      <c r="G65" s="70"/>
      <c r="H65" s="70"/>
    </row>
    <row r="66" spans="2:8" s="41" customFormat="1" ht="20.100000000000001" hidden="1" customHeight="1" outlineLevel="1" x14ac:dyDescent="0.25">
      <c r="B66" s="166"/>
      <c r="C66" s="42"/>
      <c r="D66" s="166"/>
      <c r="E66" s="42"/>
      <c r="F66" s="166"/>
      <c r="G66" s="70"/>
      <c r="H66" s="70"/>
    </row>
    <row r="67" spans="2:8" s="41" customFormat="1" ht="20.100000000000001" hidden="1" customHeight="1" outlineLevel="1" x14ac:dyDescent="0.25">
      <c r="B67" s="166"/>
      <c r="C67" s="42"/>
      <c r="D67" s="166"/>
      <c r="E67" s="42"/>
      <c r="F67" s="166"/>
      <c r="G67" s="70"/>
      <c r="H67" s="70"/>
    </row>
    <row r="68" spans="2:8" s="41" customFormat="1" ht="20.100000000000001" hidden="1" customHeight="1" outlineLevel="1" x14ac:dyDescent="0.25">
      <c r="B68" s="166"/>
      <c r="C68" s="42"/>
      <c r="D68" s="166"/>
      <c r="E68" s="42"/>
      <c r="F68" s="166"/>
      <c r="G68" s="70"/>
      <c r="H68" s="70"/>
    </row>
    <row r="69" spans="2:8" s="17" customFormat="1" collapsed="1" x14ac:dyDescent="0.25"/>
    <row r="70" spans="2:8" s="21" customFormat="1" ht="23.1" customHeight="1" x14ac:dyDescent="0.25">
      <c r="B70" s="22"/>
      <c r="C70" s="23"/>
      <c r="D70" s="24"/>
      <c r="E70" s="24"/>
      <c r="F70" s="22"/>
      <c r="G70" s="1"/>
      <c r="H70" s="1"/>
    </row>
  </sheetData>
  <sheetProtection algorithmName="SHA-512" hashValue="vazruVm1iLPcyV7HcNFk9JXOaMaIN9lzBDUpWUhgBLT0PqiKU/StOnrlvK/KK7o/Q8BNtRHe7AQPfwLMpFBPcw==" saltValue="/matdcANT58bKOOzk2szOA==" spinCount="100000" sheet="1" objects="1" scenarios="1"/>
  <phoneticPr fontId="2" type="noConversion"/>
  <printOptions horizontalCentered="1"/>
  <pageMargins left="0.31496062992125984" right="0.31496062992125984" top="0.31496062992125984" bottom="0.31496062992125984" header="0.31496062992125984" footer="0.31496062992125984"/>
  <pageSetup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1C0DF-3D98-4F2C-9CAF-37ED0E1E1C76}">
  <sheetPr codeName="Sheet3">
    <pageSetUpPr fitToPage="1"/>
  </sheetPr>
  <dimension ref="A1:I70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20.100000000000001" customHeight="1" outlineLevelRow="1" x14ac:dyDescent="0.25"/>
  <cols>
    <col min="1" max="1" width="3.7109375" style="25" customWidth="1"/>
    <col min="2" max="2" width="50.7109375" style="25" customWidth="1"/>
    <col min="3" max="3" width="3.7109375" style="25" customWidth="1"/>
    <col min="4" max="4" width="50.7109375" style="25" customWidth="1"/>
    <col min="5" max="5" width="3.7109375" style="25" customWidth="1"/>
    <col min="6" max="6" width="50.7109375" style="25" customWidth="1"/>
    <col min="7" max="7" width="2.7109375" style="25" customWidth="1"/>
    <col min="8" max="16384" width="9.140625" style="25"/>
  </cols>
  <sheetData>
    <row r="1" spans="1:9" s="1" customFormat="1" ht="6.75" customHeight="1" x14ac:dyDescent="0.25">
      <c r="D1" s="3"/>
      <c r="E1" s="3"/>
    </row>
    <row r="2" spans="1:9" s="4" customFormat="1" ht="20.100000000000001" customHeight="1" x14ac:dyDescent="0.25">
      <c r="B2" s="99" t="s">
        <v>31</v>
      </c>
      <c r="C2" s="7"/>
      <c r="D2" s="7"/>
      <c r="E2" s="7"/>
      <c r="F2" s="7"/>
      <c r="G2" s="9"/>
      <c r="H2" s="9"/>
      <c r="I2" s="9"/>
    </row>
    <row r="3" spans="1:9" s="10" customFormat="1" ht="24" customHeight="1" x14ac:dyDescent="0.25">
      <c r="B3" s="100" t="s">
        <v>83</v>
      </c>
      <c r="C3" s="13"/>
      <c r="D3" s="13"/>
      <c r="E3" s="13"/>
      <c r="F3" s="13"/>
      <c r="G3" s="15"/>
      <c r="H3" s="15"/>
      <c r="I3" s="15"/>
    </row>
    <row r="4" spans="1:9" s="17" customFormat="1" ht="5.0999999999999996" customHeight="1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9" ht="5.0999999999999996" customHeight="1" x14ac:dyDescent="0.25"/>
    <row r="6" spans="1:9" ht="30" customHeight="1" x14ac:dyDescent="0.25">
      <c r="B6" s="40" t="str">
        <f>IF(OR(LEN(calc!N14)=0,LEN(calc!N15)=0),calc!$N$18,calc!N14&amp; "↔" &amp;calc!N15)</f>
        <v>WORK↔STRUCTURE</v>
      </c>
      <c r="C6" s="20"/>
      <c r="D6" s="40" t="str">
        <f>IF(OR(LEN(calc!N14)=0,LEN(calc!N16)=0),calc!$N$18,calc!N14&amp; "↔" &amp;calc!N16)</f>
        <v>WORK↔CULTURE</v>
      </c>
      <c r="E6" s="20"/>
      <c r="F6" s="40" t="str">
        <f>IF(OR(LEN(calc!N14)=0,LEN(calc!N17)=0),calc!$N$18,calc!N14&amp; "↔" &amp;calc!N17)</f>
        <v>WORK↔PEOPLE</v>
      </c>
    </row>
    <row r="7" spans="1:9" ht="20.100000000000001" customHeight="1" x14ac:dyDescent="0.25">
      <c r="B7" s="38" t="s">
        <v>17</v>
      </c>
      <c r="C7" s="43"/>
      <c r="D7" s="38" t="s">
        <v>69</v>
      </c>
      <c r="E7" s="43"/>
      <c r="F7" s="38" t="s">
        <v>15</v>
      </c>
    </row>
    <row r="8" spans="1:9" ht="20.100000000000001" customHeight="1" x14ac:dyDescent="0.25">
      <c r="B8" s="38" t="s">
        <v>16</v>
      </c>
      <c r="C8" s="43"/>
      <c r="D8" s="38" t="s">
        <v>34</v>
      </c>
      <c r="E8" s="43"/>
      <c r="F8" s="38" t="s">
        <v>33</v>
      </c>
    </row>
    <row r="9" spans="1:9" ht="20.100000000000001" customHeight="1" x14ac:dyDescent="0.25">
      <c r="B9" s="38" t="s">
        <v>18</v>
      </c>
      <c r="C9" s="43"/>
      <c r="D9" s="38" t="s">
        <v>19</v>
      </c>
      <c r="E9" s="43"/>
      <c r="F9" s="38" t="s">
        <v>48</v>
      </c>
    </row>
    <row r="10" spans="1:9" ht="20.100000000000001" customHeight="1" x14ac:dyDescent="0.25">
      <c r="B10" s="38" t="s">
        <v>35</v>
      </c>
      <c r="C10" s="43"/>
      <c r="D10" s="38" t="s">
        <v>36</v>
      </c>
      <c r="E10" s="43"/>
      <c r="F10" s="38" t="s">
        <v>70</v>
      </c>
    </row>
    <row r="11" spans="1:9" ht="20.100000000000001" customHeight="1" x14ac:dyDescent="0.25">
      <c r="B11" s="38"/>
      <c r="C11" s="43"/>
      <c r="D11" s="38"/>
      <c r="E11" s="43"/>
      <c r="F11" s="38"/>
    </row>
    <row r="12" spans="1:9" ht="20.100000000000001" customHeight="1" x14ac:dyDescent="0.25">
      <c r="B12" s="39"/>
      <c r="C12" s="43"/>
      <c r="D12" s="39"/>
      <c r="E12" s="43"/>
      <c r="F12" s="39"/>
    </row>
    <row r="13" spans="1:9" ht="20.100000000000001" customHeight="1" x14ac:dyDescent="0.25">
      <c r="B13" s="167"/>
      <c r="C13" s="43"/>
      <c r="D13" s="167"/>
      <c r="E13" s="43"/>
      <c r="F13" s="167"/>
    </row>
    <row r="14" spans="1:9" ht="20.100000000000001" customHeight="1" x14ac:dyDescent="0.25">
      <c r="B14" s="167"/>
      <c r="C14" s="43"/>
      <c r="D14" s="167"/>
      <c r="E14" s="43"/>
      <c r="F14" s="167"/>
    </row>
    <row r="15" spans="1:9" ht="20.100000000000001" customHeight="1" x14ac:dyDescent="0.25">
      <c r="B15" s="167"/>
      <c r="C15" s="43"/>
      <c r="D15" s="167"/>
      <c r="E15" s="43"/>
      <c r="F15" s="167"/>
    </row>
    <row r="16" spans="1:9" ht="20.100000000000001" customHeight="1" x14ac:dyDescent="0.25">
      <c r="B16" s="167"/>
      <c r="C16" s="43"/>
      <c r="D16" s="167"/>
      <c r="E16" s="43"/>
      <c r="F16" s="167"/>
    </row>
    <row r="17" spans="2:6" ht="20.100000000000001" hidden="1" customHeight="1" outlineLevel="1" x14ac:dyDescent="0.25">
      <c r="B17" s="167"/>
      <c r="C17" s="43"/>
      <c r="D17" s="167"/>
      <c r="E17" s="43"/>
      <c r="F17" s="167"/>
    </row>
    <row r="18" spans="2:6" ht="20.100000000000001" hidden="1" customHeight="1" outlineLevel="1" x14ac:dyDescent="0.25">
      <c r="B18" s="167"/>
      <c r="C18" s="43"/>
      <c r="D18" s="167"/>
      <c r="E18" s="43"/>
      <c r="F18" s="167"/>
    </row>
    <row r="19" spans="2:6" ht="20.100000000000001" hidden="1" customHeight="1" outlineLevel="1" x14ac:dyDescent="0.25">
      <c r="B19" s="167"/>
      <c r="C19" s="43"/>
      <c r="D19" s="167"/>
      <c r="E19" s="43"/>
      <c r="F19" s="167"/>
    </row>
    <row r="20" spans="2:6" ht="20.100000000000001" hidden="1" customHeight="1" outlineLevel="1" x14ac:dyDescent="0.25">
      <c r="B20" s="167"/>
      <c r="C20" s="43"/>
      <c r="D20" s="167"/>
      <c r="E20" s="43"/>
      <c r="F20" s="167"/>
    </row>
    <row r="21" spans="2:6" ht="20.100000000000001" hidden="1" customHeight="1" outlineLevel="1" x14ac:dyDescent="0.25">
      <c r="B21" s="167"/>
      <c r="C21" s="43"/>
      <c r="D21" s="167"/>
      <c r="E21" s="43"/>
      <c r="F21" s="167"/>
    </row>
    <row r="22" spans="2:6" ht="20.100000000000001" hidden="1" customHeight="1" outlineLevel="1" x14ac:dyDescent="0.25">
      <c r="B22" s="167"/>
      <c r="C22" s="43"/>
      <c r="D22" s="167"/>
      <c r="E22" s="43"/>
      <c r="F22" s="167"/>
    </row>
    <row r="23" spans="2:6" ht="20.100000000000001" hidden="1" customHeight="1" outlineLevel="1" x14ac:dyDescent="0.25">
      <c r="B23" s="167"/>
      <c r="C23" s="43"/>
      <c r="D23" s="167"/>
      <c r="E23" s="43"/>
      <c r="F23" s="167"/>
    </row>
    <row r="24" spans="2:6" ht="20.100000000000001" hidden="1" customHeight="1" outlineLevel="1" x14ac:dyDescent="0.25">
      <c r="B24" s="167"/>
      <c r="C24" s="43"/>
      <c r="D24" s="167"/>
      <c r="E24" s="43"/>
      <c r="F24" s="167"/>
    </row>
    <row r="25" spans="2:6" ht="20.100000000000001" hidden="1" customHeight="1" outlineLevel="1" x14ac:dyDescent="0.25">
      <c r="B25" s="167"/>
      <c r="C25" s="43"/>
      <c r="D25" s="167"/>
      <c r="E25" s="43"/>
      <c r="F25" s="167"/>
    </row>
    <row r="26" spans="2:6" ht="20.100000000000001" hidden="1" customHeight="1" outlineLevel="1" x14ac:dyDescent="0.25">
      <c r="B26" s="167"/>
      <c r="C26" s="43"/>
      <c r="D26" s="167"/>
      <c r="E26" s="43"/>
      <c r="F26" s="167"/>
    </row>
    <row r="27" spans="2:6" ht="20.100000000000001" hidden="1" customHeight="1" outlineLevel="1" x14ac:dyDescent="0.25">
      <c r="B27" s="167"/>
      <c r="C27" s="43"/>
      <c r="D27" s="167"/>
      <c r="E27" s="43"/>
      <c r="F27" s="167"/>
    </row>
    <row r="28" spans="2:6" ht="20.100000000000001" hidden="1" customHeight="1" outlineLevel="1" x14ac:dyDescent="0.25">
      <c r="B28" s="167"/>
      <c r="C28" s="43"/>
      <c r="D28" s="167"/>
      <c r="E28" s="43"/>
      <c r="F28" s="167"/>
    </row>
    <row r="29" spans="2:6" ht="20.100000000000001" hidden="1" customHeight="1" outlineLevel="1" x14ac:dyDescent="0.25">
      <c r="B29" s="167"/>
      <c r="C29" s="43"/>
      <c r="D29" s="167"/>
      <c r="E29" s="43"/>
      <c r="F29" s="167"/>
    </row>
    <row r="30" spans="2:6" ht="20.100000000000001" hidden="1" customHeight="1" outlineLevel="1" x14ac:dyDescent="0.25">
      <c r="B30" s="167"/>
      <c r="C30" s="43"/>
      <c r="D30" s="167"/>
      <c r="E30" s="43"/>
      <c r="F30" s="167"/>
    </row>
    <row r="31" spans="2:6" ht="20.100000000000001" hidden="1" customHeight="1" outlineLevel="1" x14ac:dyDescent="0.25">
      <c r="B31" s="167"/>
      <c r="C31" s="43"/>
      <c r="D31" s="167"/>
      <c r="E31" s="43"/>
      <c r="F31" s="167"/>
    </row>
    <row r="32" spans="2:6" ht="20.100000000000001" hidden="1" customHeight="1" outlineLevel="1" x14ac:dyDescent="0.25">
      <c r="B32" s="167"/>
      <c r="C32" s="43"/>
      <c r="D32" s="167"/>
      <c r="E32" s="43"/>
      <c r="F32" s="167"/>
    </row>
    <row r="33" spans="1:6" ht="20.100000000000001" hidden="1" customHeight="1" outlineLevel="1" x14ac:dyDescent="0.25">
      <c r="B33" s="167"/>
      <c r="C33" s="43"/>
      <c r="D33" s="167"/>
      <c r="E33" s="43"/>
      <c r="F33" s="167"/>
    </row>
    <row r="34" spans="1:6" ht="20.100000000000001" hidden="1" customHeight="1" outlineLevel="1" x14ac:dyDescent="0.25">
      <c r="B34" s="167"/>
      <c r="C34" s="43"/>
      <c r="D34" s="167"/>
      <c r="E34" s="43"/>
      <c r="F34" s="167"/>
    </row>
    <row r="35" spans="1:6" ht="20.100000000000001" hidden="1" customHeight="1" outlineLevel="1" x14ac:dyDescent="0.25">
      <c r="B35" s="167"/>
      <c r="C35" s="43"/>
      <c r="D35" s="167"/>
      <c r="E35" s="43"/>
      <c r="F35" s="167"/>
    </row>
    <row r="36" spans="1:6" ht="20.100000000000001" hidden="1" customHeight="1" outlineLevel="1" x14ac:dyDescent="0.25">
      <c r="B36" s="167"/>
      <c r="C36" s="43"/>
      <c r="D36" s="167"/>
      <c r="E36" s="43"/>
      <c r="F36" s="167"/>
    </row>
    <row r="37" spans="1:6" ht="15" collapsed="1" x14ac:dyDescent="0.25">
      <c r="B37" s="18"/>
      <c r="C37" s="18"/>
      <c r="D37" s="18"/>
      <c r="E37" s="18"/>
      <c r="F37" s="18"/>
    </row>
    <row r="38" spans="1:6" ht="30" customHeight="1" x14ac:dyDescent="0.25">
      <c r="B38" s="40" t="str">
        <f>IF(OR(LEN(calc!N15)=0,LEN(calc!N16)=0),calc!$N$18,calc!N15&amp; "↔" &amp;calc!N16)</f>
        <v>STRUCTURE↔CULTURE</v>
      </c>
      <c r="C38" s="20"/>
      <c r="D38" s="40" t="str">
        <f>IF(OR(LEN(calc!N15)=0,LEN(calc!N17)=0),calc!$N$18,calc!N15&amp; "↔" &amp;calc!N17)</f>
        <v>STRUCTURE↔PEOPLE</v>
      </c>
      <c r="E38" s="20"/>
      <c r="F38" s="40" t="str">
        <f>IF(OR(LEN(calc!N16)=0,LEN(calc!N17)=0),calc!$N$18,calc!N16&amp; "↔" &amp;calc!N17)</f>
        <v>CULTURE↔PEOPLE</v>
      </c>
    </row>
    <row r="39" spans="1:6" ht="20.100000000000001" customHeight="1" x14ac:dyDescent="0.25">
      <c r="A39" s="37"/>
      <c r="B39" s="38" t="s">
        <v>71</v>
      </c>
      <c r="C39" s="43"/>
      <c r="D39" s="38" t="s">
        <v>22</v>
      </c>
      <c r="E39" s="43"/>
      <c r="F39" s="38" t="s">
        <v>20</v>
      </c>
    </row>
    <row r="40" spans="1:6" ht="20.100000000000001" customHeight="1" x14ac:dyDescent="0.25">
      <c r="B40" s="38" t="s">
        <v>120</v>
      </c>
      <c r="C40" s="43"/>
      <c r="D40" s="38" t="s">
        <v>72</v>
      </c>
      <c r="E40" s="43"/>
      <c r="F40" s="38" t="s">
        <v>21</v>
      </c>
    </row>
    <row r="41" spans="1:6" ht="20.100000000000001" customHeight="1" x14ac:dyDescent="0.25">
      <c r="B41" s="38"/>
      <c r="C41" s="43"/>
      <c r="D41" s="38" t="s">
        <v>23</v>
      </c>
      <c r="E41" s="43"/>
      <c r="F41" s="38" t="s">
        <v>73</v>
      </c>
    </row>
    <row r="42" spans="1:6" ht="20.100000000000001" customHeight="1" x14ac:dyDescent="0.25">
      <c r="B42" s="38"/>
      <c r="C42" s="43"/>
      <c r="D42" s="38" t="s">
        <v>74</v>
      </c>
      <c r="E42" s="43"/>
      <c r="F42" s="38"/>
    </row>
    <row r="43" spans="1:6" ht="20.100000000000001" customHeight="1" x14ac:dyDescent="0.25">
      <c r="B43" s="38"/>
      <c r="C43" s="43"/>
      <c r="D43" s="38"/>
      <c r="E43" s="43"/>
      <c r="F43" s="38"/>
    </row>
    <row r="44" spans="1:6" ht="20.100000000000001" customHeight="1" x14ac:dyDescent="0.25">
      <c r="B44" s="39"/>
      <c r="C44" s="43"/>
      <c r="D44" s="39"/>
      <c r="E44" s="43"/>
      <c r="F44" s="39"/>
    </row>
    <row r="45" spans="1:6" ht="20.100000000000001" customHeight="1" x14ac:dyDescent="0.25">
      <c r="B45" s="167"/>
      <c r="C45" s="43"/>
      <c r="D45" s="167"/>
      <c r="E45" s="43"/>
      <c r="F45" s="167"/>
    </row>
    <row r="46" spans="1:6" ht="20.100000000000001" customHeight="1" x14ac:dyDescent="0.25">
      <c r="B46" s="167"/>
      <c r="C46" s="43"/>
      <c r="D46" s="167"/>
      <c r="E46" s="43"/>
      <c r="F46" s="167"/>
    </row>
    <row r="47" spans="1:6" ht="20.100000000000001" customHeight="1" x14ac:dyDescent="0.25">
      <c r="B47" s="167"/>
      <c r="C47" s="43"/>
      <c r="D47" s="167"/>
      <c r="E47" s="43"/>
      <c r="F47" s="167"/>
    </row>
    <row r="48" spans="1:6" ht="20.100000000000001" customHeight="1" x14ac:dyDescent="0.25">
      <c r="B48" s="167"/>
      <c r="C48" s="43"/>
      <c r="D48" s="167"/>
      <c r="E48" s="43"/>
      <c r="F48" s="167"/>
    </row>
    <row r="49" spans="2:6" ht="20.100000000000001" hidden="1" customHeight="1" outlineLevel="1" x14ac:dyDescent="0.25">
      <c r="B49" s="167"/>
      <c r="C49" s="43"/>
      <c r="D49" s="167"/>
      <c r="E49" s="43"/>
      <c r="F49" s="167"/>
    </row>
    <row r="50" spans="2:6" ht="20.100000000000001" hidden="1" customHeight="1" outlineLevel="1" x14ac:dyDescent="0.25">
      <c r="B50" s="167"/>
      <c r="C50" s="43"/>
      <c r="D50" s="167"/>
      <c r="E50" s="43"/>
      <c r="F50" s="167"/>
    </row>
    <row r="51" spans="2:6" ht="20.100000000000001" hidden="1" customHeight="1" outlineLevel="1" x14ac:dyDescent="0.25">
      <c r="B51" s="167"/>
      <c r="C51" s="43"/>
      <c r="D51" s="167"/>
      <c r="E51" s="43"/>
      <c r="F51" s="167"/>
    </row>
    <row r="52" spans="2:6" ht="20.100000000000001" hidden="1" customHeight="1" outlineLevel="1" x14ac:dyDescent="0.25">
      <c r="B52" s="167"/>
      <c r="C52" s="43"/>
      <c r="D52" s="167"/>
      <c r="E52" s="43"/>
      <c r="F52" s="167"/>
    </row>
    <row r="53" spans="2:6" ht="20.100000000000001" hidden="1" customHeight="1" outlineLevel="1" x14ac:dyDescent="0.25">
      <c r="B53" s="167"/>
      <c r="C53" s="43"/>
      <c r="D53" s="167"/>
      <c r="E53" s="43"/>
      <c r="F53" s="167"/>
    </row>
    <row r="54" spans="2:6" ht="20.100000000000001" hidden="1" customHeight="1" outlineLevel="1" x14ac:dyDescent="0.25">
      <c r="B54" s="167"/>
      <c r="C54" s="43"/>
      <c r="D54" s="167"/>
      <c r="E54" s="43"/>
      <c r="F54" s="167"/>
    </row>
    <row r="55" spans="2:6" ht="20.100000000000001" hidden="1" customHeight="1" outlineLevel="1" x14ac:dyDescent="0.25">
      <c r="B55" s="167"/>
      <c r="C55" s="43"/>
      <c r="D55" s="167"/>
      <c r="E55" s="43"/>
      <c r="F55" s="167"/>
    </row>
    <row r="56" spans="2:6" ht="20.100000000000001" hidden="1" customHeight="1" outlineLevel="1" x14ac:dyDescent="0.25">
      <c r="B56" s="167"/>
      <c r="C56" s="43"/>
      <c r="D56" s="167"/>
      <c r="E56" s="43"/>
      <c r="F56" s="167"/>
    </row>
    <row r="57" spans="2:6" ht="20.100000000000001" hidden="1" customHeight="1" outlineLevel="1" x14ac:dyDescent="0.25">
      <c r="B57" s="167"/>
      <c r="C57" s="43"/>
      <c r="D57" s="167"/>
      <c r="E57" s="43"/>
      <c r="F57" s="167"/>
    </row>
    <row r="58" spans="2:6" ht="20.100000000000001" hidden="1" customHeight="1" outlineLevel="1" x14ac:dyDescent="0.25">
      <c r="B58" s="167"/>
      <c r="C58" s="43"/>
      <c r="D58" s="167"/>
      <c r="E58" s="43"/>
      <c r="F58" s="167"/>
    </row>
    <row r="59" spans="2:6" ht="20.100000000000001" hidden="1" customHeight="1" outlineLevel="1" x14ac:dyDescent="0.25">
      <c r="B59" s="167"/>
      <c r="C59" s="43"/>
      <c r="D59" s="167"/>
      <c r="E59" s="43"/>
      <c r="F59" s="167"/>
    </row>
    <row r="60" spans="2:6" ht="20.100000000000001" hidden="1" customHeight="1" outlineLevel="1" x14ac:dyDescent="0.25">
      <c r="B60" s="167"/>
      <c r="C60" s="43"/>
      <c r="D60" s="167"/>
      <c r="E60" s="43"/>
      <c r="F60" s="167"/>
    </row>
    <row r="61" spans="2:6" ht="20.100000000000001" hidden="1" customHeight="1" outlineLevel="1" x14ac:dyDescent="0.25">
      <c r="B61" s="167"/>
      <c r="C61" s="43"/>
      <c r="D61" s="167"/>
      <c r="E61" s="43"/>
      <c r="F61" s="167"/>
    </row>
    <row r="62" spans="2:6" ht="20.100000000000001" hidden="1" customHeight="1" outlineLevel="1" x14ac:dyDescent="0.25">
      <c r="B62" s="167"/>
      <c r="C62" s="43"/>
      <c r="D62" s="167"/>
      <c r="E62" s="43"/>
      <c r="F62" s="167"/>
    </row>
    <row r="63" spans="2:6" ht="20.100000000000001" hidden="1" customHeight="1" outlineLevel="1" x14ac:dyDescent="0.25">
      <c r="B63" s="167"/>
      <c r="C63" s="43"/>
      <c r="D63" s="167"/>
      <c r="E63" s="43"/>
      <c r="F63" s="167"/>
    </row>
    <row r="64" spans="2:6" ht="20.100000000000001" hidden="1" customHeight="1" outlineLevel="1" x14ac:dyDescent="0.25">
      <c r="B64" s="167"/>
      <c r="C64" s="43"/>
      <c r="D64" s="167"/>
      <c r="E64" s="43"/>
      <c r="F64" s="167"/>
    </row>
    <row r="65" spans="2:6" ht="20.100000000000001" hidden="1" customHeight="1" outlineLevel="1" x14ac:dyDescent="0.25">
      <c r="B65" s="167"/>
      <c r="C65" s="43"/>
      <c r="D65" s="167"/>
      <c r="E65" s="43"/>
      <c r="F65" s="167"/>
    </row>
    <row r="66" spans="2:6" ht="20.100000000000001" hidden="1" customHeight="1" outlineLevel="1" x14ac:dyDescent="0.25">
      <c r="B66" s="167"/>
      <c r="C66" s="43"/>
      <c r="D66" s="167"/>
      <c r="E66" s="43"/>
      <c r="F66" s="167"/>
    </row>
    <row r="67" spans="2:6" ht="20.100000000000001" hidden="1" customHeight="1" outlineLevel="1" x14ac:dyDescent="0.25">
      <c r="B67" s="167"/>
      <c r="C67" s="43"/>
      <c r="D67" s="167"/>
      <c r="E67" s="43"/>
      <c r="F67" s="167"/>
    </row>
    <row r="68" spans="2:6" ht="20.100000000000001" hidden="1" customHeight="1" outlineLevel="1" x14ac:dyDescent="0.25">
      <c r="B68" s="167"/>
      <c r="C68" s="43"/>
      <c r="D68" s="167"/>
      <c r="E68" s="43"/>
      <c r="F68" s="167"/>
    </row>
    <row r="69" spans="2:6" s="17" customFormat="1" ht="15" collapsed="1" x14ac:dyDescent="0.25"/>
    <row r="70" spans="2:6" s="21" customFormat="1" ht="23.1" customHeight="1" x14ac:dyDescent="0.25">
      <c r="B70" s="22"/>
      <c r="C70" s="23"/>
      <c r="D70" s="24"/>
      <c r="E70" s="24"/>
      <c r="F70" s="22"/>
    </row>
  </sheetData>
  <sheetProtection algorithmName="SHA-512" hashValue="ohPYbduyA7owdqFSLUtbYqUkhJygZzCgyF6i+61LAyM9OaWck2jRUdXZSNamz0Fz1IlfP/IO9XGaHR2xTkvG/w==" saltValue="i7DVsfD5lRuUcjcDjQuZg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77B1-EF65-4E8F-98F2-03FD7F7A31ED}">
  <sheetPr codeName="Sheet4">
    <pageSetUpPr fitToPage="1"/>
  </sheetPr>
  <dimension ref="A1:J257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21" customWidth="1"/>
    <col min="2" max="2" width="25.7109375" style="21" customWidth="1"/>
    <col min="3" max="3" width="35.7109375" style="42" customWidth="1"/>
    <col min="4" max="4" width="3.28515625" style="80" customWidth="1"/>
    <col min="5" max="5" width="40.7109375" style="41" customWidth="1"/>
    <col min="6" max="6" width="18.7109375" style="83" customWidth="1"/>
    <col min="7" max="7" width="35.7109375" style="42" customWidth="1"/>
    <col min="8" max="8" width="2.7109375" style="21" customWidth="1"/>
    <col min="9" max="9" width="9.140625" style="21"/>
    <col min="10" max="10" width="14.28515625" style="21" customWidth="1"/>
    <col min="11" max="16384" width="9.140625" style="21"/>
  </cols>
  <sheetData>
    <row r="1" spans="1:10" s="1" customFormat="1" ht="6.75" customHeight="1" x14ac:dyDescent="0.25">
      <c r="B1" s="2"/>
      <c r="D1" s="3"/>
      <c r="E1" s="62"/>
      <c r="F1" s="3"/>
      <c r="G1" s="3"/>
    </row>
    <row r="2" spans="1:10" s="55" customFormat="1" ht="20.100000000000001" customHeight="1" x14ac:dyDescent="0.25">
      <c r="B2" s="56" t="s">
        <v>31</v>
      </c>
      <c r="C2" s="57"/>
      <c r="D2" s="58"/>
      <c r="E2" s="63"/>
      <c r="F2" s="58"/>
      <c r="G2" s="58"/>
      <c r="H2" s="59"/>
      <c r="I2" s="59"/>
      <c r="J2" s="59"/>
    </row>
    <row r="3" spans="1:10" s="50" customFormat="1" ht="24" customHeight="1" x14ac:dyDescent="0.25">
      <c r="B3" s="51" t="s">
        <v>84</v>
      </c>
      <c r="C3" s="52"/>
      <c r="D3" s="53"/>
      <c r="E3" s="64"/>
      <c r="F3" s="53"/>
      <c r="G3" s="53"/>
      <c r="H3" s="54"/>
      <c r="I3" s="54"/>
      <c r="J3" s="54"/>
    </row>
    <row r="4" spans="1:10" s="17" customFormat="1" ht="5.0999999999999996" customHeight="1" x14ac:dyDescent="0.25">
      <c r="A4" s="16"/>
      <c r="B4" s="16"/>
      <c r="C4" s="16"/>
      <c r="D4" s="61"/>
      <c r="E4" s="65"/>
      <c r="F4" s="61"/>
      <c r="G4" s="16"/>
      <c r="H4" s="16"/>
      <c r="I4" s="16"/>
      <c r="J4" s="16"/>
    </row>
    <row r="5" spans="1:10" s="26" customFormat="1" ht="30" customHeight="1" x14ac:dyDescent="0.25">
      <c r="B5" s="60" t="s">
        <v>24</v>
      </c>
      <c r="C5" s="60" t="s">
        <v>25</v>
      </c>
      <c r="D5" s="68" t="s">
        <v>28</v>
      </c>
      <c r="E5" s="60" t="s">
        <v>29</v>
      </c>
      <c r="F5" s="60" t="s">
        <v>26</v>
      </c>
      <c r="G5" s="60" t="s">
        <v>63</v>
      </c>
    </row>
    <row r="6" spans="1:10" ht="21" customHeight="1" thickBot="1" x14ac:dyDescent="0.3">
      <c r="B6" s="44" t="s">
        <v>107</v>
      </c>
      <c r="C6" s="73" t="s">
        <v>69</v>
      </c>
      <c r="D6" s="45">
        <f>IF(LEN(calc!C28)&gt;0,COUNTIF(calc!$C$28:C28,calc!C28),"")</f>
        <v>1</v>
      </c>
      <c r="E6" s="66" t="s">
        <v>76</v>
      </c>
      <c r="F6" s="128" t="s">
        <v>50</v>
      </c>
      <c r="G6" s="46"/>
    </row>
    <row r="7" spans="1:10" ht="21" customHeight="1" thickTop="1" thickBot="1" x14ac:dyDescent="0.3">
      <c r="B7" s="47"/>
      <c r="C7" s="74"/>
      <c r="D7" s="48">
        <f>IF(LEN(calc!C29)&gt;0,COUNTIF(calc!$C$28:C29,calc!C29),"")</f>
        <v>2</v>
      </c>
      <c r="E7" s="67" t="s">
        <v>77</v>
      </c>
      <c r="F7" s="81" t="s">
        <v>103</v>
      </c>
      <c r="G7" s="49"/>
    </row>
    <row r="8" spans="1:10" ht="21" customHeight="1" thickTop="1" thickBot="1" x14ac:dyDescent="0.3">
      <c r="B8" s="47" t="s">
        <v>98</v>
      </c>
      <c r="C8" s="74" t="s">
        <v>33</v>
      </c>
      <c r="D8" s="48">
        <f>IF(LEN(calc!C30)&gt;0,COUNTIF(calc!$C$28:C30,calc!C30),"")</f>
        <v>1</v>
      </c>
      <c r="E8" s="67" t="s">
        <v>78</v>
      </c>
      <c r="F8" s="81" t="s">
        <v>102</v>
      </c>
      <c r="G8" s="49" t="s">
        <v>121</v>
      </c>
    </row>
    <row r="9" spans="1:10" ht="21" customHeight="1" thickTop="1" thickBot="1" x14ac:dyDescent="0.3">
      <c r="B9" s="47"/>
      <c r="C9" s="74"/>
      <c r="D9" s="48">
        <f>IF(LEN(calc!C31)&gt;0,COUNTIF(calc!$C$28:C31,calc!C31),"")</f>
        <v>2</v>
      </c>
      <c r="E9" s="67" t="s">
        <v>79</v>
      </c>
      <c r="F9" s="81" t="s">
        <v>103</v>
      </c>
      <c r="G9" s="49"/>
    </row>
    <row r="10" spans="1:10" ht="21" customHeight="1" thickTop="1" thickBot="1" x14ac:dyDescent="0.3">
      <c r="B10" s="47"/>
      <c r="C10" s="74"/>
      <c r="D10" s="48">
        <f>IF(LEN(calc!C32)&gt;0,COUNTIF(calc!$C$28:C32,calc!C32),"")</f>
        <v>3</v>
      </c>
      <c r="E10" s="67" t="s">
        <v>80</v>
      </c>
      <c r="F10" s="81" t="s">
        <v>104</v>
      </c>
      <c r="G10" s="49"/>
    </row>
    <row r="11" spans="1:10" ht="21" customHeight="1" thickTop="1" thickBot="1" x14ac:dyDescent="0.3">
      <c r="B11" s="47"/>
      <c r="C11" s="74"/>
      <c r="D11" s="48">
        <f>IF(LEN(calc!C33)&gt;0,COUNTIF(calc!$C$28:C33,calc!C33),"")</f>
        <v>4</v>
      </c>
      <c r="E11" s="67" t="s">
        <v>122</v>
      </c>
      <c r="F11" s="81" t="s">
        <v>104</v>
      </c>
      <c r="G11" s="49" t="s">
        <v>85</v>
      </c>
    </row>
    <row r="12" spans="1:10" ht="21" customHeight="1" thickTop="1" thickBot="1" x14ac:dyDescent="0.3">
      <c r="B12" s="47"/>
      <c r="C12" s="74" t="s">
        <v>48</v>
      </c>
      <c r="D12" s="48">
        <f>IF(LEN(calc!C34)&gt;0,COUNTIF(calc!$C$28:C34,calc!C34),"")</f>
        <v>1</v>
      </c>
      <c r="E12" s="67" t="s">
        <v>49</v>
      </c>
      <c r="F12" s="81"/>
      <c r="G12" s="49"/>
    </row>
    <row r="13" spans="1:10" ht="21" customHeight="1" thickTop="1" thickBot="1" x14ac:dyDescent="0.3">
      <c r="B13" s="47"/>
      <c r="C13" s="74"/>
      <c r="D13" s="48">
        <f>IF(LEN(calc!C35)&gt;0,COUNTIF(calc!$C$28:C35,calc!C35),"")</f>
        <v>2</v>
      </c>
      <c r="E13" s="67" t="s">
        <v>81</v>
      </c>
      <c r="F13" s="81"/>
      <c r="G13" s="49"/>
    </row>
    <row r="14" spans="1:10" ht="21" customHeight="1" thickTop="1" thickBot="1" x14ac:dyDescent="0.3">
      <c r="B14" s="47" t="s">
        <v>108</v>
      </c>
      <c r="C14" s="74" t="s">
        <v>73</v>
      </c>
      <c r="D14" s="48">
        <f>IF(LEN(calc!C36)&gt;0,COUNTIF(calc!$C$28:C36,calc!C36),"")</f>
        <v>1</v>
      </c>
      <c r="E14" s="67"/>
      <c r="F14" s="81"/>
      <c r="G14" s="49"/>
    </row>
    <row r="15" spans="1:10" ht="21" customHeight="1" thickTop="1" thickBot="1" x14ac:dyDescent="0.3">
      <c r="B15" s="47"/>
      <c r="C15" s="74"/>
      <c r="D15" s="48" t="str">
        <f>IF(LEN(calc!C37)&gt;0,COUNTIF(calc!$C$28:C37,calc!C37),"")</f>
        <v/>
      </c>
      <c r="E15" s="67"/>
      <c r="F15" s="81"/>
      <c r="G15" s="49"/>
    </row>
    <row r="16" spans="1:10" ht="21" customHeight="1" thickTop="1" thickBot="1" x14ac:dyDescent="0.3">
      <c r="B16" s="47"/>
      <c r="C16" s="74"/>
      <c r="D16" s="48" t="str">
        <f>IF(LEN(calc!C38)&gt;0,COUNTIF(calc!$C$28:C38,calc!C38),"")</f>
        <v/>
      </c>
      <c r="E16" s="67"/>
      <c r="F16" s="81"/>
      <c r="G16" s="49"/>
    </row>
    <row r="17" spans="2:7" ht="21" customHeight="1" thickTop="1" thickBot="1" x14ac:dyDescent="0.3">
      <c r="B17" s="47" t="s">
        <v>99</v>
      </c>
      <c r="C17" s="74" t="s">
        <v>16</v>
      </c>
      <c r="D17" s="48">
        <f>IF(LEN(calc!C39)&gt;0,COUNTIF(calc!$C$28:C39,calc!C39),"")</f>
        <v>1</v>
      </c>
      <c r="E17" s="67"/>
      <c r="F17" s="81"/>
      <c r="G17" s="49"/>
    </row>
    <row r="18" spans="2:7" ht="21" customHeight="1" thickTop="1" thickBot="1" x14ac:dyDescent="0.3">
      <c r="B18" s="47"/>
      <c r="C18" s="74"/>
      <c r="D18" s="48" t="str">
        <f>IF(LEN(calc!C40)&gt;0,COUNTIF(calc!$C$28:C40,calc!C40),"")</f>
        <v/>
      </c>
      <c r="E18" s="67"/>
      <c r="F18" s="81"/>
      <c r="G18" s="49"/>
    </row>
    <row r="19" spans="2:7" ht="21" customHeight="1" thickTop="1" thickBot="1" x14ac:dyDescent="0.3">
      <c r="B19" s="47"/>
      <c r="C19" s="74"/>
      <c r="D19" s="48" t="str">
        <f>IF(LEN(calc!C41)&gt;0,COUNTIF(calc!$C$28:C41,calc!C41),"")</f>
        <v/>
      </c>
      <c r="E19" s="67"/>
      <c r="F19" s="81"/>
      <c r="G19" s="49"/>
    </row>
    <row r="20" spans="2:7" ht="21" customHeight="1" thickTop="1" thickBot="1" x14ac:dyDescent="0.3">
      <c r="B20" s="47" t="s">
        <v>113</v>
      </c>
      <c r="C20" s="74" t="s">
        <v>120</v>
      </c>
      <c r="D20" s="48">
        <f>IF(LEN(calc!C42)&gt;0,COUNTIF(calc!$C$28:C42,calc!C42),"")</f>
        <v>1</v>
      </c>
      <c r="E20" s="67" t="s">
        <v>101</v>
      </c>
      <c r="F20" s="81"/>
      <c r="G20" s="49"/>
    </row>
    <row r="21" spans="2:7" ht="21" customHeight="1" thickTop="1" thickBot="1" x14ac:dyDescent="0.3">
      <c r="B21" s="47"/>
      <c r="C21" s="74"/>
      <c r="D21" s="48">
        <f>IF(LEN(calc!C43)&gt;0,COUNTIF(calc!$C$28:C43,calc!C43),"")</f>
        <v>2</v>
      </c>
      <c r="E21" s="67" t="s">
        <v>100</v>
      </c>
      <c r="F21" s="81"/>
      <c r="G21" s="49"/>
    </row>
    <row r="22" spans="2:7" ht="21" customHeight="1" thickTop="1" thickBot="1" x14ac:dyDescent="0.3">
      <c r="B22" s="47"/>
      <c r="C22" s="74"/>
      <c r="D22" s="48" t="str">
        <f>IF(LEN(calc!C44)&gt;0,COUNTIF(calc!$C$28:C44,calc!C44),"")</f>
        <v/>
      </c>
      <c r="E22" s="67"/>
      <c r="F22" s="81"/>
      <c r="G22" s="49"/>
    </row>
    <row r="23" spans="2:7" ht="21" customHeight="1" thickTop="1" thickBot="1" x14ac:dyDescent="0.3">
      <c r="B23" s="47"/>
      <c r="C23" s="74"/>
      <c r="D23" s="48" t="str">
        <f>IF(LEN(calc!C45)&gt;0,COUNTIF(calc!$C$28:C45,calc!C45),"")</f>
        <v/>
      </c>
      <c r="E23" s="67"/>
      <c r="F23" s="81"/>
      <c r="G23" s="49"/>
    </row>
    <row r="24" spans="2:7" ht="21" customHeight="1" thickTop="1" thickBot="1" x14ac:dyDescent="0.3">
      <c r="B24" s="47"/>
      <c r="C24" s="74"/>
      <c r="D24" s="48" t="str">
        <f>IF(LEN(calc!C46)&gt;0,COUNTIF(calc!$C$28:C46,calc!C46),"")</f>
        <v/>
      </c>
      <c r="E24" s="67"/>
      <c r="F24" s="81"/>
      <c r="G24" s="49"/>
    </row>
    <row r="25" spans="2:7" ht="21" customHeight="1" thickTop="1" thickBot="1" x14ac:dyDescent="0.3">
      <c r="B25" s="47"/>
      <c r="C25" s="74"/>
      <c r="D25" s="48" t="str">
        <f>IF(LEN(calc!C47)&gt;0,COUNTIF(calc!$C$28:C47,calc!C47),"")</f>
        <v/>
      </c>
      <c r="E25" s="67"/>
      <c r="F25" s="81"/>
      <c r="G25" s="49"/>
    </row>
    <row r="26" spans="2:7" ht="21" customHeight="1" thickTop="1" thickBot="1" x14ac:dyDescent="0.3">
      <c r="B26" s="158"/>
      <c r="C26" s="159"/>
      <c r="D26" s="160" t="str">
        <f>IF(LEN(calc!C48)&gt;0,COUNTIF(calc!$C$28:C48,calc!C48),"")</f>
        <v/>
      </c>
      <c r="E26" s="161"/>
      <c r="F26" s="162"/>
      <c r="G26" s="163"/>
    </row>
    <row r="27" spans="2:7" ht="21" customHeight="1" thickTop="1" thickBot="1" x14ac:dyDescent="0.3">
      <c r="B27" s="164"/>
      <c r="C27" s="165"/>
      <c r="D27" s="191"/>
      <c r="E27" s="192"/>
      <c r="F27" s="164"/>
      <c r="G27" s="165"/>
    </row>
    <row r="28" spans="2:7" ht="21" customHeight="1" thickTop="1" thickBot="1" x14ac:dyDescent="0.3">
      <c r="B28" s="164"/>
      <c r="C28" s="165"/>
      <c r="D28" s="191"/>
      <c r="E28" s="192"/>
      <c r="F28" s="164"/>
      <c r="G28" s="165"/>
    </row>
    <row r="29" spans="2:7" ht="21" customHeight="1" thickTop="1" thickBot="1" x14ac:dyDescent="0.3">
      <c r="B29" s="164"/>
      <c r="C29" s="165"/>
      <c r="D29" s="191"/>
      <c r="E29" s="192"/>
      <c r="F29" s="164"/>
      <c r="G29" s="165"/>
    </row>
    <row r="30" spans="2:7" ht="21" customHeight="1" thickTop="1" thickBot="1" x14ac:dyDescent="0.3">
      <c r="B30" s="164"/>
      <c r="C30" s="165"/>
      <c r="D30" s="191"/>
      <c r="E30" s="192"/>
      <c r="F30" s="164"/>
      <c r="G30" s="165"/>
    </row>
    <row r="31" spans="2:7" ht="21" hidden="1" customHeight="1" outlineLevel="1" thickTop="1" thickBot="1" x14ac:dyDescent="0.3">
      <c r="B31" s="164"/>
      <c r="C31" s="165"/>
      <c r="D31" s="191"/>
      <c r="E31" s="192"/>
      <c r="F31" s="164"/>
      <c r="G31" s="165"/>
    </row>
    <row r="32" spans="2:7" ht="21" hidden="1" customHeight="1" outlineLevel="1" thickTop="1" thickBot="1" x14ac:dyDescent="0.3">
      <c r="B32" s="164"/>
      <c r="C32" s="165"/>
      <c r="D32" s="191"/>
      <c r="E32" s="192"/>
      <c r="F32" s="164"/>
      <c r="G32" s="165"/>
    </row>
    <row r="33" spans="2:7" ht="21" hidden="1" customHeight="1" outlineLevel="1" thickTop="1" thickBot="1" x14ac:dyDescent="0.3">
      <c r="B33" s="164"/>
      <c r="C33" s="165"/>
      <c r="D33" s="191"/>
      <c r="E33" s="192"/>
      <c r="F33" s="164"/>
      <c r="G33" s="165"/>
    </row>
    <row r="34" spans="2:7" ht="21" hidden="1" customHeight="1" outlineLevel="1" thickTop="1" thickBot="1" x14ac:dyDescent="0.3">
      <c r="B34" s="164"/>
      <c r="C34" s="165"/>
      <c r="D34" s="191"/>
      <c r="E34" s="192"/>
      <c r="F34" s="164"/>
      <c r="G34" s="165"/>
    </row>
    <row r="35" spans="2:7" ht="21" hidden="1" customHeight="1" outlineLevel="1" thickTop="1" thickBot="1" x14ac:dyDescent="0.3">
      <c r="B35" s="164"/>
      <c r="C35" s="165"/>
      <c r="D35" s="191"/>
      <c r="E35" s="192"/>
      <c r="F35" s="164"/>
      <c r="G35" s="165"/>
    </row>
    <row r="36" spans="2:7" ht="21" hidden="1" customHeight="1" outlineLevel="1" thickTop="1" thickBot="1" x14ac:dyDescent="0.3">
      <c r="B36" s="164"/>
      <c r="C36" s="165"/>
      <c r="D36" s="191"/>
      <c r="E36" s="192"/>
      <c r="F36" s="164"/>
      <c r="G36" s="165"/>
    </row>
    <row r="37" spans="2:7" ht="21" hidden="1" customHeight="1" outlineLevel="1" thickTop="1" thickBot="1" x14ac:dyDescent="0.3">
      <c r="B37" s="164"/>
      <c r="C37" s="165"/>
      <c r="D37" s="191"/>
      <c r="E37" s="192"/>
      <c r="F37" s="164"/>
      <c r="G37" s="165"/>
    </row>
    <row r="38" spans="2:7" ht="21" hidden="1" customHeight="1" outlineLevel="1" thickTop="1" thickBot="1" x14ac:dyDescent="0.3">
      <c r="B38" s="164"/>
      <c r="C38" s="165"/>
      <c r="D38" s="191"/>
      <c r="E38" s="192"/>
      <c r="F38" s="164"/>
      <c r="G38" s="165"/>
    </row>
    <row r="39" spans="2:7" ht="21" hidden="1" customHeight="1" outlineLevel="1" thickTop="1" thickBot="1" x14ac:dyDescent="0.3">
      <c r="B39" s="164"/>
      <c r="C39" s="165"/>
      <c r="D39" s="191"/>
      <c r="E39" s="192"/>
      <c r="F39" s="164"/>
      <c r="G39" s="165"/>
    </row>
    <row r="40" spans="2:7" ht="21" hidden="1" customHeight="1" outlineLevel="1" thickTop="1" thickBot="1" x14ac:dyDescent="0.3">
      <c r="B40" s="164"/>
      <c r="C40" s="165"/>
      <c r="D40" s="191"/>
      <c r="E40" s="192"/>
      <c r="F40" s="164"/>
      <c r="G40" s="165"/>
    </row>
    <row r="41" spans="2:7" ht="21" hidden="1" customHeight="1" outlineLevel="1" thickTop="1" thickBot="1" x14ac:dyDescent="0.3">
      <c r="B41" s="164"/>
      <c r="C41" s="165"/>
      <c r="D41" s="191"/>
      <c r="E41" s="192"/>
      <c r="F41" s="164"/>
      <c r="G41" s="165"/>
    </row>
    <row r="42" spans="2:7" ht="21" hidden="1" customHeight="1" outlineLevel="1" thickTop="1" thickBot="1" x14ac:dyDescent="0.3">
      <c r="B42" s="164"/>
      <c r="C42" s="165"/>
      <c r="D42" s="191"/>
      <c r="E42" s="192"/>
      <c r="F42" s="164"/>
      <c r="G42" s="165"/>
    </row>
    <row r="43" spans="2:7" ht="21" hidden="1" customHeight="1" outlineLevel="1" thickTop="1" thickBot="1" x14ac:dyDescent="0.3">
      <c r="B43" s="164"/>
      <c r="C43" s="165"/>
      <c r="D43" s="191"/>
      <c r="E43" s="192"/>
      <c r="F43" s="164"/>
      <c r="G43" s="165"/>
    </row>
    <row r="44" spans="2:7" ht="21" hidden="1" customHeight="1" outlineLevel="1" thickTop="1" thickBot="1" x14ac:dyDescent="0.3">
      <c r="B44" s="164"/>
      <c r="C44" s="165"/>
      <c r="D44" s="191"/>
      <c r="E44" s="192"/>
      <c r="F44" s="164"/>
      <c r="G44" s="165"/>
    </row>
    <row r="45" spans="2:7" ht="21" hidden="1" customHeight="1" outlineLevel="1" thickTop="1" thickBot="1" x14ac:dyDescent="0.3">
      <c r="B45" s="164"/>
      <c r="C45" s="165"/>
      <c r="D45" s="191"/>
      <c r="E45" s="192"/>
      <c r="F45" s="164"/>
      <c r="G45" s="165"/>
    </row>
    <row r="46" spans="2:7" ht="21" hidden="1" customHeight="1" outlineLevel="1" thickTop="1" thickBot="1" x14ac:dyDescent="0.3">
      <c r="B46" s="164"/>
      <c r="C46" s="165"/>
      <c r="D46" s="191"/>
      <c r="E46" s="192"/>
      <c r="F46" s="164"/>
      <c r="G46" s="165"/>
    </row>
    <row r="47" spans="2:7" ht="21" hidden="1" customHeight="1" outlineLevel="1" thickTop="1" thickBot="1" x14ac:dyDescent="0.3">
      <c r="B47" s="164"/>
      <c r="C47" s="165"/>
      <c r="D47" s="191"/>
      <c r="E47" s="192"/>
      <c r="F47" s="164"/>
      <c r="G47" s="165"/>
    </row>
    <row r="48" spans="2:7" ht="21" hidden="1" customHeight="1" outlineLevel="1" thickTop="1" thickBot="1" x14ac:dyDescent="0.3">
      <c r="B48" s="164"/>
      <c r="C48" s="165"/>
      <c r="D48" s="191"/>
      <c r="E48" s="192"/>
      <c r="F48" s="164"/>
      <c r="G48" s="165"/>
    </row>
    <row r="49" spans="2:7" ht="21" hidden="1" customHeight="1" outlineLevel="1" thickTop="1" thickBot="1" x14ac:dyDescent="0.3">
      <c r="B49" s="164"/>
      <c r="C49" s="165"/>
      <c r="D49" s="191"/>
      <c r="E49" s="192"/>
      <c r="F49" s="164"/>
      <c r="G49" s="165"/>
    </row>
    <row r="50" spans="2:7" ht="21" hidden="1" customHeight="1" outlineLevel="1" thickTop="1" thickBot="1" x14ac:dyDescent="0.3">
      <c r="B50" s="164"/>
      <c r="C50" s="165"/>
      <c r="D50" s="191"/>
      <c r="E50" s="192"/>
      <c r="F50" s="164"/>
      <c r="G50" s="165"/>
    </row>
    <row r="51" spans="2:7" ht="21" hidden="1" customHeight="1" outlineLevel="1" thickTop="1" thickBot="1" x14ac:dyDescent="0.3">
      <c r="B51" s="164"/>
      <c r="C51" s="165"/>
      <c r="D51" s="191"/>
      <c r="E51" s="192"/>
      <c r="F51" s="164"/>
      <c r="G51" s="165"/>
    </row>
    <row r="52" spans="2:7" ht="21" hidden="1" customHeight="1" outlineLevel="1" thickTop="1" thickBot="1" x14ac:dyDescent="0.3">
      <c r="B52" s="164"/>
      <c r="C52" s="165"/>
      <c r="D52" s="191"/>
      <c r="E52" s="192"/>
      <c r="F52" s="164"/>
      <c r="G52" s="165"/>
    </row>
    <row r="53" spans="2:7" ht="21" hidden="1" customHeight="1" outlineLevel="1" thickTop="1" thickBot="1" x14ac:dyDescent="0.3">
      <c r="B53" s="164"/>
      <c r="C53" s="165"/>
      <c r="D53" s="191"/>
      <c r="E53" s="192"/>
      <c r="F53" s="164"/>
      <c r="G53" s="165"/>
    </row>
    <row r="54" spans="2:7" ht="21" hidden="1" customHeight="1" outlineLevel="1" thickTop="1" thickBot="1" x14ac:dyDescent="0.3">
      <c r="B54" s="164"/>
      <c r="C54" s="165"/>
      <c r="D54" s="191"/>
      <c r="E54" s="192"/>
      <c r="F54" s="164"/>
      <c r="G54" s="165"/>
    </row>
    <row r="55" spans="2:7" ht="21" hidden="1" customHeight="1" outlineLevel="1" thickTop="1" thickBot="1" x14ac:dyDescent="0.3">
      <c r="B55" s="164"/>
      <c r="C55" s="165"/>
      <c r="D55" s="191"/>
      <c r="E55" s="192"/>
      <c r="F55" s="164"/>
      <c r="G55" s="165"/>
    </row>
    <row r="56" spans="2:7" ht="21" hidden="1" customHeight="1" outlineLevel="1" thickTop="1" thickBot="1" x14ac:dyDescent="0.3">
      <c r="B56" s="164"/>
      <c r="C56" s="165"/>
      <c r="D56" s="191"/>
      <c r="E56" s="192"/>
      <c r="F56" s="164"/>
      <c r="G56" s="165"/>
    </row>
    <row r="57" spans="2:7" ht="21" hidden="1" customHeight="1" outlineLevel="1" thickTop="1" thickBot="1" x14ac:dyDescent="0.3">
      <c r="B57" s="164"/>
      <c r="C57" s="165"/>
      <c r="D57" s="191"/>
      <c r="E57" s="192"/>
      <c r="F57" s="164"/>
      <c r="G57" s="165"/>
    </row>
    <row r="58" spans="2:7" ht="21" hidden="1" customHeight="1" outlineLevel="1" thickTop="1" thickBot="1" x14ac:dyDescent="0.3">
      <c r="B58" s="164"/>
      <c r="C58" s="165"/>
      <c r="D58" s="191"/>
      <c r="E58" s="192"/>
      <c r="F58" s="164"/>
      <c r="G58" s="165"/>
    </row>
    <row r="59" spans="2:7" ht="21" hidden="1" customHeight="1" outlineLevel="1" thickTop="1" thickBot="1" x14ac:dyDescent="0.3">
      <c r="B59" s="164"/>
      <c r="C59" s="165"/>
      <c r="D59" s="191"/>
      <c r="E59" s="192"/>
      <c r="F59" s="164"/>
      <c r="G59" s="165"/>
    </row>
    <row r="60" spans="2:7" ht="21" hidden="1" customHeight="1" outlineLevel="1" thickTop="1" thickBot="1" x14ac:dyDescent="0.3">
      <c r="B60" s="164"/>
      <c r="C60" s="165"/>
      <c r="D60" s="191"/>
      <c r="E60" s="192"/>
      <c r="F60" s="164"/>
      <c r="G60" s="165"/>
    </row>
    <row r="61" spans="2:7" ht="21" hidden="1" customHeight="1" outlineLevel="1" thickTop="1" thickBot="1" x14ac:dyDescent="0.3">
      <c r="B61" s="164"/>
      <c r="C61" s="165"/>
      <c r="D61" s="191"/>
      <c r="E61" s="192"/>
      <c r="F61" s="164"/>
      <c r="G61" s="165"/>
    </row>
    <row r="62" spans="2:7" ht="21" hidden="1" customHeight="1" outlineLevel="1" thickTop="1" thickBot="1" x14ac:dyDescent="0.3">
      <c r="B62" s="164"/>
      <c r="C62" s="165"/>
      <c r="D62" s="191"/>
      <c r="E62" s="192"/>
      <c r="F62" s="164"/>
      <c r="G62" s="165"/>
    </row>
    <row r="63" spans="2:7" ht="21" hidden="1" customHeight="1" outlineLevel="1" thickTop="1" thickBot="1" x14ac:dyDescent="0.3">
      <c r="B63" s="164"/>
      <c r="C63" s="165"/>
      <c r="D63" s="191"/>
      <c r="E63" s="192"/>
      <c r="F63" s="164"/>
      <c r="G63" s="165"/>
    </row>
    <row r="64" spans="2:7" ht="21" hidden="1" customHeight="1" outlineLevel="1" thickTop="1" thickBot="1" x14ac:dyDescent="0.3">
      <c r="B64" s="164"/>
      <c r="C64" s="165"/>
      <c r="D64" s="191"/>
      <c r="E64" s="192"/>
      <c r="F64" s="164"/>
      <c r="G64" s="165"/>
    </row>
    <row r="65" spans="2:7" ht="21" hidden="1" customHeight="1" outlineLevel="1" thickTop="1" thickBot="1" x14ac:dyDescent="0.3">
      <c r="B65" s="164"/>
      <c r="C65" s="165"/>
      <c r="D65" s="191"/>
      <c r="E65" s="192"/>
      <c r="F65" s="164"/>
      <c r="G65" s="165"/>
    </row>
    <row r="66" spans="2:7" s="1" customFormat="1" ht="21" hidden="1" customHeight="1" outlineLevel="1" thickTop="1" thickBot="1" x14ac:dyDescent="0.3">
      <c r="B66" s="164"/>
      <c r="C66" s="165"/>
      <c r="D66" s="191"/>
      <c r="E66" s="192"/>
      <c r="F66" s="164"/>
      <c r="G66" s="165"/>
    </row>
    <row r="67" spans="2:7" ht="21" hidden="1" customHeight="1" outlineLevel="1" thickTop="1" thickBot="1" x14ac:dyDescent="0.3">
      <c r="B67" s="164"/>
      <c r="C67" s="165"/>
      <c r="D67" s="191"/>
      <c r="E67" s="192"/>
      <c r="F67" s="164"/>
      <c r="G67" s="165"/>
    </row>
    <row r="68" spans="2:7" ht="21" hidden="1" customHeight="1" outlineLevel="1" thickTop="1" thickBot="1" x14ac:dyDescent="0.3">
      <c r="B68" s="164"/>
      <c r="C68" s="165"/>
      <c r="D68" s="191"/>
      <c r="E68" s="192"/>
      <c r="F68" s="164"/>
      <c r="G68" s="165"/>
    </row>
    <row r="69" spans="2:7" ht="21" hidden="1" customHeight="1" outlineLevel="1" thickTop="1" thickBot="1" x14ac:dyDescent="0.3">
      <c r="B69" s="164"/>
      <c r="C69" s="165"/>
      <c r="D69" s="191"/>
      <c r="E69" s="192"/>
      <c r="F69" s="164"/>
      <c r="G69" s="165"/>
    </row>
    <row r="70" spans="2:7" ht="21" hidden="1" customHeight="1" outlineLevel="1" thickTop="1" thickBot="1" x14ac:dyDescent="0.3">
      <c r="B70" s="164"/>
      <c r="C70" s="165"/>
      <c r="D70" s="191"/>
      <c r="E70" s="192"/>
      <c r="F70" s="164"/>
      <c r="G70" s="165"/>
    </row>
    <row r="71" spans="2:7" ht="21" hidden="1" customHeight="1" outlineLevel="1" thickTop="1" thickBot="1" x14ac:dyDescent="0.3">
      <c r="B71" s="164"/>
      <c r="C71" s="165"/>
      <c r="D71" s="191"/>
      <c r="E71" s="192"/>
      <c r="F71" s="164"/>
      <c r="G71" s="165"/>
    </row>
    <row r="72" spans="2:7" ht="21" hidden="1" customHeight="1" outlineLevel="1" thickTop="1" thickBot="1" x14ac:dyDescent="0.3">
      <c r="B72" s="164"/>
      <c r="C72" s="165"/>
      <c r="D72" s="191"/>
      <c r="E72" s="192"/>
      <c r="F72" s="164"/>
      <c r="G72" s="165"/>
    </row>
    <row r="73" spans="2:7" ht="21" hidden="1" customHeight="1" outlineLevel="1" thickTop="1" thickBot="1" x14ac:dyDescent="0.3">
      <c r="B73" s="164"/>
      <c r="C73" s="165"/>
      <c r="D73" s="191"/>
      <c r="E73" s="192"/>
      <c r="F73" s="164"/>
      <c r="G73" s="165"/>
    </row>
    <row r="74" spans="2:7" ht="21" hidden="1" customHeight="1" outlineLevel="1" thickTop="1" thickBot="1" x14ac:dyDescent="0.3">
      <c r="B74" s="164"/>
      <c r="C74" s="165"/>
      <c r="D74" s="191"/>
      <c r="E74" s="192"/>
      <c r="F74" s="164"/>
      <c r="G74" s="165"/>
    </row>
    <row r="75" spans="2:7" ht="21" hidden="1" customHeight="1" outlineLevel="1" thickTop="1" thickBot="1" x14ac:dyDescent="0.3">
      <c r="B75" s="164"/>
      <c r="C75" s="165"/>
      <c r="D75" s="191"/>
      <c r="E75" s="192"/>
      <c r="F75" s="164"/>
      <c r="G75" s="165"/>
    </row>
    <row r="76" spans="2:7" ht="21" hidden="1" customHeight="1" outlineLevel="1" thickTop="1" thickBot="1" x14ac:dyDescent="0.3">
      <c r="B76" s="164"/>
      <c r="C76" s="165"/>
      <c r="D76" s="191"/>
      <c r="E76" s="192"/>
      <c r="F76" s="164"/>
      <c r="G76" s="165"/>
    </row>
    <row r="77" spans="2:7" ht="21" hidden="1" customHeight="1" outlineLevel="1" thickTop="1" thickBot="1" x14ac:dyDescent="0.3">
      <c r="B77" s="164"/>
      <c r="C77" s="165"/>
      <c r="D77" s="191"/>
      <c r="E77" s="192"/>
      <c r="F77" s="164"/>
      <c r="G77" s="165"/>
    </row>
    <row r="78" spans="2:7" ht="21" hidden="1" customHeight="1" outlineLevel="1" thickTop="1" thickBot="1" x14ac:dyDescent="0.3">
      <c r="B78" s="164"/>
      <c r="C78" s="165"/>
      <c r="D78" s="191"/>
      <c r="E78" s="192"/>
      <c r="F78" s="164"/>
      <c r="G78" s="165"/>
    </row>
    <row r="79" spans="2:7" ht="21" hidden="1" customHeight="1" outlineLevel="1" thickTop="1" thickBot="1" x14ac:dyDescent="0.3">
      <c r="B79" s="164"/>
      <c r="C79" s="165"/>
      <c r="D79" s="191"/>
      <c r="E79" s="192"/>
      <c r="F79" s="164"/>
      <c r="G79" s="165"/>
    </row>
    <row r="80" spans="2:7" ht="21" hidden="1" customHeight="1" outlineLevel="1" thickTop="1" thickBot="1" x14ac:dyDescent="0.3">
      <c r="B80" s="164"/>
      <c r="C80" s="165"/>
      <c r="D80" s="191"/>
      <c r="E80" s="192"/>
      <c r="F80" s="164"/>
      <c r="G80" s="165"/>
    </row>
    <row r="81" spans="2:7" ht="21" hidden="1" customHeight="1" outlineLevel="1" thickTop="1" thickBot="1" x14ac:dyDescent="0.3">
      <c r="B81" s="164"/>
      <c r="C81" s="165"/>
      <c r="D81" s="191"/>
      <c r="E81" s="192"/>
      <c r="F81" s="164"/>
      <c r="G81" s="165"/>
    </row>
    <row r="82" spans="2:7" ht="21" hidden="1" customHeight="1" outlineLevel="1" thickTop="1" thickBot="1" x14ac:dyDescent="0.3">
      <c r="B82" s="164"/>
      <c r="C82" s="165"/>
      <c r="D82" s="191"/>
      <c r="E82" s="192"/>
      <c r="F82" s="164"/>
      <c r="G82" s="165"/>
    </row>
    <row r="83" spans="2:7" ht="21" hidden="1" customHeight="1" outlineLevel="1" thickTop="1" thickBot="1" x14ac:dyDescent="0.3">
      <c r="B83" s="164"/>
      <c r="C83" s="165"/>
      <c r="D83" s="191"/>
      <c r="E83" s="192"/>
      <c r="F83" s="164"/>
      <c r="G83" s="165"/>
    </row>
    <row r="84" spans="2:7" ht="21" hidden="1" customHeight="1" outlineLevel="1" thickTop="1" thickBot="1" x14ac:dyDescent="0.3">
      <c r="B84" s="164"/>
      <c r="C84" s="165"/>
      <c r="D84" s="191"/>
      <c r="E84" s="192"/>
      <c r="F84" s="164"/>
      <c r="G84" s="165"/>
    </row>
    <row r="85" spans="2:7" ht="21" hidden="1" customHeight="1" outlineLevel="1" thickTop="1" thickBot="1" x14ac:dyDescent="0.3">
      <c r="B85" s="164"/>
      <c r="C85" s="165"/>
      <c r="D85" s="191"/>
      <c r="E85" s="192"/>
      <c r="F85" s="164"/>
      <c r="G85" s="165"/>
    </row>
    <row r="86" spans="2:7" ht="21" hidden="1" customHeight="1" outlineLevel="1" thickTop="1" thickBot="1" x14ac:dyDescent="0.3">
      <c r="B86" s="164"/>
      <c r="C86" s="165"/>
      <c r="D86" s="191"/>
      <c r="E86" s="192"/>
      <c r="F86" s="164"/>
      <c r="G86" s="165"/>
    </row>
    <row r="87" spans="2:7" ht="21" hidden="1" customHeight="1" outlineLevel="1" thickTop="1" thickBot="1" x14ac:dyDescent="0.3">
      <c r="B87" s="164"/>
      <c r="C87" s="165"/>
      <c r="D87" s="191"/>
      <c r="E87" s="192"/>
      <c r="F87" s="164"/>
      <c r="G87" s="165"/>
    </row>
    <row r="88" spans="2:7" ht="21" hidden="1" customHeight="1" outlineLevel="1" thickTop="1" thickBot="1" x14ac:dyDescent="0.3">
      <c r="B88" s="164"/>
      <c r="C88" s="165"/>
      <c r="D88" s="191"/>
      <c r="E88" s="192"/>
      <c r="F88" s="164"/>
      <c r="G88" s="165"/>
    </row>
    <row r="89" spans="2:7" ht="21" hidden="1" customHeight="1" outlineLevel="1" thickTop="1" thickBot="1" x14ac:dyDescent="0.3">
      <c r="B89" s="164"/>
      <c r="C89" s="165"/>
      <c r="D89" s="191"/>
      <c r="E89" s="192"/>
      <c r="F89" s="164"/>
      <c r="G89" s="165"/>
    </row>
    <row r="90" spans="2:7" ht="21" hidden="1" customHeight="1" outlineLevel="1" thickTop="1" thickBot="1" x14ac:dyDescent="0.3">
      <c r="B90" s="164"/>
      <c r="C90" s="165"/>
      <c r="D90" s="191"/>
      <c r="E90" s="192"/>
      <c r="F90" s="164"/>
      <c r="G90" s="165"/>
    </row>
    <row r="91" spans="2:7" ht="21" hidden="1" customHeight="1" outlineLevel="1" thickTop="1" thickBot="1" x14ac:dyDescent="0.3">
      <c r="B91" s="164"/>
      <c r="C91" s="165"/>
      <c r="D91" s="191"/>
      <c r="E91" s="192"/>
      <c r="F91" s="164"/>
      <c r="G91" s="165"/>
    </row>
    <row r="92" spans="2:7" ht="21" hidden="1" customHeight="1" outlineLevel="1" thickTop="1" thickBot="1" x14ac:dyDescent="0.3">
      <c r="B92" s="164"/>
      <c r="C92" s="165"/>
      <c r="D92" s="191"/>
      <c r="E92" s="192"/>
      <c r="F92" s="164"/>
      <c r="G92" s="165"/>
    </row>
    <row r="93" spans="2:7" ht="21" hidden="1" customHeight="1" outlineLevel="1" thickTop="1" thickBot="1" x14ac:dyDescent="0.3">
      <c r="B93" s="164"/>
      <c r="C93" s="165"/>
      <c r="D93" s="191"/>
      <c r="E93" s="192"/>
      <c r="F93" s="164"/>
      <c r="G93" s="165"/>
    </row>
    <row r="94" spans="2:7" ht="21" hidden="1" customHeight="1" outlineLevel="1" thickTop="1" thickBot="1" x14ac:dyDescent="0.3">
      <c r="B94" s="164"/>
      <c r="C94" s="165"/>
      <c r="D94" s="191"/>
      <c r="E94" s="192"/>
      <c r="F94" s="164"/>
      <c r="G94" s="165"/>
    </row>
    <row r="95" spans="2:7" ht="21" hidden="1" customHeight="1" outlineLevel="1" thickTop="1" thickBot="1" x14ac:dyDescent="0.3">
      <c r="B95" s="164"/>
      <c r="C95" s="165"/>
      <c r="D95" s="191"/>
      <c r="E95" s="192"/>
      <c r="F95" s="164"/>
      <c r="G95" s="165"/>
    </row>
    <row r="96" spans="2:7" ht="21" hidden="1" customHeight="1" outlineLevel="1" thickTop="1" thickBot="1" x14ac:dyDescent="0.3">
      <c r="B96" s="164"/>
      <c r="C96" s="165"/>
      <c r="D96" s="191"/>
      <c r="E96" s="192"/>
      <c r="F96" s="164"/>
      <c r="G96" s="165"/>
    </row>
    <row r="97" spans="2:7" ht="21" hidden="1" customHeight="1" outlineLevel="1" thickTop="1" thickBot="1" x14ac:dyDescent="0.3">
      <c r="B97" s="164"/>
      <c r="C97" s="165"/>
      <c r="D97" s="191"/>
      <c r="E97" s="192"/>
      <c r="F97" s="164"/>
      <c r="G97" s="165"/>
    </row>
    <row r="98" spans="2:7" ht="21" hidden="1" customHeight="1" outlineLevel="1" thickTop="1" thickBot="1" x14ac:dyDescent="0.3">
      <c r="B98" s="164"/>
      <c r="C98" s="165"/>
      <c r="D98" s="191"/>
      <c r="E98" s="192"/>
      <c r="F98" s="164"/>
      <c r="G98" s="165"/>
    </row>
    <row r="99" spans="2:7" ht="21" hidden="1" customHeight="1" outlineLevel="1" thickTop="1" thickBot="1" x14ac:dyDescent="0.3">
      <c r="B99" s="164"/>
      <c r="C99" s="165"/>
      <c r="D99" s="191"/>
      <c r="E99" s="192"/>
      <c r="F99" s="164"/>
      <c r="G99" s="165"/>
    </row>
    <row r="100" spans="2:7" ht="21" hidden="1" customHeight="1" outlineLevel="1" thickTop="1" thickBot="1" x14ac:dyDescent="0.3">
      <c r="B100" s="164"/>
      <c r="C100" s="165"/>
      <c r="D100" s="191"/>
      <c r="E100" s="192"/>
      <c r="F100" s="164"/>
      <c r="G100" s="165"/>
    </row>
    <row r="101" spans="2:7" ht="21" hidden="1" customHeight="1" outlineLevel="1" thickTop="1" thickBot="1" x14ac:dyDescent="0.3">
      <c r="B101" s="164"/>
      <c r="C101" s="165"/>
      <c r="D101" s="191"/>
      <c r="E101" s="192"/>
      <c r="F101" s="164"/>
      <c r="G101" s="165"/>
    </row>
    <row r="102" spans="2:7" ht="21" hidden="1" customHeight="1" outlineLevel="1" thickTop="1" thickBot="1" x14ac:dyDescent="0.3">
      <c r="B102" s="164"/>
      <c r="C102" s="165"/>
      <c r="D102" s="191"/>
      <c r="E102" s="192"/>
      <c r="F102" s="164"/>
      <c r="G102" s="165"/>
    </row>
    <row r="103" spans="2:7" ht="21" hidden="1" customHeight="1" outlineLevel="1" thickTop="1" thickBot="1" x14ac:dyDescent="0.3">
      <c r="B103" s="164"/>
      <c r="C103" s="165"/>
      <c r="D103" s="191"/>
      <c r="E103" s="192"/>
      <c r="F103" s="164"/>
      <c r="G103" s="165"/>
    </row>
    <row r="104" spans="2:7" ht="21" hidden="1" customHeight="1" outlineLevel="1" thickTop="1" thickBot="1" x14ac:dyDescent="0.3">
      <c r="B104" s="164"/>
      <c r="C104" s="165"/>
      <c r="D104" s="191"/>
      <c r="E104" s="192"/>
      <c r="F104" s="164"/>
      <c r="G104" s="165"/>
    </row>
    <row r="105" spans="2:7" ht="21" hidden="1" customHeight="1" outlineLevel="1" thickTop="1" thickBot="1" x14ac:dyDescent="0.3">
      <c r="B105" s="164"/>
      <c r="C105" s="165"/>
      <c r="D105" s="191"/>
      <c r="E105" s="192"/>
      <c r="F105" s="164"/>
      <c r="G105" s="165"/>
    </row>
    <row r="106" spans="2:7" ht="21" hidden="1" customHeight="1" outlineLevel="1" thickTop="1" thickBot="1" x14ac:dyDescent="0.3">
      <c r="B106" s="164"/>
      <c r="C106" s="165"/>
      <c r="D106" s="191"/>
      <c r="E106" s="192"/>
      <c r="F106" s="164"/>
      <c r="G106" s="165"/>
    </row>
    <row r="107" spans="2:7" ht="21" hidden="1" customHeight="1" outlineLevel="1" thickTop="1" thickBot="1" x14ac:dyDescent="0.3">
      <c r="B107" s="164"/>
      <c r="C107" s="165"/>
      <c r="D107" s="191"/>
      <c r="E107" s="192"/>
      <c r="F107" s="164"/>
      <c r="G107" s="165"/>
    </row>
    <row r="108" spans="2:7" ht="21" hidden="1" customHeight="1" outlineLevel="1" thickTop="1" thickBot="1" x14ac:dyDescent="0.3">
      <c r="B108" s="164"/>
      <c r="C108" s="165"/>
      <c r="D108" s="191"/>
      <c r="E108" s="192"/>
      <c r="F108" s="164"/>
      <c r="G108" s="165"/>
    </row>
    <row r="109" spans="2:7" ht="21" hidden="1" customHeight="1" outlineLevel="1" thickTop="1" thickBot="1" x14ac:dyDescent="0.3">
      <c r="B109" s="164"/>
      <c r="C109" s="165"/>
      <c r="D109" s="191"/>
      <c r="E109" s="192"/>
      <c r="F109" s="164"/>
      <c r="G109" s="165"/>
    </row>
    <row r="110" spans="2:7" ht="21" hidden="1" customHeight="1" outlineLevel="1" thickTop="1" thickBot="1" x14ac:dyDescent="0.3">
      <c r="B110" s="164"/>
      <c r="C110" s="165"/>
      <c r="D110" s="191"/>
      <c r="E110" s="192"/>
      <c r="F110" s="164"/>
      <c r="G110" s="165"/>
    </row>
    <row r="111" spans="2:7" ht="21" hidden="1" customHeight="1" outlineLevel="1" thickTop="1" thickBot="1" x14ac:dyDescent="0.3">
      <c r="B111" s="164"/>
      <c r="C111" s="165"/>
      <c r="D111" s="191"/>
      <c r="E111" s="192"/>
      <c r="F111" s="164"/>
      <c r="G111" s="165"/>
    </row>
    <row r="112" spans="2:7" ht="21" hidden="1" customHeight="1" outlineLevel="1" thickTop="1" thickBot="1" x14ac:dyDescent="0.3">
      <c r="B112" s="164"/>
      <c r="C112" s="165"/>
      <c r="D112" s="191"/>
      <c r="E112" s="192"/>
      <c r="F112" s="164"/>
      <c r="G112" s="165"/>
    </row>
    <row r="113" spans="2:7" ht="21" hidden="1" customHeight="1" outlineLevel="1" thickTop="1" thickBot="1" x14ac:dyDescent="0.3">
      <c r="B113" s="164"/>
      <c r="C113" s="165"/>
      <c r="D113" s="191"/>
      <c r="E113" s="192"/>
      <c r="F113" s="164"/>
      <c r="G113" s="165"/>
    </row>
    <row r="114" spans="2:7" ht="21" hidden="1" customHeight="1" outlineLevel="1" thickTop="1" thickBot="1" x14ac:dyDescent="0.3">
      <c r="B114" s="164"/>
      <c r="C114" s="165"/>
      <c r="D114" s="191"/>
      <c r="E114" s="192"/>
      <c r="F114" s="164"/>
      <c r="G114" s="165"/>
    </row>
    <row r="115" spans="2:7" ht="21" hidden="1" customHeight="1" outlineLevel="1" thickTop="1" thickBot="1" x14ac:dyDescent="0.3">
      <c r="B115" s="164"/>
      <c r="C115" s="165"/>
      <c r="D115" s="191"/>
      <c r="E115" s="192"/>
      <c r="F115" s="164"/>
      <c r="G115" s="165"/>
    </row>
    <row r="116" spans="2:7" ht="21" hidden="1" customHeight="1" outlineLevel="1" thickTop="1" thickBot="1" x14ac:dyDescent="0.3">
      <c r="B116" s="164"/>
      <c r="C116" s="165"/>
      <c r="D116" s="191"/>
      <c r="E116" s="192"/>
      <c r="F116" s="164"/>
      <c r="G116" s="165"/>
    </row>
    <row r="117" spans="2:7" ht="21" hidden="1" customHeight="1" outlineLevel="1" thickTop="1" thickBot="1" x14ac:dyDescent="0.3">
      <c r="B117" s="164"/>
      <c r="C117" s="165"/>
      <c r="D117" s="191"/>
      <c r="E117" s="192"/>
      <c r="F117" s="164"/>
      <c r="G117" s="165"/>
    </row>
    <row r="118" spans="2:7" ht="21" hidden="1" customHeight="1" outlineLevel="1" thickTop="1" thickBot="1" x14ac:dyDescent="0.3">
      <c r="B118" s="164"/>
      <c r="C118" s="165"/>
      <c r="D118" s="191"/>
      <c r="E118" s="192"/>
      <c r="F118" s="164"/>
      <c r="G118" s="165"/>
    </row>
    <row r="119" spans="2:7" ht="21" hidden="1" customHeight="1" outlineLevel="1" thickTop="1" thickBot="1" x14ac:dyDescent="0.3">
      <c r="B119" s="164"/>
      <c r="C119" s="165"/>
      <c r="D119" s="191"/>
      <c r="E119" s="192"/>
      <c r="F119" s="164"/>
      <c r="G119" s="165"/>
    </row>
    <row r="120" spans="2:7" ht="21" hidden="1" customHeight="1" outlineLevel="1" thickTop="1" thickBot="1" x14ac:dyDescent="0.3">
      <c r="B120" s="164"/>
      <c r="C120" s="165"/>
      <c r="D120" s="191"/>
      <c r="E120" s="192"/>
      <c r="F120" s="164"/>
      <c r="G120" s="165"/>
    </row>
    <row r="121" spans="2:7" ht="21" hidden="1" customHeight="1" outlineLevel="1" thickTop="1" thickBot="1" x14ac:dyDescent="0.3">
      <c r="B121" s="164"/>
      <c r="C121" s="165"/>
      <c r="D121" s="191"/>
      <c r="E121" s="192"/>
      <c r="F121" s="164"/>
      <c r="G121" s="165"/>
    </row>
    <row r="122" spans="2:7" ht="21" hidden="1" customHeight="1" outlineLevel="1" thickTop="1" thickBot="1" x14ac:dyDescent="0.3">
      <c r="B122" s="164"/>
      <c r="C122" s="165"/>
      <c r="D122" s="191"/>
      <c r="E122" s="192"/>
      <c r="F122" s="164"/>
      <c r="G122" s="165"/>
    </row>
    <row r="123" spans="2:7" ht="21" hidden="1" customHeight="1" outlineLevel="1" thickTop="1" thickBot="1" x14ac:dyDescent="0.3">
      <c r="B123" s="164"/>
      <c r="C123" s="165"/>
      <c r="D123" s="191"/>
      <c r="E123" s="192"/>
      <c r="F123" s="164"/>
      <c r="G123" s="165"/>
    </row>
    <row r="124" spans="2:7" ht="21" hidden="1" customHeight="1" outlineLevel="1" thickTop="1" thickBot="1" x14ac:dyDescent="0.3">
      <c r="B124" s="164"/>
      <c r="C124" s="165"/>
      <c r="D124" s="191"/>
      <c r="E124" s="192"/>
      <c r="F124" s="164"/>
      <c r="G124" s="165"/>
    </row>
    <row r="125" spans="2:7" ht="21" hidden="1" customHeight="1" outlineLevel="1" thickTop="1" thickBot="1" x14ac:dyDescent="0.3">
      <c r="B125" s="164"/>
      <c r="C125" s="165"/>
      <c r="D125" s="191"/>
      <c r="E125" s="192"/>
      <c r="F125" s="164"/>
      <c r="G125" s="165"/>
    </row>
    <row r="126" spans="2:7" ht="21" hidden="1" customHeight="1" outlineLevel="1" thickTop="1" thickBot="1" x14ac:dyDescent="0.3">
      <c r="B126" s="164"/>
      <c r="C126" s="165"/>
      <c r="D126" s="191"/>
      <c r="E126" s="192"/>
      <c r="F126" s="164"/>
      <c r="G126" s="165"/>
    </row>
    <row r="127" spans="2:7" ht="21" hidden="1" customHeight="1" outlineLevel="1" thickTop="1" thickBot="1" x14ac:dyDescent="0.3">
      <c r="B127" s="164"/>
      <c r="C127" s="165"/>
      <c r="D127" s="191"/>
      <c r="E127" s="192"/>
      <c r="F127" s="164"/>
      <c r="G127" s="165"/>
    </row>
    <row r="128" spans="2:7" ht="21" hidden="1" customHeight="1" outlineLevel="1" thickTop="1" thickBot="1" x14ac:dyDescent="0.3">
      <c r="B128" s="164"/>
      <c r="C128" s="165"/>
      <c r="D128" s="191"/>
      <c r="E128" s="192"/>
      <c r="F128" s="164"/>
      <c r="G128" s="165"/>
    </row>
    <row r="129" spans="2:7" ht="21" hidden="1" customHeight="1" outlineLevel="1" thickTop="1" thickBot="1" x14ac:dyDescent="0.3">
      <c r="B129" s="164"/>
      <c r="C129" s="165"/>
      <c r="D129" s="191"/>
      <c r="E129" s="192"/>
      <c r="F129" s="164"/>
      <c r="G129" s="165"/>
    </row>
    <row r="130" spans="2:7" ht="21" hidden="1" customHeight="1" outlineLevel="1" thickTop="1" thickBot="1" x14ac:dyDescent="0.3">
      <c r="B130" s="164"/>
      <c r="C130" s="165"/>
      <c r="D130" s="191"/>
      <c r="E130" s="192"/>
      <c r="F130" s="164"/>
      <c r="G130" s="165"/>
    </row>
    <row r="131" spans="2:7" ht="21" hidden="1" customHeight="1" outlineLevel="1" thickTop="1" thickBot="1" x14ac:dyDescent="0.3">
      <c r="B131" s="164"/>
      <c r="C131" s="165"/>
      <c r="D131" s="191"/>
      <c r="E131" s="192"/>
      <c r="F131" s="164"/>
      <c r="G131" s="165"/>
    </row>
    <row r="132" spans="2:7" ht="21" hidden="1" customHeight="1" outlineLevel="1" thickTop="1" thickBot="1" x14ac:dyDescent="0.3">
      <c r="B132" s="164"/>
      <c r="C132" s="165"/>
      <c r="D132" s="191"/>
      <c r="E132" s="192"/>
      <c r="F132" s="164"/>
      <c r="G132" s="165"/>
    </row>
    <row r="133" spans="2:7" ht="21" hidden="1" customHeight="1" outlineLevel="1" thickTop="1" thickBot="1" x14ac:dyDescent="0.3">
      <c r="B133" s="164"/>
      <c r="C133" s="165"/>
      <c r="D133" s="191"/>
      <c r="E133" s="192"/>
      <c r="F133" s="164"/>
      <c r="G133" s="165"/>
    </row>
    <row r="134" spans="2:7" ht="21" hidden="1" customHeight="1" outlineLevel="1" thickTop="1" thickBot="1" x14ac:dyDescent="0.3">
      <c r="B134" s="164"/>
      <c r="C134" s="165"/>
      <c r="D134" s="191"/>
      <c r="E134" s="192"/>
      <c r="F134" s="164"/>
      <c r="G134" s="165"/>
    </row>
    <row r="135" spans="2:7" ht="21" hidden="1" customHeight="1" outlineLevel="1" thickTop="1" thickBot="1" x14ac:dyDescent="0.3">
      <c r="B135" s="164"/>
      <c r="C135" s="165"/>
      <c r="D135" s="191"/>
      <c r="E135" s="192"/>
      <c r="F135" s="164"/>
      <c r="G135" s="165"/>
    </row>
    <row r="136" spans="2:7" ht="21" hidden="1" customHeight="1" outlineLevel="1" thickTop="1" thickBot="1" x14ac:dyDescent="0.3">
      <c r="B136" s="164"/>
      <c r="C136" s="165"/>
      <c r="D136" s="191"/>
      <c r="E136" s="192"/>
      <c r="F136" s="164"/>
      <c r="G136" s="165"/>
    </row>
    <row r="137" spans="2:7" ht="21" hidden="1" customHeight="1" outlineLevel="1" thickTop="1" thickBot="1" x14ac:dyDescent="0.3">
      <c r="B137" s="164"/>
      <c r="C137" s="165"/>
      <c r="D137" s="191"/>
      <c r="E137" s="192"/>
      <c r="F137" s="164"/>
      <c r="G137" s="165"/>
    </row>
    <row r="138" spans="2:7" ht="21" hidden="1" customHeight="1" outlineLevel="1" thickTop="1" thickBot="1" x14ac:dyDescent="0.3">
      <c r="B138" s="164"/>
      <c r="C138" s="165"/>
      <c r="D138" s="191"/>
      <c r="E138" s="192"/>
      <c r="F138" s="164"/>
      <c r="G138" s="165"/>
    </row>
    <row r="139" spans="2:7" ht="21" hidden="1" customHeight="1" outlineLevel="1" thickTop="1" thickBot="1" x14ac:dyDescent="0.3">
      <c r="B139" s="164"/>
      <c r="C139" s="165"/>
      <c r="D139" s="191"/>
      <c r="E139" s="192"/>
      <c r="F139" s="164"/>
      <c r="G139" s="165"/>
    </row>
    <row r="140" spans="2:7" ht="21" hidden="1" customHeight="1" outlineLevel="1" thickTop="1" thickBot="1" x14ac:dyDescent="0.3">
      <c r="B140" s="164"/>
      <c r="C140" s="165"/>
      <c r="D140" s="191"/>
      <c r="E140" s="192"/>
      <c r="F140" s="164"/>
      <c r="G140" s="165"/>
    </row>
    <row r="141" spans="2:7" ht="21" hidden="1" customHeight="1" outlineLevel="1" thickTop="1" thickBot="1" x14ac:dyDescent="0.3">
      <c r="B141" s="164"/>
      <c r="C141" s="165"/>
      <c r="D141" s="191"/>
      <c r="E141" s="192"/>
      <c r="F141" s="164"/>
      <c r="G141" s="165"/>
    </row>
    <row r="142" spans="2:7" ht="21" hidden="1" customHeight="1" outlineLevel="1" thickTop="1" thickBot="1" x14ac:dyDescent="0.3">
      <c r="B142" s="164"/>
      <c r="C142" s="165"/>
      <c r="D142" s="191"/>
      <c r="E142" s="192"/>
      <c r="F142" s="164"/>
      <c r="G142" s="165"/>
    </row>
    <row r="143" spans="2:7" ht="21" hidden="1" customHeight="1" outlineLevel="1" thickTop="1" thickBot="1" x14ac:dyDescent="0.3">
      <c r="B143" s="164"/>
      <c r="C143" s="165"/>
      <c r="D143" s="191"/>
      <c r="E143" s="192"/>
      <c r="F143" s="164"/>
      <c r="G143" s="165"/>
    </row>
    <row r="144" spans="2:7" ht="21" hidden="1" customHeight="1" outlineLevel="1" thickTop="1" thickBot="1" x14ac:dyDescent="0.3">
      <c r="B144" s="164"/>
      <c r="C144" s="165"/>
      <c r="D144" s="191"/>
      <c r="E144" s="192"/>
      <c r="F144" s="164"/>
      <c r="G144" s="165"/>
    </row>
    <row r="145" spans="2:7" ht="21" hidden="1" customHeight="1" outlineLevel="1" thickTop="1" thickBot="1" x14ac:dyDescent="0.3">
      <c r="B145" s="164"/>
      <c r="C145" s="165"/>
      <c r="D145" s="191"/>
      <c r="E145" s="192"/>
      <c r="F145" s="164"/>
      <c r="G145" s="165"/>
    </row>
    <row r="146" spans="2:7" ht="21" hidden="1" customHeight="1" outlineLevel="1" thickTop="1" thickBot="1" x14ac:dyDescent="0.3">
      <c r="B146" s="164"/>
      <c r="C146" s="165"/>
      <c r="D146" s="191"/>
      <c r="E146" s="192"/>
      <c r="F146" s="164"/>
      <c r="G146" s="165"/>
    </row>
    <row r="147" spans="2:7" ht="21" hidden="1" customHeight="1" outlineLevel="1" thickTop="1" thickBot="1" x14ac:dyDescent="0.3">
      <c r="B147" s="164"/>
      <c r="C147" s="165"/>
      <c r="D147" s="191"/>
      <c r="E147" s="192"/>
      <c r="F147" s="164"/>
      <c r="G147" s="165"/>
    </row>
    <row r="148" spans="2:7" ht="21" hidden="1" customHeight="1" outlineLevel="1" thickTop="1" thickBot="1" x14ac:dyDescent="0.3">
      <c r="B148" s="164"/>
      <c r="C148" s="165"/>
      <c r="D148" s="191"/>
      <c r="E148" s="192"/>
      <c r="F148" s="164"/>
      <c r="G148" s="165"/>
    </row>
    <row r="149" spans="2:7" ht="21" hidden="1" customHeight="1" outlineLevel="1" thickTop="1" thickBot="1" x14ac:dyDescent="0.3">
      <c r="B149" s="164"/>
      <c r="C149" s="165"/>
      <c r="D149" s="191"/>
      <c r="E149" s="192"/>
      <c r="F149" s="164"/>
      <c r="G149" s="165"/>
    </row>
    <row r="150" spans="2:7" ht="21" hidden="1" customHeight="1" outlineLevel="1" thickTop="1" thickBot="1" x14ac:dyDescent="0.3">
      <c r="B150" s="164"/>
      <c r="C150" s="165"/>
      <c r="D150" s="191"/>
      <c r="E150" s="192"/>
      <c r="F150" s="164"/>
      <c r="G150" s="165"/>
    </row>
    <row r="151" spans="2:7" ht="21" hidden="1" customHeight="1" outlineLevel="1" thickTop="1" thickBot="1" x14ac:dyDescent="0.3">
      <c r="B151" s="164"/>
      <c r="C151" s="165"/>
      <c r="D151" s="191"/>
      <c r="E151" s="192"/>
      <c r="F151" s="164"/>
      <c r="G151" s="165"/>
    </row>
    <row r="152" spans="2:7" ht="21" hidden="1" customHeight="1" outlineLevel="1" thickTop="1" thickBot="1" x14ac:dyDescent="0.3">
      <c r="B152" s="164"/>
      <c r="C152" s="165"/>
      <c r="D152" s="191"/>
      <c r="E152" s="192"/>
      <c r="F152" s="164"/>
      <c r="G152" s="165"/>
    </row>
    <row r="153" spans="2:7" ht="21" hidden="1" customHeight="1" outlineLevel="1" thickTop="1" thickBot="1" x14ac:dyDescent="0.3">
      <c r="B153" s="164"/>
      <c r="C153" s="165"/>
      <c r="D153" s="191"/>
      <c r="E153" s="192"/>
      <c r="F153" s="164"/>
      <c r="G153" s="165"/>
    </row>
    <row r="154" spans="2:7" ht="21" hidden="1" customHeight="1" outlineLevel="1" thickTop="1" thickBot="1" x14ac:dyDescent="0.3">
      <c r="B154" s="164"/>
      <c r="C154" s="165"/>
      <c r="D154" s="191"/>
      <c r="E154" s="192"/>
      <c r="F154" s="164"/>
      <c r="G154" s="165"/>
    </row>
    <row r="155" spans="2:7" ht="21" hidden="1" customHeight="1" outlineLevel="1" thickTop="1" thickBot="1" x14ac:dyDescent="0.3">
      <c r="B155" s="164"/>
      <c r="C155" s="165"/>
      <c r="D155" s="191"/>
      <c r="E155" s="192"/>
      <c r="F155" s="164"/>
      <c r="G155" s="165"/>
    </row>
    <row r="156" spans="2:7" ht="21" hidden="1" customHeight="1" outlineLevel="1" thickTop="1" thickBot="1" x14ac:dyDescent="0.3">
      <c r="B156" s="164"/>
      <c r="C156" s="165"/>
      <c r="D156" s="191"/>
      <c r="E156" s="192"/>
      <c r="F156" s="164"/>
      <c r="G156" s="165"/>
    </row>
    <row r="157" spans="2:7" ht="21" hidden="1" customHeight="1" outlineLevel="1" thickTop="1" thickBot="1" x14ac:dyDescent="0.3">
      <c r="B157" s="164"/>
      <c r="C157" s="165"/>
      <c r="D157" s="191"/>
      <c r="E157" s="192"/>
      <c r="F157" s="164"/>
      <c r="G157" s="165"/>
    </row>
    <row r="158" spans="2:7" ht="21" hidden="1" customHeight="1" outlineLevel="1" thickTop="1" thickBot="1" x14ac:dyDescent="0.3">
      <c r="B158" s="164"/>
      <c r="C158" s="165"/>
      <c r="D158" s="191"/>
      <c r="E158" s="192"/>
      <c r="F158" s="164"/>
      <c r="G158" s="165"/>
    </row>
    <row r="159" spans="2:7" ht="21" hidden="1" customHeight="1" outlineLevel="1" thickTop="1" thickBot="1" x14ac:dyDescent="0.3">
      <c r="B159" s="164"/>
      <c r="C159" s="165"/>
      <c r="D159" s="191"/>
      <c r="E159" s="192"/>
      <c r="F159" s="164"/>
      <c r="G159" s="165"/>
    </row>
    <row r="160" spans="2:7" ht="21" hidden="1" customHeight="1" outlineLevel="1" thickTop="1" thickBot="1" x14ac:dyDescent="0.3">
      <c r="B160" s="164"/>
      <c r="C160" s="165"/>
      <c r="D160" s="191"/>
      <c r="E160" s="192"/>
      <c r="F160" s="164"/>
      <c r="G160" s="165"/>
    </row>
    <row r="161" spans="2:7" ht="21" hidden="1" customHeight="1" outlineLevel="1" thickTop="1" thickBot="1" x14ac:dyDescent="0.3">
      <c r="B161" s="164"/>
      <c r="C161" s="165"/>
      <c r="D161" s="191"/>
      <c r="E161" s="192"/>
      <c r="F161" s="164"/>
      <c r="G161" s="165"/>
    </row>
    <row r="162" spans="2:7" ht="21" hidden="1" customHeight="1" outlineLevel="1" thickTop="1" thickBot="1" x14ac:dyDescent="0.3">
      <c r="B162" s="164"/>
      <c r="C162" s="165"/>
      <c r="D162" s="191"/>
      <c r="E162" s="192"/>
      <c r="F162" s="164"/>
      <c r="G162" s="165"/>
    </row>
    <row r="163" spans="2:7" ht="21" hidden="1" customHeight="1" outlineLevel="1" thickTop="1" thickBot="1" x14ac:dyDescent="0.3">
      <c r="B163" s="164"/>
      <c r="C163" s="165"/>
      <c r="D163" s="191"/>
      <c r="E163" s="192"/>
      <c r="F163" s="164"/>
      <c r="G163" s="165"/>
    </row>
    <row r="164" spans="2:7" ht="21" hidden="1" customHeight="1" outlineLevel="1" thickTop="1" thickBot="1" x14ac:dyDescent="0.3">
      <c r="B164" s="164"/>
      <c r="C164" s="165"/>
      <c r="D164" s="191"/>
      <c r="E164" s="192"/>
      <c r="F164" s="164"/>
      <c r="G164" s="165"/>
    </row>
    <row r="165" spans="2:7" ht="21" hidden="1" customHeight="1" outlineLevel="1" thickTop="1" thickBot="1" x14ac:dyDescent="0.3">
      <c r="B165" s="164"/>
      <c r="C165" s="165"/>
      <c r="D165" s="191"/>
      <c r="E165" s="192"/>
      <c r="F165" s="164"/>
      <c r="G165" s="165"/>
    </row>
    <row r="166" spans="2:7" ht="21" hidden="1" customHeight="1" outlineLevel="1" thickTop="1" thickBot="1" x14ac:dyDescent="0.3">
      <c r="B166" s="164"/>
      <c r="C166" s="165"/>
      <c r="D166" s="191"/>
      <c r="E166" s="192"/>
      <c r="F166" s="164"/>
      <c r="G166" s="165"/>
    </row>
    <row r="167" spans="2:7" ht="21" hidden="1" customHeight="1" outlineLevel="1" thickTop="1" thickBot="1" x14ac:dyDescent="0.3">
      <c r="B167" s="164"/>
      <c r="C167" s="165"/>
      <c r="D167" s="191"/>
      <c r="E167" s="192"/>
      <c r="F167" s="164"/>
      <c r="G167" s="165"/>
    </row>
    <row r="168" spans="2:7" ht="21" hidden="1" customHeight="1" outlineLevel="1" thickTop="1" thickBot="1" x14ac:dyDescent="0.3">
      <c r="B168" s="164"/>
      <c r="C168" s="165"/>
      <c r="D168" s="191"/>
      <c r="E168" s="192"/>
      <c r="F168" s="164"/>
      <c r="G168" s="165"/>
    </row>
    <row r="169" spans="2:7" ht="21" hidden="1" customHeight="1" outlineLevel="1" thickTop="1" thickBot="1" x14ac:dyDescent="0.3">
      <c r="B169" s="164"/>
      <c r="C169" s="165"/>
      <c r="D169" s="191"/>
      <c r="E169" s="192"/>
      <c r="F169" s="164"/>
      <c r="G169" s="165"/>
    </row>
    <row r="170" spans="2:7" ht="21" hidden="1" customHeight="1" outlineLevel="1" thickTop="1" thickBot="1" x14ac:dyDescent="0.3">
      <c r="B170" s="164"/>
      <c r="C170" s="165"/>
      <c r="D170" s="191"/>
      <c r="E170" s="192"/>
      <c r="F170" s="164"/>
      <c r="G170" s="165"/>
    </row>
    <row r="171" spans="2:7" ht="21" hidden="1" customHeight="1" outlineLevel="1" thickTop="1" thickBot="1" x14ac:dyDescent="0.3">
      <c r="B171" s="164"/>
      <c r="C171" s="165"/>
      <c r="D171" s="191"/>
      <c r="E171" s="192"/>
      <c r="F171" s="164"/>
      <c r="G171" s="165"/>
    </row>
    <row r="172" spans="2:7" ht="21" hidden="1" customHeight="1" outlineLevel="1" thickTop="1" thickBot="1" x14ac:dyDescent="0.3">
      <c r="B172" s="164"/>
      <c r="C172" s="165"/>
      <c r="D172" s="191"/>
      <c r="E172" s="192"/>
      <c r="F172" s="164"/>
      <c r="G172" s="165"/>
    </row>
    <row r="173" spans="2:7" ht="21" hidden="1" customHeight="1" outlineLevel="1" thickTop="1" thickBot="1" x14ac:dyDescent="0.3">
      <c r="B173" s="164"/>
      <c r="C173" s="165"/>
      <c r="D173" s="191"/>
      <c r="E173" s="192"/>
      <c r="F173" s="164"/>
      <c r="G173" s="165"/>
    </row>
    <row r="174" spans="2:7" ht="21" hidden="1" customHeight="1" outlineLevel="1" thickTop="1" thickBot="1" x14ac:dyDescent="0.3">
      <c r="B174" s="164"/>
      <c r="C174" s="165"/>
      <c r="D174" s="191"/>
      <c r="E174" s="192"/>
      <c r="F174" s="164"/>
      <c r="G174" s="165"/>
    </row>
    <row r="175" spans="2:7" ht="21" hidden="1" customHeight="1" outlineLevel="1" thickTop="1" thickBot="1" x14ac:dyDescent="0.3">
      <c r="B175" s="164"/>
      <c r="C175" s="165"/>
      <c r="D175" s="191"/>
      <c r="E175" s="192"/>
      <c r="F175" s="164"/>
      <c r="G175" s="165"/>
    </row>
    <row r="176" spans="2:7" ht="21" hidden="1" customHeight="1" outlineLevel="1" thickTop="1" thickBot="1" x14ac:dyDescent="0.3">
      <c r="B176" s="164"/>
      <c r="C176" s="165"/>
      <c r="D176" s="191"/>
      <c r="E176" s="192"/>
      <c r="F176" s="164"/>
      <c r="G176" s="165"/>
    </row>
    <row r="177" spans="2:7" ht="21" hidden="1" customHeight="1" outlineLevel="1" thickTop="1" thickBot="1" x14ac:dyDescent="0.3">
      <c r="B177" s="164"/>
      <c r="C177" s="165"/>
      <c r="D177" s="191"/>
      <c r="E177" s="192"/>
      <c r="F177" s="164"/>
      <c r="G177" s="165"/>
    </row>
    <row r="178" spans="2:7" ht="21" hidden="1" customHeight="1" outlineLevel="1" thickTop="1" thickBot="1" x14ac:dyDescent="0.3">
      <c r="B178" s="164"/>
      <c r="C178" s="165"/>
      <c r="D178" s="191"/>
      <c r="E178" s="192"/>
      <c r="F178" s="164"/>
      <c r="G178" s="165"/>
    </row>
    <row r="179" spans="2:7" ht="21" hidden="1" customHeight="1" outlineLevel="1" thickTop="1" thickBot="1" x14ac:dyDescent="0.3">
      <c r="B179" s="164"/>
      <c r="C179" s="165"/>
      <c r="D179" s="191"/>
      <c r="E179" s="192"/>
      <c r="F179" s="164"/>
      <c r="G179" s="165"/>
    </row>
    <row r="180" spans="2:7" ht="21" hidden="1" customHeight="1" outlineLevel="1" thickTop="1" thickBot="1" x14ac:dyDescent="0.3">
      <c r="B180" s="164"/>
      <c r="C180" s="165"/>
      <c r="D180" s="191"/>
      <c r="E180" s="192"/>
      <c r="F180" s="164"/>
      <c r="G180" s="165"/>
    </row>
    <row r="181" spans="2:7" ht="21" hidden="1" customHeight="1" outlineLevel="1" thickTop="1" thickBot="1" x14ac:dyDescent="0.3">
      <c r="B181" s="164"/>
      <c r="C181" s="165"/>
      <c r="D181" s="191"/>
      <c r="E181" s="192"/>
      <c r="F181" s="164"/>
      <c r="G181" s="165"/>
    </row>
    <row r="182" spans="2:7" ht="21" hidden="1" customHeight="1" outlineLevel="1" thickTop="1" thickBot="1" x14ac:dyDescent="0.3">
      <c r="B182" s="164"/>
      <c r="C182" s="165"/>
      <c r="D182" s="191"/>
      <c r="E182" s="192"/>
      <c r="F182" s="164"/>
      <c r="G182" s="165"/>
    </row>
    <row r="183" spans="2:7" ht="21" hidden="1" customHeight="1" outlineLevel="1" thickTop="1" thickBot="1" x14ac:dyDescent="0.3">
      <c r="B183" s="164"/>
      <c r="C183" s="165"/>
      <c r="D183" s="191"/>
      <c r="E183" s="192"/>
      <c r="F183" s="164"/>
      <c r="G183" s="165"/>
    </row>
    <row r="184" spans="2:7" ht="21" hidden="1" customHeight="1" outlineLevel="1" thickTop="1" thickBot="1" x14ac:dyDescent="0.3">
      <c r="B184" s="164"/>
      <c r="C184" s="165"/>
      <c r="D184" s="191"/>
      <c r="E184" s="192"/>
      <c r="F184" s="164"/>
      <c r="G184" s="165"/>
    </row>
    <row r="185" spans="2:7" ht="21" hidden="1" customHeight="1" outlineLevel="1" thickTop="1" thickBot="1" x14ac:dyDescent="0.3">
      <c r="B185" s="164"/>
      <c r="C185" s="165"/>
      <c r="D185" s="191"/>
      <c r="E185" s="192"/>
      <c r="F185" s="164"/>
      <c r="G185" s="165"/>
    </row>
    <row r="186" spans="2:7" ht="21" hidden="1" customHeight="1" outlineLevel="1" thickTop="1" thickBot="1" x14ac:dyDescent="0.3">
      <c r="B186" s="164"/>
      <c r="C186" s="165"/>
      <c r="D186" s="191"/>
      <c r="E186" s="192"/>
      <c r="F186" s="164"/>
      <c r="G186" s="165"/>
    </row>
    <row r="187" spans="2:7" ht="21" hidden="1" customHeight="1" outlineLevel="1" thickTop="1" thickBot="1" x14ac:dyDescent="0.3">
      <c r="B187" s="164"/>
      <c r="C187" s="165"/>
      <c r="D187" s="191"/>
      <c r="E187" s="192"/>
      <c r="F187" s="164"/>
      <c r="G187" s="165"/>
    </row>
    <row r="188" spans="2:7" ht="21" hidden="1" customHeight="1" outlineLevel="1" thickTop="1" thickBot="1" x14ac:dyDescent="0.3">
      <c r="B188" s="164"/>
      <c r="C188" s="165"/>
      <c r="D188" s="191"/>
      <c r="E188" s="192"/>
      <c r="F188" s="164"/>
      <c r="G188" s="165"/>
    </row>
    <row r="189" spans="2:7" ht="21" hidden="1" customHeight="1" outlineLevel="1" thickTop="1" thickBot="1" x14ac:dyDescent="0.3">
      <c r="B189" s="164"/>
      <c r="C189" s="165"/>
      <c r="D189" s="191"/>
      <c r="E189" s="192"/>
      <c r="F189" s="164"/>
      <c r="G189" s="165"/>
    </row>
    <row r="190" spans="2:7" ht="21" hidden="1" customHeight="1" outlineLevel="1" thickTop="1" thickBot="1" x14ac:dyDescent="0.3">
      <c r="B190" s="164"/>
      <c r="C190" s="165"/>
      <c r="D190" s="191"/>
      <c r="E190" s="192"/>
      <c r="F190" s="164"/>
      <c r="G190" s="165"/>
    </row>
    <row r="191" spans="2:7" ht="21" hidden="1" customHeight="1" outlineLevel="1" thickTop="1" thickBot="1" x14ac:dyDescent="0.3">
      <c r="B191" s="164"/>
      <c r="C191" s="165"/>
      <c r="D191" s="191"/>
      <c r="E191" s="192"/>
      <c r="F191" s="164"/>
      <c r="G191" s="165"/>
    </row>
    <row r="192" spans="2:7" ht="21" hidden="1" customHeight="1" outlineLevel="1" thickTop="1" thickBot="1" x14ac:dyDescent="0.3">
      <c r="B192" s="164"/>
      <c r="C192" s="165"/>
      <c r="D192" s="191"/>
      <c r="E192" s="192"/>
      <c r="F192" s="164"/>
      <c r="G192" s="165"/>
    </row>
    <row r="193" spans="2:7" ht="21" hidden="1" customHeight="1" outlineLevel="1" thickTop="1" thickBot="1" x14ac:dyDescent="0.3">
      <c r="B193" s="164"/>
      <c r="C193" s="165"/>
      <c r="D193" s="191"/>
      <c r="E193" s="192"/>
      <c r="F193" s="164"/>
      <c r="G193" s="165"/>
    </row>
    <row r="194" spans="2:7" ht="21" hidden="1" customHeight="1" outlineLevel="1" thickTop="1" thickBot="1" x14ac:dyDescent="0.3">
      <c r="B194" s="164"/>
      <c r="C194" s="165"/>
      <c r="D194" s="191"/>
      <c r="E194" s="192"/>
      <c r="F194" s="164"/>
      <c r="G194" s="165"/>
    </row>
    <row r="195" spans="2:7" ht="21" hidden="1" customHeight="1" outlineLevel="1" thickTop="1" thickBot="1" x14ac:dyDescent="0.3">
      <c r="B195" s="164"/>
      <c r="C195" s="165"/>
      <c r="D195" s="191"/>
      <c r="E195" s="192"/>
      <c r="F195" s="164"/>
      <c r="G195" s="165"/>
    </row>
    <row r="196" spans="2:7" ht="21" hidden="1" customHeight="1" outlineLevel="1" thickTop="1" thickBot="1" x14ac:dyDescent="0.3">
      <c r="B196" s="164"/>
      <c r="C196" s="165"/>
      <c r="D196" s="191"/>
      <c r="E196" s="192"/>
      <c r="F196" s="164"/>
      <c r="G196" s="165"/>
    </row>
    <row r="197" spans="2:7" ht="21" hidden="1" customHeight="1" outlineLevel="1" thickTop="1" thickBot="1" x14ac:dyDescent="0.3">
      <c r="B197" s="164"/>
      <c r="C197" s="165"/>
      <c r="D197" s="191"/>
      <c r="E197" s="192"/>
      <c r="F197" s="164"/>
      <c r="G197" s="165"/>
    </row>
    <row r="198" spans="2:7" ht="21" hidden="1" customHeight="1" outlineLevel="1" thickTop="1" thickBot="1" x14ac:dyDescent="0.3">
      <c r="B198" s="164"/>
      <c r="C198" s="165"/>
      <c r="D198" s="191"/>
      <c r="E198" s="192"/>
      <c r="F198" s="164"/>
      <c r="G198" s="165"/>
    </row>
    <row r="199" spans="2:7" ht="21" hidden="1" customHeight="1" outlineLevel="1" thickTop="1" thickBot="1" x14ac:dyDescent="0.3">
      <c r="B199" s="164"/>
      <c r="C199" s="165"/>
      <c r="D199" s="191"/>
      <c r="E199" s="192"/>
      <c r="F199" s="164"/>
      <c r="G199" s="165"/>
    </row>
    <row r="200" spans="2:7" ht="21" hidden="1" customHeight="1" outlineLevel="1" thickTop="1" thickBot="1" x14ac:dyDescent="0.3">
      <c r="B200" s="164"/>
      <c r="C200" s="165"/>
      <c r="D200" s="191"/>
      <c r="E200" s="192"/>
      <c r="F200" s="164"/>
      <c r="G200" s="165"/>
    </row>
    <row r="201" spans="2:7" ht="21" hidden="1" customHeight="1" outlineLevel="1" thickTop="1" thickBot="1" x14ac:dyDescent="0.3">
      <c r="B201" s="164"/>
      <c r="C201" s="165"/>
      <c r="D201" s="191"/>
      <c r="E201" s="192"/>
      <c r="F201" s="164"/>
      <c r="G201" s="165"/>
    </row>
    <row r="202" spans="2:7" ht="21" hidden="1" customHeight="1" outlineLevel="1" thickTop="1" thickBot="1" x14ac:dyDescent="0.3">
      <c r="B202" s="164"/>
      <c r="C202" s="165"/>
      <c r="D202" s="191"/>
      <c r="E202" s="192"/>
      <c r="F202" s="164"/>
      <c r="G202" s="165"/>
    </row>
    <row r="203" spans="2:7" ht="21" hidden="1" customHeight="1" outlineLevel="1" thickTop="1" thickBot="1" x14ac:dyDescent="0.3">
      <c r="B203" s="164"/>
      <c r="C203" s="165"/>
      <c r="D203" s="191"/>
      <c r="E203" s="192"/>
      <c r="F203" s="164"/>
      <c r="G203" s="165"/>
    </row>
    <row r="204" spans="2:7" ht="21" hidden="1" customHeight="1" outlineLevel="1" thickTop="1" thickBot="1" x14ac:dyDescent="0.3">
      <c r="B204" s="164"/>
      <c r="C204" s="165"/>
      <c r="D204" s="191"/>
      <c r="E204" s="192"/>
      <c r="F204" s="164"/>
      <c r="G204" s="165"/>
    </row>
    <row r="205" spans="2:7" ht="21" hidden="1" customHeight="1" outlineLevel="1" thickTop="1" thickBot="1" x14ac:dyDescent="0.3">
      <c r="B205" s="164"/>
      <c r="C205" s="165"/>
      <c r="D205" s="191"/>
      <c r="E205" s="192"/>
      <c r="F205" s="164"/>
      <c r="G205" s="165"/>
    </row>
    <row r="206" spans="2:7" ht="21" hidden="1" customHeight="1" outlineLevel="1" thickTop="1" thickBot="1" x14ac:dyDescent="0.3">
      <c r="B206" s="164"/>
      <c r="C206" s="165"/>
      <c r="D206" s="191"/>
      <c r="E206" s="192"/>
      <c r="F206" s="164"/>
      <c r="G206" s="165"/>
    </row>
    <row r="207" spans="2:7" ht="21" hidden="1" customHeight="1" outlineLevel="1" thickTop="1" thickBot="1" x14ac:dyDescent="0.3">
      <c r="B207" s="164"/>
      <c r="C207" s="165"/>
      <c r="D207" s="191"/>
      <c r="E207" s="192"/>
      <c r="F207" s="164"/>
      <c r="G207" s="165"/>
    </row>
    <row r="208" spans="2:7" ht="21" hidden="1" customHeight="1" outlineLevel="1" thickTop="1" thickBot="1" x14ac:dyDescent="0.3">
      <c r="B208" s="164"/>
      <c r="C208" s="165"/>
      <c r="D208" s="191"/>
      <c r="E208" s="192"/>
      <c r="F208" s="164"/>
      <c r="G208" s="165"/>
    </row>
    <row r="209" spans="2:7" ht="21" hidden="1" customHeight="1" outlineLevel="1" thickTop="1" thickBot="1" x14ac:dyDescent="0.3">
      <c r="B209" s="164"/>
      <c r="C209" s="165"/>
      <c r="D209" s="191"/>
      <c r="E209" s="192"/>
      <c r="F209" s="164"/>
      <c r="G209" s="165"/>
    </row>
    <row r="210" spans="2:7" ht="21" hidden="1" customHeight="1" outlineLevel="1" thickTop="1" thickBot="1" x14ac:dyDescent="0.3">
      <c r="B210" s="164"/>
      <c r="C210" s="165"/>
      <c r="D210" s="191"/>
      <c r="E210" s="192"/>
      <c r="F210" s="164"/>
      <c r="G210" s="165"/>
    </row>
    <row r="211" spans="2:7" ht="21" hidden="1" customHeight="1" outlineLevel="1" thickTop="1" thickBot="1" x14ac:dyDescent="0.3">
      <c r="B211" s="164"/>
      <c r="C211" s="165"/>
      <c r="D211" s="191"/>
      <c r="E211" s="192"/>
      <c r="F211" s="164"/>
      <c r="G211" s="165"/>
    </row>
    <row r="212" spans="2:7" ht="21" hidden="1" customHeight="1" outlineLevel="1" thickTop="1" thickBot="1" x14ac:dyDescent="0.3">
      <c r="B212" s="164"/>
      <c r="C212" s="165"/>
      <c r="D212" s="191"/>
      <c r="E212" s="192"/>
      <c r="F212" s="164"/>
      <c r="G212" s="165"/>
    </row>
    <row r="213" spans="2:7" ht="21" hidden="1" customHeight="1" outlineLevel="1" thickTop="1" thickBot="1" x14ac:dyDescent="0.3">
      <c r="B213" s="164"/>
      <c r="C213" s="165"/>
      <c r="D213" s="191"/>
      <c r="E213" s="192"/>
      <c r="F213" s="164"/>
      <c r="G213" s="165"/>
    </row>
    <row r="214" spans="2:7" ht="21" hidden="1" customHeight="1" outlineLevel="1" thickTop="1" thickBot="1" x14ac:dyDescent="0.3">
      <c r="B214" s="164"/>
      <c r="C214" s="165"/>
      <c r="D214" s="191"/>
      <c r="E214" s="192"/>
      <c r="F214" s="164"/>
      <c r="G214" s="165"/>
    </row>
    <row r="215" spans="2:7" ht="21" hidden="1" customHeight="1" outlineLevel="1" thickTop="1" thickBot="1" x14ac:dyDescent="0.3">
      <c r="B215" s="164"/>
      <c r="C215" s="165"/>
      <c r="D215" s="191"/>
      <c r="E215" s="192"/>
      <c r="F215" s="164"/>
      <c r="G215" s="165"/>
    </row>
    <row r="216" spans="2:7" ht="21" hidden="1" customHeight="1" outlineLevel="1" thickTop="1" thickBot="1" x14ac:dyDescent="0.3">
      <c r="B216" s="164"/>
      <c r="C216" s="165"/>
      <c r="D216" s="191"/>
      <c r="E216" s="192"/>
      <c r="F216" s="164"/>
      <c r="G216" s="165"/>
    </row>
    <row r="217" spans="2:7" ht="21" hidden="1" customHeight="1" outlineLevel="1" thickTop="1" thickBot="1" x14ac:dyDescent="0.3">
      <c r="B217" s="164"/>
      <c r="C217" s="165"/>
      <c r="D217" s="191"/>
      <c r="E217" s="192"/>
      <c r="F217" s="164"/>
      <c r="G217" s="165"/>
    </row>
    <row r="218" spans="2:7" ht="21" hidden="1" customHeight="1" outlineLevel="1" thickTop="1" thickBot="1" x14ac:dyDescent="0.3">
      <c r="B218" s="164"/>
      <c r="C218" s="165"/>
      <c r="D218" s="191"/>
      <c r="E218" s="192"/>
      <c r="F218" s="164"/>
      <c r="G218" s="165"/>
    </row>
    <row r="219" spans="2:7" ht="21" hidden="1" customHeight="1" outlineLevel="1" thickTop="1" thickBot="1" x14ac:dyDescent="0.3">
      <c r="B219" s="164"/>
      <c r="C219" s="165"/>
      <c r="D219" s="191"/>
      <c r="E219" s="192"/>
      <c r="F219" s="164"/>
      <c r="G219" s="165"/>
    </row>
    <row r="220" spans="2:7" ht="21" hidden="1" customHeight="1" outlineLevel="1" thickTop="1" thickBot="1" x14ac:dyDescent="0.3">
      <c r="B220" s="164"/>
      <c r="C220" s="165"/>
      <c r="D220" s="191"/>
      <c r="E220" s="192"/>
      <c r="F220" s="164"/>
      <c r="G220" s="165"/>
    </row>
    <row r="221" spans="2:7" ht="21" hidden="1" customHeight="1" outlineLevel="1" thickTop="1" thickBot="1" x14ac:dyDescent="0.3">
      <c r="B221" s="164"/>
      <c r="C221" s="165"/>
      <c r="D221" s="191"/>
      <c r="E221" s="192"/>
      <c r="F221" s="164"/>
      <c r="G221" s="165"/>
    </row>
    <row r="222" spans="2:7" ht="21" hidden="1" customHeight="1" outlineLevel="1" thickTop="1" thickBot="1" x14ac:dyDescent="0.3">
      <c r="B222" s="164"/>
      <c r="C222" s="165"/>
      <c r="D222" s="191"/>
      <c r="E222" s="192"/>
      <c r="F222" s="164"/>
      <c r="G222" s="165"/>
    </row>
    <row r="223" spans="2:7" ht="21" hidden="1" customHeight="1" outlineLevel="1" thickTop="1" thickBot="1" x14ac:dyDescent="0.3">
      <c r="B223" s="164"/>
      <c r="C223" s="165"/>
      <c r="D223" s="191"/>
      <c r="E223" s="192"/>
      <c r="F223" s="164"/>
      <c r="G223" s="165"/>
    </row>
    <row r="224" spans="2:7" ht="21" hidden="1" customHeight="1" outlineLevel="1" thickTop="1" thickBot="1" x14ac:dyDescent="0.3">
      <c r="B224" s="164"/>
      <c r="C224" s="165"/>
      <c r="D224" s="191"/>
      <c r="E224" s="192"/>
      <c r="F224" s="164"/>
      <c r="G224" s="165"/>
    </row>
    <row r="225" spans="2:7" ht="21" hidden="1" customHeight="1" outlineLevel="1" thickTop="1" thickBot="1" x14ac:dyDescent="0.3">
      <c r="B225" s="164"/>
      <c r="C225" s="165"/>
      <c r="D225" s="191"/>
      <c r="E225" s="192"/>
      <c r="F225" s="164"/>
      <c r="G225" s="165"/>
    </row>
    <row r="226" spans="2:7" ht="21" hidden="1" customHeight="1" outlineLevel="1" thickTop="1" thickBot="1" x14ac:dyDescent="0.3">
      <c r="B226" s="164"/>
      <c r="C226" s="165"/>
      <c r="D226" s="191"/>
      <c r="E226" s="192"/>
      <c r="F226" s="164"/>
      <c r="G226" s="165"/>
    </row>
    <row r="227" spans="2:7" ht="21" hidden="1" customHeight="1" outlineLevel="1" thickTop="1" thickBot="1" x14ac:dyDescent="0.3">
      <c r="B227" s="164"/>
      <c r="C227" s="165"/>
      <c r="D227" s="191"/>
      <c r="E227" s="192"/>
      <c r="F227" s="164"/>
      <c r="G227" s="165"/>
    </row>
    <row r="228" spans="2:7" ht="21" hidden="1" customHeight="1" outlineLevel="1" thickTop="1" thickBot="1" x14ac:dyDescent="0.3">
      <c r="B228" s="164"/>
      <c r="C228" s="165"/>
      <c r="D228" s="191"/>
      <c r="E228" s="192"/>
      <c r="F228" s="164"/>
      <c r="G228" s="165"/>
    </row>
    <row r="229" spans="2:7" ht="21" hidden="1" customHeight="1" outlineLevel="1" thickTop="1" thickBot="1" x14ac:dyDescent="0.3">
      <c r="B229" s="164"/>
      <c r="C229" s="165"/>
      <c r="D229" s="191"/>
      <c r="E229" s="192"/>
      <c r="F229" s="164"/>
      <c r="G229" s="165"/>
    </row>
    <row r="230" spans="2:7" ht="21" hidden="1" customHeight="1" outlineLevel="1" thickTop="1" thickBot="1" x14ac:dyDescent="0.3">
      <c r="B230" s="164"/>
      <c r="C230" s="165"/>
      <c r="D230" s="191"/>
      <c r="E230" s="192"/>
      <c r="F230" s="164"/>
      <c r="G230" s="165"/>
    </row>
    <row r="231" spans="2:7" ht="21" hidden="1" customHeight="1" outlineLevel="1" thickTop="1" thickBot="1" x14ac:dyDescent="0.3">
      <c r="B231" s="164"/>
      <c r="C231" s="165"/>
      <c r="D231" s="191"/>
      <c r="E231" s="192"/>
      <c r="F231" s="164"/>
      <c r="G231" s="165"/>
    </row>
    <row r="232" spans="2:7" ht="21" hidden="1" customHeight="1" outlineLevel="1" thickTop="1" thickBot="1" x14ac:dyDescent="0.3">
      <c r="B232" s="164"/>
      <c r="C232" s="165"/>
      <c r="D232" s="191"/>
      <c r="E232" s="192"/>
      <c r="F232" s="164"/>
      <c r="G232" s="165"/>
    </row>
    <row r="233" spans="2:7" ht="21" hidden="1" customHeight="1" outlineLevel="1" thickTop="1" thickBot="1" x14ac:dyDescent="0.3">
      <c r="B233" s="164"/>
      <c r="C233" s="165"/>
      <c r="D233" s="191"/>
      <c r="E233" s="192"/>
      <c r="F233" s="164"/>
      <c r="G233" s="165"/>
    </row>
    <row r="234" spans="2:7" ht="21" hidden="1" customHeight="1" outlineLevel="1" thickTop="1" thickBot="1" x14ac:dyDescent="0.3">
      <c r="B234" s="164"/>
      <c r="C234" s="165"/>
      <c r="D234" s="191"/>
      <c r="E234" s="192"/>
      <c r="F234" s="164"/>
      <c r="G234" s="165"/>
    </row>
    <row r="235" spans="2:7" ht="21" hidden="1" customHeight="1" outlineLevel="1" thickTop="1" thickBot="1" x14ac:dyDescent="0.3">
      <c r="B235" s="164"/>
      <c r="C235" s="165"/>
      <c r="D235" s="191"/>
      <c r="E235" s="192"/>
      <c r="F235" s="164"/>
      <c r="G235" s="165"/>
    </row>
    <row r="236" spans="2:7" ht="21" hidden="1" customHeight="1" outlineLevel="1" thickTop="1" thickBot="1" x14ac:dyDescent="0.3">
      <c r="B236" s="164"/>
      <c r="C236" s="165"/>
      <c r="D236" s="191"/>
      <c r="E236" s="192"/>
      <c r="F236" s="164"/>
      <c r="G236" s="165"/>
    </row>
    <row r="237" spans="2:7" ht="21" hidden="1" customHeight="1" outlineLevel="1" thickTop="1" thickBot="1" x14ac:dyDescent="0.3">
      <c r="B237" s="164"/>
      <c r="C237" s="165"/>
      <c r="D237" s="191"/>
      <c r="E237" s="192"/>
      <c r="F237" s="164"/>
      <c r="G237" s="165"/>
    </row>
    <row r="238" spans="2:7" ht="21" hidden="1" customHeight="1" outlineLevel="1" thickTop="1" thickBot="1" x14ac:dyDescent="0.3">
      <c r="B238" s="164"/>
      <c r="C238" s="165"/>
      <c r="D238" s="191"/>
      <c r="E238" s="192"/>
      <c r="F238" s="164"/>
      <c r="G238" s="165"/>
    </row>
    <row r="239" spans="2:7" ht="21" hidden="1" customHeight="1" outlineLevel="1" thickTop="1" thickBot="1" x14ac:dyDescent="0.3">
      <c r="B239" s="164"/>
      <c r="C239" s="165"/>
      <c r="D239" s="191"/>
      <c r="E239" s="192"/>
      <c r="F239" s="164"/>
      <c r="G239" s="165"/>
    </row>
    <row r="240" spans="2:7" ht="21" hidden="1" customHeight="1" outlineLevel="1" thickTop="1" thickBot="1" x14ac:dyDescent="0.3">
      <c r="B240" s="164"/>
      <c r="C240" s="165"/>
      <c r="D240" s="191"/>
      <c r="E240" s="192"/>
      <c r="F240" s="164"/>
      <c r="G240" s="165"/>
    </row>
    <row r="241" spans="2:7" ht="21" hidden="1" customHeight="1" outlineLevel="1" thickTop="1" thickBot="1" x14ac:dyDescent="0.3">
      <c r="B241" s="164"/>
      <c r="C241" s="165"/>
      <c r="D241" s="191"/>
      <c r="E241" s="192"/>
      <c r="F241" s="164"/>
      <c r="G241" s="165"/>
    </row>
    <row r="242" spans="2:7" ht="21" hidden="1" customHeight="1" outlineLevel="1" thickTop="1" thickBot="1" x14ac:dyDescent="0.3">
      <c r="B242" s="164"/>
      <c r="C242" s="165"/>
      <c r="D242" s="191"/>
      <c r="E242" s="192"/>
      <c r="F242" s="164"/>
      <c r="G242" s="165"/>
    </row>
    <row r="243" spans="2:7" ht="21" hidden="1" customHeight="1" outlineLevel="1" thickTop="1" thickBot="1" x14ac:dyDescent="0.3">
      <c r="B243" s="164"/>
      <c r="C243" s="165"/>
      <c r="D243" s="191"/>
      <c r="E243" s="192"/>
      <c r="F243" s="164"/>
      <c r="G243" s="165"/>
    </row>
    <row r="244" spans="2:7" ht="21" hidden="1" customHeight="1" outlineLevel="1" thickTop="1" thickBot="1" x14ac:dyDescent="0.3">
      <c r="B244" s="164"/>
      <c r="C244" s="165"/>
      <c r="D244" s="191"/>
      <c r="E244" s="192"/>
      <c r="F244" s="164"/>
      <c r="G244" s="165"/>
    </row>
    <row r="245" spans="2:7" ht="21" hidden="1" customHeight="1" outlineLevel="1" thickTop="1" thickBot="1" x14ac:dyDescent="0.3">
      <c r="B245" s="164"/>
      <c r="C245" s="165"/>
      <c r="D245" s="191"/>
      <c r="E245" s="192"/>
      <c r="F245" s="164"/>
      <c r="G245" s="165"/>
    </row>
    <row r="246" spans="2:7" ht="21" hidden="1" customHeight="1" outlineLevel="1" thickTop="1" thickBot="1" x14ac:dyDescent="0.3">
      <c r="B246" s="164"/>
      <c r="C246" s="165"/>
      <c r="D246" s="191"/>
      <c r="E246" s="192"/>
      <c r="F246" s="164"/>
      <c r="G246" s="165"/>
    </row>
    <row r="247" spans="2:7" ht="21" hidden="1" customHeight="1" outlineLevel="1" thickTop="1" thickBot="1" x14ac:dyDescent="0.3">
      <c r="B247" s="164"/>
      <c r="C247" s="165"/>
      <c r="D247" s="191"/>
      <c r="E247" s="192"/>
      <c r="F247" s="164"/>
      <c r="G247" s="165"/>
    </row>
    <row r="248" spans="2:7" ht="21" hidden="1" customHeight="1" outlineLevel="1" thickTop="1" thickBot="1" x14ac:dyDescent="0.3">
      <c r="B248" s="164"/>
      <c r="C248" s="165"/>
      <c r="D248" s="191"/>
      <c r="E248" s="192"/>
      <c r="F248" s="164"/>
      <c r="G248" s="165"/>
    </row>
    <row r="249" spans="2:7" ht="21" hidden="1" customHeight="1" outlineLevel="1" thickTop="1" thickBot="1" x14ac:dyDescent="0.3">
      <c r="B249" s="164"/>
      <c r="C249" s="165"/>
      <c r="D249" s="191"/>
      <c r="E249" s="192"/>
      <c r="F249" s="164"/>
      <c r="G249" s="165"/>
    </row>
    <row r="250" spans="2:7" ht="21" hidden="1" customHeight="1" outlineLevel="1" thickTop="1" thickBot="1" x14ac:dyDescent="0.3">
      <c r="B250" s="164"/>
      <c r="C250" s="165"/>
      <c r="D250" s="191"/>
      <c r="E250" s="192"/>
      <c r="F250" s="164"/>
      <c r="G250" s="165"/>
    </row>
    <row r="251" spans="2:7" ht="21" hidden="1" customHeight="1" outlineLevel="1" thickTop="1" thickBot="1" x14ac:dyDescent="0.3">
      <c r="B251" s="164"/>
      <c r="C251" s="165"/>
      <c r="D251" s="191"/>
      <c r="E251" s="192"/>
      <c r="F251" s="164"/>
      <c r="G251" s="165"/>
    </row>
    <row r="252" spans="2:7" ht="21" hidden="1" customHeight="1" outlineLevel="1" thickTop="1" thickBot="1" x14ac:dyDescent="0.3">
      <c r="B252" s="164"/>
      <c r="C252" s="165"/>
      <c r="D252" s="191"/>
      <c r="E252" s="192"/>
      <c r="F252" s="164"/>
      <c r="G252" s="165"/>
    </row>
    <row r="253" spans="2:7" ht="21" hidden="1" customHeight="1" outlineLevel="1" thickTop="1" thickBot="1" x14ac:dyDescent="0.3">
      <c r="B253" s="164"/>
      <c r="C253" s="165"/>
      <c r="D253" s="191"/>
      <c r="E253" s="192"/>
      <c r="F253" s="164"/>
      <c r="G253" s="165"/>
    </row>
    <row r="254" spans="2:7" ht="21" hidden="1" customHeight="1" outlineLevel="1" thickTop="1" thickBot="1" x14ac:dyDescent="0.3">
      <c r="B254" s="164"/>
      <c r="C254" s="165"/>
      <c r="D254" s="191"/>
      <c r="E254" s="192"/>
      <c r="F254" s="164"/>
      <c r="G254" s="165"/>
    </row>
    <row r="255" spans="2:7" ht="21" hidden="1" customHeight="1" outlineLevel="1" thickTop="1" thickBot="1" x14ac:dyDescent="0.3">
      <c r="B255" s="164"/>
      <c r="C255" s="165"/>
      <c r="D255" s="191"/>
      <c r="E255" s="192"/>
      <c r="F255" s="164"/>
      <c r="G255" s="165"/>
    </row>
    <row r="256" spans="2:7" ht="15.75" collapsed="1" thickTop="1" x14ac:dyDescent="0.25">
      <c r="B256" s="1"/>
      <c r="C256" s="75"/>
      <c r="D256" s="78"/>
      <c r="E256" s="70"/>
      <c r="F256" s="78"/>
      <c r="G256" s="75"/>
    </row>
    <row r="257" spans="2:7" ht="23.1" customHeight="1" x14ac:dyDescent="0.25">
      <c r="B257" s="72"/>
      <c r="C257" s="76"/>
      <c r="D257" s="79"/>
      <c r="E257" s="77"/>
      <c r="F257" s="82"/>
      <c r="G257" s="76"/>
    </row>
  </sheetData>
  <sheetProtection algorithmName="SHA-512" hashValue="Nqs9MK+oRW/wFSA+4gdsFr8w9qA/edSHuf7VQ8A0+S4ijY6DGWoKju7WfstqYJ7/D2jQ+I3NiUUGn3y0l/+jeg==" saltValue="bK8J6VUGq4thrmfxWhlqLw==" spinCount="100000" sheet="1" objects="1" scenarios="1"/>
  <mergeCells count="229">
    <mergeCell ref="D33:E33"/>
    <mergeCell ref="D34:E34"/>
    <mergeCell ref="D35:E35"/>
    <mergeCell ref="D36:E36"/>
    <mergeCell ref="D37:E37"/>
    <mergeCell ref="D38:E38"/>
    <mergeCell ref="D27:E27"/>
    <mergeCell ref="D28:E28"/>
    <mergeCell ref="D29:E29"/>
    <mergeCell ref="D30:E30"/>
    <mergeCell ref="D31:E31"/>
    <mergeCell ref="D32:E32"/>
    <mergeCell ref="D45:E45"/>
    <mergeCell ref="D46:E46"/>
    <mergeCell ref="D47:E47"/>
    <mergeCell ref="D48:E48"/>
    <mergeCell ref="D49:E49"/>
    <mergeCell ref="D50:E50"/>
    <mergeCell ref="D39:E39"/>
    <mergeCell ref="D40:E40"/>
    <mergeCell ref="D41:E41"/>
    <mergeCell ref="D42:E42"/>
    <mergeCell ref="D43:E43"/>
    <mergeCell ref="D44:E44"/>
    <mergeCell ref="D57:E57"/>
    <mergeCell ref="D58:E58"/>
    <mergeCell ref="D59:E59"/>
    <mergeCell ref="D60:E60"/>
    <mergeCell ref="D61:E61"/>
    <mergeCell ref="D62:E62"/>
    <mergeCell ref="D51:E51"/>
    <mergeCell ref="D52:E52"/>
    <mergeCell ref="D53:E53"/>
    <mergeCell ref="D54:E54"/>
    <mergeCell ref="D55:E55"/>
    <mergeCell ref="D56:E56"/>
    <mergeCell ref="D69:E69"/>
    <mergeCell ref="D70:E70"/>
    <mergeCell ref="D71:E71"/>
    <mergeCell ref="D72:E72"/>
    <mergeCell ref="D73:E73"/>
    <mergeCell ref="D74:E74"/>
    <mergeCell ref="D63:E63"/>
    <mergeCell ref="D64:E64"/>
    <mergeCell ref="D65:E65"/>
    <mergeCell ref="D66:E66"/>
    <mergeCell ref="D67:E67"/>
    <mergeCell ref="D68:E68"/>
    <mergeCell ref="D81:E81"/>
    <mergeCell ref="D82:E82"/>
    <mergeCell ref="D83:E83"/>
    <mergeCell ref="D84:E84"/>
    <mergeCell ref="D85:E85"/>
    <mergeCell ref="D86:E86"/>
    <mergeCell ref="D75:E75"/>
    <mergeCell ref="D76:E76"/>
    <mergeCell ref="D77:E77"/>
    <mergeCell ref="D78:E78"/>
    <mergeCell ref="D79:E79"/>
    <mergeCell ref="D80:E80"/>
    <mergeCell ref="D93:E93"/>
    <mergeCell ref="D94:E94"/>
    <mergeCell ref="D95:E95"/>
    <mergeCell ref="D96:E96"/>
    <mergeCell ref="D97:E97"/>
    <mergeCell ref="D98:E98"/>
    <mergeCell ref="D87:E87"/>
    <mergeCell ref="D88:E88"/>
    <mergeCell ref="D89:E89"/>
    <mergeCell ref="D90:E90"/>
    <mergeCell ref="D91:E91"/>
    <mergeCell ref="D92:E92"/>
    <mergeCell ref="D105:E105"/>
    <mergeCell ref="D106:E106"/>
    <mergeCell ref="D107:E107"/>
    <mergeCell ref="D108:E108"/>
    <mergeCell ref="D109:E109"/>
    <mergeCell ref="D110:E110"/>
    <mergeCell ref="D99:E99"/>
    <mergeCell ref="D100:E100"/>
    <mergeCell ref="D101:E101"/>
    <mergeCell ref="D102:E102"/>
    <mergeCell ref="D103:E103"/>
    <mergeCell ref="D104:E104"/>
    <mergeCell ref="D117:E117"/>
    <mergeCell ref="D118:E118"/>
    <mergeCell ref="D119:E119"/>
    <mergeCell ref="D120:E120"/>
    <mergeCell ref="D121:E121"/>
    <mergeCell ref="D122:E122"/>
    <mergeCell ref="D111:E111"/>
    <mergeCell ref="D112:E112"/>
    <mergeCell ref="D113:E113"/>
    <mergeCell ref="D114:E114"/>
    <mergeCell ref="D115:E115"/>
    <mergeCell ref="D116:E116"/>
    <mergeCell ref="D129:E129"/>
    <mergeCell ref="D130:E130"/>
    <mergeCell ref="D131:E131"/>
    <mergeCell ref="D132:E132"/>
    <mergeCell ref="D133:E133"/>
    <mergeCell ref="D134:E134"/>
    <mergeCell ref="D123:E123"/>
    <mergeCell ref="D124:E124"/>
    <mergeCell ref="D125:E125"/>
    <mergeCell ref="D126:E126"/>
    <mergeCell ref="D127:E127"/>
    <mergeCell ref="D128:E128"/>
    <mergeCell ref="D141:E141"/>
    <mergeCell ref="D142:E142"/>
    <mergeCell ref="D143:E143"/>
    <mergeCell ref="D144:E144"/>
    <mergeCell ref="D145:E145"/>
    <mergeCell ref="D146:E146"/>
    <mergeCell ref="D135:E135"/>
    <mergeCell ref="D136:E136"/>
    <mergeCell ref="D137:E137"/>
    <mergeCell ref="D138:E138"/>
    <mergeCell ref="D139:E139"/>
    <mergeCell ref="D140:E140"/>
    <mergeCell ref="D153:E153"/>
    <mergeCell ref="D154:E154"/>
    <mergeCell ref="D155:E155"/>
    <mergeCell ref="D156:E156"/>
    <mergeCell ref="D157:E157"/>
    <mergeCell ref="D158:E158"/>
    <mergeCell ref="D147:E147"/>
    <mergeCell ref="D148:E148"/>
    <mergeCell ref="D149:E149"/>
    <mergeCell ref="D150:E150"/>
    <mergeCell ref="D151:E151"/>
    <mergeCell ref="D152:E152"/>
    <mergeCell ref="D165:E165"/>
    <mergeCell ref="D166:E166"/>
    <mergeCell ref="D167:E167"/>
    <mergeCell ref="D168:E168"/>
    <mergeCell ref="D169:E169"/>
    <mergeCell ref="D170:E170"/>
    <mergeCell ref="D159:E159"/>
    <mergeCell ref="D160:E160"/>
    <mergeCell ref="D161:E161"/>
    <mergeCell ref="D162:E162"/>
    <mergeCell ref="D163:E163"/>
    <mergeCell ref="D164:E164"/>
    <mergeCell ref="D177:E177"/>
    <mergeCell ref="D178:E178"/>
    <mergeCell ref="D179:E179"/>
    <mergeCell ref="D180:E180"/>
    <mergeCell ref="D181:E181"/>
    <mergeCell ref="D182:E182"/>
    <mergeCell ref="D171:E171"/>
    <mergeCell ref="D172:E172"/>
    <mergeCell ref="D173:E173"/>
    <mergeCell ref="D174:E174"/>
    <mergeCell ref="D175:E175"/>
    <mergeCell ref="D176:E176"/>
    <mergeCell ref="D189:E189"/>
    <mergeCell ref="D190:E190"/>
    <mergeCell ref="D191:E191"/>
    <mergeCell ref="D192:E192"/>
    <mergeCell ref="D193:E193"/>
    <mergeCell ref="D194:E194"/>
    <mergeCell ref="D183:E183"/>
    <mergeCell ref="D184:E184"/>
    <mergeCell ref="D185:E185"/>
    <mergeCell ref="D186:E186"/>
    <mergeCell ref="D187:E187"/>
    <mergeCell ref="D188:E188"/>
    <mergeCell ref="D201:E201"/>
    <mergeCell ref="D202:E202"/>
    <mergeCell ref="D203:E203"/>
    <mergeCell ref="D204:E204"/>
    <mergeCell ref="D205:E205"/>
    <mergeCell ref="D206:E206"/>
    <mergeCell ref="D195:E195"/>
    <mergeCell ref="D196:E196"/>
    <mergeCell ref="D197:E197"/>
    <mergeCell ref="D198:E198"/>
    <mergeCell ref="D199:E199"/>
    <mergeCell ref="D200:E200"/>
    <mergeCell ref="D213:E213"/>
    <mergeCell ref="D214:E214"/>
    <mergeCell ref="D215:E215"/>
    <mergeCell ref="D216:E216"/>
    <mergeCell ref="D217:E217"/>
    <mergeCell ref="D218:E218"/>
    <mergeCell ref="D207:E207"/>
    <mergeCell ref="D208:E208"/>
    <mergeCell ref="D209:E209"/>
    <mergeCell ref="D210:E210"/>
    <mergeCell ref="D211:E211"/>
    <mergeCell ref="D212:E212"/>
    <mergeCell ref="D225:E225"/>
    <mergeCell ref="D226:E226"/>
    <mergeCell ref="D227:E227"/>
    <mergeCell ref="D228:E228"/>
    <mergeCell ref="D229:E229"/>
    <mergeCell ref="D230:E230"/>
    <mergeCell ref="D219:E219"/>
    <mergeCell ref="D220:E220"/>
    <mergeCell ref="D221:E221"/>
    <mergeCell ref="D222:E222"/>
    <mergeCell ref="D223:E223"/>
    <mergeCell ref="D224:E224"/>
    <mergeCell ref="D237:E237"/>
    <mergeCell ref="D238:E238"/>
    <mergeCell ref="D239:E239"/>
    <mergeCell ref="D240:E240"/>
    <mergeCell ref="D241:E241"/>
    <mergeCell ref="D242:E242"/>
    <mergeCell ref="D231:E231"/>
    <mergeCell ref="D232:E232"/>
    <mergeCell ref="D233:E233"/>
    <mergeCell ref="D234:E234"/>
    <mergeCell ref="D235:E235"/>
    <mergeCell ref="D236:E236"/>
    <mergeCell ref="D255:E255"/>
    <mergeCell ref="D249:E249"/>
    <mergeCell ref="D250:E250"/>
    <mergeCell ref="D251:E251"/>
    <mergeCell ref="D252:E252"/>
    <mergeCell ref="D253:E253"/>
    <mergeCell ref="D254:E254"/>
    <mergeCell ref="D243:E243"/>
    <mergeCell ref="D244:E244"/>
    <mergeCell ref="D245:E245"/>
    <mergeCell ref="D246:E246"/>
    <mergeCell ref="D247:E247"/>
    <mergeCell ref="D248:E248"/>
  </mergeCells>
  <phoneticPr fontId="2" type="noConversion"/>
  <dataValidations count="2">
    <dataValidation type="list" allowBlank="1" showInputMessage="1" showErrorMessage="1" sqref="B6:B26" xr:uid="{BACA4150-F790-436D-8ACD-2193FD78BFBA}">
      <formula1>RelationStep3</formula1>
    </dataValidation>
    <dataValidation type="list" allowBlank="1" showInputMessage="1" showErrorMessage="1" sqref="F6:F26" xr:uid="{E02782DB-05E2-452A-8CEC-7A155299C1B1}">
      <formula1>ResultStep3</formula1>
    </dataValidation>
  </dataValidations>
  <pageMargins left="0.31496062992125984" right="0.31496062992125984" top="0.31496062992125984" bottom="0.31496062992125984" header="0.31496062992125984" footer="0.31496062992125984"/>
  <pageSetup scale="82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3" id="{00000000-000E-0000-0300-000008000000}">
            <xm:f>calc!$B28=calc!$R$18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74" id="{00000000-000E-0000-0300-000009000000}">
            <xm:f>calc!$B28=calc!$R$17</xm:f>
            <x14:dxf>
              <fill>
                <patternFill>
                  <bgColor theme="0" tint="-0.14996795556505021"/>
                </patternFill>
              </fill>
            </x14:dxf>
          </x14:cfRule>
          <x14:cfRule type="expression" priority="75" id="{00000000-000E-0000-0300-00000A000000}">
            <xm:f>calc!$B28=calc!$R$16</xm:f>
            <x14:dxf>
              <fill>
                <patternFill>
                  <bgColor rgb="FFFFAFB1"/>
                </patternFill>
              </fill>
            </x14:dxf>
          </x14:cfRule>
          <x14:cfRule type="expression" priority="76" id="{00000000-000E-0000-0300-00000B000000}">
            <xm:f>calc!$B28=calc!$R$15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77" id="{00000000-000E-0000-0300-00000C000000}">
            <xm:f>calc!$B28=calc!$R$14</xm:f>
            <x14:dxf>
              <fill>
                <patternFill>
                  <bgColor theme="4" tint="0.79998168889431442"/>
                </patternFill>
              </fill>
            </x14:dxf>
          </x14:cfRule>
          <x14:cfRule type="expression" priority="78" id="{00000000-000E-0000-0300-00000D000000}">
            <xm:f>calc!$B28=calc!$R$13</xm:f>
            <x14:dxf>
              <fill>
                <patternFill>
                  <bgColor theme="7" tint="0.79998168889431442"/>
                </patternFill>
              </fill>
            </x14:dxf>
          </x14:cfRule>
          <x14:cfRule type="expression" priority="79" id="{00000000-000E-0000-0300-00000E000000}">
            <xm:f>calc!$D28="yes"</xm:f>
            <x14:dxf>
              <border>
                <bottom/>
                <vertical/>
                <horizontal/>
              </border>
            </x14:dxf>
          </x14:cfRule>
          <xm:sqref>B6:G26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87DE07-98F5-42C7-ABEC-524F2ED44BE7}">
          <x14:formula1>
            <xm:f>OFFSET(calc!$C$4,1,MATCH(calc!$B28,calc!$B$4:$W$4,0)-1,INDEX(calc!$B$3:$W$3,1,MATCH(calc!$B28,calc!$B$4:$W$4,0)))</xm:f>
          </x14:formula1>
          <xm:sqref>C6:C26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446B-9B01-4A32-AD99-584CE31D502B}">
  <sheetPr codeName="Sheet6">
    <pageSetUpPr fitToPage="1"/>
  </sheetPr>
  <dimension ref="B1:N40"/>
  <sheetViews>
    <sheetView showGridLines="0" showRowColHeaders="0" workbookViewId="0">
      <pane ySplit="4" topLeftCell="A5" activePane="bottomLeft" state="frozen"/>
      <selection pane="bottomLeft" activeCell="D7" sqref="D7"/>
    </sheetView>
  </sheetViews>
  <sheetFormatPr defaultRowHeight="15" x14ac:dyDescent="0.25"/>
  <cols>
    <col min="1" max="1" width="3.7109375" style="21" customWidth="1"/>
    <col min="2" max="2" width="9.7109375" style="21" customWidth="1"/>
    <col min="3" max="3" width="10.7109375" style="21" customWidth="1"/>
    <col min="4" max="4" width="24.7109375" style="21" customWidth="1"/>
    <col min="5" max="5" width="12.7109375" style="71" customWidth="1"/>
    <col min="6" max="6" width="12.7109375" style="21" customWidth="1"/>
    <col min="7" max="7" width="8.5703125" style="21" customWidth="1"/>
    <col min="8" max="8" width="12.7109375" style="21" customWidth="1"/>
    <col min="9" max="9" width="12.7109375" style="71" customWidth="1"/>
    <col min="10" max="12" width="12.7109375" style="21" customWidth="1"/>
    <col min="13" max="13" width="16.85546875" style="21" customWidth="1"/>
    <col min="14" max="16384" width="9.140625" style="21"/>
  </cols>
  <sheetData>
    <row r="1" spans="2:14" s="1" customFormat="1" ht="6.75" customHeight="1" x14ac:dyDescent="0.25">
      <c r="B1" s="2"/>
      <c r="E1" s="3"/>
      <c r="F1" s="3"/>
      <c r="G1" s="3"/>
    </row>
    <row r="2" spans="2:14" s="4" customFormat="1" ht="20.100000000000001" customHeight="1" x14ac:dyDescent="0.25">
      <c r="B2" s="5"/>
      <c r="C2" s="6" t="s">
        <v>31</v>
      </c>
      <c r="D2" s="7"/>
      <c r="E2" s="7"/>
      <c r="F2" s="7"/>
      <c r="G2" s="8"/>
      <c r="H2" s="7"/>
      <c r="I2" s="7"/>
      <c r="J2" s="7"/>
      <c r="K2" s="7"/>
      <c r="L2" s="7"/>
      <c r="M2" s="7"/>
      <c r="N2" s="9"/>
    </row>
    <row r="3" spans="2:14" s="10" customFormat="1" ht="24" customHeight="1" x14ac:dyDescent="0.25">
      <c r="B3" s="11"/>
      <c r="C3" s="12" t="s">
        <v>111</v>
      </c>
      <c r="D3" s="13"/>
      <c r="E3" s="13"/>
      <c r="F3" s="13"/>
      <c r="G3" s="14"/>
      <c r="H3" s="13"/>
      <c r="I3" s="13"/>
      <c r="J3" s="13"/>
      <c r="K3" s="13"/>
      <c r="L3" s="13"/>
      <c r="M3" s="13"/>
      <c r="N3" s="15"/>
    </row>
    <row r="4" spans="2:14" s="97" customFormat="1" ht="5.0999999999999996" customHeight="1" x14ac:dyDescent="0.25">
      <c r="E4" s="98"/>
      <c r="I4" s="98"/>
    </row>
    <row r="5" spans="2:14" s="97" customFormat="1" ht="5.0999999999999996" customHeight="1" x14ac:dyDescent="0.25">
      <c r="E5" s="98"/>
      <c r="I5" s="98"/>
    </row>
    <row r="6" spans="2:14" ht="8.25" customHeight="1" thickBot="1" x14ac:dyDescent="0.3">
      <c r="B6" s="85"/>
      <c r="C6" s="86"/>
      <c r="D6" s="86"/>
      <c r="E6" s="87"/>
      <c r="F6" s="86"/>
      <c r="G6" s="86"/>
      <c r="H6" s="86"/>
      <c r="I6" s="87"/>
      <c r="J6" s="86"/>
      <c r="K6" s="86"/>
      <c r="L6" s="86"/>
      <c r="M6" s="88"/>
    </row>
    <row r="7" spans="2:14" ht="20.100000000000001" customHeight="1" thickBot="1" x14ac:dyDescent="0.3">
      <c r="B7" s="89"/>
      <c r="C7" s="129" t="s">
        <v>24</v>
      </c>
      <c r="D7" s="144" t="s">
        <v>58</v>
      </c>
      <c r="E7" s="90"/>
      <c r="F7" s="91"/>
      <c r="G7" s="90"/>
      <c r="H7" s="90"/>
      <c r="I7" s="90"/>
      <c r="J7" s="91"/>
      <c r="K7" s="90"/>
      <c r="L7" s="90"/>
      <c r="M7" s="92"/>
    </row>
    <row r="8" spans="2:14" ht="9.9499999999999993" customHeight="1" x14ac:dyDescent="0.25">
      <c r="B8" s="89"/>
      <c r="C8" s="90"/>
      <c r="D8" s="90"/>
      <c r="E8" s="91"/>
      <c r="F8" s="90"/>
      <c r="G8" s="90"/>
      <c r="H8" s="90"/>
      <c r="I8" s="91"/>
      <c r="J8" s="90"/>
      <c r="K8" s="90"/>
      <c r="L8" s="90"/>
      <c r="M8" s="92"/>
    </row>
    <row r="9" spans="2:14" x14ac:dyDescent="0.25">
      <c r="B9" s="89"/>
      <c r="C9" s="90"/>
      <c r="D9" s="90"/>
      <c r="E9" s="91"/>
      <c r="F9" s="90"/>
      <c r="G9" s="90"/>
      <c r="H9" s="90"/>
      <c r="I9" s="91"/>
      <c r="J9" s="90"/>
      <c r="K9" s="90"/>
      <c r="L9" s="90"/>
      <c r="M9" s="92"/>
    </row>
    <row r="10" spans="2:14" x14ac:dyDescent="0.25">
      <c r="B10" s="89"/>
      <c r="C10" s="90"/>
      <c r="D10" s="90"/>
      <c r="E10" s="91"/>
      <c r="F10" s="90"/>
      <c r="G10" s="90"/>
      <c r="H10" s="90"/>
      <c r="I10" s="91"/>
      <c r="J10" s="90"/>
      <c r="K10" s="90"/>
      <c r="L10" s="90"/>
      <c r="M10" s="92"/>
    </row>
    <row r="11" spans="2:14" x14ac:dyDescent="0.25">
      <c r="B11" s="89"/>
      <c r="C11" s="90"/>
      <c r="D11" s="90"/>
      <c r="E11" s="91"/>
      <c r="F11" s="90"/>
      <c r="G11" s="90"/>
      <c r="H11" s="90"/>
      <c r="I11" s="91"/>
      <c r="J11" s="90"/>
      <c r="K11" s="90"/>
      <c r="L11" s="90"/>
      <c r="M11" s="92"/>
    </row>
    <row r="12" spans="2:14" x14ac:dyDescent="0.25">
      <c r="B12" s="89"/>
      <c r="C12" s="90"/>
      <c r="D12" s="90"/>
      <c r="E12" s="91"/>
      <c r="F12" s="90"/>
      <c r="G12" s="90"/>
      <c r="H12" s="90"/>
      <c r="I12" s="91"/>
      <c r="J12" s="90"/>
      <c r="K12" s="90"/>
      <c r="L12" s="90"/>
      <c r="M12" s="92"/>
    </row>
    <row r="13" spans="2:14" x14ac:dyDescent="0.25">
      <c r="B13" s="89"/>
      <c r="C13" s="90"/>
      <c r="D13" s="90"/>
      <c r="E13" s="91"/>
      <c r="F13" s="90"/>
      <c r="G13" s="90"/>
      <c r="H13" s="90"/>
      <c r="I13" s="91"/>
      <c r="J13" s="90"/>
      <c r="K13" s="90"/>
      <c r="L13" s="90"/>
      <c r="M13" s="92"/>
    </row>
    <row r="14" spans="2:14" x14ac:dyDescent="0.25">
      <c r="B14" s="89"/>
      <c r="C14" s="90"/>
      <c r="D14" s="90"/>
      <c r="E14" s="91"/>
      <c r="F14" s="90"/>
      <c r="G14" s="90"/>
      <c r="H14" s="90"/>
      <c r="I14" s="91"/>
      <c r="J14" s="90"/>
      <c r="K14" s="90"/>
      <c r="L14" s="90"/>
      <c r="M14" s="92"/>
    </row>
    <row r="15" spans="2:14" x14ac:dyDescent="0.25">
      <c r="B15" s="89"/>
      <c r="C15" s="90"/>
      <c r="D15" s="90"/>
      <c r="E15" s="91"/>
      <c r="F15" s="90"/>
      <c r="G15" s="90"/>
      <c r="H15" s="90"/>
      <c r="I15" s="91"/>
      <c r="J15" s="90"/>
      <c r="K15" s="90"/>
      <c r="L15" s="90"/>
      <c r="M15" s="92"/>
    </row>
    <row r="16" spans="2:14" x14ac:dyDescent="0.25">
      <c r="B16" s="89"/>
      <c r="C16" s="90"/>
      <c r="D16" s="90"/>
      <c r="E16" s="91"/>
      <c r="F16" s="90"/>
      <c r="G16" s="90"/>
      <c r="H16" s="90"/>
      <c r="I16" s="91"/>
      <c r="J16" s="90"/>
      <c r="K16" s="90"/>
      <c r="L16" s="90"/>
      <c r="M16" s="92"/>
    </row>
    <row r="17" spans="2:13" x14ac:dyDescent="0.25">
      <c r="B17" s="89"/>
      <c r="C17" s="90"/>
      <c r="D17" s="90"/>
      <c r="E17" s="91"/>
      <c r="F17" s="90"/>
      <c r="G17" s="90"/>
      <c r="H17" s="90"/>
      <c r="I17" s="91"/>
      <c r="J17" s="90"/>
      <c r="K17" s="90"/>
      <c r="L17" s="90"/>
      <c r="M17" s="92"/>
    </row>
    <row r="18" spans="2:13" x14ac:dyDescent="0.25">
      <c r="B18" s="89"/>
      <c r="C18" s="90"/>
      <c r="D18" s="90"/>
      <c r="E18" s="91"/>
      <c r="F18" s="90"/>
      <c r="G18" s="90"/>
      <c r="H18" s="90"/>
      <c r="I18" s="91"/>
      <c r="J18" s="90"/>
      <c r="K18" s="90"/>
      <c r="L18" s="90"/>
      <c r="M18" s="92"/>
    </row>
    <row r="19" spans="2:13" x14ac:dyDescent="0.25">
      <c r="B19" s="89"/>
      <c r="C19" s="90"/>
      <c r="D19" s="90"/>
      <c r="E19" s="91"/>
      <c r="F19" s="90"/>
      <c r="G19" s="90"/>
      <c r="H19" s="90"/>
      <c r="I19" s="91"/>
      <c r="J19" s="90"/>
      <c r="K19" s="90"/>
      <c r="L19" s="90"/>
      <c r="M19" s="92"/>
    </row>
    <row r="20" spans="2:13" x14ac:dyDescent="0.25">
      <c r="B20" s="89"/>
      <c r="C20" s="90"/>
      <c r="D20" s="90"/>
      <c r="E20" s="91"/>
      <c r="F20" s="90"/>
      <c r="G20" s="90"/>
      <c r="H20" s="90"/>
      <c r="I20" s="91"/>
      <c r="J20" s="90"/>
      <c r="K20" s="90"/>
      <c r="L20" s="90"/>
      <c r="M20" s="92"/>
    </row>
    <row r="21" spans="2:13" x14ac:dyDescent="0.25">
      <c r="B21" s="89"/>
      <c r="C21" s="90"/>
      <c r="D21" s="90"/>
      <c r="E21" s="91"/>
      <c r="F21" s="90"/>
      <c r="G21" s="90"/>
      <c r="H21" s="90"/>
      <c r="I21" s="91"/>
      <c r="J21" s="90"/>
      <c r="K21" s="90"/>
      <c r="L21" s="90"/>
      <c r="M21" s="92"/>
    </row>
    <row r="22" spans="2:13" x14ac:dyDescent="0.25">
      <c r="B22" s="89"/>
      <c r="C22" s="90"/>
      <c r="D22" s="90"/>
      <c r="E22" s="91"/>
      <c r="F22" s="90"/>
      <c r="G22" s="90"/>
      <c r="H22" s="90"/>
      <c r="I22" s="91"/>
      <c r="J22" s="90"/>
      <c r="K22" s="90"/>
      <c r="L22" s="90"/>
      <c r="M22" s="92"/>
    </row>
    <row r="23" spans="2:13" ht="10.5" customHeight="1" x14ac:dyDescent="0.25">
      <c r="B23" s="89"/>
      <c r="C23" s="90"/>
      <c r="D23" s="90"/>
      <c r="E23" s="91"/>
      <c r="F23" s="90"/>
      <c r="G23" s="90"/>
      <c r="H23" s="90"/>
      <c r="I23" s="91"/>
      <c r="J23" s="90"/>
      <c r="K23" s="90"/>
      <c r="L23" s="90"/>
      <c r="M23" s="92"/>
    </row>
    <row r="24" spans="2:13" x14ac:dyDescent="0.25">
      <c r="B24" s="89"/>
      <c r="C24" s="90"/>
      <c r="D24" s="90"/>
      <c r="E24" s="91"/>
      <c r="F24" s="90"/>
      <c r="G24" s="90"/>
      <c r="H24" s="90"/>
      <c r="I24" s="91"/>
      <c r="J24" s="90"/>
      <c r="K24" s="90"/>
      <c r="L24" s="90"/>
      <c r="M24" s="92"/>
    </row>
    <row r="25" spans="2:13" x14ac:dyDescent="0.25">
      <c r="B25" s="89"/>
      <c r="C25" s="90"/>
      <c r="D25" s="90"/>
      <c r="E25" s="91"/>
      <c r="F25" s="90"/>
      <c r="G25" s="90"/>
      <c r="H25" s="90"/>
      <c r="I25" s="91"/>
      <c r="J25" s="90"/>
      <c r="K25" s="90"/>
      <c r="L25" s="90"/>
      <c r="M25" s="92"/>
    </row>
    <row r="26" spans="2:13" x14ac:dyDescent="0.25">
      <c r="B26" s="89"/>
      <c r="C26" s="90"/>
      <c r="D26" s="90"/>
      <c r="E26" s="91"/>
      <c r="F26" s="90"/>
      <c r="G26" s="90"/>
      <c r="H26" s="90"/>
      <c r="I26" s="91"/>
      <c r="J26" s="90"/>
      <c r="K26" s="90"/>
      <c r="L26" s="90"/>
      <c r="M26" s="92"/>
    </row>
    <row r="27" spans="2:13" x14ac:dyDescent="0.25">
      <c r="B27" s="89"/>
      <c r="C27" s="90"/>
      <c r="D27" s="90"/>
      <c r="E27" s="91"/>
      <c r="F27" s="90"/>
      <c r="G27" s="90"/>
      <c r="H27" s="90"/>
      <c r="I27" s="91"/>
      <c r="J27" s="90"/>
      <c r="K27" s="90"/>
      <c r="L27" s="90"/>
      <c r="M27" s="92"/>
    </row>
    <row r="28" spans="2:13" x14ac:dyDescent="0.25">
      <c r="B28" s="89"/>
      <c r="C28" s="90"/>
      <c r="D28" s="90"/>
      <c r="E28" s="91"/>
      <c r="F28" s="90"/>
      <c r="G28" s="90"/>
      <c r="H28" s="90"/>
      <c r="I28" s="91"/>
      <c r="J28" s="90"/>
      <c r="K28" s="90"/>
      <c r="L28" s="90"/>
      <c r="M28" s="92"/>
    </row>
    <row r="29" spans="2:13" x14ac:dyDescent="0.25">
      <c r="B29" s="89"/>
      <c r="C29" s="90"/>
      <c r="D29" s="90"/>
      <c r="E29" s="91"/>
      <c r="F29" s="90"/>
      <c r="G29" s="90"/>
      <c r="H29" s="90"/>
      <c r="I29" s="91"/>
      <c r="J29" s="90"/>
      <c r="K29" s="90"/>
      <c r="L29" s="90"/>
      <c r="M29" s="92"/>
    </row>
    <row r="30" spans="2:13" x14ac:dyDescent="0.25">
      <c r="B30" s="89"/>
      <c r="C30" s="90"/>
      <c r="D30" s="90"/>
      <c r="E30" s="91"/>
      <c r="F30" s="90"/>
      <c r="G30" s="90"/>
      <c r="H30" s="90"/>
      <c r="I30" s="91"/>
      <c r="J30" s="90"/>
      <c r="K30" s="90"/>
      <c r="L30" s="90"/>
      <c r="M30" s="92"/>
    </row>
    <row r="31" spans="2:13" x14ac:dyDescent="0.25">
      <c r="B31" s="89"/>
      <c r="C31" s="90"/>
      <c r="D31" s="90"/>
      <c r="E31" s="91"/>
      <c r="F31" s="90"/>
      <c r="G31" s="90"/>
      <c r="H31" s="90"/>
      <c r="I31" s="91"/>
      <c r="J31" s="90"/>
      <c r="K31" s="90"/>
      <c r="L31" s="90"/>
      <c r="M31" s="92"/>
    </row>
    <row r="32" spans="2:13" x14ac:dyDescent="0.25">
      <c r="B32" s="89"/>
      <c r="C32" s="90"/>
      <c r="D32" s="90"/>
      <c r="E32" s="91"/>
      <c r="F32" s="90"/>
      <c r="G32" s="90"/>
      <c r="H32" s="90"/>
      <c r="I32" s="91"/>
      <c r="J32" s="90"/>
      <c r="K32" s="90"/>
      <c r="L32" s="90"/>
      <c r="M32" s="92"/>
    </row>
    <row r="33" spans="2:13" x14ac:dyDescent="0.25">
      <c r="B33" s="89"/>
      <c r="C33" s="90"/>
      <c r="D33" s="90"/>
      <c r="E33" s="91"/>
      <c r="F33" s="90"/>
      <c r="G33" s="90"/>
      <c r="H33" s="90"/>
      <c r="I33" s="91"/>
      <c r="J33" s="90"/>
      <c r="K33" s="90"/>
      <c r="L33" s="90"/>
      <c r="M33" s="92"/>
    </row>
    <row r="34" spans="2:13" x14ac:dyDescent="0.25">
      <c r="B34" s="89"/>
      <c r="C34" s="90"/>
      <c r="D34" s="90"/>
      <c r="E34" s="91"/>
      <c r="F34" s="90"/>
      <c r="G34" s="90"/>
      <c r="H34" s="90"/>
      <c r="I34" s="91"/>
      <c r="J34" s="90"/>
      <c r="K34" s="90"/>
      <c r="L34" s="90"/>
      <c r="M34" s="92"/>
    </row>
    <row r="35" spans="2:13" x14ac:dyDescent="0.25">
      <c r="B35" s="89"/>
      <c r="C35" s="90"/>
      <c r="D35" s="90"/>
      <c r="E35" s="91"/>
      <c r="F35" s="90"/>
      <c r="G35" s="90"/>
      <c r="H35" s="90"/>
      <c r="I35" s="91"/>
      <c r="J35" s="90"/>
      <c r="K35" s="90"/>
      <c r="L35" s="90"/>
      <c r="M35" s="92"/>
    </row>
    <row r="36" spans="2:13" x14ac:dyDescent="0.25">
      <c r="B36" s="89"/>
      <c r="C36" s="90"/>
      <c r="D36" s="90"/>
      <c r="E36" s="91"/>
      <c r="F36" s="90"/>
      <c r="G36" s="90"/>
      <c r="H36" s="90"/>
      <c r="I36" s="91"/>
      <c r="J36" s="90"/>
      <c r="K36" s="90"/>
      <c r="L36" s="90"/>
      <c r="M36" s="92"/>
    </row>
    <row r="37" spans="2:13" x14ac:dyDescent="0.25">
      <c r="B37" s="89"/>
      <c r="C37" s="90"/>
      <c r="D37" s="90"/>
      <c r="E37" s="91"/>
      <c r="F37" s="90"/>
      <c r="G37" s="90"/>
      <c r="H37" s="90"/>
      <c r="I37" s="91"/>
      <c r="J37" s="90"/>
      <c r="K37" s="90"/>
      <c r="L37" s="90"/>
      <c r="M37" s="92"/>
    </row>
    <row r="38" spans="2:13" ht="12.75" customHeight="1" x14ac:dyDescent="0.25">
      <c r="B38" s="93"/>
      <c r="C38" s="94"/>
      <c r="D38" s="94"/>
      <c r="E38" s="95"/>
      <c r="F38" s="94"/>
      <c r="G38" s="94"/>
      <c r="H38" s="94"/>
      <c r="I38" s="95"/>
      <c r="J38" s="94"/>
      <c r="K38" s="94"/>
      <c r="L38" s="94"/>
      <c r="M38" s="96"/>
    </row>
    <row r="39" spans="2:13" ht="7.35" customHeight="1" x14ac:dyDescent="0.25"/>
    <row r="40" spans="2:13" ht="23.1" customHeight="1" x14ac:dyDescent="0.25">
      <c r="B40" s="22"/>
      <c r="C40" s="22"/>
      <c r="D40" s="23"/>
      <c r="E40" s="24"/>
      <c r="F40" s="24"/>
      <c r="G40" s="24"/>
      <c r="H40" s="24"/>
      <c r="I40" s="24"/>
      <c r="J40" s="24"/>
      <c r="K40" s="24"/>
      <c r="L40" s="24"/>
      <c r="M40" s="24"/>
    </row>
  </sheetData>
  <sheetProtection algorithmName="SHA-512" hashValue="4usEMrVb+G6NCONDtRcdfFNZFnsYBwHRlFAU46LZGHhAN3vxRBvmulDCGx4FxEYv4tlUKNorneXHB66ZO9B6LA==" saltValue="h/wI40ONXczCSKWOOXJcrA==" spinCount="100000" sheet="1" objects="1" scenarios="1"/>
  <dataValidations count="1">
    <dataValidation type="list" allowBlank="1" showInputMessage="1" showErrorMessage="1" sqref="D7" xr:uid="{0AD159D0-6F6C-4790-B2F7-2594BF61F391}">
      <formula1>RelationList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0406-AC0C-4A24-93ED-222168202F42}">
  <sheetPr codeName="Sheet5">
    <pageSetUpPr fitToPage="1"/>
  </sheetPr>
  <dimension ref="A1:S36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25" customWidth="1"/>
    <col min="2" max="2" width="9.7109375" style="25" customWidth="1"/>
    <col min="3" max="12" width="9.140625" style="25"/>
    <col min="13" max="18" width="9.7109375" style="25" customWidth="1"/>
    <col min="19" max="16384" width="9.140625" style="25"/>
  </cols>
  <sheetData>
    <row r="1" spans="1:19" s="1" customFormat="1" ht="6.75" customHeight="1" x14ac:dyDescent="0.25">
      <c r="B1" s="2"/>
      <c r="E1" s="3"/>
      <c r="F1" s="3"/>
      <c r="G1" s="3"/>
    </row>
    <row r="2" spans="1:19" s="4" customFormat="1" ht="20.100000000000001" customHeight="1" x14ac:dyDescent="0.25">
      <c r="B2" s="5"/>
      <c r="C2" s="6" t="s">
        <v>31</v>
      </c>
      <c r="D2" s="7"/>
      <c r="E2" s="7"/>
      <c r="F2" s="7"/>
      <c r="G2" s="7"/>
      <c r="H2" s="7"/>
      <c r="I2" s="7"/>
      <c r="J2" s="7"/>
      <c r="K2" s="8"/>
      <c r="L2" s="7"/>
      <c r="M2" s="7"/>
      <c r="N2" s="7"/>
      <c r="O2" s="7"/>
      <c r="P2" s="7"/>
      <c r="Q2" s="7"/>
      <c r="R2" s="7"/>
      <c r="S2" s="9"/>
    </row>
    <row r="3" spans="1:19" s="10" customFormat="1" ht="24" customHeight="1" x14ac:dyDescent="0.25">
      <c r="B3" s="11"/>
      <c r="C3" s="12" t="s">
        <v>32</v>
      </c>
      <c r="D3" s="13"/>
      <c r="E3" s="13"/>
      <c r="F3" s="13"/>
      <c r="G3" s="13"/>
      <c r="H3" s="13"/>
      <c r="I3" s="13"/>
      <c r="J3" s="13"/>
      <c r="K3" s="14"/>
      <c r="L3" s="13"/>
      <c r="M3" s="13"/>
      <c r="N3" s="13"/>
      <c r="O3" s="13"/>
      <c r="P3" s="13"/>
      <c r="Q3" s="13"/>
      <c r="R3" s="13"/>
      <c r="S3" s="15"/>
    </row>
    <row r="4" spans="1:19" s="17" customFormat="1" ht="4.9000000000000004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9" s="17" customFormat="1" ht="4.9000000000000004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9" x14ac:dyDescent="0.25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9"/>
    </row>
    <row r="7" spans="1:19" x14ac:dyDescent="0.25">
      <c r="B7" s="30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31"/>
    </row>
    <row r="8" spans="1:19" x14ac:dyDescent="0.25">
      <c r="B8" s="30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31"/>
    </row>
    <row r="9" spans="1:19" x14ac:dyDescent="0.25">
      <c r="B9" s="30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31"/>
    </row>
    <row r="10" spans="1:19" x14ac:dyDescent="0.25">
      <c r="B10" s="3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31"/>
    </row>
    <row r="11" spans="1:19" x14ac:dyDescent="0.25">
      <c r="B11" s="30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 s="31"/>
    </row>
    <row r="12" spans="1:19" x14ac:dyDescent="0.25">
      <c r="B12" s="30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 s="31"/>
    </row>
    <row r="13" spans="1:19" x14ac:dyDescent="0.25">
      <c r="B13" s="30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 s="31"/>
    </row>
    <row r="14" spans="1:19" x14ac:dyDescent="0.25">
      <c r="B14" s="30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 s="31"/>
    </row>
    <row r="15" spans="1:19" x14ac:dyDescent="0.25">
      <c r="B15" s="30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 s="31"/>
    </row>
    <row r="16" spans="1:19" x14ac:dyDescent="0.25">
      <c r="B16" s="3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 s="31"/>
    </row>
    <row r="17" spans="2:18" x14ac:dyDescent="0.25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 s="31"/>
    </row>
    <row r="18" spans="2:18" x14ac:dyDescent="0.25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 s="31"/>
    </row>
    <row r="19" spans="2:18" x14ac:dyDescent="0.25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31"/>
    </row>
    <row r="20" spans="2:18" x14ac:dyDescent="0.25">
      <c r="B20" s="3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 s="31"/>
    </row>
    <row r="21" spans="2:18" x14ac:dyDescent="0.25">
      <c r="B21" s="30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 s="31"/>
    </row>
    <row r="22" spans="2:18" x14ac:dyDescent="0.25">
      <c r="B22" s="30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 s="31"/>
    </row>
    <row r="23" spans="2:18" x14ac:dyDescent="0.25">
      <c r="B23" s="30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 s="31"/>
    </row>
    <row r="24" spans="2:18" x14ac:dyDescent="0.25">
      <c r="B24" s="30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 s="31"/>
    </row>
    <row r="25" spans="2:18" x14ac:dyDescent="0.25">
      <c r="B25" s="30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 s="31"/>
    </row>
    <row r="26" spans="2:18" x14ac:dyDescent="0.25">
      <c r="B26" s="30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1"/>
    </row>
    <row r="27" spans="2:18" x14ac:dyDescent="0.25">
      <c r="B27" s="30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 s="31"/>
    </row>
    <row r="28" spans="2:18" x14ac:dyDescent="0.25">
      <c r="B28" s="30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 s="31"/>
    </row>
    <row r="29" spans="2:18" x14ac:dyDescent="0.25">
      <c r="B29" s="30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 s="31"/>
    </row>
    <row r="30" spans="2:18" x14ac:dyDescent="0.25">
      <c r="B30" s="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 s="31"/>
    </row>
    <row r="31" spans="2:18" x14ac:dyDescent="0.25">
      <c r="B31" s="30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 s="31"/>
    </row>
    <row r="32" spans="2:18" x14ac:dyDescent="0.25">
      <c r="B32" s="30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 s="31"/>
    </row>
    <row r="33" spans="2:18" x14ac:dyDescent="0.25">
      <c r="B33" s="30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 s="31"/>
    </row>
    <row r="34" spans="2:18" x14ac:dyDescent="0.25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4"/>
    </row>
    <row r="35" spans="2:18" s="17" customFormat="1" ht="7.35" customHeight="1" x14ac:dyDescent="0.25"/>
    <row r="36" spans="2:18" s="21" customFormat="1" ht="23.1" customHeight="1" x14ac:dyDescent="0.25">
      <c r="B36" s="22"/>
      <c r="C36" s="22"/>
      <c r="D36" s="23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</sheetData>
  <sheetProtection algorithmName="SHA-512" hashValue="HzJpZTJEamD7d+irLBsQBz8Eu6MkTwBznNBTs5s3uZMUYBJUWM+APA3IJ6HJ7WZzAmwz+3SPTUF/gWE9vxzWFw==" saltValue="S5NR0jp31ellcX0c9iyOl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DC9C2-FDF6-43E3-9308-83FE74FA2536}">
  <sheetPr codeName="Sheet7"/>
  <dimension ref="B2:X50"/>
  <sheetViews>
    <sheetView showGridLines="0" showRowColHeaders="0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.7109375" style="84" customWidth="1"/>
    <col min="2" max="3" width="18.7109375" style="84" customWidth="1"/>
    <col min="4" max="5" width="8.7109375" style="84" customWidth="1"/>
    <col min="6" max="7" width="18.7109375" style="84" customWidth="1"/>
    <col min="8" max="9" width="8.7109375" style="84" customWidth="1"/>
    <col min="10" max="11" width="18.7109375" style="84" customWidth="1"/>
    <col min="12" max="13" width="8.7109375" style="84" customWidth="1"/>
    <col min="14" max="15" width="18.7109375" style="84" customWidth="1"/>
    <col min="16" max="17" width="8.7109375" style="84" customWidth="1"/>
    <col min="18" max="19" width="18.7109375" style="84" customWidth="1"/>
    <col min="20" max="21" width="8.7109375" style="84" customWidth="1"/>
    <col min="22" max="23" width="18.7109375" style="84" customWidth="1"/>
    <col min="24" max="24" width="8.7109375" style="84" customWidth="1"/>
    <col min="25" max="16384" width="9.140625" style="84"/>
  </cols>
  <sheetData>
    <row r="2" spans="2:24" x14ac:dyDescent="0.25">
      <c r="B2" s="177" t="s">
        <v>37</v>
      </c>
      <c r="C2" s="145"/>
      <c r="D2" s="130"/>
      <c r="E2" s="130"/>
      <c r="F2" s="177" t="s">
        <v>38</v>
      </c>
      <c r="G2" s="145"/>
      <c r="H2" s="130"/>
      <c r="I2" s="130"/>
      <c r="J2" s="177" t="str">
        <f>Step1!F6</f>
        <v>WORK</v>
      </c>
      <c r="K2" s="145"/>
      <c r="L2" s="130"/>
      <c r="M2" s="130"/>
      <c r="N2" s="177" t="str">
        <f>Step1!F38</f>
        <v>PEOPLE</v>
      </c>
      <c r="O2" s="145"/>
      <c r="P2" s="130"/>
      <c r="Q2" s="130"/>
      <c r="R2" s="177" t="str">
        <f>Step1!D38</f>
        <v>CULTURE</v>
      </c>
      <c r="S2" s="145"/>
      <c r="T2" s="130"/>
      <c r="U2" s="130"/>
      <c r="V2" s="177" t="str">
        <f>Step1!B38</f>
        <v>STRUCTURE</v>
      </c>
      <c r="W2" s="145"/>
      <c r="X2" s="130"/>
    </row>
    <row r="3" spans="2:24" x14ac:dyDescent="0.25">
      <c r="B3" s="178">
        <f>COUNTA($B$5:$B$11)-COUNTBLANK($B$5:$B$11)</f>
        <v>4</v>
      </c>
      <c r="C3" s="178">
        <f>COUNTA($C$5:$C$11)-COUNTBLANK($C$5:$C$11)</f>
        <v>4</v>
      </c>
      <c r="D3" s="132"/>
      <c r="E3" s="130"/>
      <c r="F3" s="178">
        <f>COUNTA($F$5:$F$11)-COUNTBLANK($F$5:$F$11)</f>
        <v>4</v>
      </c>
      <c r="G3" s="178">
        <f>COUNTA($G$5:$G$11)-COUNTBLANK($G$5:$G$11)</f>
        <v>4</v>
      </c>
      <c r="H3" s="132"/>
      <c r="I3" s="133"/>
      <c r="J3" s="178">
        <f>COUNTA($J$5:$J$11)-COUNTBLANK($J$5:$J$11)</f>
        <v>4</v>
      </c>
      <c r="K3" s="178">
        <f>COUNTA($K$5:$K$11)-COUNTBLANK($K$5:$K$11)</f>
        <v>4</v>
      </c>
      <c r="L3" s="132"/>
      <c r="M3" s="133"/>
      <c r="N3" s="178">
        <f>COUNTA($N$5:$N$11)-COUNTBLANK($N$5:$N$11)</f>
        <v>2</v>
      </c>
      <c r="O3" s="178">
        <f>COUNTA($O$5:$O$11)-COUNTBLANK($O$5:$O$11)</f>
        <v>2</v>
      </c>
      <c r="P3" s="132"/>
      <c r="Q3" s="133"/>
      <c r="R3" s="178">
        <f>COUNTA($R$5:$R$11)-COUNTBLANK($R$5:$R$11)</f>
        <v>4</v>
      </c>
      <c r="S3" s="178">
        <f>COUNTA($S$5:$S$11)-COUNTBLANK($S$5:$S$11)</f>
        <v>4</v>
      </c>
      <c r="T3" s="132"/>
      <c r="U3" s="133"/>
      <c r="V3" s="178">
        <f>COUNTA($V$5:$V$11)-COUNTBLANK($V$5:$V$11)</f>
        <v>3</v>
      </c>
      <c r="W3" s="178">
        <f>COUNTA($W$5:$W$11)-COUNTBLANK($W$5:$W$11)</f>
        <v>3</v>
      </c>
      <c r="X3" s="132"/>
    </row>
    <row r="4" spans="2:24" x14ac:dyDescent="0.25">
      <c r="B4" s="178" t="str">
        <f>IF(Step2!B6=$N$18,"",Step2!B6)</f>
        <v>WORK↔STRUCTURE</v>
      </c>
      <c r="C4" s="178" t="s">
        <v>114</v>
      </c>
      <c r="D4" s="178" t="s">
        <v>115</v>
      </c>
      <c r="E4" s="130"/>
      <c r="F4" s="178" t="str">
        <f>IF(Step2!D6=$N$18,"",Step2!D6)</f>
        <v>WORK↔CULTURE</v>
      </c>
      <c r="G4" s="178" t="s">
        <v>114</v>
      </c>
      <c r="H4" s="178" t="s">
        <v>115</v>
      </c>
      <c r="I4" s="133"/>
      <c r="J4" s="178" t="str">
        <f>IF(Step2!F6=$N$18,"",Step2!F6)</f>
        <v>WORK↔PEOPLE</v>
      </c>
      <c r="K4" s="178" t="s">
        <v>114</v>
      </c>
      <c r="L4" s="178" t="s">
        <v>115</v>
      </c>
      <c r="M4" s="133"/>
      <c r="N4" s="178" t="str">
        <f>IF(Step2!B38=$N$18,"",Step2!B38)</f>
        <v>STRUCTURE↔CULTURE</v>
      </c>
      <c r="O4" s="178" t="s">
        <v>114</v>
      </c>
      <c r="P4" s="178" t="s">
        <v>115</v>
      </c>
      <c r="Q4" s="133"/>
      <c r="R4" s="178" t="str">
        <f>IF(Step2!D38=$N$18,"",Step2!D38)</f>
        <v>STRUCTURE↔PEOPLE</v>
      </c>
      <c r="S4" s="178" t="s">
        <v>114</v>
      </c>
      <c r="T4" s="178" t="s">
        <v>115</v>
      </c>
      <c r="U4" s="133"/>
      <c r="V4" s="178" t="str">
        <f>IF(Step2!F38=$N$18,"",Step2!F38)</f>
        <v>CULTURE↔PEOPLE</v>
      </c>
      <c r="W4" s="178" t="s">
        <v>114</v>
      </c>
      <c r="X4" s="178" t="s">
        <v>115</v>
      </c>
    </row>
    <row r="5" spans="2:24" x14ac:dyDescent="0.25">
      <c r="B5" s="134" t="str">
        <f>IF(LEN(Step2!B7)&gt;0,Step2!B7,"")</f>
        <v>Work coordination.</v>
      </c>
      <c r="C5" s="134" t="str">
        <f t="array" ref="C5">IFERROR(INDEX($B$5:$B$11, MATCH(0,INDEX((LEN($B$5:$B$11)=0)+COUNTIF($C$4:$C4,$B$5:$B$11),0),0)),"")</f>
        <v>Work coordination.</v>
      </c>
      <c r="D5" s="131">
        <f>IF(LEN(C5)=0,0,COUNTIFS(Step3!$C$6:$C$26,C5,Step3!$D$6:$D$26,"&gt;0"))</f>
        <v>0</v>
      </c>
      <c r="E5" s="132"/>
      <c r="F5" s="134" t="str">
        <f>IF(LEN(Step2!D7)&gt;0,Step2!D7,"")</f>
        <v>Does company culture help in effective work?</v>
      </c>
      <c r="G5" s="134" t="str">
        <f t="array" ref="G5">IFERROR(INDEX($F$5:$F$11, MATCH(0,INDEX((LEN($F$5:$F$11)=0)+COUNTIF($G$4:$G4,$F$5:$F$11),0),0)),"")</f>
        <v>Does company culture help in effective work?</v>
      </c>
      <c r="H5" s="131">
        <f>IF(LEN(G5)=0,0,COUNTIFS(Step3!$C$6:$C$26,G5,Step3!$D$6:$D$26,"&gt;0"))</f>
        <v>1</v>
      </c>
      <c r="I5" s="135"/>
      <c r="J5" s="134" t="str">
        <f>IF(LEN(Step2!F7)&gt;0,Step2!F7,"")</f>
        <v>Is work done by skilled people?</v>
      </c>
      <c r="K5" s="134" t="str">
        <f t="array" ref="K5">IFERROR(INDEX($J$5:$J$11, MATCH(0,INDEX((LEN($J$5:$J$11)=0)+COUNTIF($K$4:$K4,$J$5:$J$11),0),0)),"")</f>
        <v>Is work done by skilled people?</v>
      </c>
      <c r="L5" s="131">
        <f>IF(LEN(K5)=0,0,COUNTIFS(Step3!$C$6:$C$26,K5,Step3!$D$6:$D$26,"&gt;0"))</f>
        <v>0</v>
      </c>
      <c r="M5" s="135"/>
      <c r="N5" s="134" t="str">
        <f>IF(LEN(Step2!B39)&gt;0,Step2!B39,"")</f>
        <v xml:space="preserve">Does structure go along with the culture? </v>
      </c>
      <c r="O5" s="134" t="str">
        <f t="array" ref="O5">IFERROR(INDEX($N$5:$N$11, MATCH(0,INDEX((LEN($N$5:$N$11)=0)+COUNTIF($O$4:$O4,$N$5:$N$11),0),0)),"")</f>
        <v xml:space="preserve">Does structure go along with the culture? </v>
      </c>
      <c r="P5" s="131">
        <f>IF(LEN(O5)=0,0,COUNTIFS(Step3!$C$6:$C$26,O5,Step3!$D$6:$D$26,"&gt;0"))</f>
        <v>0</v>
      </c>
      <c r="Q5" s="135"/>
      <c r="R5" s="134" t="str">
        <f>IF(LEN(Step2!D39)&gt;0,Step2!D39,"")</f>
        <v>Are people with correct skills on the right positions?</v>
      </c>
      <c r="S5" s="134" t="str">
        <f t="array" ref="S5">IFERROR(INDEX($R$5:$R$11, MATCH(0,INDEX((LEN($R$5:$R$11)=0)+COUNTIF($S$4:$S4,$R$5:$R$11),0),0)),"")</f>
        <v>Are people with correct skills on the right positions?</v>
      </c>
      <c r="T5" s="131">
        <f>IF(LEN(S5)=0,0,COUNTIFS(Step3!$C$6:$C$26,S5,Step3!$D$6:$D$26,"&gt;0"))</f>
        <v>0</v>
      </c>
      <c r="U5" s="135"/>
      <c r="V5" s="134" t="str">
        <f>IF(LEN(Step2!F39)&gt;0,Step2!F39,"")</f>
        <v>Does culture of the company suits people?</v>
      </c>
      <c r="W5" s="134" t="str">
        <f t="array" ref="W5">IFERROR(INDEX($V$5:$V$11, MATCH(0,INDEX((LEN($V$5:$V$11)=0)+COUNTIF($W$4:$W4,$V$5:$V$11),0),0)),"")</f>
        <v>Does culture of the company suits people?</v>
      </c>
      <c r="X5" s="131">
        <f>IF(LEN(W5)=0,0,COUNTIFS(Step3!$C$6:$C$26,W5,Step3!$D$6:$D$26,"&gt;0"))</f>
        <v>0</v>
      </c>
    </row>
    <row r="6" spans="2:24" x14ac:dyDescent="0.25">
      <c r="B6" s="134" t="str">
        <f>IF(LEN(Step2!B8)&gt;0,Step2!B8,"")</f>
        <v>Job reporting structure.</v>
      </c>
      <c r="C6" s="134" t="str">
        <f t="array" ref="C6">IFERROR(INDEX($B$5:$B$11, MATCH(0,INDEX((LEN($B$5:$B$11)=0)+COUNTIF($C$4:$C5,$B$5:$B$11),0),0)),"")</f>
        <v>Job reporting structure.</v>
      </c>
      <c r="D6" s="131">
        <f>IF(LEN(C6)=0,0,COUNTIFS(Step3!$C$6:$C$26,C6,Step3!$D$6:$D$26,"&gt;0"))</f>
        <v>1</v>
      </c>
      <c r="E6" s="132"/>
      <c r="F6" s="134" t="str">
        <f>IF(LEN(Step2!D8)&gt;0,Step2!D8,"")</f>
        <v>How it can be improved?</v>
      </c>
      <c r="G6" s="134" t="str">
        <f t="array" ref="G6">IFERROR(INDEX($F$5:$F$11, MATCH(0,INDEX((LEN($F$5:$F$11)=0)+COUNTIF($G$4:$G5,$F$5:$F$11),0),0)),"")</f>
        <v>How it can be improved?</v>
      </c>
      <c r="H6" s="131">
        <f>IF(LEN(G6)=0,0,COUNTIFS(Step3!$C$6:$C$26,G6,Step3!$D$6:$D$26,"&gt;0"))</f>
        <v>0</v>
      </c>
      <c r="I6" s="135"/>
      <c r="J6" s="134" t="str">
        <f>IF(LEN(Step2!F8)&gt;0,Step2!F8,"")</f>
        <v>- missing senior c# developer</v>
      </c>
      <c r="K6" s="134" t="str">
        <f t="array" ref="K6">IFERROR(INDEX($J$5:$J$11, MATCH(0,INDEX((LEN($J$5:$J$11)=0)+COUNTIF($K$4:$K5,$J$5:$J$11),0),0)),"")</f>
        <v>- missing senior c# developer</v>
      </c>
      <c r="L6" s="131">
        <f>IF(LEN(K6)=0,0,COUNTIFS(Step3!$C$6:$C$26,K6,Step3!$D$6:$D$26,"&gt;0"))</f>
        <v>1</v>
      </c>
      <c r="M6" s="135"/>
      <c r="N6" s="134" t="str">
        <f>IF(LEN(Step2!B40)&gt;0,Step2!B40,"")</f>
        <v>Is structure support or block people's values or beliefs?</v>
      </c>
      <c r="O6" s="134" t="str">
        <f t="array" ref="O6">IFERROR(INDEX($N$5:$N$11, MATCH(0,INDEX((LEN($N$5:$N$11)=0)+COUNTIF($O$4:$O5,$N$5:$N$11),0),0)),"")</f>
        <v>Is structure support or block people's values or beliefs?</v>
      </c>
      <c r="P6" s="131">
        <f>IF(LEN(O6)=0,0,COUNTIFS(Step3!$C$6:$C$26,O6,Step3!$D$6:$D$26,"&gt;0"))</f>
        <v>1</v>
      </c>
      <c r="Q6" s="135"/>
      <c r="R6" s="134" t="str">
        <f>IF(LEN(Step2!D40)&gt;0,Step2!D40,"")</f>
        <v>Is experience valued in the career steps?</v>
      </c>
      <c r="S6" s="134" t="str">
        <f t="array" ref="S6">IFERROR(INDEX($R$5:$R$11, MATCH(0,INDEX((LEN($R$5:$R$11)=0)+COUNTIF($S$4:$S5,$R$5:$R$11),0),0)),"")</f>
        <v>Is experience valued in the career steps?</v>
      </c>
      <c r="T6" s="131">
        <f>IF(LEN(S6)=0,0,COUNTIFS(Step3!$C$6:$C$26,S6,Step3!$D$6:$D$26,"&gt;0"))</f>
        <v>0</v>
      </c>
      <c r="U6" s="135"/>
      <c r="V6" s="134" t="str">
        <f>IF(LEN(Step2!F40)&gt;0,Step2!F40,"")</f>
        <v>Are there any complaints?</v>
      </c>
      <c r="W6" s="134" t="str">
        <f t="array" ref="W6">IFERROR(INDEX($V$5:$V$11, MATCH(0,INDEX((LEN($V$5:$V$11)=0)+COUNTIF($W$4:$W5,$V$5:$V$11),0),0)),"")</f>
        <v>Are there any complaints?</v>
      </c>
      <c r="X6" s="131">
        <f>IF(LEN(W6)=0,0,COUNTIFS(Step3!$C$6:$C$26,W6,Step3!$D$6:$D$26,"&gt;0"))</f>
        <v>0</v>
      </c>
    </row>
    <row r="7" spans="2:24" x14ac:dyDescent="0.25">
      <c r="B7" s="134" t="str">
        <f>IF(LEN(Step2!B9)&gt;0,Step2!B9,"")</f>
        <v>How procedures impact work results?</v>
      </c>
      <c r="C7" s="134" t="str">
        <f t="array" ref="C7">IFERROR(INDEX($B$5:$B$11, MATCH(0,INDEX((LEN($B$5:$B$11)=0)+COUNTIF($C$4:$C6,$B$5:$B$11),0),0)),"")</f>
        <v>How procedures impact work results?</v>
      </c>
      <c r="D7" s="131">
        <f>IF(LEN(C7)=0,0,COUNTIFS(Step3!$C$6:$C$26,C7,Step3!$D$6:$D$26,"&gt;0"))</f>
        <v>0</v>
      </c>
      <c r="E7" s="132"/>
      <c r="F7" s="134" t="str">
        <f>IF(LEN(Step2!D9)&gt;0,Step2!D9,"")</f>
        <v>Are there any drawbacks?</v>
      </c>
      <c r="G7" s="134" t="str">
        <f t="array" ref="G7">IFERROR(INDEX($F$5:$F$11, MATCH(0,INDEX((LEN($F$5:$F$11)=0)+COUNTIF($G$4:$G6,$F$5:$F$11),0),0)),"")</f>
        <v>Are there any drawbacks?</v>
      </c>
      <c r="H7" s="131">
        <f>IF(LEN(G7)=0,0,COUNTIFS(Step3!$C$6:$C$26,G7,Step3!$D$6:$D$26,"&gt;0"))</f>
        <v>0</v>
      </c>
      <c r="I7" s="135"/>
      <c r="J7" s="134" t="str">
        <f>IF(LEN(Step2!F9)&gt;0,Step2!F9,"")</f>
        <v>- too many salesman</v>
      </c>
      <c r="K7" s="134" t="str">
        <f t="array" ref="K7">IFERROR(INDEX($J$5:$J$11, MATCH(0,INDEX((LEN($J$5:$J$11)=0)+COUNTIF($K$4:$K6,$J$5:$J$11),0),0)),"")</f>
        <v>- too many salesman</v>
      </c>
      <c r="L7" s="131">
        <f>IF(LEN(K7)=0,0,COUNTIFS(Step3!$C$6:$C$26,K7,Step3!$D$6:$D$26,"&gt;0"))</f>
        <v>1</v>
      </c>
      <c r="M7" s="135"/>
      <c r="N7" s="134" t="str">
        <f>IF(LEN(Step2!B41)&gt;0,Step2!B41,"")</f>
        <v/>
      </c>
      <c r="O7" s="134" t="str">
        <f t="array" ref="O7">IFERROR(INDEX($N$5:$N$11, MATCH(0,INDEX((LEN($N$5:$N$11)=0)+COUNTIF($O$4:$O6,$N$5:$N$11),0),0)),"")</f>
        <v/>
      </c>
      <c r="P7" s="131">
        <f>IF(LEN(O7)=0,0,COUNTIFS(Step3!$C$6:$C$26,O7,Step3!$D$6:$D$26,"&gt;0"))</f>
        <v>0</v>
      </c>
      <c r="Q7" s="135"/>
      <c r="R7" s="134" t="str">
        <f>IF(LEN(Step2!D41)&gt;0,Step2!D41,"")</f>
        <v>Are there educational programs/ projects?</v>
      </c>
      <c r="S7" s="134" t="str">
        <f t="array" ref="S7">IFERROR(INDEX($R$5:$R$11, MATCH(0,INDEX((LEN($R$5:$R$11)=0)+COUNTIF($S$4:$S6,$R$5:$R$11),0),0)),"")</f>
        <v>Are there educational programs/ projects?</v>
      </c>
      <c r="T7" s="131">
        <f>IF(LEN(S7)=0,0,COUNTIFS(Step3!$C$6:$C$26,S7,Step3!$D$6:$D$26,"&gt;0"))</f>
        <v>0</v>
      </c>
      <c r="U7" s="135"/>
      <c r="V7" s="134" t="str">
        <f>IF(LEN(Step2!F41)&gt;0,Step2!F41,"")</f>
        <v>How individuals are impacted by culture?</v>
      </c>
      <c r="W7" s="134" t="str">
        <f t="array" ref="W7">IFERROR(INDEX($V$5:$V$11, MATCH(0,INDEX((LEN($V$5:$V$11)=0)+COUNTIF($W$4:$W6,$V$5:$V$11),0),0)),"")</f>
        <v>How individuals are impacted by culture?</v>
      </c>
      <c r="X7" s="131">
        <f>IF(LEN(W7)=0,0,COUNTIFS(Step3!$C$6:$C$26,W7,Step3!$D$6:$D$26,"&gt;0"))</f>
        <v>1</v>
      </c>
    </row>
    <row r="8" spans="2:24" x14ac:dyDescent="0.25">
      <c r="B8" s="134" t="str">
        <f>IF(LEN(Step2!B10)&gt;0,Step2!B10,"")</f>
        <v>People reports to many people instead of one</v>
      </c>
      <c r="C8" s="134" t="str">
        <f t="array" ref="C8">IFERROR(INDEX($B$5:$B$11, MATCH(0,INDEX((LEN($B$5:$B$11)=0)+COUNTIF($C$4:$C7,$B$5:$B$11),0),0)),"")</f>
        <v>People reports to many people instead of one</v>
      </c>
      <c r="D8" s="131">
        <f>IF(LEN(C8)=0,0,COUNTIFS(Step3!$C$6:$C$26,C8,Step3!$D$6:$D$26,"&gt;0"))</f>
        <v>0</v>
      </c>
      <c r="E8" s="132"/>
      <c r="F8" s="134" t="str">
        <f>IF(LEN(Step2!D10)&gt;0,Step2!D10,"")</f>
        <v>Holidays - different days, different countries.</v>
      </c>
      <c r="G8" s="134" t="str">
        <f t="array" ref="G8">IFERROR(INDEX($F$5:$F$11, MATCH(0,INDEX((LEN($F$5:$F$11)=0)+COUNTIF($G$4:$G7,$F$5:$F$11),0),0)),"")</f>
        <v>Holidays - different days, different countries.</v>
      </c>
      <c r="H8" s="131">
        <f>IF(LEN(G8)=0,0,COUNTIFS(Step3!$C$6:$C$26,G8,Step3!$D$6:$D$26,"&gt;0"))</f>
        <v>0</v>
      </c>
      <c r="I8" s="135"/>
      <c r="J8" s="134" t="str">
        <f>IF(LEN(Step2!F10)&gt;0,Step2!F10,"")</f>
        <v xml:space="preserve">Are tasks individually scaled? </v>
      </c>
      <c r="K8" s="134" t="str">
        <f t="array" ref="K8">IFERROR(INDEX($J$5:$J$11, MATCH(0,INDEX((LEN($J$5:$J$11)=0)+COUNTIF($K$4:$K7,$J$5:$J$11),0),0)),"")</f>
        <v xml:space="preserve">Are tasks individually scaled? </v>
      </c>
      <c r="L8" s="131">
        <f>IF(LEN(K8)=0,0,COUNTIFS(Step3!$C$6:$C$26,K8,Step3!$D$6:$D$26,"&gt;0"))</f>
        <v>0</v>
      </c>
      <c r="M8" s="135"/>
      <c r="N8" s="134" t="str">
        <f>IF(LEN(Step2!B42)&gt;0,Step2!B42,"")</f>
        <v/>
      </c>
      <c r="O8" s="134" t="str">
        <f t="array" ref="O8">IFERROR(INDEX($N$5:$N$11, MATCH(0,INDEX((LEN($N$5:$N$11)=0)+COUNTIF($O$4:$O7,$N$5:$N$11),0),0)),"")</f>
        <v/>
      </c>
      <c r="P8" s="131">
        <f>IF(LEN(O8)=0,0,COUNTIFS(Step3!$C$6:$C$26,O8,Step3!$D$6:$D$26,"&gt;0"))</f>
        <v>0</v>
      </c>
      <c r="Q8" s="135"/>
      <c r="R8" s="134" t="str">
        <f>IF(LEN(Step2!D42)&gt;0,Step2!D42,"")</f>
        <v>Is there a clear point system for the specific positions.</v>
      </c>
      <c r="S8" s="134" t="str">
        <f t="array" ref="S8">IFERROR(INDEX($R$5:$R$11, MATCH(0,INDEX((LEN($R$5:$R$11)=0)+COUNTIF($S$4:$S7,$R$5:$R$11),0),0)),"")</f>
        <v>Is there a clear point system for the specific positions.</v>
      </c>
      <c r="T8" s="131">
        <f>IF(LEN(S8)=0,0,COUNTIFS(Step3!$C$6:$C$26,S8,Step3!$D$6:$D$26,"&gt;0"))</f>
        <v>0</v>
      </c>
      <c r="U8" s="135"/>
      <c r="V8" s="134" t="str">
        <f>IF(LEN(Step2!F42)&gt;0,Step2!F42,"")</f>
        <v/>
      </c>
      <c r="W8" s="134" t="str">
        <f t="array" ref="W8">IFERROR(INDEX($V$5:$V$11, MATCH(0,INDEX((LEN($V$5:$V$11)=0)+COUNTIF($W$4:$W7,$V$5:$V$11),0),0)),"")</f>
        <v/>
      </c>
      <c r="X8" s="131">
        <f>IF(LEN(W8)=0,0,COUNTIFS(Step3!$C$6:$C$26,W8,Step3!$D$6:$D$26,"&gt;0"))</f>
        <v>0</v>
      </c>
    </row>
    <row r="9" spans="2:24" x14ac:dyDescent="0.25">
      <c r="B9" s="134" t="str">
        <f>IF(LEN(Step2!B11)&gt;0,Step2!B11,"")</f>
        <v/>
      </c>
      <c r="C9" s="134" t="str">
        <f t="array" ref="C9">IFERROR(INDEX($B$5:$B$11, MATCH(0,INDEX((LEN($B$5:$B$11)=0)+COUNTIF($C$4:$C8,$B$5:$B$11),0),0)),"")</f>
        <v/>
      </c>
      <c r="D9" s="131">
        <f>IF(LEN(C9)=0,0,COUNTIFS(Step3!$C$6:$C$26,C9,Step3!$D$6:$D$26,"&gt;0"))</f>
        <v>0</v>
      </c>
      <c r="E9" s="132"/>
      <c r="F9" s="134" t="str">
        <f>IF(LEN(Step2!D11)&gt;0,Step2!D11,"")</f>
        <v/>
      </c>
      <c r="G9" s="134" t="str">
        <f t="array" ref="G9">IFERROR(INDEX($F$5:$F$11, MATCH(0,INDEX((LEN($F$5:$F$11)=0)+COUNTIF($G$4:$G8,$F$5:$F$11),0),0)),"")</f>
        <v/>
      </c>
      <c r="H9" s="131">
        <f>IF(LEN(G9)=0,0,COUNTIFS(Step3!$C$6:$C$26,G9,Step3!$D$6:$D$26,"&gt;0"))</f>
        <v>0</v>
      </c>
      <c r="I9" s="135"/>
      <c r="J9" s="134" t="str">
        <f>IF(LEN(Step2!F11)&gt;0,Step2!F11,"")</f>
        <v/>
      </c>
      <c r="K9" s="134" t="str">
        <f t="array" ref="K9">IFERROR(INDEX($J$5:$J$11, MATCH(0,INDEX((LEN($J$5:$J$11)=0)+COUNTIF($K$4:$K8,$J$5:$J$11),0),0)),"")</f>
        <v/>
      </c>
      <c r="L9" s="131">
        <f>IF(LEN(K9)=0,0,COUNTIFS(Step3!$C$6:$C$26,K9,Step3!$D$6:$D$26,"&gt;0"))</f>
        <v>0</v>
      </c>
      <c r="M9" s="135"/>
      <c r="N9" s="134" t="str">
        <f>IF(LEN(Step2!B43)&gt;0,Step2!B43,"")</f>
        <v/>
      </c>
      <c r="O9" s="134" t="str">
        <f t="array" ref="O9">IFERROR(INDEX($N$5:$N$11, MATCH(0,INDEX((LEN($N$5:$N$11)=0)+COUNTIF($O$4:$O8,$N$5:$N$11),0),0)),"")</f>
        <v/>
      </c>
      <c r="P9" s="131">
        <f>IF(LEN(O9)=0,0,COUNTIFS(Step3!$C$6:$C$26,O9,Step3!$D$6:$D$26,"&gt;0"))</f>
        <v>0</v>
      </c>
      <c r="Q9" s="135"/>
      <c r="R9" s="134" t="str">
        <f>IF(LEN(Step2!D43)&gt;0,Step2!D43,"")</f>
        <v/>
      </c>
      <c r="S9" s="134" t="str">
        <f t="array" ref="S9">IFERROR(INDEX($R$5:$R$11, MATCH(0,INDEX((LEN($R$5:$R$11)=0)+COUNTIF($S$4:$S8,$R$5:$R$11),0),0)),"")</f>
        <v/>
      </c>
      <c r="T9" s="131">
        <f>IF(LEN(S9)=0,0,COUNTIFS(Step3!$C$6:$C$26,S9,Step3!$D$6:$D$26,"&gt;0"))</f>
        <v>0</v>
      </c>
      <c r="U9" s="135"/>
      <c r="V9" s="134" t="str">
        <f>IF(LEN(Step2!F43)&gt;0,Step2!F43,"")</f>
        <v/>
      </c>
      <c r="W9" s="134" t="str">
        <f t="array" ref="W9">IFERROR(INDEX($V$5:$V$11, MATCH(0,INDEX((LEN($V$5:$V$11)=0)+COUNTIF($W$4:$W8,$V$5:$V$11),0),0)),"")</f>
        <v/>
      </c>
      <c r="X9" s="131">
        <f>IF(LEN(W9)=0,0,COUNTIFS(Step3!$C$6:$C$26,W9,Step3!$D$6:$D$26,"&gt;0"))</f>
        <v>0</v>
      </c>
    </row>
    <row r="10" spans="2:24" x14ac:dyDescent="0.25">
      <c r="B10" s="134" t="str">
        <f>IF(LEN(Step2!B12)&gt;0,Step2!B12,"")</f>
        <v/>
      </c>
      <c r="C10" s="134" t="str">
        <f t="array" ref="C10">IFERROR(INDEX($B$5:$B$11, MATCH(0,INDEX((LEN($B$5:$B$11)=0)+COUNTIF($C$4:$C9,$B$5:$B$11),0),0)),"")</f>
        <v/>
      </c>
      <c r="D10" s="131">
        <f>IF(LEN(C10)=0,0,COUNTIFS(Step3!$C$6:$C$26,C10,Step3!$D$6:$D$26,"&gt;0"))</f>
        <v>0</v>
      </c>
      <c r="E10" s="132"/>
      <c r="F10" s="134" t="str">
        <f>IF(LEN(Step2!D12)&gt;0,Step2!D12,"")</f>
        <v/>
      </c>
      <c r="G10" s="134" t="str">
        <f t="array" ref="G10">IFERROR(INDEX($F$5:$F$11, MATCH(0,INDEX((LEN($F$5:$F$11)=0)+COUNTIF($G$4:$G9,$F$5:$F$11),0),0)),"")</f>
        <v/>
      </c>
      <c r="H10" s="131">
        <f>IF(LEN(G10)=0,0,COUNTIFS(Step3!$C$6:$C$26,G10,Step3!$D$6:$D$26,"&gt;0"))</f>
        <v>0</v>
      </c>
      <c r="I10" s="135"/>
      <c r="J10" s="134" t="str">
        <f>IF(LEN(Step2!F12)&gt;0,Step2!F12,"")</f>
        <v/>
      </c>
      <c r="K10" s="134" t="str">
        <f t="array" ref="K10">IFERROR(INDEX($J$5:$J$11, MATCH(0,INDEX((LEN($J$5:$J$11)=0)+COUNTIF($K$4:$K9,$J$5:$J$11),0),0)),"")</f>
        <v/>
      </c>
      <c r="L10" s="131">
        <f>IF(LEN(K10)=0,0,COUNTIFS(Step3!$C$6:$C$26,K10,Step3!$D$6:$D$26,"&gt;0"))</f>
        <v>0</v>
      </c>
      <c r="M10" s="135"/>
      <c r="N10" s="134" t="str">
        <f>IF(LEN(Step2!B44)&gt;0,Step2!B44,"")</f>
        <v/>
      </c>
      <c r="O10" s="134" t="str">
        <f t="array" ref="O10">IFERROR(INDEX($N$5:$N$11, MATCH(0,INDEX((LEN($N$5:$N$11)=0)+COUNTIF($O$4:$O9,$N$5:$N$11),0),0)),"")</f>
        <v/>
      </c>
      <c r="P10" s="131">
        <f>IF(LEN(O10)=0,0,COUNTIFS(Step3!$C$6:$C$26,O10,Step3!$D$6:$D$26,"&gt;0"))</f>
        <v>0</v>
      </c>
      <c r="Q10" s="135"/>
      <c r="R10" s="134" t="str">
        <f>IF(LEN(Step2!D44)&gt;0,Step2!D44,"")</f>
        <v/>
      </c>
      <c r="S10" s="134" t="str">
        <f t="array" ref="S10">IFERROR(INDEX($R$5:$R$11, MATCH(0,INDEX((LEN($R$5:$R$11)=0)+COUNTIF($S$4:$S9,$R$5:$R$11),0),0)),"")</f>
        <v/>
      </c>
      <c r="T10" s="131">
        <f>IF(LEN(S10)=0,0,COUNTIFS(Step3!$C$6:$C$26,S10,Step3!$D$6:$D$26,"&gt;0"))</f>
        <v>0</v>
      </c>
      <c r="U10" s="135"/>
      <c r="V10" s="134" t="str">
        <f>IF(LEN(Step2!F44)&gt;0,Step2!F44,"")</f>
        <v/>
      </c>
      <c r="W10" s="134" t="str">
        <f t="array" ref="W10">IFERROR(INDEX($V$5:$V$11, MATCH(0,INDEX((LEN($V$5:$V$11)=0)+COUNTIF($W$4:$W9,$V$5:$V$11),0),0)),"")</f>
        <v/>
      </c>
      <c r="X10" s="131">
        <f>IF(LEN(W10)=0,0,COUNTIFS(Step3!$C$6:$C$26,W10,Step3!$D$6:$D$26,"&gt;0"))</f>
        <v>0</v>
      </c>
    </row>
    <row r="11" spans="2:24" x14ac:dyDescent="0.25">
      <c r="B11" s="134" t="str">
        <f>IF(LEN(Step2!B13)&gt;0,Step2!B13,"")</f>
        <v/>
      </c>
      <c r="C11" s="134" t="str">
        <f t="array" ref="C11">IFERROR(INDEX($B$5:$B$11, MATCH(0,INDEX((LEN($B$5:$B$11)=0)+COUNTIF($C$4:$C10,$B$5:$B$11),0),0)),"")</f>
        <v/>
      </c>
      <c r="D11" s="131">
        <f>IF(LEN(C11)=0,0,COUNTIFS(Step3!$C$6:$C$26,C11,Step3!$D$6:$D$26,"&gt;0"))</f>
        <v>0</v>
      </c>
      <c r="E11" s="132"/>
      <c r="F11" s="134" t="str">
        <f>IF(LEN(Step2!D13)&gt;0,Step2!D13,"")</f>
        <v/>
      </c>
      <c r="G11" s="134" t="str">
        <f t="array" ref="G11">IFERROR(INDEX($F$5:$F$11, MATCH(0,INDEX((LEN($F$5:$F$11)=0)+COUNTIF($G$4:$G10,$F$5:$F$11),0),0)),"")</f>
        <v/>
      </c>
      <c r="H11" s="131">
        <f>IF(LEN(G11)=0,0,COUNTIFS(Step3!$C$6:$C$26,G11,Step3!$D$6:$D$26,"&gt;0"))</f>
        <v>0</v>
      </c>
      <c r="I11" s="135"/>
      <c r="J11" s="134" t="str">
        <f>IF(LEN(Step2!F13)&gt;0,Step2!F13,"")</f>
        <v/>
      </c>
      <c r="K11" s="134" t="str">
        <f t="array" ref="K11">IFERROR(INDEX($J$5:$J$11, MATCH(0,INDEX((LEN($J$5:$J$11)=0)+COUNTIF($K$4:$K10,$J$5:$J$11),0),0)),"")</f>
        <v/>
      </c>
      <c r="L11" s="131">
        <f>IF(LEN(K11)=0,0,COUNTIFS(Step3!$C$6:$C$26,K11,Step3!$D$6:$D$26,"&gt;0"))</f>
        <v>0</v>
      </c>
      <c r="M11" s="135"/>
      <c r="N11" s="134" t="str">
        <f>IF(LEN(Step2!B45)&gt;0,Step2!B45,"")</f>
        <v/>
      </c>
      <c r="O11" s="134" t="str">
        <f t="array" ref="O11">IFERROR(INDEX($N$5:$N$11, MATCH(0,INDEX((LEN($N$5:$N$11)=0)+COUNTIF($O$4:$O10,$N$5:$N$11),0),0)),"")</f>
        <v/>
      </c>
      <c r="P11" s="131">
        <f>IF(LEN(O11)=0,0,COUNTIFS(Step3!$C$6:$C$26,O11,Step3!$D$6:$D$26,"&gt;0"))</f>
        <v>0</v>
      </c>
      <c r="Q11" s="135"/>
      <c r="R11" s="134" t="str">
        <f>IF(LEN(Step2!D45)&gt;0,Step2!D45,"")</f>
        <v/>
      </c>
      <c r="S11" s="134" t="str">
        <f t="array" ref="S11">IFERROR(INDEX($R$5:$R$11, MATCH(0,INDEX((LEN($R$5:$R$11)=0)+COUNTIF($S$4:$S10,$R$5:$R$11),0),0)),"")</f>
        <v/>
      </c>
      <c r="T11" s="131">
        <f>IF(LEN(S11)=0,0,COUNTIFS(Step3!$C$6:$C$26,S11,Step3!$D$6:$D$26,"&gt;0"))</f>
        <v>0</v>
      </c>
      <c r="U11" s="135"/>
      <c r="V11" s="134" t="str">
        <f>IF(LEN(Step2!F45)&gt;0,Step2!F45,"")</f>
        <v/>
      </c>
      <c r="W11" s="134" t="str">
        <f t="array" ref="W11">IFERROR(INDEX($V$5:$V$11, MATCH(0,INDEX((LEN($V$5:$V$11)=0)+COUNTIF($W$4:$W10,$V$5:$V$11),0),0)),"")</f>
        <v/>
      </c>
      <c r="X11" s="131">
        <f>IF(LEN(W11)=0,0,COUNTIFS(Step3!$C$6:$C$26,W11,Step3!$D$6:$D$26,"&gt;0"))</f>
        <v>0</v>
      </c>
    </row>
    <row r="12" spans="2:24" x14ac:dyDescent="0.25">
      <c r="B12" s="168"/>
      <c r="C12" s="168"/>
      <c r="D12" s="130"/>
      <c r="E12" s="130"/>
      <c r="F12" s="168"/>
      <c r="G12" s="168"/>
      <c r="H12" s="130"/>
      <c r="I12" s="168"/>
      <c r="J12" s="168"/>
      <c r="K12" s="168"/>
      <c r="L12" s="130"/>
      <c r="M12" s="168"/>
      <c r="N12" s="168"/>
      <c r="O12" s="168"/>
      <c r="P12" s="130"/>
      <c r="Q12" s="168"/>
      <c r="R12" s="168"/>
      <c r="S12" s="168"/>
      <c r="T12" s="130"/>
      <c r="U12" s="168"/>
      <c r="V12" s="168"/>
      <c r="W12" s="168"/>
      <c r="X12" s="130"/>
    </row>
    <row r="13" spans="2:24" x14ac:dyDescent="0.25">
      <c r="G13" s="168"/>
      <c r="H13" s="130"/>
      <c r="I13" s="168"/>
      <c r="J13" s="168"/>
      <c r="K13" s="168"/>
      <c r="L13" s="130"/>
      <c r="M13" s="168"/>
      <c r="N13" s="130"/>
      <c r="O13" s="182">
        <f>COUNTA($O$14:$O$19)-COUNTBLANK($O$14:$O$19)</f>
        <v>6</v>
      </c>
      <c r="P13" s="183" t="s">
        <v>105</v>
      </c>
      <c r="Q13" s="183" t="s">
        <v>112</v>
      </c>
      <c r="R13" s="146" t="str">
        <f t="shared" ref="R13:R18" si="0">P14</f>
        <v>WORK↔STRUCTURE</v>
      </c>
      <c r="S13" s="179" t="s">
        <v>27</v>
      </c>
      <c r="U13" s="168"/>
      <c r="V13" s="178" t="s">
        <v>109</v>
      </c>
      <c r="W13" s="178" t="s">
        <v>110</v>
      </c>
      <c r="X13" s="130"/>
    </row>
    <row r="14" spans="2:24" ht="15.75" x14ac:dyDescent="0.25">
      <c r="B14" s="196" t="s">
        <v>124</v>
      </c>
      <c r="C14" s="197"/>
      <c r="D14" s="197"/>
      <c r="E14" s="197"/>
      <c r="F14" s="197"/>
      <c r="G14" s="197"/>
      <c r="H14" s="197"/>
      <c r="I14" s="197"/>
      <c r="J14" s="198"/>
      <c r="K14" s="178" t="s">
        <v>123</v>
      </c>
      <c r="L14" s="130"/>
      <c r="M14" s="130"/>
      <c r="N14" s="136" t="str">
        <f>IF(Step1!F6=0,"",Step1!F6)</f>
        <v>WORK</v>
      </c>
      <c r="O14" s="140" t="str">
        <f>IF(OR(LEN(N14)=0,LEN(N15)=0),"",N14&amp; "↔" &amp;N15)</f>
        <v>WORK↔STRUCTURE</v>
      </c>
      <c r="P14" s="136" t="str">
        <f t="array" ref="P14">IFERROR(INDEX($O$14:$O$19, MATCH(0,INDEX((LEN($O$14:$O$19)=0)+COUNTIF($P$13:$P13,$O$14:$O$19),0),0)),"")</f>
        <v>WORK↔STRUCTURE</v>
      </c>
      <c r="Q14" s="136" t="str">
        <f t="array" ref="Q14">IFERROR(INDEX($O$14:$O$20, MATCH(0,INDEX((LEN($O$14:$O$20)=0)+COUNTIF($Q$13:$Q13,$O$14:$O$20),0),0)),"")</f>
        <v>WORK↔STRUCTURE</v>
      </c>
      <c r="R14" s="147" t="str">
        <f t="shared" si="0"/>
        <v>WORK↔CULTURE</v>
      </c>
      <c r="S14" s="131" t="str">
        <f>Step2!B6</f>
        <v>WORK↔STRUCTURE</v>
      </c>
      <c r="V14" s="136" t="str">
        <f>IF(LEN(Dashboard!J16)&gt;0,Dashboard!J16,"")</f>
        <v>Success</v>
      </c>
      <c r="W14" s="136" t="str">
        <f>IFERROR(INDEX($V$14:$V$23, MATCH(0,INDEX((LEN($V$14:$V$23)=0)+COUNTIF($W$13:$W13,$V$14:$V$23),0),0)),"")</f>
        <v>Success</v>
      </c>
      <c r="X14" s="130"/>
    </row>
    <row r="15" spans="2:24" x14ac:dyDescent="0.25">
      <c r="B15" s="178" t="s">
        <v>59</v>
      </c>
      <c r="C15" s="178"/>
      <c r="D15" s="179" t="str">
        <f>IF(LEN(calc!J45)&gt;0,calc!J45,"")</f>
        <v>WORK↔STRUCTURE</v>
      </c>
      <c r="E15" s="179" t="str">
        <f>IF(LEN(calc!J46)&gt;0,calc!J46,"")</f>
        <v>WORK↔CULTURE</v>
      </c>
      <c r="F15" s="179" t="str">
        <f>IF(LEN(calc!J47)&gt;0,calc!J47,"")</f>
        <v>WORK↔PEOPLE</v>
      </c>
      <c r="G15" s="179" t="str">
        <f>IF(LEN(calc!J48)&gt;0,calc!J48,"")</f>
        <v>STRUCTURE↔CULTURE</v>
      </c>
      <c r="H15" s="179" t="str">
        <f>IF(LEN(calc!J49)&gt;0,calc!J49,"")</f>
        <v>STRUCTURE↔PEOPLE</v>
      </c>
      <c r="I15" s="179" t="str">
        <f>IF(LEN(calc!J50)&gt;0,calc!J50,"")</f>
        <v>CULTURE↔PEOPLE</v>
      </c>
      <c r="J15" s="179" t="s">
        <v>58</v>
      </c>
      <c r="K15" s="131" t="str">
        <f>IF(LEN(D15)=0,"No Data","")</f>
        <v/>
      </c>
      <c r="L15" s="130"/>
      <c r="M15" s="130"/>
      <c r="N15" s="137" t="str">
        <f>IF(Step1!B38=0,"",Step1!B38)</f>
        <v>STRUCTURE</v>
      </c>
      <c r="O15" s="132" t="str">
        <f>IF(OR(LEN(N14)=0,LEN(N16)=0),"",N14&amp; "↔" &amp;N16)</f>
        <v>WORK↔CULTURE</v>
      </c>
      <c r="P15" s="132" t="str">
        <f t="array" ref="P15">IFERROR(INDEX($O$14:$O$19, MATCH(0,INDEX((LEN($O$14:$O$19)=0)+COUNTIF($P$13:$P14,$O$14:$O$19),0),0)),"")</f>
        <v>WORK↔CULTURE</v>
      </c>
      <c r="Q15" s="137" t="str">
        <f t="array" ref="Q15">IFERROR(INDEX($O$14:$O$20, MATCH(0,INDEX((LEN($O$14:$O$20)=0)+COUNTIF($Q$13:$Q14,$O$14:$O$20),0),0)),"")</f>
        <v>WORK↔CULTURE</v>
      </c>
      <c r="R15" s="148" t="str">
        <f t="shared" si="0"/>
        <v>WORK↔PEOPLE</v>
      </c>
      <c r="S15" s="131" t="str">
        <f>Step2!D6</f>
        <v>WORK↔CULTURE</v>
      </c>
      <c r="V15" s="137" t="str">
        <f>IF(LEN(Dashboard!J17)&gt;0,Dashboard!J17,"")</f>
        <v>Not Implemented</v>
      </c>
      <c r="W15" s="137" t="str">
        <f>IFERROR(INDEX($V$14:$V$23, MATCH(0,INDEX((LEN($V$14:$V$23)=0)+COUNTIF($W$13:$W14,$V$14:$V$23),0),0)),"")</f>
        <v>Not Implemented</v>
      </c>
      <c r="X15" s="130"/>
    </row>
    <row r="16" spans="2:24" x14ac:dyDescent="0.25">
      <c r="B16" s="131">
        <f>COUNT(D16:I16)</f>
        <v>6</v>
      </c>
      <c r="C16" s="180" t="s">
        <v>54</v>
      </c>
      <c r="D16" s="131">
        <f>$K$45</f>
        <v>4</v>
      </c>
      <c r="E16" s="131">
        <f>$K$46</f>
        <v>4</v>
      </c>
      <c r="F16" s="131">
        <f>$K$47</f>
        <v>4</v>
      </c>
      <c r="G16" s="131">
        <f>$K$48</f>
        <v>2</v>
      </c>
      <c r="H16" s="131">
        <f>$K$49</f>
        <v>4</v>
      </c>
      <c r="I16" s="131">
        <f>$K$50</f>
        <v>3</v>
      </c>
      <c r="J16" s="131">
        <f>SUM(D16:I16)</f>
        <v>21</v>
      </c>
      <c r="K16" s="131" t="str">
        <f>IF(LEN(K15)=0,"",1)</f>
        <v/>
      </c>
      <c r="L16" s="130"/>
      <c r="M16" s="130"/>
      <c r="N16" s="137" t="str">
        <f>IF(Step1!D38=0,"",Step1!D38)</f>
        <v>CULTURE</v>
      </c>
      <c r="O16" s="132" t="str">
        <f>IF(OR(LEN(N14)=0,LEN(N17)=0),"",N14&amp; "↔" &amp;N17)</f>
        <v>WORK↔PEOPLE</v>
      </c>
      <c r="P16" s="132" t="str">
        <f t="array" ref="P16">IFERROR(INDEX($O$14:$O$19, MATCH(0,INDEX((LEN($O$14:$O$19)=0)+COUNTIF($P$13:$P15,$O$14:$O$19),0),0)),"")</f>
        <v>WORK↔PEOPLE</v>
      </c>
      <c r="Q16" s="137" t="str">
        <f t="array" ref="Q16">IFERROR(INDEX($O$14:$O$20, MATCH(0,INDEX((LEN($O$14:$O$20)=0)+COUNTIF($Q$13:$Q15,$O$14:$O$20),0),0)),"")</f>
        <v>WORK↔PEOPLE</v>
      </c>
      <c r="R16" s="149" t="str">
        <f t="shared" si="0"/>
        <v>STRUCTURE↔CULTURE</v>
      </c>
      <c r="S16" s="131" t="str">
        <f>Step2!F6</f>
        <v>WORK↔PEOPLE</v>
      </c>
      <c r="V16" s="137" t="str">
        <f>IF(LEN(Dashboard!J18)&gt;0,Dashboard!J18,"")</f>
        <v>Rejected</v>
      </c>
      <c r="W16" s="137" t="str">
        <f>IFERROR(INDEX($V$14:$V$23, MATCH(0,INDEX((LEN($V$14:$V$23)=0)+COUNTIF($W$13:$W15,$V$14:$V$23),0),0)),"")</f>
        <v>Rejected</v>
      </c>
      <c r="X16" s="130"/>
    </row>
    <row r="17" spans="2:24" x14ac:dyDescent="0.25">
      <c r="B17" s="131">
        <f>COUNT(D17:I17)</f>
        <v>6</v>
      </c>
      <c r="C17" s="180" t="s">
        <v>55</v>
      </c>
      <c r="D17" s="131">
        <f>IF(LEN($D$15)=0,"",SUMIF(calc!$B$28:$B$48,calc!$D$15,calc!$E$28:$E$48))</f>
        <v>0</v>
      </c>
      <c r="E17" s="131">
        <f>IF(LEN($E$15)=0,"",SUMIF(calc!$B$28:$B$48,calc!$E$15,calc!$E$28:$E$48))</f>
        <v>2</v>
      </c>
      <c r="F17" s="131">
        <f>IF(LEN($F$15)=0,"",SUMIF(calc!$B$28:$B$48,calc!$F$15,calc!$E$28:$E$48))</f>
        <v>6</v>
      </c>
      <c r="G17" s="131">
        <f>IF(LEN($G$15)=0,"",SUMIF(calc!$B$28:$B$48,calc!$G$15,calc!$E$28:$E$48))</f>
        <v>2</v>
      </c>
      <c r="H17" s="131">
        <f>IF(LEN($H$15)=0,"",SUMIF(calc!$B$28:$B$48,calc!$R$4,calc!$E$28:$E$48))</f>
        <v>0</v>
      </c>
      <c r="I17" s="131">
        <f>IF(LEN($I$15)=0,"",SUMIF(calc!$B$28:$B$48,calc!$V$4,calc!$E$28:$E$48))</f>
        <v>0</v>
      </c>
      <c r="J17" s="131">
        <f>SUM(D17:I17)</f>
        <v>10</v>
      </c>
      <c r="K17" s="131"/>
      <c r="L17" s="130"/>
      <c r="M17" s="130"/>
      <c r="N17" s="138" t="str">
        <f>IF(Step1!F38=0,"",Step1!F38)</f>
        <v>PEOPLE</v>
      </c>
      <c r="O17" s="132" t="str">
        <f>IF(OR(LEN(N15)=0,LEN(N16)=0),"",N15&amp; "↔" &amp;N16)</f>
        <v>STRUCTURE↔CULTURE</v>
      </c>
      <c r="P17" s="132" t="str">
        <f t="array" ref="P17">IFERROR(INDEX($O$14:$O$19, MATCH(0,INDEX((LEN($O$14:$O$19)=0)+COUNTIF($P$13:$P16,$O$14:$O$19),0),0)),"")</f>
        <v>STRUCTURE↔CULTURE</v>
      </c>
      <c r="Q17" s="137" t="str">
        <f t="array" ref="Q17">IFERROR(INDEX($O$14:$O$20, MATCH(0,INDEX((LEN($O$14:$O$20)=0)+COUNTIF($Q$13:$Q16,$O$14:$O$20),0),0)),"")</f>
        <v>STRUCTURE↔CULTURE</v>
      </c>
      <c r="R17" s="150" t="str">
        <f t="shared" si="0"/>
        <v>STRUCTURE↔PEOPLE</v>
      </c>
      <c r="S17" s="131" t="str">
        <f>Step2!B38</f>
        <v>STRUCTURE↔CULTURE</v>
      </c>
      <c r="V17" s="137" t="str">
        <f>IF(LEN(Dashboard!J19)&gt;0,Dashboard!J19,"")</f>
        <v>In Progress</v>
      </c>
      <c r="W17" s="137" t="str">
        <f>IFERROR(INDEX($V$14:$V$23, MATCH(0,INDEX((LEN($V$14:$V$23)=0)+COUNTIF($W$13:$W16,$V$14:$V$23),0),0)),"")</f>
        <v>In Progress</v>
      </c>
      <c r="X17" s="130"/>
    </row>
    <row r="18" spans="2:24" x14ac:dyDescent="0.25">
      <c r="B18" s="131">
        <f>COUNT(D18:I18)</f>
        <v>6</v>
      </c>
      <c r="C18" s="181" t="s">
        <v>57</v>
      </c>
      <c r="D18" s="131">
        <f>$L$45</f>
        <v>1</v>
      </c>
      <c r="E18" s="131">
        <f>$L$46</f>
        <v>1</v>
      </c>
      <c r="F18" s="131">
        <f>$L$47</f>
        <v>2</v>
      </c>
      <c r="G18" s="131">
        <f>$L$48</f>
        <v>1</v>
      </c>
      <c r="H18" s="131">
        <f>$L$49</f>
        <v>0</v>
      </c>
      <c r="I18" s="131">
        <f>$L$50</f>
        <v>1</v>
      </c>
      <c r="J18" s="131">
        <f>SUM(D18:I18)</f>
        <v>6</v>
      </c>
      <c r="K18" s="131" t="str">
        <f>IF(LEN(K15)=0,"",1)</f>
        <v/>
      </c>
      <c r="L18" s="130"/>
      <c r="M18" s="130"/>
      <c r="N18" s="130" t="s">
        <v>116</v>
      </c>
      <c r="O18" s="132" t="str">
        <f>IF(OR(LEN(N15)=0,LEN(N17)=0),"",N15&amp; "↔" &amp;N17)</f>
        <v>STRUCTURE↔PEOPLE</v>
      </c>
      <c r="P18" s="132" t="str">
        <f t="array" ref="P18">IFERROR(INDEX($O$14:$O$19, MATCH(0,INDEX((LEN($O$14:$O$19)=0)+COUNTIF($P$13:$P17,$O$14:$O$19),0),0)),"")</f>
        <v>STRUCTURE↔PEOPLE</v>
      </c>
      <c r="Q18" s="137" t="str">
        <f t="array" ref="Q18">IFERROR(INDEX($O$14:$O$20, MATCH(0,INDEX((LEN($O$14:$O$20)=0)+COUNTIF($Q$13:$Q17,$O$14:$O$20),0),0)),"")</f>
        <v>STRUCTURE↔PEOPLE</v>
      </c>
      <c r="R18" s="151" t="str">
        <f t="shared" si="0"/>
        <v>CULTURE↔PEOPLE</v>
      </c>
      <c r="S18" s="131" t="str">
        <f>Step2!D38</f>
        <v>STRUCTURE↔PEOPLE</v>
      </c>
      <c r="V18" s="137" t="str">
        <f>IF(LEN(Dashboard!J20)&gt;0,Dashboard!J20,"")</f>
        <v>Under Consideration</v>
      </c>
      <c r="W18" s="137" t="str">
        <f>IFERROR(INDEX($V$14:$V$23, MATCH(0,INDEX((LEN($V$14:$V$23)=0)+COUNTIF($W$13:$W17,$V$14:$V$23),0),0)),"")</f>
        <v>Under Consideration</v>
      </c>
      <c r="X18" s="130"/>
    </row>
    <row r="19" spans="2:24" x14ac:dyDescent="0.25">
      <c r="B19" s="131">
        <f t="shared" ref="B19" si="1">COUNT(D19:I19)</f>
        <v>6</v>
      </c>
      <c r="C19" s="181" t="s">
        <v>56</v>
      </c>
      <c r="D19" s="131">
        <f t="shared" ref="D19:I19" si="2">IF(LEN(D$15)=0,"",D$16-D$18)</f>
        <v>3</v>
      </c>
      <c r="E19" s="131">
        <f t="shared" si="2"/>
        <v>3</v>
      </c>
      <c r="F19" s="131">
        <f t="shared" si="2"/>
        <v>2</v>
      </c>
      <c r="G19" s="131">
        <f t="shared" si="2"/>
        <v>1</v>
      </c>
      <c r="H19" s="131">
        <f t="shared" si="2"/>
        <v>4</v>
      </c>
      <c r="I19" s="131">
        <f t="shared" si="2"/>
        <v>2</v>
      </c>
      <c r="J19" s="131">
        <f>SUM(D19:I19)</f>
        <v>15</v>
      </c>
      <c r="K19" s="131" t="str">
        <f>IF(LEN(K15)=0,"",1)</f>
        <v/>
      </c>
      <c r="L19" s="130"/>
      <c r="M19" s="130"/>
      <c r="N19" s="130"/>
      <c r="O19" s="142" t="str">
        <f>IF(OR(LEN(N16)=0,LEN(N17)=0),"",N16&amp; "↔" &amp;N17)</f>
        <v>CULTURE↔PEOPLE</v>
      </c>
      <c r="P19" s="132" t="str">
        <f t="array" ref="P19">IFERROR(INDEX($O$14:$O$19, MATCH(0,INDEX((LEN($O$14:$O$19)=0)+COUNTIF($P$13:$P18,$O$14:$O$19),0),0)),"")</f>
        <v>CULTURE↔PEOPLE</v>
      </c>
      <c r="Q19" s="137" t="str">
        <f t="array" ref="Q19">IFERROR(INDEX($O$14:$O$20, MATCH(0,INDEX((LEN($O$14:$O$20)=0)+COUNTIF($Q$13:$Q18,$O$14:$O$20),0),0)),"")</f>
        <v>CULTURE↔PEOPLE</v>
      </c>
      <c r="R19" s="130"/>
      <c r="S19" s="131" t="str">
        <f>Step2!F38</f>
        <v>CULTURE↔PEOPLE</v>
      </c>
      <c r="V19" s="137" t="str">
        <f>IF(LEN(Dashboard!J21)&gt;0,Dashboard!J21,"")</f>
        <v/>
      </c>
      <c r="W19" s="137" t="str">
        <f>IFERROR(INDEX($V$14:$V$23, MATCH(0,INDEX((LEN($V$14:$V$23)=0)+COUNTIF($W$13:$W18,$V$14:$V$23),0),0)),"")</f>
        <v/>
      </c>
      <c r="X19" s="130"/>
    </row>
    <row r="20" spans="2:24" x14ac:dyDescent="0.25">
      <c r="B20" s="131"/>
      <c r="C20" s="180" t="s">
        <v>54</v>
      </c>
      <c r="D20" s="131" t="str">
        <f t="shared" ref="D20:I20" si="3">IF(LEN(D$16)=0,"",D$16&amp;" problems identified")</f>
        <v>4 problems identified</v>
      </c>
      <c r="E20" s="131" t="str">
        <f t="shared" si="3"/>
        <v>4 problems identified</v>
      </c>
      <c r="F20" s="131" t="str">
        <f t="shared" si="3"/>
        <v>4 problems identified</v>
      </c>
      <c r="G20" s="131" t="str">
        <f t="shared" si="3"/>
        <v>2 problems identified</v>
      </c>
      <c r="H20" s="131" t="str">
        <f t="shared" si="3"/>
        <v>4 problems identified</v>
      </c>
      <c r="I20" s="131" t="str">
        <f t="shared" si="3"/>
        <v>3 problems identified</v>
      </c>
      <c r="J20" s="131" t="str">
        <f>SUM($D$16:$I$16) &amp; " problems identified"</f>
        <v>21 problems identified</v>
      </c>
      <c r="K20" s="130"/>
      <c r="L20" s="130"/>
      <c r="M20" s="130"/>
      <c r="N20" s="130"/>
      <c r="O20" s="138" t="str">
        <f>IF(O13&gt;1,"TOTAL","")</f>
        <v>TOTAL</v>
      </c>
      <c r="P20" s="131">
        <f>COUNTA($P$14:$P$19)-COUNTBLANK($P$14:$P$19)</f>
        <v>6</v>
      </c>
      <c r="Q20" s="138" t="str">
        <f t="array" ref="Q20">IFERROR(INDEX($O$14:$O$20, MATCH(0,INDEX((LEN($O$14:$O$20)=0)+COUNTIF($Q$13:$Q19,$O$14:$O$20),0),0)),"")</f>
        <v>TOTAL</v>
      </c>
      <c r="R20" s="130"/>
      <c r="S20" s="131" t="s">
        <v>58</v>
      </c>
      <c r="V20" s="137" t="str">
        <f>IF(LEN(Dashboard!J22)&gt;0,Dashboard!J22,"")</f>
        <v/>
      </c>
      <c r="W20" s="137" t="str">
        <f>IFERROR(INDEX($V$14:$V$23, MATCH(0,INDEX((LEN($V$14:$V$23)=0)+COUNTIF($W$13:$W19,$V$14:$V$23),0),0)),"")</f>
        <v/>
      </c>
      <c r="X20" s="130"/>
    </row>
    <row r="21" spans="2:24" x14ac:dyDescent="0.25"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8">
        <f>COUNTA($Q$14:$Q$20)-COUNTBLANK($Q$14:$Q$20)</f>
        <v>7</v>
      </c>
      <c r="R21" s="130"/>
      <c r="V21" s="137" t="str">
        <f>IF(LEN(Dashboard!J23)&gt;0,Dashboard!J23,"")</f>
        <v/>
      </c>
      <c r="W21" s="137" t="str">
        <f>IFERROR(INDEX($V$14:$V$23, MATCH(0,INDEX((LEN($V$14:$V$23)=0)+COUNTIF($W$13:$W20,$V$14:$V$23),0),0)),"")</f>
        <v/>
      </c>
      <c r="X21" s="130"/>
    </row>
    <row r="22" spans="2:24" x14ac:dyDescent="0.25">
      <c r="O22" s="168"/>
      <c r="P22" s="130"/>
      <c r="Q22" s="168"/>
      <c r="V22" s="137" t="str">
        <f>IF(LEN(Dashboard!J24)&gt;0,Dashboard!J24,"")</f>
        <v/>
      </c>
      <c r="W22" s="137" t="str">
        <f>IFERROR(INDEX($V$14:$V$23, MATCH(0,INDEX((LEN($V$14:$V$23)=0)+COUNTIF($W$13:$W21,$V$14:$V$23),0),0)),"")</f>
        <v/>
      </c>
      <c r="X22" s="130"/>
    </row>
    <row r="23" spans="2:24" ht="15.75" x14ac:dyDescent="0.25">
      <c r="B23" s="178" t="s">
        <v>62</v>
      </c>
      <c r="C23" s="179" t="s">
        <v>61</v>
      </c>
      <c r="D23" s="178" t="s">
        <v>59</v>
      </c>
      <c r="E23" s="196" t="s">
        <v>124</v>
      </c>
      <c r="F23" s="197"/>
      <c r="G23" s="197"/>
      <c r="H23" s="197"/>
      <c r="I23" s="197"/>
      <c r="J23" s="197"/>
      <c r="K23" s="197"/>
      <c r="L23" s="198"/>
      <c r="M23" s="178" t="s">
        <v>123</v>
      </c>
      <c r="O23" s="168"/>
      <c r="P23" s="130"/>
      <c r="Q23" s="168"/>
      <c r="R23" s="168"/>
      <c r="S23" s="168"/>
      <c r="T23" s="130"/>
      <c r="U23" s="168"/>
      <c r="V23" s="138" t="str">
        <f>IF(LEN(Dashboard!J25)&gt;0,Dashboard!J25,"")</f>
        <v/>
      </c>
      <c r="W23" s="138" t="str">
        <f>IFERROR(INDEX($V$14:$V$23, MATCH(0,INDEX((LEN($V$14:$V$23)=0)+COUNTIF($W$13:$W22,$V$14:$V$23),0),0)),"")</f>
        <v/>
      </c>
      <c r="X23" s="130"/>
    </row>
    <row r="24" spans="2:24" x14ac:dyDescent="0.25">
      <c r="B24" s="131"/>
      <c r="C24" s="131" t="str">
        <f>IF(OR(LEN(calc!J33)&gt;0,Results!$D$7=calc!$S$20),calc!J33,"")</f>
        <v>Success</v>
      </c>
      <c r="D24" s="131" t="str">
        <f>IF(OR(LEN(calc!J34)&gt;0,Results!$D$7=calc!$S$20),calc!J34,"")</f>
        <v>Not Implemented</v>
      </c>
      <c r="E24" s="131" t="str">
        <f>IF(OR(LEN(calc!J35)&gt;0,Results!$D$7=calc!$S$20),calc!J35,"")</f>
        <v>In Progress</v>
      </c>
      <c r="F24" s="131" t="str">
        <f>IF(OR(LEN(calc!J36)&gt;0,Results!$D$7=calc!$S$20),calc!J36,"")</f>
        <v>Under Consideration</v>
      </c>
      <c r="G24" s="131" t="str">
        <f>IF(OR(LEN(calc!J37)&gt;0,Results!$D$7=calc!$S$20),calc!J37,"")</f>
        <v/>
      </c>
      <c r="H24" s="131" t="str">
        <f>IF(OR(LEN(calc!J38)&gt;0,Results!$D$7=calc!$S$20),calc!J38,"")</f>
        <v/>
      </c>
      <c r="I24" s="131" t="str">
        <f>IF(OR(LEN(calc!J39)&gt;0,Results!$D$7=calc!$S$20),calc!J39,"")</f>
        <v/>
      </c>
      <c r="J24" s="131" t="str">
        <f>IF(OR(LEN(calc!J40)&gt;0,Results!$D$7=calc!$S$20),calc!J40,"")</f>
        <v/>
      </c>
      <c r="K24" s="131" t="str">
        <f>IF(OR(LEN(calc!J41)&gt;0,Results!$D$7=calc!$S$20),calc!J41,"")</f>
        <v/>
      </c>
      <c r="L24" s="131" t="str">
        <f>IF(OR(LEN(calc!J42)&gt;0,Results!$D$7=calc!$S$20),calc!J42,"")</f>
        <v/>
      </c>
      <c r="M24" s="131" t="str">
        <f>IF(LEN(C24)=0,"No Data","")</f>
        <v/>
      </c>
      <c r="O24" s="168"/>
      <c r="P24" s="130"/>
      <c r="Q24" s="168"/>
      <c r="R24" s="168"/>
      <c r="S24" s="168"/>
      <c r="T24" s="130"/>
      <c r="U24" s="168"/>
      <c r="V24" s="130"/>
      <c r="W24" s="131">
        <f>COUNTA($W$14:$W$23)-COUNTBLANK($W$14:$W$23)</f>
        <v>5</v>
      </c>
      <c r="X24" s="130"/>
    </row>
    <row r="25" spans="2:24" x14ac:dyDescent="0.25">
      <c r="B25" s="131">
        <f>COUNT(C25:L25)</f>
        <v>4</v>
      </c>
      <c r="C25" s="190">
        <f>IFERROR(K33/SUM($K$33:$K$42),"")</f>
        <v>0.16666666666666666</v>
      </c>
      <c r="D25" s="190">
        <f>IFERROR(K34/SUM($K$33:$K$42),"")</f>
        <v>0.16666666666666666</v>
      </c>
      <c r="E25" s="190">
        <f>IFERROR(K35/SUM($K$33:$K$42),"")</f>
        <v>0.33333333333333331</v>
      </c>
      <c r="F25" s="190">
        <f>IFERROR(K36/SUM($K$33:$K$42),"")</f>
        <v>0.33333333333333331</v>
      </c>
      <c r="G25" s="190" t="str">
        <f>IFERROR(K37/SUM($K$33:$K$42),"")</f>
        <v/>
      </c>
      <c r="H25" s="190" t="str">
        <f>IFERROR(K38/SUM($K$33:$K$42),"")</f>
        <v/>
      </c>
      <c r="I25" s="190" t="str">
        <f>IFERROR(K39/SUM($K$33:$K$42),"")</f>
        <v/>
      </c>
      <c r="J25" s="190" t="str">
        <f>IFERROR(K40/SUM($K$33:$K$42),"")</f>
        <v/>
      </c>
      <c r="K25" s="190" t="str">
        <f>IFERROR(K41/SUM($K$33:$K$42),"")</f>
        <v/>
      </c>
      <c r="L25" s="190" t="str">
        <f>IFERROR(K42/SUM($K$33:$K$42),"")</f>
        <v/>
      </c>
      <c r="M25" s="131" t="str">
        <f>IF(LEN(M24)=0,"",1)</f>
        <v/>
      </c>
      <c r="O25" s="168"/>
      <c r="P25" s="130"/>
      <c r="Q25" s="168"/>
      <c r="T25" s="130"/>
      <c r="U25" s="168"/>
      <c r="V25" s="168"/>
      <c r="W25" s="168"/>
      <c r="X25" s="130"/>
    </row>
    <row r="26" spans="2:24" x14ac:dyDescent="0.25">
      <c r="B26" s="168"/>
      <c r="C26" s="168"/>
      <c r="D26" s="130"/>
      <c r="E26" s="130"/>
      <c r="F26" s="168"/>
      <c r="G26" s="168"/>
      <c r="H26" s="130"/>
      <c r="I26" s="168"/>
      <c r="J26" s="168"/>
      <c r="K26" s="168"/>
      <c r="L26" s="130"/>
      <c r="M26" s="168"/>
      <c r="N26" s="168"/>
      <c r="O26" s="168"/>
      <c r="P26" s="130"/>
      <c r="Q26" s="168"/>
      <c r="T26" s="130"/>
      <c r="U26" s="168"/>
      <c r="V26" s="168"/>
      <c r="W26" s="168"/>
      <c r="X26" s="130"/>
    </row>
    <row r="27" spans="2:24" x14ac:dyDescent="0.25">
      <c r="B27" s="184" t="s">
        <v>47</v>
      </c>
      <c r="C27" s="185" t="s">
        <v>75</v>
      </c>
      <c r="D27" s="186" t="s">
        <v>46</v>
      </c>
      <c r="E27" s="187" t="s">
        <v>53</v>
      </c>
      <c r="F27" s="168"/>
      <c r="G27" s="178" t="str">
        <f>IF(LEN(Results!D7)=0,"No Data",IF(Results!D7="TOTAL", "TOTAL PROBLEMS VS. SOLUTIONS",Results!D7))</f>
        <v>TOTAL PROBLEMS VS. SOLUTIONS</v>
      </c>
      <c r="H27" s="188" t="str">
        <f>IF(LEN(Results!D7)=0,"No Data",Results!D7)</f>
        <v>TOTAL</v>
      </c>
      <c r="I27" s="188" t="s">
        <v>125</v>
      </c>
      <c r="J27" s="188" t="s">
        <v>59</v>
      </c>
      <c r="K27" s="130"/>
      <c r="L27" s="130"/>
      <c r="M27" s="168"/>
      <c r="N27" s="168"/>
      <c r="O27" s="168"/>
      <c r="P27" s="130"/>
      <c r="Q27" s="168"/>
      <c r="T27" s="130"/>
      <c r="U27" s="168"/>
      <c r="V27" s="168"/>
      <c r="W27" s="168"/>
      <c r="X27" s="130"/>
    </row>
    <row r="28" spans="2:24" x14ac:dyDescent="0.25">
      <c r="B28" s="170" t="str">
        <f>IF(LEN(Step3!B6)&gt;0,Step3!B6,B27)</f>
        <v>WORK↔CULTURE</v>
      </c>
      <c r="C28" s="175" t="str">
        <f>IF(LEN(Step3!C6)&gt;0,Step3!C6,IF(LEN(Step3!E6)&gt;0,IF(OR(C27=$C$27, B28&lt;&gt;B27),"",C27),""))</f>
        <v>Does company culture help in effective work?</v>
      </c>
      <c r="D28" s="169" t="str">
        <f>IF(AND(C28=C29, C28&lt;&gt;""),"yes","no")</f>
        <v>yes</v>
      </c>
      <c r="E28" s="171">
        <f>IF(LEN(Step3!E6)&gt;0,1,0)</f>
        <v>1</v>
      </c>
      <c r="F28" s="168"/>
      <c r="G28" s="188" t="str">
        <f>IF(LEN(H28)=0,"","Problems with solution:")</f>
        <v>Problems with solution:</v>
      </c>
      <c r="H28" s="139">
        <f>IFERROR(INDEX(calc!D18:J18,1,MATCH(calc!H27,calc!D15:J15,0)),"")</f>
        <v>6</v>
      </c>
      <c r="I28" s="189">
        <f>IFERROR(H28/SUM($H$28:$H$29),"")</f>
        <v>0.2857142857142857</v>
      </c>
      <c r="J28" s="139">
        <f>COUNT($I$28:$I$29)</f>
        <v>2</v>
      </c>
      <c r="K28" s="130"/>
      <c r="L28" s="130"/>
      <c r="M28" s="168"/>
      <c r="N28" s="168"/>
      <c r="O28" s="168"/>
      <c r="P28" s="130"/>
      <c r="Q28" s="168"/>
      <c r="U28" s="168"/>
      <c r="V28" s="168"/>
      <c r="W28" s="168"/>
      <c r="X28" s="130"/>
    </row>
    <row r="29" spans="2:24" x14ac:dyDescent="0.25">
      <c r="B29" s="170" t="str">
        <f>IF(LEN(Step3!B7)&gt;0,Step3!B7,B28)</f>
        <v>WORK↔CULTURE</v>
      </c>
      <c r="C29" s="175" t="str">
        <f>IF(LEN(Step3!C7)&gt;0,Step3!C7,IF(LEN(Step3!E7)&gt;0,IF(OR(C28=$C$27, B29&lt;&gt;B28),"",C28),""))</f>
        <v>Does company culture help in effective work?</v>
      </c>
      <c r="D29" s="169" t="str">
        <f>IF(AND(C29=C30, C29&lt;&gt;""),"yes","no")</f>
        <v>no</v>
      </c>
      <c r="E29" s="171">
        <f>IF(LEN(Step3!E7)&gt;0,1,0)</f>
        <v>1</v>
      </c>
      <c r="F29" s="168"/>
      <c r="G29" s="188" t="str">
        <f>IF(LEN(H28)=0,"","Problems without solution:")</f>
        <v>Problems without solution:</v>
      </c>
      <c r="H29" s="139">
        <f>IFERROR(INDEX(calc!D19:J19,1,MATCH(calc!H27,calc!D15:J15,0)),"")</f>
        <v>15</v>
      </c>
      <c r="I29" s="189">
        <f>IFERROR(H29/SUM($H$28:$H$29),"")</f>
        <v>0.7142857142857143</v>
      </c>
      <c r="J29" s="139"/>
      <c r="K29" s="130"/>
      <c r="L29" s="130"/>
      <c r="M29" s="168"/>
      <c r="N29" s="168"/>
      <c r="O29" s="168"/>
      <c r="P29" s="130"/>
      <c r="Q29" s="168"/>
      <c r="U29" s="168"/>
      <c r="V29" s="168"/>
      <c r="W29" s="168"/>
      <c r="X29" s="130"/>
    </row>
    <row r="30" spans="2:24" x14ac:dyDescent="0.25">
      <c r="B30" s="170" t="str">
        <f>IF(LEN(Step3!B8)&gt;0,Step3!B8,B29)</f>
        <v>WORK↔PEOPLE</v>
      </c>
      <c r="C30" s="175" t="str">
        <f>IF(LEN(Step3!C8)&gt;0,Step3!C8,IF(LEN(Step3!E8)&gt;0,IF(OR(C29=$C$27, B30&lt;&gt;B29),"",C29),""))</f>
        <v>- missing senior c# developer</v>
      </c>
      <c r="D30" s="169" t="str">
        <f>IF(AND(C30=C31, C30&lt;&gt;""),"yes","no")</f>
        <v>yes</v>
      </c>
      <c r="E30" s="171">
        <f>IF(LEN(Step3!E8)&gt;0,1,0)</f>
        <v>1</v>
      </c>
      <c r="F30" s="168"/>
      <c r="G30" s="188" t="str">
        <f>IF(COUNT($G$28:$G$29)=0,"No Data","")</f>
        <v>No Data</v>
      </c>
      <c r="H30" s="139">
        <f>IF(LEN(G30)=0,"",1)</f>
        <v>1</v>
      </c>
      <c r="I30" s="130"/>
      <c r="J30" s="130"/>
      <c r="K30" s="130"/>
      <c r="L30" s="130"/>
      <c r="M30" s="168"/>
      <c r="N30" s="168"/>
      <c r="O30" s="168"/>
      <c r="P30" s="130"/>
      <c r="Q30" s="168"/>
      <c r="U30" s="168"/>
      <c r="V30" s="168"/>
      <c r="W30" s="168"/>
      <c r="X30" s="130"/>
    </row>
    <row r="31" spans="2:24" x14ac:dyDescent="0.25">
      <c r="B31" s="170" t="str">
        <f>IF(LEN(Step3!B9)&gt;0,Step3!B9,B30)</f>
        <v>WORK↔PEOPLE</v>
      </c>
      <c r="C31" s="175" t="str">
        <f>IF(LEN(Step3!C9)&gt;0,Step3!C9,IF(LEN(Step3!E9)&gt;0,IF(OR(C30=$C$27, B31&lt;&gt;B30),"",C30),""))</f>
        <v>- missing senior c# developer</v>
      </c>
      <c r="D31" s="169" t="str">
        <f t="shared" ref="D31:D48" si="4">IF(AND(C31=C32, C31&lt;&gt;""),"yes","no")</f>
        <v>yes</v>
      </c>
      <c r="E31" s="171">
        <f>IF(LEN(Step3!E9)&gt;0,1,0)</f>
        <v>1</v>
      </c>
      <c r="F31" s="168"/>
      <c r="G31" s="130"/>
      <c r="H31" s="130"/>
      <c r="I31" s="130"/>
      <c r="J31" s="130"/>
      <c r="K31" s="130"/>
      <c r="L31" s="130"/>
      <c r="M31" s="168"/>
      <c r="O31" s="168"/>
      <c r="P31" s="130"/>
      <c r="Q31" s="168"/>
      <c r="U31" s="168"/>
      <c r="V31" s="168"/>
      <c r="W31" s="168"/>
      <c r="X31" s="130"/>
    </row>
    <row r="32" spans="2:24" x14ac:dyDescent="0.25">
      <c r="B32" s="170" t="str">
        <f>IF(LEN(Step3!B10)&gt;0,Step3!B10,B31)</f>
        <v>WORK↔PEOPLE</v>
      </c>
      <c r="C32" s="175" t="str">
        <f>IF(LEN(Step3!C10)&gt;0,Step3!C10,IF(LEN(Step3!E10)&gt;0,IF(OR(C31=$C$27, B32&lt;&gt;B31),"",C31),""))</f>
        <v>- missing senior c# developer</v>
      </c>
      <c r="D32" s="169" t="str">
        <f t="shared" si="4"/>
        <v>yes</v>
      </c>
      <c r="E32" s="171">
        <f>IF(LEN(Step3!E10)&gt;0,1,0)</f>
        <v>1</v>
      </c>
      <c r="F32" s="168"/>
      <c r="G32" s="193" t="s">
        <v>119</v>
      </c>
      <c r="H32" s="194"/>
      <c r="I32" s="195"/>
      <c r="J32" s="193" t="s">
        <v>105</v>
      </c>
      <c r="K32" s="195"/>
      <c r="L32" s="130"/>
      <c r="O32" s="168"/>
      <c r="P32" s="130"/>
      <c r="Q32" s="168"/>
      <c r="U32" s="168"/>
      <c r="V32" s="168"/>
      <c r="W32" s="168"/>
      <c r="X32" s="130"/>
    </row>
    <row r="33" spans="2:24" x14ac:dyDescent="0.25">
      <c r="B33" s="170" t="str">
        <f>IF(LEN(Step3!B11)&gt;0,Step3!B11,B32)</f>
        <v>WORK↔PEOPLE</v>
      </c>
      <c r="C33" s="175" t="str">
        <f>IF(LEN(Step3!C11)&gt;0,Step3!C11,IF(LEN(Step3!E11)&gt;0,IF(OR(C32=$C$27, B33&lt;&gt;B32),"",C32),""))</f>
        <v>- missing senior c# developer</v>
      </c>
      <c r="D33" s="169" t="str">
        <f t="shared" si="4"/>
        <v>no</v>
      </c>
      <c r="E33" s="171">
        <f>IF(LEN(Step3!E11)&gt;0,1,0)</f>
        <v>1</v>
      </c>
      <c r="F33" s="168"/>
      <c r="G33" s="140" t="str">
        <f>IF(LEN(Dashboard!J16)&gt;0,Dashboard!J16,"")</f>
        <v>Success</v>
      </c>
      <c r="H33" s="136">
        <f>IF(LEN(G33)=0,"",IF(Results!$D$7=calc!$S$20,COUNTIFS(Step3!$F$6:$F$26,calc!G33),COUNTIFS(Step3!$F$6:$F$26,calc!G33,calc!$B$28:$B$48,Results!$D$7)))</f>
        <v>1</v>
      </c>
      <c r="I33" s="141" t="str">
        <f t="shared" ref="I33:I42" si="5">IF(H33=0,"",G33)</f>
        <v>Success</v>
      </c>
      <c r="J33" s="140" t="str">
        <f t="array" ref="J33">IFERROR(INDEX($I$33:$I$42,MATCH(0,INDEX((LEN($I$33:$I$42)=0)+COUNTIF($J$32:$J32,$I$33:$I$42),0),0)),"")</f>
        <v>Success</v>
      </c>
      <c r="K33" s="136">
        <f>IF(LEN(J33)=0,"",IF(Results!$D$7=calc!$S$20,COUNTIFS(Step3!$F$6:$F$26,calc!J33),COUNTIFS(Step3!$F$6:$F$26,calc!J33,calc!$B$28:$B$48,Results!$D$7)))</f>
        <v>1</v>
      </c>
      <c r="L33" s="130"/>
      <c r="O33" s="168"/>
      <c r="P33" s="130"/>
      <c r="Q33" s="168"/>
      <c r="U33" s="168"/>
      <c r="V33" s="168"/>
      <c r="W33" s="168"/>
      <c r="X33" s="130"/>
    </row>
    <row r="34" spans="2:24" x14ac:dyDescent="0.25">
      <c r="B34" s="170" t="str">
        <f>IF(LEN(Step3!B12)&gt;0,Step3!B12,B33)</f>
        <v>WORK↔PEOPLE</v>
      </c>
      <c r="C34" s="175" t="str">
        <f>IF(LEN(Step3!C12)&gt;0,Step3!C12,IF(LEN(Step3!E12)&gt;0,IF(OR(C33=$C$27, B34&lt;&gt;B33),"",C33),""))</f>
        <v>- too many salesman</v>
      </c>
      <c r="D34" s="169" t="str">
        <f t="shared" si="4"/>
        <v>yes</v>
      </c>
      <c r="E34" s="171">
        <f>IF(LEN(Step3!E12)&gt;0,1,0)</f>
        <v>1</v>
      </c>
      <c r="F34" s="168"/>
      <c r="G34" s="132" t="str">
        <f>IF(LEN(Dashboard!J17)&gt;0,Dashboard!J17,"")</f>
        <v>Not Implemented</v>
      </c>
      <c r="H34" s="137">
        <f>IF(LEN(G34)=0,"",IF(Results!$D$7=calc!$S$20,COUNTIFS(Step3!$F$6:$F$26,calc!G34),COUNTIFS(Step3!$F$6:$F$26,calc!G34,calc!$B$28:$B$48,Results!$D$7)))</f>
        <v>1</v>
      </c>
      <c r="I34" s="133" t="str">
        <f t="shared" si="5"/>
        <v>Not Implemented</v>
      </c>
      <c r="J34" s="132" t="str">
        <f t="array" ref="J34">IFERROR(INDEX($I$33:$I$42,MATCH(0,INDEX((LEN($I$33:$I$42)=0)+COUNTIF($J$32:$J33,$I$33:$I$42),0),0)),"")</f>
        <v>Not Implemented</v>
      </c>
      <c r="K34" s="137">
        <f>IF(LEN(J34)=0,"",IF(Results!$D$7=calc!$S$20,COUNTIFS(Step3!$F$6:$F$26,calc!J34),COUNTIFS(Step3!$F$6:$F$26,calc!J34,calc!$B$28:$B$48,Results!$D$7)))</f>
        <v>1</v>
      </c>
      <c r="L34" s="130"/>
      <c r="O34" s="168"/>
      <c r="P34" s="130"/>
      <c r="Q34" s="168"/>
      <c r="U34" s="168"/>
      <c r="V34" s="168"/>
      <c r="W34" s="168"/>
      <c r="X34" s="130"/>
    </row>
    <row r="35" spans="2:24" x14ac:dyDescent="0.25">
      <c r="B35" s="170" t="str">
        <f>IF(LEN(Step3!B13)&gt;0,Step3!B13,B34)</f>
        <v>WORK↔PEOPLE</v>
      </c>
      <c r="C35" s="175" t="str">
        <f>IF(LEN(Step3!C13)&gt;0,Step3!C13,IF(LEN(Step3!E13)&gt;0,IF(OR(C34=$C$27, B35&lt;&gt;B34),"",C34),""))</f>
        <v>- too many salesman</v>
      </c>
      <c r="D35" s="169" t="str">
        <f t="shared" si="4"/>
        <v>no</v>
      </c>
      <c r="E35" s="171">
        <f>IF(LEN(Step3!E13)&gt;0,1,0)</f>
        <v>1</v>
      </c>
      <c r="G35" s="132" t="str">
        <f>IF(LEN(Dashboard!J18)&gt;0,Dashboard!J18,"")</f>
        <v>Rejected</v>
      </c>
      <c r="H35" s="137">
        <f>IF(LEN(G35)=0,"",IF(Results!$D$7=calc!$S$20,COUNTIFS(Step3!$F$6:$F$26,calc!G35),COUNTIFS(Step3!$F$6:$F$26,calc!G35,calc!$B$28:$B$48,Results!$D$7)))</f>
        <v>0</v>
      </c>
      <c r="I35" s="133" t="str">
        <f t="shared" si="5"/>
        <v/>
      </c>
      <c r="J35" s="132" t="str">
        <f t="array" ref="J35">IFERROR(INDEX($I$33:$I$42,MATCH(0,INDEX((LEN($I$33:$I$42)=0)+COUNTIF($J$32:$J34,$I$33:$I$42),0),0)),"")</f>
        <v>In Progress</v>
      </c>
      <c r="K35" s="137">
        <f>IF(LEN(J35)=0,"",IF(Results!$D$7=calc!$S$20,COUNTIFS(Step3!$F$6:$F$26,calc!J35),COUNTIFS(Step3!$F$6:$F$26,calc!J35,calc!$B$28:$B$48,Results!$D$7)))</f>
        <v>2</v>
      </c>
      <c r="L35" s="130"/>
    </row>
    <row r="36" spans="2:24" x14ac:dyDescent="0.25">
      <c r="B36" s="170" t="str">
        <f>IF(LEN(Step3!B14)&gt;0,Step3!B14,B35)</f>
        <v>CULTURE↔PEOPLE</v>
      </c>
      <c r="C36" s="175" t="str">
        <f>IF(LEN(Step3!C14)&gt;0,Step3!C14,IF(LEN(Step3!E14)&gt;0,IF(OR(C35=$C$27, B36&lt;&gt;B35),"",C35),""))</f>
        <v>How individuals are impacted by culture?</v>
      </c>
      <c r="D36" s="169" t="str">
        <f t="shared" si="4"/>
        <v>no</v>
      </c>
      <c r="E36" s="171">
        <f>IF(LEN(Step3!E14)&gt;0,1,0)</f>
        <v>0</v>
      </c>
      <c r="G36" s="132" t="str">
        <f>IF(LEN(Dashboard!J19)&gt;0,Dashboard!J19,"")</f>
        <v>In Progress</v>
      </c>
      <c r="H36" s="137">
        <f>IF(LEN(G36)=0,"",IF(Results!$D$7=calc!$S$20,COUNTIFS(Step3!$F$6:$F$26,calc!G36),COUNTIFS(Step3!$F$6:$F$26,calc!G36,calc!$B$28:$B$48,Results!$D$7)))</f>
        <v>2</v>
      </c>
      <c r="I36" s="133" t="str">
        <f t="shared" si="5"/>
        <v>In Progress</v>
      </c>
      <c r="J36" s="132" t="str">
        <f t="array" ref="J36">IFERROR(INDEX($I$33:$I$42,MATCH(0,INDEX((LEN($I$33:$I$42)=0)+COUNTIF($J$32:$J35,$I$33:$I$42),0),0)),"")</f>
        <v>Under Consideration</v>
      </c>
      <c r="K36" s="137">
        <f>IF(LEN(J36)=0,"",IF(Results!$D$7=calc!$S$20,COUNTIFS(Step3!$F$6:$F$26,calc!J36),COUNTIFS(Step3!$F$6:$F$26,calc!J36,calc!$B$28:$B$48,Results!$D$7)))</f>
        <v>2</v>
      </c>
      <c r="L36" s="130"/>
    </row>
    <row r="37" spans="2:24" x14ac:dyDescent="0.25">
      <c r="B37" s="170" t="str">
        <f>IF(LEN(Step3!B15)&gt;0,Step3!B15,B36)</f>
        <v>CULTURE↔PEOPLE</v>
      </c>
      <c r="C37" s="175" t="str">
        <f>IF(LEN(Step3!C15)&gt;0,Step3!C15,IF(LEN(Step3!E15)&gt;0,IF(OR(C36=$C$27, B37&lt;&gt;B36),"",C36),""))</f>
        <v/>
      </c>
      <c r="D37" s="169" t="str">
        <f t="shared" si="4"/>
        <v>no</v>
      </c>
      <c r="E37" s="171">
        <f>IF(LEN(Step3!E15)&gt;0,1,0)</f>
        <v>0</v>
      </c>
      <c r="G37" s="132" t="str">
        <f>IF(LEN(Dashboard!J20)&gt;0,Dashboard!J20,"")</f>
        <v>Under Consideration</v>
      </c>
      <c r="H37" s="137">
        <f>IF(LEN(G37)=0,"",IF(Results!$D$7=calc!$S$20,COUNTIFS(Step3!$F$6:$F$26,calc!G37),COUNTIFS(Step3!$F$6:$F$26,calc!G37,calc!$B$28:$B$48,Results!$D$7)))</f>
        <v>2</v>
      </c>
      <c r="I37" s="133" t="str">
        <f t="shared" si="5"/>
        <v>Under Consideration</v>
      </c>
      <c r="J37" s="132" t="str">
        <f t="array" ref="J37">IFERROR(INDEX($I$33:$I$42,MATCH(0,INDEX((LEN($I$33:$I$42)=0)+COUNTIF($J$32:$J36,$I$33:$I$42),0),0)),"")</f>
        <v/>
      </c>
      <c r="K37" s="137" t="str">
        <f>IF(LEN(J37)=0,"",IF(Results!$D$7=calc!$S$20,COUNTIFS(Step3!$F$6:$F$26,calc!J37),COUNTIFS(Step3!$F$6:$F$26,calc!J37,calc!$B$28:$B$48,Results!$D$7)))</f>
        <v/>
      </c>
      <c r="L37" s="130"/>
      <c r="R37" s="130"/>
      <c r="S37" s="130"/>
    </row>
    <row r="38" spans="2:24" x14ac:dyDescent="0.25">
      <c r="B38" s="170" t="str">
        <f>IF(LEN(Step3!B16)&gt;0,Step3!B16,B37)</f>
        <v>CULTURE↔PEOPLE</v>
      </c>
      <c r="C38" s="175" t="str">
        <f>IF(LEN(Step3!C16)&gt;0,Step3!C16,IF(LEN(Step3!E16)&gt;0,IF(OR(C37=$C$27, B38&lt;&gt;B37),"",C37),""))</f>
        <v/>
      </c>
      <c r="D38" s="169" t="str">
        <f t="shared" si="4"/>
        <v>no</v>
      </c>
      <c r="E38" s="171">
        <f>IF(LEN(Step3!E16)&gt;0,1,0)</f>
        <v>0</v>
      </c>
      <c r="G38" s="132" t="str">
        <f>IF(LEN(Dashboard!J21)&gt;0,Dashboard!J21,"")</f>
        <v/>
      </c>
      <c r="H38" s="137" t="str">
        <f>IF(LEN(G38)=0,"",IF(Results!$D$7=calc!$S$20,COUNTIFS(Step3!$F$6:$F$26,calc!G38),COUNTIFS(Step3!$F$6:$F$26,calc!G38,calc!$B$28:$B$48,Results!$D$7)))</f>
        <v/>
      </c>
      <c r="I38" s="133" t="str">
        <f t="shared" si="5"/>
        <v/>
      </c>
      <c r="J38" s="132" t="str">
        <f t="array" ref="J38">IFERROR(INDEX($I$33:$I$42,MATCH(0,INDEX((LEN($I$33:$I$42)=0)+COUNTIF($J$32:$J37,$I$33:$I$42),0),0)),"")</f>
        <v/>
      </c>
      <c r="K38" s="137" t="str">
        <f>IF(LEN(J38)=0,"",IF(Results!$D$7=calc!$S$20,COUNTIFS(Step3!$F$6:$F$26,calc!J38),COUNTIFS(Step3!$F$6:$F$26,calc!J38,calc!$B$28:$B$48,Results!$D$7)))</f>
        <v/>
      </c>
      <c r="L38" s="130"/>
    </row>
    <row r="39" spans="2:24" x14ac:dyDescent="0.25">
      <c r="B39" s="170" t="str">
        <f>IF(LEN(Step3!B17)&gt;0,Step3!B17,B38)</f>
        <v>WORK↔STRUCTURE</v>
      </c>
      <c r="C39" s="175" t="str">
        <f>IF(LEN(Step3!C17)&gt;0,Step3!C17,IF(LEN(Step3!E17)&gt;0,IF(OR(C38=$C$27, B39&lt;&gt;B38),"",C38),""))</f>
        <v>Job reporting structure.</v>
      </c>
      <c r="D39" s="169" t="str">
        <f t="shared" si="4"/>
        <v>no</v>
      </c>
      <c r="E39" s="171">
        <f>IF(LEN(Step3!E17)&gt;0,1,0)</f>
        <v>0</v>
      </c>
      <c r="G39" s="132" t="str">
        <f>IF(LEN(Dashboard!J22)&gt;0,Dashboard!J22,"")</f>
        <v/>
      </c>
      <c r="H39" s="137" t="str">
        <f>IF(LEN(G39)=0,"",IF(Results!$D$7=calc!$S$20,COUNTIFS(Step3!$F$6:$F$26,calc!G39),COUNTIFS(Step3!$F$6:$F$26,calc!G39,calc!$B$28:$B$48,Results!$D$7)))</f>
        <v/>
      </c>
      <c r="I39" s="133" t="str">
        <f t="shared" si="5"/>
        <v/>
      </c>
      <c r="J39" s="132" t="str">
        <f t="array" ref="J39">IFERROR(INDEX($I$33:$I$42,MATCH(0,INDEX((LEN($I$33:$I$42)=0)+COUNTIF($J$32:$J38,$I$33:$I$42),0),0)),"")</f>
        <v/>
      </c>
      <c r="K39" s="137" t="str">
        <f>IF(LEN(J39)=0,"",IF(Results!$D$7=calc!$S$20,COUNTIFS(Step3!$F$6:$F$26,calc!J39),COUNTIFS(Step3!$F$6:$F$26,calc!J39,calc!$B$28:$B$48,Results!$D$7)))</f>
        <v/>
      </c>
      <c r="L39" s="130"/>
    </row>
    <row r="40" spans="2:24" x14ac:dyDescent="0.25">
      <c r="B40" s="170" t="str">
        <f>IF(LEN(Step3!B18)&gt;0,Step3!B18,B39)</f>
        <v>WORK↔STRUCTURE</v>
      </c>
      <c r="C40" s="175" t="str">
        <f>IF(LEN(Step3!C18)&gt;0,Step3!C18,IF(LEN(Step3!E18)&gt;0,IF(OR(C39=$C$27, B40&lt;&gt;B39),"",C39),""))</f>
        <v/>
      </c>
      <c r="D40" s="169" t="str">
        <f t="shared" si="4"/>
        <v>no</v>
      </c>
      <c r="E40" s="171">
        <f>IF(LEN(Step3!E18)&gt;0,1,0)</f>
        <v>0</v>
      </c>
      <c r="G40" s="132" t="str">
        <f>IF(LEN(Dashboard!J23)&gt;0,Dashboard!J23,"")</f>
        <v/>
      </c>
      <c r="H40" s="137" t="str">
        <f>IF(LEN(G40)=0,"",IF(Results!$D$7=calc!$S$20,COUNTIFS(Step3!$F$6:$F$26,calc!G40),COUNTIFS(Step3!$F$6:$F$26,calc!G40,calc!$B$28:$B$48,Results!$D$7)))</f>
        <v/>
      </c>
      <c r="I40" s="133" t="str">
        <f t="shared" si="5"/>
        <v/>
      </c>
      <c r="J40" s="132" t="str">
        <f t="array" ref="J40">IFERROR(INDEX($I$33:$I$42,MATCH(0,INDEX((LEN($I$33:$I$42)=0)+COUNTIF($J$32:$J39,$I$33:$I$42),0),0)),"")</f>
        <v/>
      </c>
      <c r="K40" s="137" t="str">
        <f>IF(LEN(J40)=0,"",IF(Results!$D$7=calc!$S$20,COUNTIFS(Step3!$F$6:$F$26,calc!J40),COUNTIFS(Step3!$F$6:$F$26,calc!J40,calc!$B$28:$B$48,Results!$D$7)))</f>
        <v/>
      </c>
      <c r="L40" s="130"/>
    </row>
    <row r="41" spans="2:24" x14ac:dyDescent="0.25">
      <c r="B41" s="170" t="str">
        <f>IF(LEN(Step3!B19)&gt;0,Step3!B19,B40)</f>
        <v>WORK↔STRUCTURE</v>
      </c>
      <c r="C41" s="175" t="str">
        <f>IF(LEN(Step3!C19)&gt;0,Step3!C19,IF(LEN(Step3!E19)&gt;0,IF(OR(C40=$C$27, B41&lt;&gt;B40),"",C40),""))</f>
        <v/>
      </c>
      <c r="D41" s="169" t="str">
        <f t="shared" si="4"/>
        <v>no</v>
      </c>
      <c r="E41" s="171">
        <f>IF(LEN(Step3!E19)&gt;0,1,0)</f>
        <v>0</v>
      </c>
      <c r="G41" s="132" t="str">
        <f>IF(LEN(Dashboard!J24)&gt;0,Dashboard!J24,"")</f>
        <v/>
      </c>
      <c r="H41" s="137" t="str">
        <f>IF(LEN(G41)=0,"",IF(Results!$D$7=calc!$S$20,COUNTIFS(Step3!$F$6:$F$26,calc!G41),COUNTIFS(Step3!$F$6:$F$26,calc!G41,calc!$B$28:$B$48,Results!$D$7)))</f>
        <v/>
      </c>
      <c r="I41" s="133" t="str">
        <f t="shared" si="5"/>
        <v/>
      </c>
      <c r="J41" s="132" t="str">
        <f t="array" ref="J41">IFERROR(INDEX($I$33:$I$42,MATCH(0,INDEX((LEN($I$33:$I$42)=0)+COUNTIF($J$32:$J40,$I$33:$I$42),0),0)),"")</f>
        <v/>
      </c>
      <c r="K41" s="137" t="str">
        <f>IF(LEN(J41)=0,"",IF(Results!$D$7=calc!$S$20,COUNTIFS(Step3!$F$6:$F$26,calc!J41),COUNTIFS(Step3!$F$6:$F$26,calc!J41,calc!$B$28:$B$48,Results!$D$7)))</f>
        <v/>
      </c>
      <c r="L41" s="130"/>
    </row>
    <row r="42" spans="2:24" x14ac:dyDescent="0.25">
      <c r="B42" s="170" t="str">
        <f>IF(LEN(Step3!B20)&gt;0,Step3!B20,B41)</f>
        <v>STRUCTURE↔CULTURE</v>
      </c>
      <c r="C42" s="175" t="str">
        <f>IF(LEN(Step3!C20)&gt;0,Step3!C20,IF(LEN(Step3!E20)&gt;0,IF(OR(C41=$C$27, B42&lt;&gt;B41),"",C41),""))</f>
        <v>Is structure support or block people's values or beliefs?</v>
      </c>
      <c r="D42" s="169" t="str">
        <f t="shared" si="4"/>
        <v>yes</v>
      </c>
      <c r="E42" s="171">
        <f>IF(LEN(Step3!E20)&gt;0,1,0)</f>
        <v>1</v>
      </c>
      <c r="G42" s="142" t="str">
        <f>IF(LEN(Dashboard!J25)&gt;0,Dashboard!J25,"")</f>
        <v/>
      </c>
      <c r="H42" s="138" t="str">
        <f>IF(LEN(G42)=0,"",IF(Results!$D$7=calc!$S$20,COUNTIFS(Step3!$F$6:$F$26,calc!G42),COUNTIFS(Step3!$F$6:$F$26,calc!G42,calc!$B$28:$B$48,Results!$D$7)))</f>
        <v/>
      </c>
      <c r="I42" s="143" t="str">
        <f t="shared" si="5"/>
        <v/>
      </c>
      <c r="J42" s="142" t="str">
        <f t="array" ref="J42">IFERROR(INDEX($I$33:$I$42,MATCH(0,INDEX((LEN($I$33:$I$42)=0)+COUNTIF($J$32:$J41,$I$33:$I$42),0),0)),"")</f>
        <v/>
      </c>
      <c r="K42" s="138" t="str">
        <f>IF(LEN(J42)=0,"",IF(Results!$D$7=calc!$S$20,COUNTIFS(Step3!$F$6:$F$26,calc!J42),COUNTIFS(Step3!$F$6:$F$26,calc!J42,calc!$B$28:$B$48,Results!$D$7)))</f>
        <v/>
      </c>
      <c r="L42" s="130" t="s">
        <v>60</v>
      </c>
    </row>
    <row r="43" spans="2:24" x14ac:dyDescent="0.25">
      <c r="B43" s="170" t="str">
        <f>IF(LEN(Step3!B21)&gt;0,Step3!B21,B42)</f>
        <v>STRUCTURE↔CULTURE</v>
      </c>
      <c r="C43" s="175" t="str">
        <f>IF(LEN(Step3!C21)&gt;0,Step3!C21,IF(LEN(Step3!E21)&gt;0,IF(OR(C42=$C$27, B43&lt;&gt;B42),"",C42),""))</f>
        <v>Is structure support or block people's values or beliefs?</v>
      </c>
      <c r="D43" s="169" t="str">
        <f t="shared" si="4"/>
        <v>no</v>
      </c>
      <c r="E43" s="171">
        <f>IF(LEN(Step3!E21)&gt;0,1,0)</f>
        <v>1</v>
      </c>
      <c r="G43" s="130"/>
      <c r="H43" s="130"/>
      <c r="I43" s="130"/>
      <c r="J43" s="130" t="s">
        <v>60</v>
      </c>
      <c r="K43" s="130" t="s">
        <v>60</v>
      </c>
      <c r="L43" s="130" t="s">
        <v>60</v>
      </c>
    </row>
    <row r="44" spans="2:24" x14ac:dyDescent="0.25">
      <c r="B44" s="170" t="str">
        <f>IF(LEN(Step3!B22)&gt;0,Step3!B22,B43)</f>
        <v>STRUCTURE↔CULTURE</v>
      </c>
      <c r="C44" s="175" t="str">
        <f>IF(LEN(Step3!C22)&gt;0,Step3!C22,IF(LEN(Step3!E22)&gt;0,IF(OR(C43=$C$27, B44&lt;&gt;B43),"",C43),""))</f>
        <v/>
      </c>
      <c r="D44" s="169" t="str">
        <f t="shared" si="4"/>
        <v>no</v>
      </c>
      <c r="E44" s="171">
        <f>IF(LEN(Step3!E22)&gt;0,1,0)</f>
        <v>0</v>
      </c>
      <c r="G44" s="193" t="s">
        <v>118</v>
      </c>
      <c r="H44" s="194"/>
      <c r="I44" s="195"/>
      <c r="J44" s="193" t="s">
        <v>117</v>
      </c>
      <c r="K44" s="194"/>
      <c r="L44" s="195"/>
    </row>
    <row r="45" spans="2:24" x14ac:dyDescent="0.25">
      <c r="B45" s="170" t="str">
        <f>IF(LEN(Step3!B23)&gt;0,Step3!B23,B44)</f>
        <v>STRUCTURE↔CULTURE</v>
      </c>
      <c r="C45" s="175" t="str">
        <f>IF(LEN(Step3!C23)&gt;0,Step3!C23,IF(LEN(Step3!E23)&gt;0,IF(OR(C44=$C$27, B45&lt;&gt;B44),"",C44),""))</f>
        <v/>
      </c>
      <c r="D45" s="169" t="str">
        <f t="shared" si="4"/>
        <v>no</v>
      </c>
      <c r="E45" s="171">
        <f>IF(LEN(Step3!E23)&gt;0,1,0)</f>
        <v>0</v>
      </c>
      <c r="G45" s="136" t="str">
        <f>IF(LEN(B4)=0,"",B4)</f>
        <v>WORK↔STRUCTURE</v>
      </c>
      <c r="H45" s="136">
        <f>count1</f>
        <v>4</v>
      </c>
      <c r="I45" s="136">
        <f>SUM(Solution1)</f>
        <v>1</v>
      </c>
      <c r="J45" s="136" t="str">
        <f t="array" ref="J45">IFERROR(INDEX($G$45:$G$50,MATCH(0,INDEX((LEN($G$45:$G$50)=0)+COUNTIF($J$44:$J44,$G$45:$G$50),0),0)),"")</f>
        <v>WORK↔STRUCTURE</v>
      </c>
      <c r="K45" s="136">
        <f t="shared" ref="K45:K50" si="6">IF(LEN(J45)=0,"",INDEX($G$45:$H$50,MATCH(J45,$G$45:$G$50,0),2))</f>
        <v>4</v>
      </c>
      <c r="L45" s="136">
        <f t="shared" ref="L45:L50" si="7">IF(LEN(J45)=0,"",INDEX($G$45:$I$50,MATCH(J45,$G$45:$G$50,0),3))</f>
        <v>1</v>
      </c>
    </row>
    <row r="46" spans="2:24" x14ac:dyDescent="0.25">
      <c r="B46" s="170" t="str">
        <f>IF(LEN(Step3!B24)&gt;0,Step3!B24,B45)</f>
        <v>STRUCTURE↔CULTURE</v>
      </c>
      <c r="C46" s="175" t="str">
        <f>IF(LEN(Step3!C24)&gt;0,Step3!C24,IF(LEN(Step3!E24)&gt;0,IF(OR(C45=$C$27, B46&lt;&gt;B45),"",C45),""))</f>
        <v/>
      </c>
      <c r="D46" s="169" t="str">
        <f t="shared" si="4"/>
        <v>no</v>
      </c>
      <c r="E46" s="171">
        <f>IF(LEN(Step3!E24)&gt;0,1,0)</f>
        <v>0</v>
      </c>
      <c r="G46" s="137" t="str">
        <f>IF(LEN(F4)=0,"",F4)</f>
        <v>WORK↔CULTURE</v>
      </c>
      <c r="H46" s="137">
        <f>count2</f>
        <v>4</v>
      </c>
      <c r="I46" s="137">
        <f>SUM(Solution2)</f>
        <v>1</v>
      </c>
      <c r="J46" s="137" t="str">
        <f t="array" ref="J46">IFERROR(INDEX($G$45:$G$50,MATCH(0,INDEX((LEN($G$45:$G$50)=0)+COUNTIF($J$44:$J45,$G$45:$G$50),0),0)),"")</f>
        <v>WORK↔CULTURE</v>
      </c>
      <c r="K46" s="137">
        <f t="shared" si="6"/>
        <v>4</v>
      </c>
      <c r="L46" s="137">
        <f t="shared" si="7"/>
        <v>1</v>
      </c>
    </row>
    <row r="47" spans="2:24" x14ac:dyDescent="0.25">
      <c r="B47" s="170" t="str">
        <f>IF(LEN(Step3!B25)&gt;0,Step3!B25,B46)</f>
        <v>STRUCTURE↔CULTURE</v>
      </c>
      <c r="C47" s="175" t="str">
        <f>IF(LEN(Step3!C25)&gt;0,Step3!C25,IF(LEN(Step3!E25)&gt;0,IF(OR(C46=$C$27, B47&lt;&gt;B46),"",C46),""))</f>
        <v/>
      </c>
      <c r="D47" s="169" t="str">
        <f t="shared" si="4"/>
        <v>no</v>
      </c>
      <c r="E47" s="171">
        <f>IF(LEN(Step3!E25)&gt;0,1,0)</f>
        <v>0</v>
      </c>
      <c r="G47" s="137" t="str">
        <f>IF(LEN(J4)=0,"",J4)</f>
        <v>WORK↔PEOPLE</v>
      </c>
      <c r="H47" s="137">
        <f>count3</f>
        <v>4</v>
      </c>
      <c r="I47" s="137">
        <f>SUM(Solution3)</f>
        <v>2</v>
      </c>
      <c r="J47" s="137" t="str">
        <f t="array" ref="J47">IFERROR(INDEX($G$45:$G$50,MATCH(0,INDEX((LEN($G$45:$G$50)=0)+COUNTIF($J$44:$J46,$G$45:$G$50),0),0)),"")</f>
        <v>WORK↔PEOPLE</v>
      </c>
      <c r="K47" s="137">
        <f t="shared" si="6"/>
        <v>4</v>
      </c>
      <c r="L47" s="137">
        <f t="shared" si="7"/>
        <v>2</v>
      </c>
    </row>
    <row r="48" spans="2:24" x14ac:dyDescent="0.25">
      <c r="B48" s="172" t="str">
        <f>IF(LEN(Step3!B26)&gt;0,Step3!B26,B47)</f>
        <v>STRUCTURE↔CULTURE</v>
      </c>
      <c r="C48" s="176" t="str">
        <f>IF(LEN(Step3!C26)&gt;0,Step3!C26,IF(LEN(Step3!E26)&gt;0,IF(OR(C47=$C$27, B48&lt;&gt;B47),"",C47),""))</f>
        <v/>
      </c>
      <c r="D48" s="173" t="str">
        <f t="shared" si="4"/>
        <v>no</v>
      </c>
      <c r="E48" s="174">
        <f>IF(LEN(Step3!E26)&gt;0,1,0)</f>
        <v>0</v>
      </c>
      <c r="G48" s="137" t="str">
        <f>IF(LEN(N4)=0,"",N4)</f>
        <v>STRUCTURE↔CULTURE</v>
      </c>
      <c r="H48" s="137">
        <f>count4</f>
        <v>2</v>
      </c>
      <c r="I48" s="137">
        <f>SUM(Solution4)</f>
        <v>1</v>
      </c>
      <c r="J48" s="137" t="str">
        <f t="array" ref="J48">IFERROR(INDEX($G$45:$G$50,MATCH(0,INDEX((LEN($G$45:$G$50)=0)+COUNTIF($J$44:$J47,$G$45:$G$50),0),0)),"")</f>
        <v>STRUCTURE↔CULTURE</v>
      </c>
      <c r="K48" s="137">
        <f t="shared" si="6"/>
        <v>2</v>
      </c>
      <c r="L48" s="137">
        <f t="shared" si="7"/>
        <v>1</v>
      </c>
    </row>
    <row r="49" spans="7:12" x14ac:dyDescent="0.25">
      <c r="G49" s="137" t="str">
        <f>IF(LEN(R4)=0,"",R4)</f>
        <v>STRUCTURE↔PEOPLE</v>
      </c>
      <c r="H49" s="137">
        <f>count5</f>
        <v>4</v>
      </c>
      <c r="I49" s="137">
        <f>SUM(Solution5)</f>
        <v>0</v>
      </c>
      <c r="J49" s="137" t="str">
        <f t="array" ref="J49">IFERROR(INDEX($G$45:$G$50,MATCH(0,INDEX((LEN($G$45:$G$50)=0)+COUNTIF($J$44:$J48,$G$45:$G$50),0),0)),"")</f>
        <v>STRUCTURE↔PEOPLE</v>
      </c>
      <c r="K49" s="137">
        <f t="shared" si="6"/>
        <v>4</v>
      </c>
      <c r="L49" s="137">
        <f t="shared" si="7"/>
        <v>0</v>
      </c>
    </row>
    <row r="50" spans="7:12" x14ac:dyDescent="0.25">
      <c r="G50" s="138" t="str">
        <f>IF(LEN(V4)=0,"",V4)</f>
        <v>CULTURE↔PEOPLE</v>
      </c>
      <c r="H50" s="138">
        <f>count6</f>
        <v>3</v>
      </c>
      <c r="I50" s="138">
        <f>SUM(Solution6)</f>
        <v>1</v>
      </c>
      <c r="J50" s="138" t="str">
        <f t="array" ref="J50">IFERROR(INDEX($G$45:$G$50,MATCH(0,INDEX((LEN($G$45:$G$50)=0)+COUNTIF($J$44:$J49,$G$45:$G$50),0),0)),"")</f>
        <v>CULTURE↔PEOPLE</v>
      </c>
      <c r="K50" s="138">
        <f t="shared" si="6"/>
        <v>3</v>
      </c>
      <c r="L50" s="138">
        <f t="shared" si="7"/>
        <v>1</v>
      </c>
    </row>
  </sheetData>
  <mergeCells count="6">
    <mergeCell ref="J44:L44"/>
    <mergeCell ref="J32:K32"/>
    <mergeCell ref="G44:I44"/>
    <mergeCell ref="G32:I32"/>
    <mergeCell ref="B14:J14"/>
    <mergeCell ref="E23:L23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20</vt:i4>
      </vt:variant>
    </vt:vector>
  </HeadingPairs>
  <TitlesOfParts>
    <vt:vector size="28" baseType="lpstr">
      <vt:lpstr>Dashboard</vt:lpstr>
      <vt:lpstr>Step1</vt:lpstr>
      <vt:lpstr>Step2</vt:lpstr>
      <vt:lpstr>Step3</vt:lpstr>
      <vt:lpstr>Results</vt:lpstr>
      <vt:lpstr>Chart1</vt:lpstr>
      <vt:lpstr>calc</vt:lpstr>
      <vt:lpstr>ToU</vt:lpstr>
      <vt:lpstr>count1</vt:lpstr>
      <vt:lpstr>count2</vt:lpstr>
      <vt:lpstr>count3</vt:lpstr>
      <vt:lpstr>count4</vt:lpstr>
      <vt:lpstr>count5</vt:lpstr>
      <vt:lpstr>count6</vt:lpstr>
      <vt:lpstr>Chart1!Print_Area</vt:lpstr>
      <vt:lpstr>Dashboard!Print_Area</vt:lpstr>
      <vt:lpstr>Results!Print_Area</vt:lpstr>
      <vt:lpstr>Step1!Print_Area</vt:lpstr>
      <vt:lpstr>Step2!Print_Area</vt:lpstr>
      <vt:lpstr>Step3!Print_Area</vt:lpstr>
      <vt:lpstr>ToU!Print_Area</vt:lpstr>
      <vt:lpstr>Step3!Print_Titles</vt:lpstr>
      <vt:lpstr>Solution1</vt:lpstr>
      <vt:lpstr>Solution2</vt:lpstr>
      <vt:lpstr>Solution3</vt:lpstr>
      <vt:lpstr>Solution4</vt:lpstr>
      <vt:lpstr>Solution5</vt:lpstr>
      <vt:lpstr>Solution6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2023-01-04T07:23:15Z</cp:lastPrinted>
  <dcterms:created xsi:type="dcterms:W3CDTF">2020-12-10T10:57:40Z</dcterms:created>
  <dcterms:modified xsi:type="dcterms:W3CDTF">2023-01-05T08:44:46Z</dcterms:modified>
  <dc:title>Nadler Tushman V2 Template</dc:title>
  <dc:subject>Nadler Tushman V2</dc:subject>
  <dc:description>Nadler Tushman V2 template by Master Productivity Kit — masterproductivitykit.com</dc:description>
  <cp:keywords>Master Productivity Kit, Excel template, Google Sheets template</cp:keywords>
  <cp:category>Business Template</cp:category>
</cp:coreProperties>
</file>