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9EE8D304-31AF-4041-AB16-C37B917809A9}" xr6:coauthVersionLast="47" xr6:coauthVersionMax="47" xr10:uidLastSave="{00000000-0000-0000-0000-000000000000}"/>
  <bookViews>
    <workbookView xWindow="-120" yWindow="-120" windowWidth="29040" windowHeight="15720" xr2:uid="{312C35FA-9DCD-4857-BA57-AB1F0E02A740}"/>
  </bookViews>
  <sheets>
    <sheet name="Mindmap" sheetId="3" r:id="rId1"/>
    <sheet name="Calculation" sheetId="2" state="hidden" r:id="rId2"/>
    <sheet name="Export" sheetId="4" state="hidden" r:id="rId3"/>
  </sheets>
  <functionGroups builtInGroupCount="19"/>
  <definedNames>
    <definedName name="Additional">OFFSET(Calculation!$V$7,0,0,countall,1)</definedName>
    <definedName name="allConnections">OFFSET(Calculation!$AT$7,0,0,Calculation!$AS$7,3)</definedName>
    <definedName name="automatic">Mindmap!$P$6</definedName>
    <definedName name="automaticUpdate">Mindmap!$C$9:$C$408</definedName>
    <definedName name="changerange">Mindmap!$B$9:$B$407</definedName>
    <definedName name="checkList">Calculation!$BC$7:$BC$807</definedName>
    <definedName name="checkMax">Calculation!$BN$7</definedName>
    <definedName name="clearSort">Calculation!$BB$7:$BB$807</definedName>
    <definedName name="clearTable">Mindmap!$B$9:$D$408</definedName>
    <definedName name="colors">Mindmap!$N$5</definedName>
    <definedName name="connectorType">Calculation!$BI$27</definedName>
    <definedName name="content">OFFSET(Calculation!$U$7,0,IF(numbers="Hide",0,2),countall,1)</definedName>
    <definedName name="core">Calculation!$D$7</definedName>
    <definedName name="count">Calculation!$AS$7</definedName>
    <definedName name="countall">Calculation!$AF$14</definedName>
    <definedName name="DHor">Calculation!$BI$26</definedName>
    <definedName name="double">Calculation!$BD$7:$BD$807</definedName>
    <definedName name="DVert">Calculation!$BI$25</definedName>
    <definedName name="fillColor">Calculation!$BI$29</definedName>
    <definedName name="height">Calculation!$BI$24</definedName>
    <definedName name="INPUT_temp">Calculation!$D$7:$D$406</definedName>
    <definedName name="InputsTable">OFFSET(Mindmap!$B$9,0,0,COUNTA(Mindmap!$B$9:$B$407),3)</definedName>
    <definedName name="instructions">Calculation!$BI$31</definedName>
    <definedName name="listCount">Calculation!$BF$7</definedName>
    <definedName name="maxL">Calculation!$AF$12</definedName>
    <definedName name="missing1">Calculation!$BA$5</definedName>
    <definedName name="names">OFFSET(Calculation!$T$7,0,0,countall,1)</definedName>
    <definedName name="nextFree">INDEX(Mindmap!$B$9:$B$407,COUNTA(Mindmap!$B$9:$B$407)+1,1)</definedName>
    <definedName name="nextNo">OFFSET(Calculation!$AX$6,1,0,countall,2)</definedName>
    <definedName name="numberingSort">Calculation!$BB$6:$BB$807</definedName>
    <definedName name="numberList">OFFSET(Calculation!$BB$7,0,0,Calculation!$BF$7+1,1)</definedName>
    <definedName name="numbers">Mindmap!$P$5</definedName>
    <definedName name="pair">Calculation!$BI$18</definedName>
    <definedName name="parent">Calculation!$BI$17</definedName>
    <definedName name="parents">OFFSET(Calculation!$AP$7,0,0,countall,2)</definedName>
    <definedName name="positions">OFFSET(Calculation!$AL$7,0,0,countall,2)</definedName>
    <definedName name="_xlnm.Print_Area" localSheetId="0">Mindmap!$F$9:$N$23</definedName>
    <definedName name="shape">Calculation!$BI$28</definedName>
    <definedName name="side">Calculation!$Z$7:$Z$406</definedName>
    <definedName name="sideB">Calculation!$AA$7:$AA$406</definedName>
    <definedName name="singlecolor">Mindmap!$N$6</definedName>
    <definedName name="sortby">Calculation!$AF$9</definedName>
    <definedName name="sortedArea">Calculation!$T$7:$V$406</definedName>
    <definedName name="split">Mindmap!$F$5</definedName>
    <definedName name="startChart">Mindmap!$F$9</definedName>
    <definedName name="startPrint">Mindmap!$C$5</definedName>
    <definedName name="startTable">Mindmap!$B$8</definedName>
    <definedName name="trackconections">OFFSET(Calculation!$AT$7,Calculation!$AS$7,0,1,3)</definedName>
    <definedName name="vertical">Calculation!$BI$21</definedName>
    <definedName name="width">Calculation!$BI$23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B409" i="2" l="1"/>
  <c r="BB410" i="2"/>
  <c r="BB411" i="2"/>
  <c r="BB412" i="2"/>
  <c r="BB413" i="2"/>
  <c r="BB414" i="2"/>
  <c r="BB415" i="2"/>
  <c r="BB416" i="2"/>
  <c r="BB417" i="2"/>
  <c r="BB418" i="2"/>
  <c r="BB419" i="2"/>
  <c r="BB420" i="2"/>
  <c r="BB421" i="2"/>
  <c r="BB422" i="2"/>
  <c r="BB423" i="2"/>
  <c r="BB424" i="2"/>
  <c r="BB425" i="2"/>
  <c r="BB426" i="2"/>
  <c r="BB427" i="2"/>
  <c r="BB428" i="2"/>
  <c r="BB429" i="2"/>
  <c r="BB430" i="2"/>
  <c r="BB431" i="2"/>
  <c r="BB432" i="2"/>
  <c r="BB433" i="2"/>
  <c r="BB434" i="2"/>
  <c r="BB435" i="2"/>
  <c r="BB436" i="2"/>
  <c r="BB437" i="2"/>
  <c r="BB438" i="2"/>
  <c r="BB439" i="2"/>
  <c r="BB440" i="2"/>
  <c r="BB441" i="2"/>
  <c r="BB442" i="2"/>
  <c r="BB443" i="2"/>
  <c r="BB444" i="2"/>
  <c r="BB445" i="2"/>
  <c r="BB446" i="2"/>
  <c r="BB447" i="2"/>
  <c r="BB448" i="2"/>
  <c r="BB449" i="2"/>
  <c r="BB450" i="2"/>
  <c r="BB451" i="2"/>
  <c r="BB452" i="2"/>
  <c r="BB453" i="2"/>
  <c r="BB454" i="2"/>
  <c r="BB455" i="2"/>
  <c r="BB456" i="2"/>
  <c r="BB457" i="2"/>
  <c r="BB458" i="2"/>
  <c r="BB459" i="2"/>
  <c r="BB460" i="2"/>
  <c r="BB461" i="2"/>
  <c r="BB462" i="2"/>
  <c r="BB463" i="2"/>
  <c r="BB464" i="2"/>
  <c r="BB465" i="2"/>
  <c r="BB466" i="2"/>
  <c r="BB467" i="2"/>
  <c r="BB468" i="2"/>
  <c r="BB469" i="2"/>
  <c r="BB470" i="2"/>
  <c r="BB471" i="2"/>
  <c r="BB472" i="2"/>
  <c r="BB473" i="2"/>
  <c r="BB474" i="2"/>
  <c r="BB475" i="2"/>
  <c r="BB476" i="2"/>
  <c r="BB477" i="2"/>
  <c r="BB478" i="2"/>
  <c r="BB479" i="2"/>
  <c r="BB480" i="2"/>
  <c r="BB481" i="2"/>
  <c r="BB482" i="2"/>
  <c r="BB483" i="2"/>
  <c r="BB484" i="2"/>
  <c r="BB485" i="2"/>
  <c r="BB486" i="2"/>
  <c r="BB487" i="2"/>
  <c r="BB488" i="2"/>
  <c r="BB489" i="2"/>
  <c r="BB490" i="2"/>
  <c r="BB491" i="2"/>
  <c r="BB492" i="2"/>
  <c r="BB493" i="2"/>
  <c r="BB494" i="2"/>
  <c r="BB495" i="2"/>
  <c r="BB496" i="2"/>
  <c r="BB497" i="2"/>
  <c r="BB498" i="2"/>
  <c r="BB499" i="2"/>
  <c r="BB500" i="2"/>
  <c r="BB501" i="2"/>
  <c r="BB502" i="2"/>
  <c r="BB503" i="2"/>
  <c r="BB504" i="2"/>
  <c r="BB505" i="2"/>
  <c r="BB506" i="2"/>
  <c r="BB507" i="2"/>
  <c r="BB508" i="2"/>
  <c r="BB509" i="2"/>
  <c r="BB510" i="2"/>
  <c r="BB511" i="2"/>
  <c r="BB512" i="2"/>
  <c r="BB513" i="2"/>
  <c r="BB514" i="2"/>
  <c r="BB515" i="2"/>
  <c r="BB516" i="2"/>
  <c r="BB517" i="2"/>
  <c r="BB518" i="2"/>
  <c r="BB519" i="2"/>
  <c r="BB520" i="2"/>
  <c r="BB521" i="2"/>
  <c r="BB522" i="2"/>
  <c r="BB523" i="2"/>
  <c r="BB524" i="2"/>
  <c r="BB525" i="2"/>
  <c r="BB526" i="2"/>
  <c r="BB527" i="2"/>
  <c r="BB528" i="2"/>
  <c r="BB529" i="2"/>
  <c r="BB530" i="2"/>
  <c r="BB531" i="2"/>
  <c r="BB532" i="2"/>
  <c r="BB533" i="2"/>
  <c r="BB534" i="2"/>
  <c r="BB535" i="2"/>
  <c r="BB536" i="2"/>
  <c r="BB537" i="2"/>
  <c r="BB538" i="2"/>
  <c r="BB539" i="2"/>
  <c r="BB540" i="2"/>
  <c r="BB541" i="2"/>
  <c r="BB542" i="2"/>
  <c r="BB543" i="2"/>
  <c r="BB544" i="2"/>
  <c r="BB545" i="2"/>
  <c r="BB546" i="2"/>
  <c r="BB547" i="2"/>
  <c r="BB548" i="2"/>
  <c r="BB549" i="2"/>
  <c r="BB550" i="2"/>
  <c r="BB551" i="2"/>
  <c r="BB552" i="2"/>
  <c r="BB553" i="2"/>
  <c r="BB554" i="2"/>
  <c r="BB555" i="2"/>
  <c r="BB556" i="2"/>
  <c r="BB557" i="2"/>
  <c r="BB558" i="2"/>
  <c r="BB559" i="2"/>
  <c r="BB560" i="2"/>
  <c r="BB561" i="2"/>
  <c r="BB562" i="2"/>
  <c r="BB563" i="2"/>
  <c r="BB564" i="2"/>
  <c r="BB565" i="2"/>
  <c r="BB566" i="2"/>
  <c r="BB567" i="2"/>
  <c r="BB568" i="2"/>
  <c r="BB569" i="2"/>
  <c r="BB570" i="2"/>
  <c r="BB571" i="2"/>
  <c r="BB572" i="2"/>
  <c r="BB573" i="2"/>
  <c r="BB574" i="2"/>
  <c r="BB575" i="2"/>
  <c r="BB576" i="2"/>
  <c r="BB577" i="2"/>
  <c r="BB578" i="2"/>
  <c r="BB579" i="2"/>
  <c r="BB580" i="2"/>
  <c r="BB581" i="2"/>
  <c r="BB582" i="2"/>
  <c r="BB583" i="2"/>
  <c r="BB584" i="2"/>
  <c r="BB585" i="2"/>
  <c r="BB586" i="2"/>
  <c r="BB587" i="2"/>
  <c r="BB588" i="2"/>
  <c r="BB589" i="2"/>
  <c r="BB590" i="2"/>
  <c r="BB591" i="2"/>
  <c r="BB592" i="2"/>
  <c r="BB593" i="2"/>
  <c r="BB594" i="2"/>
  <c r="BB595" i="2"/>
  <c r="BB596" i="2"/>
  <c r="BB597" i="2"/>
  <c r="BB598" i="2"/>
  <c r="BB599" i="2"/>
  <c r="BB600" i="2"/>
  <c r="BB601" i="2"/>
  <c r="BB602" i="2"/>
  <c r="BB603" i="2"/>
  <c r="BB604" i="2"/>
  <c r="BB605" i="2"/>
  <c r="BB606" i="2"/>
  <c r="BB607" i="2"/>
  <c r="BB608" i="2"/>
  <c r="BB609" i="2"/>
  <c r="BB610" i="2"/>
  <c r="BB611" i="2"/>
  <c r="BB612" i="2"/>
  <c r="BB613" i="2"/>
  <c r="BB614" i="2"/>
  <c r="BB615" i="2"/>
  <c r="BB616" i="2"/>
  <c r="BB617" i="2"/>
  <c r="BB618" i="2"/>
  <c r="BB619" i="2"/>
  <c r="BB620" i="2"/>
  <c r="BB621" i="2"/>
  <c r="BB622" i="2"/>
  <c r="BB623" i="2"/>
  <c r="BB624" i="2"/>
  <c r="BB625" i="2"/>
  <c r="BB626" i="2"/>
  <c r="BB627" i="2"/>
  <c r="BB628" i="2"/>
  <c r="BB629" i="2"/>
  <c r="BB630" i="2"/>
  <c r="BB631" i="2"/>
  <c r="BB632" i="2"/>
  <c r="BB633" i="2"/>
  <c r="BB634" i="2"/>
  <c r="BB635" i="2"/>
  <c r="BB636" i="2"/>
  <c r="BB637" i="2"/>
  <c r="BB638" i="2"/>
  <c r="BB639" i="2"/>
  <c r="BB640" i="2"/>
  <c r="BB641" i="2"/>
  <c r="BB642" i="2"/>
  <c r="BB643" i="2"/>
  <c r="BB644" i="2"/>
  <c r="BB645" i="2"/>
  <c r="BB646" i="2"/>
  <c r="BB647" i="2"/>
  <c r="BB648" i="2"/>
  <c r="BB649" i="2"/>
  <c r="BB650" i="2"/>
  <c r="BB651" i="2"/>
  <c r="BB652" i="2"/>
  <c r="BB653" i="2"/>
  <c r="BB654" i="2"/>
  <c r="BB655" i="2"/>
  <c r="BB656" i="2"/>
  <c r="BB657" i="2"/>
  <c r="BB658" i="2"/>
  <c r="BB659" i="2"/>
  <c r="BB660" i="2"/>
  <c r="BB661" i="2"/>
  <c r="BB662" i="2"/>
  <c r="BB663" i="2"/>
  <c r="BB664" i="2"/>
  <c r="BB665" i="2"/>
  <c r="BB666" i="2"/>
  <c r="BB667" i="2"/>
  <c r="BB668" i="2"/>
  <c r="BB669" i="2"/>
  <c r="BB670" i="2"/>
  <c r="BB671" i="2"/>
  <c r="BB672" i="2"/>
  <c r="BB673" i="2"/>
  <c r="BB674" i="2"/>
  <c r="BB675" i="2"/>
  <c r="BB676" i="2"/>
  <c r="BB677" i="2"/>
  <c r="BB678" i="2"/>
  <c r="BB679" i="2"/>
  <c r="BB680" i="2"/>
  <c r="BB681" i="2"/>
  <c r="BB682" i="2"/>
  <c r="BB683" i="2"/>
  <c r="BB684" i="2"/>
  <c r="BB685" i="2"/>
  <c r="BB686" i="2"/>
  <c r="BB687" i="2"/>
  <c r="BB688" i="2"/>
  <c r="BB689" i="2"/>
  <c r="BB690" i="2"/>
  <c r="BB691" i="2"/>
  <c r="BB692" i="2"/>
  <c r="BB693" i="2"/>
  <c r="BB694" i="2"/>
  <c r="BB695" i="2"/>
  <c r="BB696" i="2"/>
  <c r="BB697" i="2"/>
  <c r="BB698" i="2"/>
  <c r="BB699" i="2"/>
  <c r="BB700" i="2"/>
  <c r="BB701" i="2"/>
  <c r="BB702" i="2"/>
  <c r="BB703" i="2"/>
  <c r="BB704" i="2"/>
  <c r="BB705" i="2"/>
  <c r="BB706" i="2"/>
  <c r="BB707" i="2"/>
  <c r="BB708" i="2"/>
  <c r="BB709" i="2"/>
  <c r="BB710" i="2"/>
  <c r="BB711" i="2"/>
  <c r="BB712" i="2"/>
  <c r="BB713" i="2"/>
  <c r="BB714" i="2"/>
  <c r="BB715" i="2"/>
  <c r="BB716" i="2"/>
  <c r="BB717" i="2"/>
  <c r="BB718" i="2"/>
  <c r="BB719" i="2"/>
  <c r="BB720" i="2"/>
  <c r="BB721" i="2"/>
  <c r="BB722" i="2"/>
  <c r="BB723" i="2"/>
  <c r="BB724" i="2"/>
  <c r="BB725" i="2"/>
  <c r="BB726" i="2"/>
  <c r="BB727" i="2"/>
  <c r="BB728" i="2"/>
  <c r="BB729" i="2"/>
  <c r="BB730" i="2"/>
  <c r="BB731" i="2"/>
  <c r="BB732" i="2"/>
  <c r="BB733" i="2"/>
  <c r="BB734" i="2"/>
  <c r="BB735" i="2"/>
  <c r="BB736" i="2"/>
  <c r="BB737" i="2"/>
  <c r="BB738" i="2"/>
  <c r="BB739" i="2"/>
  <c r="BB740" i="2"/>
  <c r="BB741" i="2"/>
  <c r="BB742" i="2"/>
  <c r="BB743" i="2"/>
  <c r="BB744" i="2"/>
  <c r="BB745" i="2"/>
  <c r="BB746" i="2"/>
  <c r="BB747" i="2"/>
  <c r="BB748" i="2"/>
  <c r="BB749" i="2"/>
  <c r="BB750" i="2"/>
  <c r="BB751" i="2"/>
  <c r="BB752" i="2"/>
  <c r="BB753" i="2"/>
  <c r="BB754" i="2"/>
  <c r="BB755" i="2"/>
  <c r="BB756" i="2"/>
  <c r="BB757" i="2"/>
  <c r="BB758" i="2"/>
  <c r="BB759" i="2"/>
  <c r="BB760" i="2"/>
  <c r="BB761" i="2"/>
  <c r="BB762" i="2"/>
  <c r="BB763" i="2"/>
  <c r="BB764" i="2"/>
  <c r="BB765" i="2"/>
  <c r="BB766" i="2"/>
  <c r="BB767" i="2"/>
  <c r="BB768" i="2"/>
  <c r="BB769" i="2"/>
  <c r="BB770" i="2"/>
  <c r="BB771" i="2"/>
  <c r="BB772" i="2"/>
  <c r="BB773" i="2"/>
  <c r="BB774" i="2"/>
  <c r="BB775" i="2"/>
  <c r="BB776" i="2"/>
  <c r="BB777" i="2"/>
  <c r="BB778" i="2"/>
  <c r="BB779" i="2"/>
  <c r="BB780" i="2"/>
  <c r="BB781" i="2"/>
  <c r="BB782" i="2"/>
  <c r="BB783" i="2"/>
  <c r="BB784" i="2"/>
  <c r="BB785" i="2"/>
  <c r="BB786" i="2"/>
  <c r="BB787" i="2"/>
  <c r="BB788" i="2"/>
  <c r="BB789" i="2"/>
  <c r="BB790" i="2"/>
  <c r="BB791" i="2"/>
  <c r="BB792" i="2"/>
  <c r="BB793" i="2"/>
  <c r="BB794" i="2"/>
  <c r="BB795" i="2"/>
  <c r="BB796" i="2"/>
  <c r="BB797" i="2"/>
  <c r="BB798" i="2"/>
  <c r="BB799" i="2"/>
  <c r="BB800" i="2"/>
  <c r="BB801" i="2"/>
  <c r="BB802" i="2"/>
  <c r="BB803" i="2"/>
  <c r="BB804" i="2"/>
  <c r="BB805" i="2"/>
  <c r="BB806" i="2"/>
  <c r="BB807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BB45" i="2"/>
  <c r="BB46" i="2"/>
  <c r="BB47" i="2"/>
  <c r="BB48" i="2"/>
  <c r="BB49" i="2"/>
  <c r="BB50" i="2"/>
  <c r="BB51" i="2"/>
  <c r="BB52" i="2"/>
  <c r="BB53" i="2"/>
  <c r="BB54" i="2"/>
  <c r="BB55" i="2"/>
  <c r="BB56" i="2"/>
  <c r="BB57" i="2"/>
  <c r="BB58" i="2"/>
  <c r="BB59" i="2"/>
  <c r="BB60" i="2"/>
  <c r="BB61" i="2"/>
  <c r="BB62" i="2"/>
  <c r="BB63" i="2"/>
  <c r="BB64" i="2"/>
  <c r="BB65" i="2"/>
  <c r="BB66" i="2"/>
  <c r="BB67" i="2"/>
  <c r="BB68" i="2"/>
  <c r="BB69" i="2"/>
  <c r="BB70" i="2"/>
  <c r="BB71" i="2"/>
  <c r="BB72" i="2"/>
  <c r="BB73" i="2"/>
  <c r="BB74" i="2"/>
  <c r="BB75" i="2"/>
  <c r="BB76" i="2"/>
  <c r="BB77" i="2"/>
  <c r="BB78" i="2"/>
  <c r="BB79" i="2"/>
  <c r="BB80" i="2"/>
  <c r="BB81" i="2"/>
  <c r="BB82" i="2"/>
  <c r="BB83" i="2"/>
  <c r="BB84" i="2"/>
  <c r="BB85" i="2"/>
  <c r="BB86" i="2"/>
  <c r="BB87" i="2"/>
  <c r="BB88" i="2"/>
  <c r="BB89" i="2"/>
  <c r="BB90" i="2"/>
  <c r="BB91" i="2"/>
  <c r="BB92" i="2"/>
  <c r="BB93" i="2"/>
  <c r="BB94" i="2"/>
  <c r="BB95" i="2"/>
  <c r="BB96" i="2"/>
  <c r="BB97" i="2"/>
  <c r="BB98" i="2"/>
  <c r="BB99" i="2"/>
  <c r="BB100" i="2"/>
  <c r="BB101" i="2"/>
  <c r="BB102" i="2"/>
  <c r="BB103" i="2"/>
  <c r="BB104" i="2"/>
  <c r="BB105" i="2"/>
  <c r="BB106" i="2"/>
  <c r="BB107" i="2"/>
  <c r="BB108" i="2"/>
  <c r="BB109" i="2"/>
  <c r="BB110" i="2"/>
  <c r="BB111" i="2"/>
  <c r="BB112" i="2"/>
  <c r="BB113" i="2"/>
  <c r="BB114" i="2"/>
  <c r="BB115" i="2"/>
  <c r="BB116" i="2"/>
  <c r="BB117" i="2"/>
  <c r="BB118" i="2"/>
  <c r="BB119" i="2"/>
  <c r="BB120" i="2"/>
  <c r="BB121" i="2"/>
  <c r="BB122" i="2"/>
  <c r="BB123" i="2"/>
  <c r="BB124" i="2"/>
  <c r="BB125" i="2"/>
  <c r="BB126" i="2"/>
  <c r="BB127" i="2"/>
  <c r="BB128" i="2"/>
  <c r="BB129" i="2"/>
  <c r="BB130" i="2"/>
  <c r="BB131" i="2"/>
  <c r="BB132" i="2"/>
  <c r="BB133" i="2"/>
  <c r="BB134" i="2"/>
  <c r="BB135" i="2"/>
  <c r="BB136" i="2"/>
  <c r="BB137" i="2"/>
  <c r="BB138" i="2"/>
  <c r="BB139" i="2"/>
  <c r="BB140" i="2"/>
  <c r="BB141" i="2"/>
  <c r="BB142" i="2"/>
  <c r="BB143" i="2"/>
  <c r="BB144" i="2"/>
  <c r="BB145" i="2"/>
  <c r="BB146" i="2"/>
  <c r="BB147" i="2"/>
  <c r="BB148" i="2"/>
  <c r="BB149" i="2"/>
  <c r="BB150" i="2"/>
  <c r="BB151" i="2"/>
  <c r="BB152" i="2"/>
  <c r="BB153" i="2"/>
  <c r="BB154" i="2"/>
  <c r="BB155" i="2"/>
  <c r="BB156" i="2"/>
  <c r="BB157" i="2"/>
  <c r="BB158" i="2"/>
  <c r="BB159" i="2"/>
  <c r="BB160" i="2"/>
  <c r="BB161" i="2"/>
  <c r="BB162" i="2"/>
  <c r="BB163" i="2"/>
  <c r="BB164" i="2"/>
  <c r="BB165" i="2"/>
  <c r="BB166" i="2"/>
  <c r="BB167" i="2"/>
  <c r="BB168" i="2"/>
  <c r="BB169" i="2"/>
  <c r="BB170" i="2"/>
  <c r="BB171" i="2"/>
  <c r="BB172" i="2"/>
  <c r="BB173" i="2"/>
  <c r="BB174" i="2"/>
  <c r="BB175" i="2"/>
  <c r="BB176" i="2"/>
  <c r="BB177" i="2"/>
  <c r="BB178" i="2"/>
  <c r="BB179" i="2"/>
  <c r="BB180" i="2"/>
  <c r="BB181" i="2"/>
  <c r="BB182" i="2"/>
  <c r="BB183" i="2"/>
  <c r="BB184" i="2"/>
  <c r="BB185" i="2"/>
  <c r="BB186" i="2"/>
  <c r="BB187" i="2"/>
  <c r="BB188" i="2"/>
  <c r="BB189" i="2"/>
  <c r="BB190" i="2"/>
  <c r="BB191" i="2"/>
  <c r="BB192" i="2"/>
  <c r="BB193" i="2"/>
  <c r="BB194" i="2"/>
  <c r="BB195" i="2"/>
  <c r="BB196" i="2"/>
  <c r="BB197" i="2"/>
  <c r="BB198" i="2"/>
  <c r="BB199" i="2"/>
  <c r="BB200" i="2"/>
  <c r="BB201" i="2"/>
  <c r="BB202" i="2"/>
  <c r="BB203" i="2"/>
  <c r="BB204" i="2"/>
  <c r="BB205" i="2"/>
  <c r="BB206" i="2"/>
  <c r="BB207" i="2"/>
  <c r="BB208" i="2"/>
  <c r="BB209" i="2"/>
  <c r="BB210" i="2"/>
  <c r="BB211" i="2"/>
  <c r="BB212" i="2"/>
  <c r="BB213" i="2"/>
  <c r="BB214" i="2"/>
  <c r="BB215" i="2"/>
  <c r="BB216" i="2"/>
  <c r="BB217" i="2"/>
  <c r="BB218" i="2"/>
  <c r="BB219" i="2"/>
  <c r="BB220" i="2"/>
  <c r="BB221" i="2"/>
  <c r="BB222" i="2"/>
  <c r="BB223" i="2"/>
  <c r="BB224" i="2"/>
  <c r="BB225" i="2"/>
  <c r="BB226" i="2"/>
  <c r="BB227" i="2"/>
  <c r="BB228" i="2"/>
  <c r="BB229" i="2"/>
  <c r="BB230" i="2"/>
  <c r="BB231" i="2"/>
  <c r="BB232" i="2"/>
  <c r="BB233" i="2"/>
  <c r="BB234" i="2"/>
  <c r="BB235" i="2"/>
  <c r="BB236" i="2"/>
  <c r="BB237" i="2"/>
  <c r="BB238" i="2"/>
  <c r="BB239" i="2"/>
  <c r="BB240" i="2"/>
  <c r="BB241" i="2"/>
  <c r="BB242" i="2"/>
  <c r="BB243" i="2"/>
  <c r="BB244" i="2"/>
  <c r="BB245" i="2"/>
  <c r="BB246" i="2"/>
  <c r="BB247" i="2"/>
  <c r="BB248" i="2"/>
  <c r="BB249" i="2"/>
  <c r="BB250" i="2"/>
  <c r="BB251" i="2"/>
  <c r="BB252" i="2"/>
  <c r="BB253" i="2"/>
  <c r="BB254" i="2"/>
  <c r="BB255" i="2"/>
  <c r="BB256" i="2"/>
  <c r="BB257" i="2"/>
  <c r="BB258" i="2"/>
  <c r="BB259" i="2"/>
  <c r="BB260" i="2"/>
  <c r="BB261" i="2"/>
  <c r="BB262" i="2"/>
  <c r="BB263" i="2"/>
  <c r="BB264" i="2"/>
  <c r="BB265" i="2"/>
  <c r="BB266" i="2"/>
  <c r="BB267" i="2"/>
  <c r="BB268" i="2"/>
  <c r="BB269" i="2"/>
  <c r="BB270" i="2"/>
  <c r="BB271" i="2"/>
  <c r="BB272" i="2"/>
  <c r="BB273" i="2"/>
  <c r="BB274" i="2"/>
  <c r="BB275" i="2"/>
  <c r="BB276" i="2"/>
  <c r="BB277" i="2"/>
  <c r="BB278" i="2"/>
  <c r="BB279" i="2"/>
  <c r="BB280" i="2"/>
  <c r="BB281" i="2"/>
  <c r="BB282" i="2"/>
  <c r="BB283" i="2"/>
  <c r="BB284" i="2"/>
  <c r="BB285" i="2"/>
  <c r="BB286" i="2"/>
  <c r="BB287" i="2"/>
  <c r="BB288" i="2"/>
  <c r="BB289" i="2"/>
  <c r="BB290" i="2"/>
  <c r="BB291" i="2"/>
  <c r="BB292" i="2"/>
  <c r="BB293" i="2"/>
  <c r="BB294" i="2"/>
  <c r="BB295" i="2"/>
  <c r="BB296" i="2"/>
  <c r="BB297" i="2"/>
  <c r="BB298" i="2"/>
  <c r="BB299" i="2"/>
  <c r="BB300" i="2"/>
  <c r="BB301" i="2"/>
  <c r="BB302" i="2"/>
  <c r="BB303" i="2"/>
  <c r="BB304" i="2"/>
  <c r="BB305" i="2"/>
  <c r="BB306" i="2"/>
  <c r="BB307" i="2"/>
  <c r="BB308" i="2"/>
  <c r="BB309" i="2"/>
  <c r="BB310" i="2"/>
  <c r="BB311" i="2"/>
  <c r="BB312" i="2"/>
  <c r="BB313" i="2"/>
  <c r="BB314" i="2"/>
  <c r="BB315" i="2"/>
  <c r="BB316" i="2"/>
  <c r="BB317" i="2"/>
  <c r="BB318" i="2"/>
  <c r="BB319" i="2"/>
  <c r="BB320" i="2"/>
  <c r="BB321" i="2"/>
  <c r="BB322" i="2"/>
  <c r="BB323" i="2"/>
  <c r="BB324" i="2"/>
  <c r="BB325" i="2"/>
  <c r="BB326" i="2"/>
  <c r="BB327" i="2"/>
  <c r="BB328" i="2"/>
  <c r="BB329" i="2"/>
  <c r="BB330" i="2"/>
  <c r="BB331" i="2"/>
  <c r="BB332" i="2"/>
  <c r="BB333" i="2"/>
  <c r="BB334" i="2"/>
  <c r="BB335" i="2"/>
  <c r="BB336" i="2"/>
  <c r="BB337" i="2"/>
  <c r="BB338" i="2"/>
  <c r="BB339" i="2"/>
  <c r="BB340" i="2"/>
  <c r="BB341" i="2"/>
  <c r="BB342" i="2"/>
  <c r="BB343" i="2"/>
  <c r="BB344" i="2"/>
  <c r="BB345" i="2"/>
  <c r="BB346" i="2"/>
  <c r="BB347" i="2"/>
  <c r="BB348" i="2"/>
  <c r="BB349" i="2"/>
  <c r="BB350" i="2"/>
  <c r="BB351" i="2"/>
  <c r="BB352" i="2"/>
  <c r="BB353" i="2"/>
  <c r="BB354" i="2"/>
  <c r="BB355" i="2"/>
  <c r="BB356" i="2"/>
  <c r="BB357" i="2"/>
  <c r="BB358" i="2"/>
  <c r="BB359" i="2"/>
  <c r="BB360" i="2"/>
  <c r="BB361" i="2"/>
  <c r="BB362" i="2"/>
  <c r="BB363" i="2"/>
  <c r="BB364" i="2"/>
  <c r="BB365" i="2"/>
  <c r="BB366" i="2"/>
  <c r="BB367" i="2"/>
  <c r="BB368" i="2"/>
  <c r="BB369" i="2"/>
  <c r="BB370" i="2"/>
  <c r="BB371" i="2"/>
  <c r="BB372" i="2"/>
  <c r="BB373" i="2"/>
  <c r="BB374" i="2"/>
  <c r="BB375" i="2"/>
  <c r="BB376" i="2"/>
  <c r="BB377" i="2"/>
  <c r="BB378" i="2"/>
  <c r="BB379" i="2"/>
  <c r="BB380" i="2"/>
  <c r="BB381" i="2"/>
  <c r="BB382" i="2"/>
  <c r="BB383" i="2"/>
  <c r="BB384" i="2"/>
  <c r="BB385" i="2"/>
  <c r="BB386" i="2"/>
  <c r="BB387" i="2"/>
  <c r="BB388" i="2"/>
  <c r="BB389" i="2"/>
  <c r="BB390" i="2"/>
  <c r="BB391" i="2"/>
  <c r="BB392" i="2"/>
  <c r="BB393" i="2"/>
  <c r="BB394" i="2"/>
  <c r="BB395" i="2"/>
  <c r="BB396" i="2"/>
  <c r="BB397" i="2"/>
  <c r="BB398" i="2"/>
  <c r="BB399" i="2"/>
  <c r="BB400" i="2"/>
  <c r="BB401" i="2"/>
  <c r="BB402" i="2"/>
  <c r="BB403" i="2"/>
  <c r="BB404" i="2"/>
  <c r="BB405" i="2"/>
  <c r="BB406" i="2"/>
  <c r="BB407" i="2"/>
  <c r="BK8" i="2"/>
  <c r="BK9" i="2"/>
  <c r="BK10" i="2"/>
  <c r="BK11" i="2"/>
  <c r="BK12" i="2"/>
  <c r="BK13" i="2"/>
  <c r="BK14" i="2"/>
  <c r="BK15" i="2"/>
  <c r="BK16" i="2"/>
  <c r="BK17" i="2"/>
  <c r="BK18" i="2"/>
  <c r="BK19" i="2"/>
  <c r="BK20" i="2"/>
  <c r="BK21" i="2"/>
  <c r="BK22" i="2"/>
  <c r="BK23" i="2"/>
  <c r="BK24" i="2"/>
  <c r="BK25" i="2"/>
  <c r="BK26" i="2"/>
  <c r="BK27" i="2"/>
  <c r="BK28" i="2"/>
  <c r="BK29" i="2"/>
  <c r="BK30" i="2"/>
  <c r="BK31" i="2"/>
  <c r="BK32" i="2"/>
  <c r="BK33" i="2"/>
  <c r="BK34" i="2"/>
  <c r="BK35" i="2"/>
  <c r="BK36" i="2"/>
  <c r="BK37" i="2"/>
  <c r="BK38" i="2"/>
  <c r="BK39" i="2"/>
  <c r="BK40" i="2"/>
  <c r="BK41" i="2"/>
  <c r="BK42" i="2"/>
  <c r="BK43" i="2"/>
  <c r="BK44" i="2"/>
  <c r="BK45" i="2"/>
  <c r="BK46" i="2"/>
  <c r="BK47" i="2"/>
  <c r="BK48" i="2"/>
  <c r="BK49" i="2"/>
  <c r="BK50" i="2"/>
  <c r="BK51" i="2"/>
  <c r="BK52" i="2"/>
  <c r="BK53" i="2"/>
  <c r="BK54" i="2"/>
  <c r="BK55" i="2"/>
  <c r="BK56" i="2"/>
  <c r="BK57" i="2"/>
  <c r="BK58" i="2"/>
  <c r="BK59" i="2"/>
  <c r="BK60" i="2"/>
  <c r="BK61" i="2"/>
  <c r="BK62" i="2"/>
  <c r="BK63" i="2"/>
  <c r="BK64" i="2"/>
  <c r="BK65" i="2"/>
  <c r="BK66" i="2"/>
  <c r="BK67" i="2"/>
  <c r="BK68" i="2"/>
  <c r="BK69" i="2"/>
  <c r="BK70" i="2"/>
  <c r="BK71" i="2"/>
  <c r="BK72" i="2"/>
  <c r="BK73" i="2"/>
  <c r="BK74" i="2"/>
  <c r="BK75" i="2"/>
  <c r="BK76" i="2"/>
  <c r="BK77" i="2"/>
  <c r="BK78" i="2"/>
  <c r="BK79" i="2"/>
  <c r="BK80" i="2"/>
  <c r="BK81" i="2"/>
  <c r="BK82" i="2"/>
  <c r="BK83" i="2"/>
  <c r="BK84" i="2"/>
  <c r="BK85" i="2"/>
  <c r="BK86" i="2"/>
  <c r="BK87" i="2"/>
  <c r="BK88" i="2"/>
  <c r="BK89" i="2"/>
  <c r="BK90" i="2"/>
  <c r="BK91" i="2"/>
  <c r="BK92" i="2"/>
  <c r="BK93" i="2"/>
  <c r="BK94" i="2"/>
  <c r="BK95" i="2"/>
  <c r="BK96" i="2"/>
  <c r="BK97" i="2"/>
  <c r="BK98" i="2"/>
  <c r="BK99" i="2"/>
  <c r="BK100" i="2"/>
  <c r="BK101" i="2"/>
  <c r="BK102" i="2"/>
  <c r="BK103" i="2"/>
  <c r="BK104" i="2"/>
  <c r="BK105" i="2"/>
  <c r="BK106" i="2"/>
  <c r="BK107" i="2"/>
  <c r="BK108" i="2"/>
  <c r="BK109" i="2"/>
  <c r="BK110" i="2"/>
  <c r="BK111" i="2"/>
  <c r="BK112" i="2"/>
  <c r="BK113" i="2"/>
  <c r="BK114" i="2"/>
  <c r="BK115" i="2"/>
  <c r="BK116" i="2"/>
  <c r="BK117" i="2"/>
  <c r="BK118" i="2"/>
  <c r="BK119" i="2"/>
  <c r="BK120" i="2"/>
  <c r="BK121" i="2"/>
  <c r="BK122" i="2"/>
  <c r="BK123" i="2"/>
  <c r="BK124" i="2"/>
  <c r="BK125" i="2"/>
  <c r="BK126" i="2"/>
  <c r="BK127" i="2"/>
  <c r="BK128" i="2"/>
  <c r="BK129" i="2"/>
  <c r="BK130" i="2"/>
  <c r="BK131" i="2"/>
  <c r="BK132" i="2"/>
  <c r="BK133" i="2"/>
  <c r="BK134" i="2"/>
  <c r="BK135" i="2"/>
  <c r="BK136" i="2"/>
  <c r="BK137" i="2"/>
  <c r="BK138" i="2"/>
  <c r="BK139" i="2"/>
  <c r="BK140" i="2"/>
  <c r="BK141" i="2"/>
  <c r="BK142" i="2"/>
  <c r="BK143" i="2"/>
  <c r="BK144" i="2"/>
  <c r="BK145" i="2"/>
  <c r="BK146" i="2"/>
  <c r="BK147" i="2"/>
  <c r="BK148" i="2"/>
  <c r="BK149" i="2"/>
  <c r="BK150" i="2"/>
  <c r="BK151" i="2"/>
  <c r="BK152" i="2"/>
  <c r="BK153" i="2"/>
  <c r="BK154" i="2"/>
  <c r="BK155" i="2"/>
  <c r="BK156" i="2"/>
  <c r="BK157" i="2"/>
  <c r="BK158" i="2"/>
  <c r="BK159" i="2"/>
  <c r="BK160" i="2"/>
  <c r="BK161" i="2"/>
  <c r="BK162" i="2"/>
  <c r="BK163" i="2"/>
  <c r="BK164" i="2"/>
  <c r="BK165" i="2"/>
  <c r="BK166" i="2"/>
  <c r="BK167" i="2"/>
  <c r="BK168" i="2"/>
  <c r="BK169" i="2"/>
  <c r="BK170" i="2"/>
  <c r="BK171" i="2"/>
  <c r="BK172" i="2"/>
  <c r="BK173" i="2"/>
  <c r="BK174" i="2"/>
  <c r="BK175" i="2"/>
  <c r="BK176" i="2"/>
  <c r="BK177" i="2"/>
  <c r="BK178" i="2"/>
  <c r="BK179" i="2"/>
  <c r="BK180" i="2"/>
  <c r="BK181" i="2"/>
  <c r="BK182" i="2"/>
  <c r="BK183" i="2"/>
  <c r="BK184" i="2"/>
  <c r="BK185" i="2"/>
  <c r="BK186" i="2"/>
  <c r="BK187" i="2"/>
  <c r="BK188" i="2"/>
  <c r="BK189" i="2"/>
  <c r="BK190" i="2"/>
  <c r="BK191" i="2"/>
  <c r="BK192" i="2"/>
  <c r="BK193" i="2"/>
  <c r="BK194" i="2"/>
  <c r="BK195" i="2"/>
  <c r="BK196" i="2"/>
  <c r="BK197" i="2"/>
  <c r="BK198" i="2"/>
  <c r="BK199" i="2"/>
  <c r="BK200" i="2"/>
  <c r="BK201" i="2"/>
  <c r="BK202" i="2"/>
  <c r="BK203" i="2"/>
  <c r="BK204" i="2"/>
  <c r="BK205" i="2"/>
  <c r="BK206" i="2"/>
  <c r="BK207" i="2"/>
  <c r="BK208" i="2"/>
  <c r="BK209" i="2"/>
  <c r="BK210" i="2"/>
  <c r="BK211" i="2"/>
  <c r="BK212" i="2"/>
  <c r="BK213" i="2"/>
  <c r="BK214" i="2"/>
  <c r="BK215" i="2"/>
  <c r="BK216" i="2"/>
  <c r="BK217" i="2"/>
  <c r="BK218" i="2"/>
  <c r="BK219" i="2"/>
  <c r="BK220" i="2"/>
  <c r="BK221" i="2"/>
  <c r="BK222" i="2"/>
  <c r="BK223" i="2"/>
  <c r="BK224" i="2"/>
  <c r="BK225" i="2"/>
  <c r="BK226" i="2"/>
  <c r="BK227" i="2"/>
  <c r="BK228" i="2"/>
  <c r="BK229" i="2"/>
  <c r="BK230" i="2"/>
  <c r="BK231" i="2"/>
  <c r="BK232" i="2"/>
  <c r="BK233" i="2"/>
  <c r="BK234" i="2"/>
  <c r="BK235" i="2"/>
  <c r="BK236" i="2"/>
  <c r="BK237" i="2"/>
  <c r="BK238" i="2"/>
  <c r="BK239" i="2"/>
  <c r="BK240" i="2"/>
  <c r="BK241" i="2"/>
  <c r="BK242" i="2"/>
  <c r="BK243" i="2"/>
  <c r="BK244" i="2"/>
  <c r="BK245" i="2"/>
  <c r="BK246" i="2"/>
  <c r="BK247" i="2"/>
  <c r="BK248" i="2"/>
  <c r="BK249" i="2"/>
  <c r="BK250" i="2"/>
  <c r="BK251" i="2"/>
  <c r="BK252" i="2"/>
  <c r="BK253" i="2"/>
  <c r="BK254" i="2"/>
  <c r="BK255" i="2"/>
  <c r="BK256" i="2"/>
  <c r="BK257" i="2"/>
  <c r="BK258" i="2"/>
  <c r="BK259" i="2"/>
  <c r="BK260" i="2"/>
  <c r="BK261" i="2"/>
  <c r="BK262" i="2"/>
  <c r="BK263" i="2"/>
  <c r="BK264" i="2"/>
  <c r="BK265" i="2"/>
  <c r="BK266" i="2"/>
  <c r="BK267" i="2"/>
  <c r="BK268" i="2"/>
  <c r="BK269" i="2"/>
  <c r="BK270" i="2"/>
  <c r="BK271" i="2"/>
  <c r="BK272" i="2"/>
  <c r="BK273" i="2"/>
  <c r="BK274" i="2"/>
  <c r="BK275" i="2"/>
  <c r="BK276" i="2"/>
  <c r="BK277" i="2"/>
  <c r="BK278" i="2"/>
  <c r="BK279" i="2"/>
  <c r="BK280" i="2"/>
  <c r="BK281" i="2"/>
  <c r="BK282" i="2"/>
  <c r="BK283" i="2"/>
  <c r="BK284" i="2"/>
  <c r="BK285" i="2"/>
  <c r="BK286" i="2"/>
  <c r="BK287" i="2"/>
  <c r="BK288" i="2"/>
  <c r="BK289" i="2"/>
  <c r="BK290" i="2"/>
  <c r="BK291" i="2"/>
  <c r="BK292" i="2"/>
  <c r="BK293" i="2"/>
  <c r="BK294" i="2"/>
  <c r="BK295" i="2"/>
  <c r="BK296" i="2"/>
  <c r="BK297" i="2"/>
  <c r="BK298" i="2"/>
  <c r="BK299" i="2"/>
  <c r="BK300" i="2"/>
  <c r="BK301" i="2"/>
  <c r="BK302" i="2"/>
  <c r="BK303" i="2"/>
  <c r="BK304" i="2"/>
  <c r="BK305" i="2"/>
  <c r="BK306" i="2"/>
  <c r="BK307" i="2"/>
  <c r="BK308" i="2"/>
  <c r="BK309" i="2"/>
  <c r="BK310" i="2"/>
  <c r="BK311" i="2"/>
  <c r="BK312" i="2"/>
  <c r="BK313" i="2"/>
  <c r="BK314" i="2"/>
  <c r="BK315" i="2"/>
  <c r="BK316" i="2"/>
  <c r="BK317" i="2"/>
  <c r="BK318" i="2"/>
  <c r="BK319" i="2"/>
  <c r="BK320" i="2"/>
  <c r="BK321" i="2"/>
  <c r="BK322" i="2"/>
  <c r="BK323" i="2"/>
  <c r="BK324" i="2"/>
  <c r="BK325" i="2"/>
  <c r="BK326" i="2"/>
  <c r="BK327" i="2"/>
  <c r="BK328" i="2"/>
  <c r="BK329" i="2"/>
  <c r="BK330" i="2"/>
  <c r="BK331" i="2"/>
  <c r="BK332" i="2"/>
  <c r="BK333" i="2"/>
  <c r="BK334" i="2"/>
  <c r="BK335" i="2"/>
  <c r="BK336" i="2"/>
  <c r="BK337" i="2"/>
  <c r="BK338" i="2"/>
  <c r="BK339" i="2"/>
  <c r="BK340" i="2"/>
  <c r="BK341" i="2"/>
  <c r="BK342" i="2"/>
  <c r="BK343" i="2"/>
  <c r="BK344" i="2"/>
  <c r="BK345" i="2"/>
  <c r="BK346" i="2"/>
  <c r="BK347" i="2"/>
  <c r="BK348" i="2"/>
  <c r="BK349" i="2"/>
  <c r="BK350" i="2"/>
  <c r="BK351" i="2"/>
  <c r="BK352" i="2"/>
  <c r="BK353" i="2"/>
  <c r="BK354" i="2"/>
  <c r="BK355" i="2"/>
  <c r="BK356" i="2"/>
  <c r="BK357" i="2"/>
  <c r="BK358" i="2"/>
  <c r="BK359" i="2"/>
  <c r="BK360" i="2"/>
  <c r="BK361" i="2"/>
  <c r="BK362" i="2"/>
  <c r="BK363" i="2"/>
  <c r="BK364" i="2"/>
  <c r="BK365" i="2"/>
  <c r="BK366" i="2"/>
  <c r="BK367" i="2"/>
  <c r="BK368" i="2"/>
  <c r="BK369" i="2"/>
  <c r="BK370" i="2"/>
  <c r="BK371" i="2"/>
  <c r="BK372" i="2"/>
  <c r="BK373" i="2"/>
  <c r="BK374" i="2"/>
  <c r="BK375" i="2"/>
  <c r="BK376" i="2"/>
  <c r="BK377" i="2"/>
  <c r="BK378" i="2"/>
  <c r="BK379" i="2"/>
  <c r="BK380" i="2"/>
  <c r="BK381" i="2"/>
  <c r="BK382" i="2"/>
  <c r="BK383" i="2"/>
  <c r="BK384" i="2"/>
  <c r="BK385" i="2"/>
  <c r="BK386" i="2"/>
  <c r="BK387" i="2"/>
  <c r="BK388" i="2"/>
  <c r="BK389" i="2"/>
  <c r="BK390" i="2"/>
  <c r="BK391" i="2"/>
  <c r="BK392" i="2"/>
  <c r="BK393" i="2"/>
  <c r="BK394" i="2"/>
  <c r="BK395" i="2"/>
  <c r="BK396" i="2"/>
  <c r="BK397" i="2"/>
  <c r="BK398" i="2"/>
  <c r="BK399" i="2"/>
  <c r="BK400" i="2"/>
  <c r="BK401" i="2"/>
  <c r="BK402" i="2"/>
  <c r="BK403" i="2"/>
  <c r="BK404" i="2"/>
  <c r="BK405" i="2"/>
  <c r="BK406" i="2"/>
  <c r="BK7" i="2"/>
  <c r="BL8" i="2"/>
  <c r="BL9" i="2"/>
  <c r="BL10" i="2"/>
  <c r="BL11" i="2"/>
  <c r="BL12" i="2"/>
  <c r="BL13" i="2"/>
  <c r="BL14" i="2"/>
  <c r="BL15" i="2"/>
  <c r="BL16" i="2"/>
  <c r="BL17" i="2"/>
  <c r="BL18" i="2"/>
  <c r="BL19" i="2"/>
  <c r="BL20" i="2"/>
  <c r="BL21" i="2"/>
  <c r="BL22" i="2"/>
  <c r="BL23" i="2"/>
  <c r="BL24" i="2"/>
  <c r="BL25" i="2"/>
  <c r="BL26" i="2"/>
  <c r="BL27" i="2"/>
  <c r="BL28" i="2"/>
  <c r="BL29" i="2"/>
  <c r="BL30" i="2"/>
  <c r="BL31" i="2"/>
  <c r="BL32" i="2"/>
  <c r="BL33" i="2"/>
  <c r="BL34" i="2"/>
  <c r="BL35" i="2"/>
  <c r="BL36" i="2"/>
  <c r="BL37" i="2"/>
  <c r="BL38" i="2"/>
  <c r="BL39" i="2"/>
  <c r="BL40" i="2"/>
  <c r="BL41" i="2"/>
  <c r="BL42" i="2"/>
  <c r="BL43" i="2"/>
  <c r="BL44" i="2"/>
  <c r="BL45" i="2"/>
  <c r="BL46" i="2"/>
  <c r="BL47" i="2"/>
  <c r="BL48" i="2"/>
  <c r="BL49" i="2"/>
  <c r="BL50" i="2"/>
  <c r="BL51" i="2"/>
  <c r="BL52" i="2"/>
  <c r="BL53" i="2"/>
  <c r="BL54" i="2"/>
  <c r="BL55" i="2"/>
  <c r="BL56" i="2"/>
  <c r="BL57" i="2"/>
  <c r="BL58" i="2"/>
  <c r="BL59" i="2"/>
  <c r="BL60" i="2"/>
  <c r="BL61" i="2"/>
  <c r="BL62" i="2"/>
  <c r="BL63" i="2"/>
  <c r="BL64" i="2"/>
  <c r="BL65" i="2"/>
  <c r="BL66" i="2"/>
  <c r="BL67" i="2"/>
  <c r="BL68" i="2"/>
  <c r="BL69" i="2"/>
  <c r="BL70" i="2"/>
  <c r="BL71" i="2"/>
  <c r="BL72" i="2"/>
  <c r="BL73" i="2"/>
  <c r="BL74" i="2"/>
  <c r="BL75" i="2"/>
  <c r="BL76" i="2"/>
  <c r="BL77" i="2"/>
  <c r="BL78" i="2"/>
  <c r="BL79" i="2"/>
  <c r="BL80" i="2"/>
  <c r="BL81" i="2"/>
  <c r="BL82" i="2"/>
  <c r="BL83" i="2"/>
  <c r="BL84" i="2"/>
  <c r="BL85" i="2"/>
  <c r="BL86" i="2"/>
  <c r="BL87" i="2"/>
  <c r="BL88" i="2"/>
  <c r="BL89" i="2"/>
  <c r="BL90" i="2"/>
  <c r="BL91" i="2"/>
  <c r="BL92" i="2"/>
  <c r="BL93" i="2"/>
  <c r="BL94" i="2"/>
  <c r="BL95" i="2"/>
  <c r="BL96" i="2"/>
  <c r="BL97" i="2"/>
  <c r="BL98" i="2"/>
  <c r="BL99" i="2"/>
  <c r="BL100" i="2"/>
  <c r="BL101" i="2"/>
  <c r="BL102" i="2"/>
  <c r="BL103" i="2"/>
  <c r="BL104" i="2"/>
  <c r="BL105" i="2"/>
  <c r="BL106" i="2"/>
  <c r="BL107" i="2"/>
  <c r="BL108" i="2"/>
  <c r="BL109" i="2"/>
  <c r="BL110" i="2"/>
  <c r="BL111" i="2"/>
  <c r="BL112" i="2"/>
  <c r="BL113" i="2"/>
  <c r="BL114" i="2"/>
  <c r="BL115" i="2"/>
  <c r="BL116" i="2"/>
  <c r="BL117" i="2"/>
  <c r="BL118" i="2"/>
  <c r="BL119" i="2"/>
  <c r="BL120" i="2"/>
  <c r="BL121" i="2"/>
  <c r="BL122" i="2"/>
  <c r="BL123" i="2"/>
  <c r="BL124" i="2"/>
  <c r="BL125" i="2"/>
  <c r="BL126" i="2"/>
  <c r="BL127" i="2"/>
  <c r="BL128" i="2"/>
  <c r="BL129" i="2"/>
  <c r="BL130" i="2"/>
  <c r="BL131" i="2"/>
  <c r="BL132" i="2"/>
  <c r="BL133" i="2"/>
  <c r="BL134" i="2"/>
  <c r="BL135" i="2"/>
  <c r="BL136" i="2"/>
  <c r="BL137" i="2"/>
  <c r="BL138" i="2"/>
  <c r="BL139" i="2"/>
  <c r="BL140" i="2"/>
  <c r="BL141" i="2"/>
  <c r="BL142" i="2"/>
  <c r="BL143" i="2"/>
  <c r="BL144" i="2"/>
  <c r="BL145" i="2"/>
  <c r="BL146" i="2"/>
  <c r="BL147" i="2"/>
  <c r="BL148" i="2"/>
  <c r="BL149" i="2"/>
  <c r="BL150" i="2"/>
  <c r="BL151" i="2"/>
  <c r="BL152" i="2"/>
  <c r="BL153" i="2"/>
  <c r="BL154" i="2"/>
  <c r="BL155" i="2"/>
  <c r="BL156" i="2"/>
  <c r="BL157" i="2"/>
  <c r="BL158" i="2"/>
  <c r="BL159" i="2"/>
  <c r="BL160" i="2"/>
  <c r="BL161" i="2"/>
  <c r="BL162" i="2"/>
  <c r="BL163" i="2"/>
  <c r="BL164" i="2"/>
  <c r="BL165" i="2"/>
  <c r="BL166" i="2"/>
  <c r="BL167" i="2"/>
  <c r="BL168" i="2"/>
  <c r="BL169" i="2"/>
  <c r="BL170" i="2"/>
  <c r="BL171" i="2"/>
  <c r="BL172" i="2"/>
  <c r="BL173" i="2"/>
  <c r="BL174" i="2"/>
  <c r="BL175" i="2"/>
  <c r="BL176" i="2"/>
  <c r="BL177" i="2"/>
  <c r="BL178" i="2"/>
  <c r="BL179" i="2"/>
  <c r="BL180" i="2"/>
  <c r="BL181" i="2"/>
  <c r="BL182" i="2"/>
  <c r="BL183" i="2"/>
  <c r="BL184" i="2"/>
  <c r="BL185" i="2"/>
  <c r="BL186" i="2"/>
  <c r="BL187" i="2"/>
  <c r="BL188" i="2"/>
  <c r="BL189" i="2"/>
  <c r="BL190" i="2"/>
  <c r="BL191" i="2"/>
  <c r="BL192" i="2"/>
  <c r="BL193" i="2"/>
  <c r="BL194" i="2"/>
  <c r="BL195" i="2"/>
  <c r="BL196" i="2"/>
  <c r="BL197" i="2"/>
  <c r="BL198" i="2"/>
  <c r="BL199" i="2"/>
  <c r="BL200" i="2"/>
  <c r="BL201" i="2"/>
  <c r="BL202" i="2"/>
  <c r="BL203" i="2"/>
  <c r="BL204" i="2"/>
  <c r="BL205" i="2"/>
  <c r="BL206" i="2"/>
  <c r="BL207" i="2"/>
  <c r="BL208" i="2"/>
  <c r="BL209" i="2"/>
  <c r="BL210" i="2"/>
  <c r="BL211" i="2"/>
  <c r="BL212" i="2"/>
  <c r="BL213" i="2"/>
  <c r="BL214" i="2"/>
  <c r="BL215" i="2"/>
  <c r="BL216" i="2"/>
  <c r="BL217" i="2"/>
  <c r="BL218" i="2"/>
  <c r="BL219" i="2"/>
  <c r="BL220" i="2"/>
  <c r="BL221" i="2"/>
  <c r="BL222" i="2"/>
  <c r="BL223" i="2"/>
  <c r="BL224" i="2"/>
  <c r="BL225" i="2"/>
  <c r="BL226" i="2"/>
  <c r="BL227" i="2"/>
  <c r="BL228" i="2"/>
  <c r="BL229" i="2"/>
  <c r="BL230" i="2"/>
  <c r="BL231" i="2"/>
  <c r="BL232" i="2"/>
  <c r="BL233" i="2"/>
  <c r="BL234" i="2"/>
  <c r="BL235" i="2"/>
  <c r="BL236" i="2"/>
  <c r="BL237" i="2"/>
  <c r="BL238" i="2"/>
  <c r="BL239" i="2"/>
  <c r="BL240" i="2"/>
  <c r="BL241" i="2"/>
  <c r="BL242" i="2"/>
  <c r="BL243" i="2"/>
  <c r="BL244" i="2"/>
  <c r="BL245" i="2"/>
  <c r="BL246" i="2"/>
  <c r="BL247" i="2"/>
  <c r="BL248" i="2"/>
  <c r="BL249" i="2"/>
  <c r="BL250" i="2"/>
  <c r="BL251" i="2"/>
  <c r="BL252" i="2"/>
  <c r="BL253" i="2"/>
  <c r="BL254" i="2"/>
  <c r="BL255" i="2"/>
  <c r="BL256" i="2"/>
  <c r="BL257" i="2"/>
  <c r="BL258" i="2"/>
  <c r="BL259" i="2"/>
  <c r="BL260" i="2"/>
  <c r="BL261" i="2"/>
  <c r="BL262" i="2"/>
  <c r="BL263" i="2"/>
  <c r="BL264" i="2"/>
  <c r="BL265" i="2"/>
  <c r="BL266" i="2"/>
  <c r="BL267" i="2"/>
  <c r="BL268" i="2"/>
  <c r="BL269" i="2"/>
  <c r="BL270" i="2"/>
  <c r="BL271" i="2"/>
  <c r="BL272" i="2"/>
  <c r="BL273" i="2"/>
  <c r="BL274" i="2"/>
  <c r="BL275" i="2"/>
  <c r="BL276" i="2"/>
  <c r="BL277" i="2"/>
  <c r="BL278" i="2"/>
  <c r="BL279" i="2"/>
  <c r="BL280" i="2"/>
  <c r="BL281" i="2"/>
  <c r="BL282" i="2"/>
  <c r="BL283" i="2"/>
  <c r="BL284" i="2"/>
  <c r="BL285" i="2"/>
  <c r="BL286" i="2"/>
  <c r="BL287" i="2"/>
  <c r="BL288" i="2"/>
  <c r="BL289" i="2"/>
  <c r="BL290" i="2"/>
  <c r="BL291" i="2"/>
  <c r="BL292" i="2"/>
  <c r="BL293" i="2"/>
  <c r="BL294" i="2"/>
  <c r="BL295" i="2"/>
  <c r="BL296" i="2"/>
  <c r="BL297" i="2"/>
  <c r="BL298" i="2"/>
  <c r="BL299" i="2"/>
  <c r="BL300" i="2"/>
  <c r="BL301" i="2"/>
  <c r="BL302" i="2"/>
  <c r="BL303" i="2"/>
  <c r="BL304" i="2"/>
  <c r="BL305" i="2"/>
  <c r="BL306" i="2"/>
  <c r="BL307" i="2"/>
  <c r="BL308" i="2"/>
  <c r="BL309" i="2"/>
  <c r="BL310" i="2"/>
  <c r="BL311" i="2"/>
  <c r="BL312" i="2"/>
  <c r="BL313" i="2"/>
  <c r="BL314" i="2"/>
  <c r="BL315" i="2"/>
  <c r="BL316" i="2"/>
  <c r="BL317" i="2"/>
  <c r="BL318" i="2"/>
  <c r="BL319" i="2"/>
  <c r="BL320" i="2"/>
  <c r="BL321" i="2"/>
  <c r="BL322" i="2"/>
  <c r="BL323" i="2"/>
  <c r="BL324" i="2"/>
  <c r="BL325" i="2"/>
  <c r="BL326" i="2"/>
  <c r="BL327" i="2"/>
  <c r="BL328" i="2"/>
  <c r="BL329" i="2"/>
  <c r="BL330" i="2"/>
  <c r="BL331" i="2"/>
  <c r="BL332" i="2"/>
  <c r="BL333" i="2"/>
  <c r="BL334" i="2"/>
  <c r="BL335" i="2"/>
  <c r="BL336" i="2"/>
  <c r="BL337" i="2"/>
  <c r="BL338" i="2"/>
  <c r="BL339" i="2"/>
  <c r="BL340" i="2"/>
  <c r="BL341" i="2"/>
  <c r="BL342" i="2"/>
  <c r="BL343" i="2"/>
  <c r="BL344" i="2"/>
  <c r="BL345" i="2"/>
  <c r="BL346" i="2"/>
  <c r="BL347" i="2"/>
  <c r="BL348" i="2"/>
  <c r="BL349" i="2"/>
  <c r="BL350" i="2"/>
  <c r="BL351" i="2"/>
  <c r="BL352" i="2"/>
  <c r="BL353" i="2"/>
  <c r="BL354" i="2"/>
  <c r="BL355" i="2"/>
  <c r="BL356" i="2"/>
  <c r="BL357" i="2"/>
  <c r="BL358" i="2"/>
  <c r="BL359" i="2"/>
  <c r="BL360" i="2"/>
  <c r="BL361" i="2"/>
  <c r="BL362" i="2"/>
  <c r="BL363" i="2"/>
  <c r="BL364" i="2"/>
  <c r="BL365" i="2"/>
  <c r="BL366" i="2"/>
  <c r="BL367" i="2"/>
  <c r="BL368" i="2"/>
  <c r="BL369" i="2"/>
  <c r="BL370" i="2"/>
  <c r="BL371" i="2"/>
  <c r="BL372" i="2"/>
  <c r="BL373" i="2"/>
  <c r="BL374" i="2"/>
  <c r="BL375" i="2"/>
  <c r="BL376" i="2"/>
  <c r="BL377" i="2"/>
  <c r="BL378" i="2"/>
  <c r="BL379" i="2"/>
  <c r="BL380" i="2"/>
  <c r="BL381" i="2"/>
  <c r="BL382" i="2"/>
  <c r="BL383" i="2"/>
  <c r="BL384" i="2"/>
  <c r="BL385" i="2"/>
  <c r="BL386" i="2"/>
  <c r="BL387" i="2"/>
  <c r="BL388" i="2"/>
  <c r="BL389" i="2"/>
  <c r="BL390" i="2"/>
  <c r="BL391" i="2"/>
  <c r="BL392" i="2"/>
  <c r="BL393" i="2"/>
  <c r="BL394" i="2"/>
  <c r="BL395" i="2"/>
  <c r="BL396" i="2"/>
  <c r="BL397" i="2"/>
  <c r="BL398" i="2"/>
  <c r="BL399" i="2"/>
  <c r="BL400" i="2"/>
  <c r="BL401" i="2"/>
  <c r="BL402" i="2"/>
  <c r="BL403" i="2"/>
  <c r="BL404" i="2"/>
  <c r="BL405" i="2"/>
  <c r="BL406" i="2"/>
  <c r="BL7" i="2"/>
  <c r="BN7" i="2" a="1"/>
  <c r="BN7" i="2" s="1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AS7" i="2"/>
  <c r="BB7" i="2"/>
  <c r="BD7" i="2" s="1"/>
  <c r="Q251" i="2" l="1"/>
  <c r="Q254" i="2"/>
  <c r="R254" i="2" s="1"/>
  <c r="Q316" i="2"/>
  <c r="Q395" i="2"/>
  <c r="R395" i="2" s="1"/>
  <c r="Q404" i="2"/>
  <c r="R404" i="2" s="1"/>
  <c r="Q276" i="2"/>
  <c r="Q224" i="2"/>
  <c r="Q356" i="2"/>
  <c r="Q230" i="2"/>
  <c r="R230" i="2" s="1"/>
  <c r="Q331" i="2"/>
  <c r="R331" i="2" s="1"/>
  <c r="Q349" i="2"/>
  <c r="Q328" i="2"/>
  <c r="Q406" i="2"/>
  <c r="R406" i="2" s="1"/>
  <c r="C406" i="2"/>
  <c r="Q360" i="2"/>
  <c r="Q352" i="2"/>
  <c r="R352" i="2" s="1"/>
  <c r="Q344" i="2"/>
  <c r="R344" i="2" s="1"/>
  <c r="Q248" i="2"/>
  <c r="Q238" i="2"/>
  <c r="Q333" i="2"/>
  <c r="R333" i="2" s="1"/>
  <c r="Q325" i="2"/>
  <c r="R325" i="2" s="1"/>
  <c r="Q317" i="2"/>
  <c r="Q309" i="2"/>
  <c r="R309" i="2" s="1"/>
  <c r="Q301" i="2"/>
  <c r="Q293" i="2"/>
  <c r="Q269" i="2"/>
  <c r="R269" i="2" s="1"/>
  <c r="Q221" i="2"/>
  <c r="R221" i="2" s="1"/>
  <c r="Q380" i="2"/>
  <c r="R380" i="2" s="1"/>
  <c r="Q268" i="2"/>
  <c r="Q220" i="2"/>
  <c r="R220" i="2" s="1"/>
  <c r="Q262" i="2"/>
  <c r="R262" i="2" s="1"/>
  <c r="Q371" i="2"/>
  <c r="Q363" i="2"/>
  <c r="Q347" i="2"/>
  <c r="R347" i="2" s="1"/>
  <c r="Q339" i="2"/>
  <c r="Q282" i="2"/>
  <c r="Q288" i="2"/>
  <c r="Q280" i="2"/>
  <c r="Q299" i="2"/>
  <c r="Q283" i="2"/>
  <c r="R283" i="2" s="1"/>
  <c r="Q243" i="2"/>
  <c r="Q386" i="2"/>
  <c r="R386" i="2" s="1"/>
  <c r="Q370" i="2"/>
  <c r="C393" i="2"/>
  <c r="Q265" i="2"/>
  <c r="R265" i="2" s="1"/>
  <c r="Q257" i="2"/>
  <c r="Q233" i="2"/>
  <c r="Q392" i="2"/>
  <c r="Q368" i="2"/>
  <c r="C266" i="2"/>
  <c r="Q266" i="2"/>
  <c r="C258" i="2"/>
  <c r="Q258" i="2"/>
  <c r="C250" i="2"/>
  <c r="Q250" i="2"/>
  <c r="C242" i="2"/>
  <c r="Q242" i="2"/>
  <c r="R242" i="2" s="1"/>
  <c r="Q234" i="2"/>
  <c r="R234" i="2" s="1"/>
  <c r="C353" i="2"/>
  <c r="Q353" i="2"/>
  <c r="C345" i="2"/>
  <c r="Q345" i="2"/>
  <c r="C337" i="2"/>
  <c r="Q337" i="2"/>
  <c r="R337" i="2" s="1"/>
  <c r="C329" i="2"/>
  <c r="Q329" i="2"/>
  <c r="R329" i="2" s="1"/>
  <c r="C321" i="2"/>
  <c r="Q321" i="2"/>
  <c r="Q313" i="2"/>
  <c r="Q305" i="2"/>
  <c r="R305" i="2" s="1"/>
  <c r="Q289" i="2"/>
  <c r="Q281" i="2"/>
  <c r="R281" i="2" s="1"/>
  <c r="Q273" i="2"/>
  <c r="Q336" i="2"/>
  <c r="Q296" i="2"/>
  <c r="R296" i="2" s="1"/>
  <c r="C288" i="2"/>
  <c r="C280" i="2"/>
  <c r="Q272" i="2"/>
  <c r="R272" i="2" s="1"/>
  <c r="C264" i="2"/>
  <c r="Q264" i="2"/>
  <c r="R264" i="2" s="1"/>
  <c r="C256" i="2"/>
  <c r="Q256" i="2"/>
  <c r="R256" i="2" s="1"/>
  <c r="C248" i="2"/>
  <c r="C240" i="2"/>
  <c r="Q240" i="2"/>
  <c r="C232" i="2"/>
  <c r="Q232" i="2"/>
  <c r="R232" i="2" s="1"/>
  <c r="C224" i="2"/>
  <c r="Q390" i="2"/>
  <c r="C382" i="2"/>
  <c r="Q382" i="2"/>
  <c r="C374" i="2"/>
  <c r="Q374" i="2"/>
  <c r="Q310" i="2"/>
  <c r="R310" i="2" s="1"/>
  <c r="C254" i="2"/>
  <c r="C246" i="2"/>
  <c r="Q246" i="2"/>
  <c r="R246" i="2" s="1"/>
  <c r="Q377" i="2"/>
  <c r="Q341" i="2"/>
  <c r="C333" i="2"/>
  <c r="C325" i="2"/>
  <c r="Q285" i="2"/>
  <c r="R285" i="2" s="1"/>
  <c r="Q277" i="2"/>
  <c r="R277" i="2" s="1"/>
  <c r="Q229" i="2"/>
  <c r="R229" i="2" s="1"/>
  <c r="Q401" i="2"/>
  <c r="R401" i="2" s="1"/>
  <c r="Q275" i="2"/>
  <c r="R275" i="2" s="1"/>
  <c r="C388" i="2"/>
  <c r="Q388" i="2"/>
  <c r="R388" i="2" s="1"/>
  <c r="C364" i="2"/>
  <c r="Q364" i="2"/>
  <c r="R364" i="2" s="1"/>
  <c r="C356" i="2"/>
  <c r="C348" i="2"/>
  <c r="Q348" i="2"/>
  <c r="R348" i="2" s="1"/>
  <c r="C340" i="2"/>
  <c r="Q340" i="2"/>
  <c r="R340" i="2" s="1"/>
  <c r="C332" i="2"/>
  <c r="Q332" i="2"/>
  <c r="R332" i="2" s="1"/>
  <c r="C324" i="2"/>
  <c r="Q324" i="2"/>
  <c r="R324" i="2" s="1"/>
  <c r="C316" i="2"/>
  <c r="C308" i="2"/>
  <c r="Q308" i="2"/>
  <c r="R308" i="2" s="1"/>
  <c r="Q260" i="2"/>
  <c r="R260" i="2" s="1"/>
  <c r="Q252" i="2"/>
  <c r="C244" i="2"/>
  <c r="Q244" i="2"/>
  <c r="R244" i="2" s="1"/>
  <c r="C236" i="2"/>
  <c r="Q236" i="2"/>
  <c r="C228" i="2"/>
  <c r="Q228" i="2"/>
  <c r="C220" i="2"/>
  <c r="Q393" i="2"/>
  <c r="R393" i="2" s="1"/>
  <c r="Q355" i="2"/>
  <c r="R355" i="2" s="1"/>
  <c r="Q291" i="2"/>
  <c r="R291" i="2" s="1"/>
  <c r="Q267" i="2"/>
  <c r="Q259" i="2"/>
  <c r="Q235" i="2"/>
  <c r="R235" i="2" s="1"/>
  <c r="Q227" i="2"/>
  <c r="Q219" i="2"/>
  <c r="Q241" i="2"/>
  <c r="R241" i="2" s="1"/>
  <c r="C386" i="2"/>
  <c r="C378" i="2"/>
  <c r="Q378" i="2"/>
  <c r="C330" i="2"/>
  <c r="Q330" i="2"/>
  <c r="R330" i="2" s="1"/>
  <c r="Q322" i="2"/>
  <c r="C314" i="2"/>
  <c r="Q314" i="2"/>
  <c r="R314" i="2" s="1"/>
  <c r="C306" i="2"/>
  <c r="Q306" i="2"/>
  <c r="R306" i="2" s="1"/>
  <c r="Q298" i="2"/>
  <c r="C290" i="2"/>
  <c r="Q290" i="2"/>
  <c r="R290" i="2" s="1"/>
  <c r="C274" i="2"/>
  <c r="Q274" i="2"/>
  <c r="R274" i="2" s="1"/>
  <c r="C226" i="2"/>
  <c r="Q226" i="2"/>
  <c r="R226" i="2" s="1"/>
  <c r="C218" i="2"/>
  <c r="Q218" i="2"/>
  <c r="R218" i="2" s="1"/>
  <c r="Q385" i="2"/>
  <c r="R385" i="2" s="1"/>
  <c r="Q249" i="2"/>
  <c r="R249" i="2" s="1"/>
  <c r="Q225" i="2"/>
  <c r="R225" i="2" s="1"/>
  <c r="C397" i="2"/>
  <c r="Q397" i="2"/>
  <c r="R397" i="2" s="1"/>
  <c r="C389" i="2"/>
  <c r="Q389" i="2"/>
  <c r="C381" i="2"/>
  <c r="Q381" i="2"/>
  <c r="R381" i="2" s="1"/>
  <c r="C373" i="2"/>
  <c r="Q373" i="2"/>
  <c r="C405" i="2"/>
  <c r="Q405" i="2"/>
  <c r="C398" i="2"/>
  <c r="Q398" i="2"/>
  <c r="Q366" i="2"/>
  <c r="C359" i="2"/>
  <c r="Q359" i="2"/>
  <c r="C351" i="2"/>
  <c r="Q351" i="2"/>
  <c r="C343" i="2"/>
  <c r="Q343" i="2"/>
  <c r="C335" i="2"/>
  <c r="Q335" i="2"/>
  <c r="C365" i="2"/>
  <c r="Q365" i="2"/>
  <c r="R365" i="2" s="1"/>
  <c r="C358" i="2"/>
  <c r="C350" i="2"/>
  <c r="Q350" i="2"/>
  <c r="R350" i="2" s="1"/>
  <c r="C342" i="2"/>
  <c r="Q342" i="2"/>
  <c r="R342" i="2" s="1"/>
  <c r="C334" i="2"/>
  <c r="Q334" i="2"/>
  <c r="R334" i="2" s="1"/>
  <c r="C326" i="2"/>
  <c r="Q326" i="2"/>
  <c r="R326" i="2" s="1"/>
  <c r="C318" i="2"/>
  <c r="Q318" i="2"/>
  <c r="R318" i="2" s="1"/>
  <c r="C302" i="2"/>
  <c r="Q302" i="2"/>
  <c r="C294" i="2"/>
  <c r="Q286" i="2"/>
  <c r="R286" i="2" s="1"/>
  <c r="C278" i="2"/>
  <c r="Q278" i="2"/>
  <c r="C270" i="2"/>
  <c r="Q270" i="2"/>
  <c r="C263" i="2"/>
  <c r="Q263" i="2"/>
  <c r="R263" i="2" s="1"/>
  <c r="C255" i="2"/>
  <c r="Q255" i="2"/>
  <c r="Q247" i="2"/>
  <c r="C239" i="2"/>
  <c r="Q239" i="2"/>
  <c r="R239" i="2" s="1"/>
  <c r="C231" i="2"/>
  <c r="Q231" i="2"/>
  <c r="C223" i="2"/>
  <c r="Q223" i="2"/>
  <c r="R223" i="2" s="1"/>
  <c r="C391" i="2"/>
  <c r="Q391" i="2"/>
  <c r="R391" i="2" s="1"/>
  <c r="C383" i="2"/>
  <c r="Q383" i="2"/>
  <c r="Q320" i="2"/>
  <c r="C304" i="2"/>
  <c r="Q294" i="2"/>
  <c r="C396" i="2"/>
  <c r="Q396" i="2"/>
  <c r="C372" i="2"/>
  <c r="Q372" i="2"/>
  <c r="R372" i="2" s="1"/>
  <c r="C357" i="2"/>
  <c r="Q357" i="2"/>
  <c r="C349" i="2"/>
  <c r="C230" i="2"/>
  <c r="Q222" i="2"/>
  <c r="C399" i="2"/>
  <c r="Q399" i="2"/>
  <c r="R399" i="2" s="1"/>
  <c r="C375" i="2"/>
  <c r="Q375" i="2"/>
  <c r="C312" i="2"/>
  <c r="Q312" i="2"/>
  <c r="R312" i="2" s="1"/>
  <c r="C404" i="2"/>
  <c r="Q403" i="2"/>
  <c r="R403" i="2" s="1"/>
  <c r="C395" i="2"/>
  <c r="C387" i="2"/>
  <c r="Q387" i="2"/>
  <c r="C379" i="2"/>
  <c r="Q379" i="2"/>
  <c r="C300" i="2"/>
  <c r="Q300" i="2"/>
  <c r="C292" i="2"/>
  <c r="Q292" i="2"/>
  <c r="C284" i="2"/>
  <c r="Q284" i="2"/>
  <c r="C276" i="2"/>
  <c r="Q261" i="2"/>
  <c r="R261" i="2" s="1"/>
  <c r="Q253" i="2"/>
  <c r="R253" i="2" s="1"/>
  <c r="Q245" i="2"/>
  <c r="R245" i="2" s="1"/>
  <c r="Q237" i="2"/>
  <c r="R237" i="2" s="1"/>
  <c r="C402" i="2"/>
  <c r="Q402" i="2"/>
  <c r="R402" i="2" s="1"/>
  <c r="Q394" i="2"/>
  <c r="R394" i="2" s="1"/>
  <c r="C331" i="2"/>
  <c r="C323" i="2"/>
  <c r="Q323" i="2"/>
  <c r="R323" i="2" s="1"/>
  <c r="C315" i="2"/>
  <c r="Q315" i="2"/>
  <c r="C307" i="2"/>
  <c r="Q307" i="2"/>
  <c r="R307" i="2" s="1"/>
  <c r="Q358" i="2"/>
  <c r="R358" i="2" s="1"/>
  <c r="Q304" i="2"/>
  <c r="R304" i="2" s="1"/>
  <c r="C369" i="2"/>
  <c r="Q369" i="2"/>
  <c r="C362" i="2"/>
  <c r="Q362" i="2"/>
  <c r="C354" i="2"/>
  <c r="Q354" i="2"/>
  <c r="R354" i="2" s="1"/>
  <c r="C346" i="2"/>
  <c r="Q346" i="2"/>
  <c r="R346" i="2" s="1"/>
  <c r="C338" i="2"/>
  <c r="Q338" i="2"/>
  <c r="R338" i="2" s="1"/>
  <c r="Q400" i="2"/>
  <c r="R400" i="2" s="1"/>
  <c r="Q384" i="2"/>
  <c r="Q376" i="2"/>
  <c r="C361" i="2"/>
  <c r="Q361" i="2"/>
  <c r="R361" i="2" s="1"/>
  <c r="Q297" i="2"/>
  <c r="C390" i="2"/>
  <c r="C327" i="2"/>
  <c r="Q327" i="2"/>
  <c r="C319" i="2"/>
  <c r="Q319" i="2"/>
  <c r="C311" i="2"/>
  <c r="Q311" i="2"/>
  <c r="C303" i="2"/>
  <c r="Q303" i="2"/>
  <c r="C295" i="2"/>
  <c r="Q295" i="2"/>
  <c r="C287" i="2"/>
  <c r="Q287" i="2"/>
  <c r="R287" i="2" s="1"/>
  <c r="C279" i="2"/>
  <c r="Q279" i="2"/>
  <c r="C271" i="2"/>
  <c r="Q271" i="2"/>
  <c r="R271" i="2" s="1"/>
  <c r="C380" i="2"/>
  <c r="C341" i="2"/>
  <c r="C238" i="2"/>
  <c r="C371" i="2"/>
  <c r="C268" i="2"/>
  <c r="C370" i="2"/>
  <c r="C363" i="2"/>
  <c r="C355" i="2"/>
  <c r="C347" i="2"/>
  <c r="C252" i="2"/>
  <c r="C401" i="2"/>
  <c r="C322" i="2"/>
  <c r="C282" i="2"/>
  <c r="C367" i="2"/>
  <c r="Q367" i="2"/>
  <c r="C296" i="2"/>
  <c r="C385" i="2"/>
  <c r="C377" i="2"/>
  <c r="C339" i="2"/>
  <c r="C262" i="2"/>
  <c r="C400" i="2"/>
  <c r="C392" i="2"/>
  <c r="C384" i="2"/>
  <c r="C275" i="2"/>
  <c r="C360" i="2"/>
  <c r="C352" i="2"/>
  <c r="C313" i="2"/>
  <c r="C243" i="2"/>
  <c r="C366" i="2"/>
  <c r="C320" i="2"/>
  <c r="C281" i="2"/>
  <c r="C249" i="2"/>
  <c r="C403" i="2"/>
  <c r="C394" i="2"/>
  <c r="C344" i="2"/>
  <c r="C336" i="2"/>
  <c r="C305" i="2"/>
  <c r="C298" i="2"/>
  <c r="C267" i="2"/>
  <c r="C259" i="2"/>
  <c r="C251" i="2"/>
  <c r="C328" i="2"/>
  <c r="C297" i="2"/>
  <c r="C289" i="2"/>
  <c r="C273" i="2"/>
  <c r="C235" i="2"/>
  <c r="C227" i="2"/>
  <c r="C272" i="2"/>
  <c r="C265" i="2"/>
  <c r="C257" i="2"/>
  <c r="C241" i="2"/>
  <c r="C234" i="2"/>
  <c r="C219" i="2"/>
  <c r="C310" i="2"/>
  <c r="C233" i="2"/>
  <c r="C225" i="2"/>
  <c r="C317" i="2"/>
  <c r="C309" i="2"/>
  <c r="C301" i="2"/>
  <c r="C286" i="2"/>
  <c r="C247" i="2"/>
  <c r="C293" i="2"/>
  <c r="C285" i="2"/>
  <c r="C277" i="2"/>
  <c r="C269" i="2"/>
  <c r="C376" i="2"/>
  <c r="C261" i="2"/>
  <c r="C253" i="2"/>
  <c r="C245" i="2"/>
  <c r="C237" i="2"/>
  <c r="C222" i="2"/>
  <c r="C368" i="2"/>
  <c r="C299" i="2"/>
  <c r="C291" i="2"/>
  <c r="C283" i="2"/>
  <c r="C260" i="2"/>
  <c r="C229" i="2"/>
  <c r="C221" i="2"/>
  <c r="Q213" i="2"/>
  <c r="R213" i="2" s="1"/>
  <c r="C213" i="2"/>
  <c r="Q210" i="2"/>
  <c r="R210" i="2" s="1"/>
  <c r="C210" i="2"/>
  <c r="Q217" i="2"/>
  <c r="R217" i="2" s="1"/>
  <c r="C217" i="2"/>
  <c r="Q209" i="2"/>
  <c r="R209" i="2" s="1"/>
  <c r="C209" i="2"/>
  <c r="Q211" i="2"/>
  <c r="R211" i="2" s="1"/>
  <c r="C211" i="2"/>
  <c r="C216" i="2"/>
  <c r="Q216" i="2"/>
  <c r="R216" i="2" s="1"/>
  <c r="C208" i="2"/>
  <c r="Q208" i="2"/>
  <c r="R208" i="2" s="1"/>
  <c r="C215" i="2"/>
  <c r="Q215" i="2"/>
  <c r="R215" i="2" s="1"/>
  <c r="C207" i="2"/>
  <c r="Q207" i="2"/>
  <c r="R207" i="2" s="1"/>
  <c r="Q212" i="2"/>
  <c r="R212" i="2" s="1"/>
  <c r="C212" i="2"/>
  <c r="C214" i="2"/>
  <c r="Q214" i="2"/>
  <c r="R214" i="2" s="1"/>
  <c r="BI26" i="2"/>
  <c r="BI25" i="2"/>
  <c r="N376" i="2" l="1"/>
  <c r="R376" i="2"/>
  <c r="O292" i="2"/>
  <c r="R292" i="2"/>
  <c r="R259" i="2"/>
  <c r="N392" i="2"/>
  <c r="R392" i="2"/>
  <c r="N371" i="2"/>
  <c r="R371" i="2"/>
  <c r="M301" i="2"/>
  <c r="R301" i="2"/>
  <c r="K356" i="2"/>
  <c r="R356" i="2"/>
  <c r="K384" i="2"/>
  <c r="R384" i="2"/>
  <c r="R362" i="2"/>
  <c r="O315" i="2"/>
  <c r="R315" i="2"/>
  <c r="M222" i="2"/>
  <c r="R222" i="2"/>
  <c r="O335" i="2"/>
  <c r="R335" i="2"/>
  <c r="K366" i="2"/>
  <c r="R366" i="2"/>
  <c r="M298" i="2"/>
  <c r="R298" i="2"/>
  <c r="M378" i="2"/>
  <c r="R378" i="2"/>
  <c r="R267" i="2"/>
  <c r="O289" i="2"/>
  <c r="R289" i="2"/>
  <c r="N250" i="2"/>
  <c r="R250" i="2"/>
  <c r="R233" i="2"/>
  <c r="N299" i="2"/>
  <c r="R299" i="2"/>
  <c r="N360" i="2"/>
  <c r="R360" i="2"/>
  <c r="O224" i="2"/>
  <c r="R224" i="2"/>
  <c r="L311" i="2"/>
  <c r="R311" i="2"/>
  <c r="O319" i="2"/>
  <c r="R319" i="2"/>
  <c r="N396" i="2"/>
  <c r="R396" i="2"/>
  <c r="O255" i="2"/>
  <c r="R255" i="2"/>
  <c r="M236" i="2"/>
  <c r="R236" i="2"/>
  <c r="N295" i="2"/>
  <c r="R295" i="2"/>
  <c r="N327" i="2"/>
  <c r="R327" i="2"/>
  <c r="R300" i="2"/>
  <c r="R294" i="2"/>
  <c r="N302" i="2"/>
  <c r="R302" i="2"/>
  <c r="K398" i="2"/>
  <c r="R398" i="2"/>
  <c r="K389" i="2"/>
  <c r="R389" i="2"/>
  <c r="K345" i="2"/>
  <c r="R345" i="2"/>
  <c r="R257" i="2"/>
  <c r="R280" i="2"/>
  <c r="R317" i="2"/>
  <c r="K276" i="2"/>
  <c r="R276" i="2"/>
  <c r="J369" i="2"/>
  <c r="R369" i="2"/>
  <c r="O343" i="2"/>
  <c r="R343" i="2"/>
  <c r="M240" i="2"/>
  <c r="R240" i="2"/>
  <c r="L313" i="2"/>
  <c r="R313" i="2"/>
  <c r="L258" i="2"/>
  <c r="R258" i="2"/>
  <c r="M288" i="2"/>
  <c r="R288" i="2"/>
  <c r="N268" i="2"/>
  <c r="R268" i="2"/>
  <c r="R303" i="2"/>
  <c r="N379" i="2"/>
  <c r="R379" i="2"/>
  <c r="L357" i="2"/>
  <c r="R357" i="2"/>
  <c r="R320" i="2"/>
  <c r="O270" i="2"/>
  <c r="R270" i="2"/>
  <c r="J405" i="2"/>
  <c r="R405" i="2"/>
  <c r="R252" i="2"/>
  <c r="M321" i="2"/>
  <c r="R321" i="2"/>
  <c r="R353" i="2"/>
  <c r="O282" i="2"/>
  <c r="R282" i="2"/>
  <c r="M328" i="2"/>
  <c r="R328" i="2"/>
  <c r="O231" i="2"/>
  <c r="R231" i="2"/>
  <c r="N374" i="2"/>
  <c r="R374" i="2"/>
  <c r="O367" i="2"/>
  <c r="R367" i="2"/>
  <c r="N297" i="2"/>
  <c r="R297" i="2"/>
  <c r="K375" i="2"/>
  <c r="R375" i="2"/>
  <c r="L383" i="2"/>
  <c r="R383" i="2"/>
  <c r="R351" i="2"/>
  <c r="N219" i="2"/>
  <c r="R219" i="2"/>
  <c r="K341" i="2"/>
  <c r="R341" i="2"/>
  <c r="M382" i="2"/>
  <c r="R382" i="2"/>
  <c r="M266" i="2"/>
  <c r="R266" i="2"/>
  <c r="J370" i="2"/>
  <c r="R370" i="2"/>
  <c r="R339" i="2"/>
  <c r="K238" i="2"/>
  <c r="R238" i="2"/>
  <c r="N349" i="2"/>
  <c r="R349" i="2"/>
  <c r="M316" i="2"/>
  <c r="R316" i="2"/>
  <c r="O279" i="2"/>
  <c r="R279" i="2"/>
  <c r="M284" i="2"/>
  <c r="R284" i="2"/>
  <c r="R387" i="2"/>
  <c r="R278" i="2"/>
  <c r="M373" i="2"/>
  <c r="R373" i="2"/>
  <c r="N322" i="2"/>
  <c r="R322" i="2"/>
  <c r="M227" i="2"/>
  <c r="R227" i="2"/>
  <c r="O228" i="2"/>
  <c r="R228" i="2"/>
  <c r="N377" i="2"/>
  <c r="R377" i="2"/>
  <c r="M336" i="2"/>
  <c r="R336" i="2"/>
  <c r="M248" i="2"/>
  <c r="R248" i="2"/>
  <c r="R247" i="2"/>
  <c r="O359" i="2"/>
  <c r="R359" i="2"/>
  <c r="L390" i="2"/>
  <c r="R390" i="2"/>
  <c r="L273" i="2"/>
  <c r="R273" i="2"/>
  <c r="K368" i="2"/>
  <c r="R368" i="2"/>
  <c r="L243" i="2"/>
  <c r="R243" i="2"/>
  <c r="N363" i="2"/>
  <c r="R363" i="2"/>
  <c r="N293" i="2"/>
  <c r="R293" i="2"/>
  <c r="N251" i="2"/>
  <c r="R251" i="2"/>
  <c r="O230" i="2"/>
  <c r="N276" i="2"/>
  <c r="N230" i="2"/>
  <c r="M276" i="2"/>
  <c r="N254" i="2"/>
  <c r="O276" i="2"/>
  <c r="M230" i="2"/>
  <c r="K230" i="2"/>
  <c r="O254" i="2"/>
  <c r="L276" i="2"/>
  <c r="M254" i="2"/>
  <c r="L230" i="2"/>
  <c r="O272" i="2"/>
  <c r="M317" i="2"/>
  <c r="M395" i="2"/>
  <c r="N395" i="2"/>
  <c r="O356" i="2"/>
  <c r="M356" i="2"/>
  <c r="O349" i="2"/>
  <c r="O345" i="2"/>
  <c r="N356" i="2"/>
  <c r="N345" i="2"/>
  <c r="M345" i="2"/>
  <c r="L356" i="2"/>
  <c r="N280" i="2"/>
  <c r="K395" i="2"/>
  <c r="O269" i="2"/>
  <c r="O317" i="2"/>
  <c r="L395" i="2"/>
  <c r="N269" i="2"/>
  <c r="O395" i="2"/>
  <c r="N317" i="2"/>
  <c r="M269" i="2"/>
  <c r="L317" i="2"/>
  <c r="M404" i="2"/>
  <c r="O339" i="2"/>
  <c r="M339" i="2"/>
  <c r="N339" i="2"/>
  <c r="N248" i="2"/>
  <c r="L339" i="2"/>
  <c r="O248" i="2"/>
  <c r="O262" i="2"/>
  <c r="N308" i="2"/>
  <c r="O404" i="2"/>
  <c r="N404" i="2"/>
  <c r="J404" i="2"/>
  <c r="L404" i="2"/>
  <c r="K404" i="2"/>
  <c r="M262" i="2"/>
  <c r="N262" i="2"/>
  <c r="O377" i="2"/>
  <c r="N284" i="2"/>
  <c r="O251" i="2"/>
  <c r="L238" i="2"/>
  <c r="L251" i="2"/>
  <c r="M251" i="2"/>
  <c r="N266" i="2"/>
  <c r="K266" i="2"/>
  <c r="L221" i="2"/>
  <c r="L331" i="2"/>
  <c r="O236" i="2"/>
  <c r="O348" i="2"/>
  <c r="L347" i="2"/>
  <c r="N296" i="2"/>
  <c r="O344" i="2"/>
  <c r="M377" i="2"/>
  <c r="L377" i="2"/>
  <c r="K316" i="2"/>
  <c r="L316" i="2"/>
  <c r="O316" i="2"/>
  <c r="N316" i="2"/>
  <c r="M375" i="2"/>
  <c r="N271" i="2"/>
  <c r="N341" i="2"/>
  <c r="N231" i="2"/>
  <c r="M232" i="2"/>
  <c r="L341" i="2"/>
  <c r="L232" i="2"/>
  <c r="O277" i="2"/>
  <c r="M341" i="2"/>
  <c r="M235" i="2"/>
  <c r="K328" i="2"/>
  <c r="L328" i="2"/>
  <c r="O328" i="2"/>
  <c r="N328" i="2"/>
  <c r="O249" i="2"/>
  <c r="M360" i="2"/>
  <c r="J390" i="2"/>
  <c r="O360" i="2"/>
  <c r="K360" i="2"/>
  <c r="M390" i="2"/>
  <c r="L360" i="2"/>
  <c r="O271" i="2"/>
  <c r="L236" i="2"/>
  <c r="J348" i="2"/>
  <c r="K348" i="2"/>
  <c r="K388" i="2"/>
  <c r="N348" i="2"/>
  <c r="L388" i="2"/>
  <c r="L352" i="2"/>
  <c r="M352" i="2"/>
  <c r="M388" i="2"/>
  <c r="K352" i="2"/>
  <c r="K286" i="2"/>
  <c r="K392" i="2"/>
  <c r="M386" i="2"/>
  <c r="O386" i="2"/>
  <c r="L386" i="2"/>
  <c r="K386" i="2"/>
  <c r="N386" i="2"/>
  <c r="N224" i="2"/>
  <c r="L224" i="2"/>
  <c r="M282" i="2"/>
  <c r="O390" i="2"/>
  <c r="O331" i="2"/>
  <c r="L306" i="2"/>
  <c r="M331" i="2"/>
  <c r="N390" i="2"/>
  <c r="N331" i="2"/>
  <c r="M224" i="2"/>
  <c r="K331" i="2"/>
  <c r="K390" i="2"/>
  <c r="M349" i="2"/>
  <c r="L349" i="2"/>
  <c r="O264" i="2"/>
  <c r="L225" i="2"/>
  <c r="N220" i="2"/>
  <c r="N264" i="2"/>
  <c r="M264" i="2"/>
  <c r="N301" i="2"/>
  <c r="M309" i="2"/>
  <c r="O381" i="2"/>
  <c r="M238" i="2"/>
  <c r="N221" i="2"/>
  <c r="O299" i="2"/>
  <c r="M381" i="2"/>
  <c r="M221" i="2"/>
  <c r="M299" i="2"/>
  <c r="L381" i="2"/>
  <c r="O238" i="2"/>
  <c r="N238" i="2"/>
  <c r="O309" i="2"/>
  <c r="N381" i="2"/>
  <c r="O221" i="2"/>
  <c r="N309" i="2"/>
  <c r="M371" i="2"/>
  <c r="O268" i="2"/>
  <c r="M268" i="2"/>
  <c r="O371" i="2"/>
  <c r="L371" i="2"/>
  <c r="K371" i="2"/>
  <c r="K406" i="2"/>
  <c r="O406" i="2"/>
  <c r="L406" i="2"/>
  <c r="N406" i="2"/>
  <c r="M406" i="2"/>
  <c r="J406" i="2"/>
  <c r="N359" i="2"/>
  <c r="M359" i="2"/>
  <c r="O244" i="2"/>
  <c r="N400" i="2"/>
  <c r="M259" i="2"/>
  <c r="N244" i="2"/>
  <c r="K377" i="2"/>
  <c r="N259" i="2"/>
  <c r="M267" i="2"/>
  <c r="O259" i="2"/>
  <c r="N267" i="2"/>
  <c r="N320" i="2"/>
  <c r="O273" i="2"/>
  <c r="O290" i="2"/>
  <c r="M234" i="2"/>
  <c r="M273" i="2"/>
  <c r="O250" i="2"/>
  <c r="L250" i="2"/>
  <c r="N218" i="2"/>
  <c r="M218" i="2"/>
  <c r="M250" i="2"/>
  <c r="N273" i="2"/>
  <c r="N228" i="2"/>
  <c r="N313" i="2"/>
  <c r="O294" i="2"/>
  <c r="L338" i="2"/>
  <c r="O364" i="2"/>
  <c r="M294" i="2"/>
  <c r="O302" i="2"/>
  <c r="O278" i="2"/>
  <c r="O400" i="2"/>
  <c r="O263" i="2"/>
  <c r="K400" i="2"/>
  <c r="O350" i="2"/>
  <c r="N263" i="2"/>
  <c r="M263" i="2"/>
  <c r="O304" i="2"/>
  <c r="L400" i="2"/>
  <c r="N278" i="2"/>
  <c r="N294" i="2"/>
  <c r="L263" i="2"/>
  <c r="N304" i="2"/>
  <c r="J400" i="2"/>
  <c r="M343" i="2"/>
  <c r="K343" i="2"/>
  <c r="O312" i="2"/>
  <c r="L343" i="2"/>
  <c r="N343" i="2"/>
  <c r="M362" i="2"/>
  <c r="O235" i="2"/>
  <c r="O234" i="2"/>
  <c r="K235" i="2"/>
  <c r="N387" i="2"/>
  <c r="M313" i="2"/>
  <c r="L235" i="2"/>
  <c r="O362" i="2"/>
  <c r="N234" i="2"/>
  <c r="O372" i="2"/>
  <c r="N362" i="2"/>
  <c r="M246" i="2"/>
  <c r="O313" i="2"/>
  <c r="M358" i="2"/>
  <c r="K367" i="2"/>
  <c r="J399" i="2"/>
  <c r="O392" i="2"/>
  <c r="L392" i="2"/>
  <c r="N289" i="2"/>
  <c r="N346" i="2"/>
  <c r="O288" i="2"/>
  <c r="O387" i="2"/>
  <c r="O237" i="2"/>
  <c r="O336" i="2"/>
  <c r="N226" i="2"/>
  <c r="L346" i="2"/>
  <c r="N372" i="2"/>
  <c r="O375" i="2"/>
  <c r="M287" i="2"/>
  <c r="N375" i="2"/>
  <c r="L226" i="2"/>
  <c r="N298" i="2"/>
  <c r="K346" i="2"/>
  <c r="O287" i="2"/>
  <c r="L375" i="2"/>
  <c r="O297" i="2"/>
  <c r="M372" i="2"/>
  <c r="L372" i="2"/>
  <c r="M297" i="2"/>
  <c r="M384" i="2"/>
  <c r="O298" i="2"/>
  <c r="K342" i="2"/>
  <c r="N249" i="2"/>
  <c r="M226" i="2"/>
  <c r="L298" i="2"/>
  <c r="M249" i="2"/>
  <c r="O346" i="2"/>
  <c r="M346" i="2"/>
  <c r="O394" i="2"/>
  <c r="M369" i="2"/>
  <c r="M376" i="2"/>
  <c r="N287" i="2"/>
  <c r="M396" i="2"/>
  <c r="N229" i="2"/>
  <c r="O397" i="2"/>
  <c r="M312" i="2"/>
  <c r="K306" i="2"/>
  <c r="K387" i="2"/>
  <c r="L229" i="2"/>
  <c r="N237" i="2"/>
  <c r="K381" i="2"/>
  <c r="M306" i="2"/>
  <c r="M322" i="2"/>
  <c r="N275" i="2"/>
  <c r="L387" i="2"/>
  <c r="M237" i="2"/>
  <c r="L350" i="2"/>
  <c r="L322" i="2"/>
  <c r="M387" i="2"/>
  <c r="M229" i="2"/>
  <c r="M278" i="2"/>
  <c r="M350" i="2"/>
  <c r="O306" i="2"/>
  <c r="L323" i="2"/>
  <c r="O310" i="2"/>
  <c r="L278" i="2"/>
  <c r="L310" i="2"/>
  <c r="N350" i="2"/>
  <c r="M310" i="2"/>
  <c r="N321" i="2"/>
  <c r="O322" i="2"/>
  <c r="M275" i="2"/>
  <c r="N310" i="2"/>
  <c r="N306" i="2"/>
  <c r="O229" i="2"/>
  <c r="K350" i="2"/>
  <c r="M228" i="2"/>
  <c r="N319" i="2"/>
  <c r="O258" i="2"/>
  <c r="K296" i="2"/>
  <c r="O293" i="2"/>
  <c r="L321" i="2"/>
  <c r="N369" i="2"/>
  <c r="N258" i="2"/>
  <c r="L319" i="2"/>
  <c r="J321" i="2"/>
  <c r="O401" i="2"/>
  <c r="M296" i="2"/>
  <c r="M319" i="2"/>
  <c r="L296" i="2"/>
  <c r="M400" i="2"/>
  <c r="K369" i="2"/>
  <c r="O330" i="2"/>
  <c r="K330" i="2"/>
  <c r="O284" i="2"/>
  <c r="O246" i="2"/>
  <c r="O321" i="2"/>
  <c r="L369" i="2"/>
  <c r="O240" i="2"/>
  <c r="K321" i="2"/>
  <c r="J401" i="2"/>
  <c r="N330" i="2"/>
  <c r="M330" i="2"/>
  <c r="O396" i="2"/>
  <c r="J319" i="2"/>
  <c r="M258" i="2"/>
  <c r="L330" i="2"/>
  <c r="O340" i="2"/>
  <c r="N240" i="2"/>
  <c r="O296" i="2"/>
  <c r="O300" i="2"/>
  <c r="L253" i="2"/>
  <c r="L231" i="2"/>
  <c r="O368" i="2"/>
  <c r="K218" i="2"/>
  <c r="L303" i="2"/>
  <c r="O318" i="2"/>
  <c r="O361" i="2"/>
  <c r="K391" i="2"/>
  <c r="M399" i="2"/>
  <c r="K399" i="2"/>
  <c r="N361" i="2"/>
  <c r="M315" i="2"/>
  <c r="L399" i="2"/>
  <c r="M361" i="2"/>
  <c r="O227" i="2"/>
  <c r="N324" i="2"/>
  <c r="M302" i="2"/>
  <c r="N252" i="2"/>
  <c r="L403" i="2"/>
  <c r="M348" i="2"/>
  <c r="O388" i="2"/>
  <c r="M253" i="2"/>
  <c r="M304" i="2"/>
  <c r="L361" i="2"/>
  <c r="N338" i="2"/>
  <c r="N236" i="2"/>
  <c r="L348" i="2"/>
  <c r="N388" i="2"/>
  <c r="O252" i="2"/>
  <c r="O253" i="2"/>
  <c r="O365" i="2"/>
  <c r="M318" i="2"/>
  <c r="N378" i="2"/>
  <c r="N394" i="2"/>
  <c r="J388" i="2"/>
  <c r="N365" i="2"/>
  <c r="N314" i="2"/>
  <c r="L394" i="2"/>
  <c r="M300" i="2"/>
  <c r="O369" i="2"/>
  <c r="O314" i="2"/>
  <c r="M324" i="2"/>
  <c r="L374" i="2"/>
  <c r="L378" i="2"/>
  <c r="M252" i="2"/>
  <c r="N292" i="2"/>
  <c r="L255" i="2"/>
  <c r="M311" i="2"/>
  <c r="M314" i="2"/>
  <c r="N357" i="2"/>
  <c r="L405" i="2"/>
  <c r="O374" i="2"/>
  <c r="O311" i="2"/>
  <c r="M279" i="2"/>
  <c r="L379" i="2"/>
  <c r="K324" i="2"/>
  <c r="N255" i="2"/>
  <c r="N279" i="2"/>
  <c r="N311" i="2"/>
  <c r="M379" i="2"/>
  <c r="O324" i="2"/>
  <c r="K357" i="2"/>
  <c r="M255" i="2"/>
  <c r="L324" i="2"/>
  <c r="N300" i="2"/>
  <c r="M383" i="2"/>
  <c r="N383" i="2"/>
  <c r="K355" i="2"/>
  <c r="M355" i="2"/>
  <c r="N337" i="2"/>
  <c r="L337" i="2"/>
  <c r="M337" i="2"/>
  <c r="O257" i="2"/>
  <c r="N257" i="2"/>
  <c r="L325" i="2"/>
  <c r="M325" i="2"/>
  <c r="N325" i="2"/>
  <c r="K325" i="2"/>
  <c r="O325" i="2"/>
  <c r="M393" i="2"/>
  <c r="L393" i="2"/>
  <c r="O393" i="2"/>
  <c r="K385" i="2"/>
  <c r="O385" i="2"/>
  <c r="N385" i="2"/>
  <c r="N336" i="2"/>
  <c r="L336" i="2"/>
  <c r="N380" i="2"/>
  <c r="O380" i="2"/>
  <c r="K380" i="2"/>
  <c r="L380" i="2"/>
  <c r="M380" i="2"/>
  <c r="M308" i="2"/>
  <c r="O308" i="2"/>
  <c r="N232" i="2"/>
  <c r="K232" i="2"/>
  <c r="O232" i="2"/>
  <c r="N329" i="2"/>
  <c r="M233" i="2"/>
  <c r="N233" i="2"/>
  <c r="O233" i="2"/>
  <c r="L233" i="2"/>
  <c r="L370" i="2"/>
  <c r="O370" i="2"/>
  <c r="K370" i="2"/>
  <c r="N370" i="2"/>
  <c r="O283" i="2"/>
  <c r="N283" i="2"/>
  <c r="L283" i="2"/>
  <c r="M283" i="2"/>
  <c r="J363" i="2"/>
  <c r="L363" i="2"/>
  <c r="M363" i="2"/>
  <c r="O363" i="2"/>
  <c r="K363" i="2"/>
  <c r="O220" i="2"/>
  <c r="M220" i="2"/>
  <c r="L301" i="2"/>
  <c r="O301" i="2"/>
  <c r="M333" i="2"/>
  <c r="L333" i="2"/>
  <c r="N333" i="2"/>
  <c r="J366" i="2"/>
  <c r="L366" i="2"/>
  <c r="O366" i="2"/>
  <c r="N281" i="2"/>
  <c r="O281" i="2"/>
  <c r="M281" i="2"/>
  <c r="M353" i="2"/>
  <c r="N353" i="2"/>
  <c r="O353" i="2"/>
  <c r="M368" i="2"/>
  <c r="J368" i="2"/>
  <c r="L368" i="2"/>
  <c r="M241" i="2"/>
  <c r="N355" i="2"/>
  <c r="L291" i="2"/>
  <c r="O291" i="2"/>
  <c r="M291" i="2"/>
  <c r="M260" i="2"/>
  <c r="N260" i="2"/>
  <c r="O260" i="2"/>
  <c r="N272" i="2"/>
  <c r="M289" i="2"/>
  <c r="M392" i="2"/>
  <c r="O280" i="2"/>
  <c r="O347" i="2"/>
  <c r="N347" i="2"/>
  <c r="M347" i="2"/>
  <c r="K347" i="2"/>
  <c r="J347" i="2"/>
  <c r="K344" i="2"/>
  <c r="M344" i="2"/>
  <c r="N344" i="2"/>
  <c r="L344" i="2"/>
  <c r="M239" i="2"/>
  <c r="N241" i="2"/>
  <c r="K353" i="2"/>
  <c r="L355" i="2"/>
  <c r="N366" i="2"/>
  <c r="O399" i="2"/>
  <c r="N399" i="2"/>
  <c r="O332" i="2"/>
  <c r="M332" i="2"/>
  <c r="N332" i="2"/>
  <c r="L332" i="2"/>
  <c r="O355" i="2"/>
  <c r="M280" i="2"/>
  <c r="O337" i="2"/>
  <c r="L385" i="2"/>
  <c r="M292" i="2"/>
  <c r="K379" i="2"/>
  <c r="O379" i="2"/>
  <c r="O354" i="2"/>
  <c r="N354" i="2"/>
  <c r="K354" i="2"/>
  <c r="M354" i="2"/>
  <c r="L223" i="2"/>
  <c r="O223" i="2"/>
  <c r="L293" i="2"/>
  <c r="N239" i="2"/>
  <c r="N274" i="2"/>
  <c r="M274" i="2"/>
  <c r="N243" i="2"/>
  <c r="O243" i="2"/>
  <c r="M243" i="2"/>
  <c r="L353" i="2"/>
  <c r="M385" i="2"/>
  <c r="L354" i="2"/>
  <c r="O384" i="2"/>
  <c r="L384" i="2"/>
  <c r="K403" i="2"/>
  <c r="J403" i="2"/>
  <c r="M403" i="2"/>
  <c r="N403" i="2"/>
  <c r="O403" i="2"/>
  <c r="N393" i="2"/>
  <c r="N291" i="2"/>
  <c r="M293" i="2"/>
  <c r="M271" i="2"/>
  <c r="L271" i="2"/>
  <c r="M303" i="2"/>
  <c r="O303" i="2"/>
  <c r="N303" i="2"/>
  <c r="O307" i="2"/>
  <c r="K402" i="2"/>
  <c r="O239" i="2"/>
  <c r="L239" i="2"/>
  <c r="N242" i="2"/>
  <c r="O242" i="2"/>
  <c r="O383" i="2"/>
  <c r="L241" i="2"/>
  <c r="O241" i="2"/>
  <c r="M265" i="2"/>
  <c r="N265" i="2"/>
  <c r="O265" i="2"/>
  <c r="L265" i="2"/>
  <c r="O261" i="2"/>
  <c r="M261" i="2"/>
  <c r="N261" i="2"/>
  <c r="L261" i="2"/>
  <c r="M285" i="2"/>
  <c r="N285" i="2"/>
  <c r="O285" i="2"/>
  <c r="L285" i="2"/>
  <c r="M366" i="2"/>
  <c r="N223" i="2"/>
  <c r="M272" i="2"/>
  <c r="N384" i="2"/>
  <c r="M223" i="2"/>
  <c r="N288" i="2"/>
  <c r="N368" i="2"/>
  <c r="M257" i="2"/>
  <c r="L281" i="2"/>
  <c r="K393" i="2"/>
  <c r="O274" i="2"/>
  <c r="M370" i="2"/>
  <c r="J380" i="2"/>
  <c r="O333" i="2"/>
  <c r="L345" i="2"/>
  <c r="N282" i="2"/>
  <c r="N352" i="2"/>
  <c r="O352" i="2"/>
  <c r="O391" i="2"/>
  <c r="K318" i="2"/>
  <c r="N318" i="2"/>
  <c r="N225" i="2"/>
  <c r="M225" i="2"/>
  <c r="M256" i="2"/>
  <c r="K319" i="2"/>
  <c r="K359" i="2"/>
  <c r="N391" i="2"/>
  <c r="O358" i="2"/>
  <c r="O323" i="2"/>
  <c r="N270" i="2"/>
  <c r="M270" i="2"/>
  <c r="M405" i="2"/>
  <c r="K405" i="2"/>
  <c r="N405" i="2"/>
  <c r="L389" i="2"/>
  <c r="O389" i="2"/>
  <c r="N389" i="2"/>
  <c r="M389" i="2"/>
  <c r="K378" i="2"/>
  <c r="O378" i="2"/>
  <c r="O267" i="2"/>
  <c r="K362" i="2"/>
  <c r="L362" i="2"/>
  <c r="L358" i="2"/>
  <c r="N358" i="2"/>
  <c r="M394" i="2"/>
  <c r="K365" i="2"/>
  <c r="L365" i="2"/>
  <c r="M365" i="2"/>
  <c r="J365" i="2"/>
  <c r="N235" i="2"/>
  <c r="M340" i="2"/>
  <c r="N340" i="2"/>
  <c r="L340" i="2"/>
  <c r="N401" i="2"/>
  <c r="K401" i="2"/>
  <c r="L401" i="2"/>
  <c r="M401" i="2"/>
  <c r="M277" i="2"/>
  <c r="N277" i="2"/>
  <c r="O341" i="2"/>
  <c r="M374" i="2"/>
  <c r="K374" i="2"/>
  <c r="M231" i="2"/>
  <c r="L359" i="2"/>
  <c r="M391" i="2"/>
  <c r="O225" i="2"/>
  <c r="L391" i="2"/>
  <c r="L318" i="2"/>
  <c r="K358" i="2"/>
  <c r="N323" i="2"/>
  <c r="M323" i="2"/>
  <c r="K323" i="2"/>
  <c r="N312" i="2"/>
  <c r="K396" i="2"/>
  <c r="L396" i="2"/>
  <c r="N326" i="2"/>
  <c r="L326" i="2"/>
  <c r="M326" i="2"/>
  <c r="O326" i="2"/>
  <c r="K326" i="2"/>
  <c r="N342" i="2"/>
  <c r="M342" i="2"/>
  <c r="L342" i="2"/>
  <c r="O342" i="2"/>
  <c r="L237" i="2"/>
  <c r="O357" i="2"/>
  <c r="M357" i="2"/>
  <c r="O226" i="2"/>
  <c r="M338" i="2"/>
  <c r="O338" i="2"/>
  <c r="J387" i="2"/>
  <c r="J322" i="2"/>
  <c r="K322" i="2"/>
  <c r="M244" i="2"/>
  <c r="O275" i="2"/>
  <c r="L275" i="2"/>
  <c r="N246" i="2"/>
  <c r="L246" i="2"/>
  <c r="K246" i="2"/>
  <c r="L256" i="2"/>
  <c r="M305" i="2"/>
  <c r="K329" i="2"/>
  <c r="O245" i="2"/>
  <c r="L351" i="2"/>
  <c r="L315" i="2"/>
  <c r="L364" i="2"/>
  <c r="L245" i="2"/>
  <c r="K397" i="2"/>
  <c r="O222" i="2"/>
  <c r="L218" i="2"/>
  <c r="O218" i="2"/>
  <c r="L266" i="2"/>
  <c r="O266" i="2"/>
  <c r="L327" i="2"/>
  <c r="O305" i="2"/>
  <c r="L329" i="2"/>
  <c r="L290" i="2"/>
  <c r="N315" i="2"/>
  <c r="N364" i="2"/>
  <c r="M245" i="2"/>
  <c r="L397" i="2"/>
  <c r="O405" i="2"/>
  <c r="K382" i="2"/>
  <c r="N227" i="2"/>
  <c r="L227" i="2"/>
  <c r="N305" i="2"/>
  <c r="O382" i="2"/>
  <c r="M364" i="2"/>
  <c r="M397" i="2"/>
  <c r="L305" i="2"/>
  <c r="O219" i="2"/>
  <c r="L382" i="2"/>
  <c r="N397" i="2"/>
  <c r="M398" i="2"/>
  <c r="M327" i="2"/>
  <c r="K256" i="2"/>
  <c r="M329" i="2"/>
  <c r="M290" i="2"/>
  <c r="L219" i="2"/>
  <c r="L270" i="2"/>
  <c r="N382" i="2"/>
  <c r="N290" i="2"/>
  <c r="N256" i="2"/>
  <c r="O329" i="2"/>
  <c r="M219" i="2"/>
  <c r="K364" i="2"/>
  <c r="O256" i="2"/>
  <c r="N245" i="2"/>
  <c r="N222" i="2"/>
  <c r="K327" i="2"/>
  <c r="O327" i="2"/>
  <c r="K376" i="2"/>
  <c r="O402" i="2"/>
  <c r="M402" i="2"/>
  <c r="M334" i="2"/>
  <c r="K373" i="2"/>
  <c r="M286" i="2"/>
  <c r="N334" i="2"/>
  <c r="L398" i="2"/>
  <c r="O334" i="2"/>
  <c r="M247" i="2"/>
  <c r="M295" i="2"/>
  <c r="M335" i="2"/>
  <c r="L320" i="2"/>
  <c r="N402" i="2"/>
  <c r="N307" i="2"/>
  <c r="L286" i="2"/>
  <c r="O247" i="2"/>
  <c r="L367" i="2"/>
  <c r="J320" i="2"/>
  <c r="J402" i="2"/>
  <c r="M307" i="2"/>
  <c r="N335" i="2"/>
  <c r="N351" i="2"/>
  <c r="M367" i="2"/>
  <c r="O320" i="2"/>
  <c r="O373" i="2"/>
  <c r="N286" i="2"/>
  <c r="J367" i="2"/>
  <c r="O398" i="2"/>
  <c r="N247" i="2"/>
  <c r="L295" i="2"/>
  <c r="M351" i="2"/>
  <c r="N367" i="2"/>
  <c r="M320" i="2"/>
  <c r="L376" i="2"/>
  <c r="L373" i="2"/>
  <c r="L334" i="2"/>
  <c r="K351" i="2"/>
  <c r="K320" i="2"/>
  <c r="L402" i="2"/>
  <c r="N373" i="2"/>
  <c r="O351" i="2"/>
  <c r="O286" i="2"/>
  <c r="N398" i="2"/>
  <c r="N253" i="2"/>
  <c r="O295" i="2"/>
  <c r="L335" i="2"/>
  <c r="O376" i="2"/>
  <c r="L209" i="2"/>
  <c r="O209" i="2"/>
  <c r="M209" i="2"/>
  <c r="N209" i="2"/>
  <c r="K212" i="2"/>
  <c r="N212" i="2"/>
  <c r="L212" i="2"/>
  <c r="O212" i="2"/>
  <c r="M212" i="2"/>
  <c r="O215" i="2"/>
  <c r="M215" i="2"/>
  <c r="K215" i="2"/>
  <c r="N215" i="2"/>
  <c r="L215" i="2"/>
  <c r="N211" i="2"/>
  <c r="L211" i="2"/>
  <c r="O211" i="2"/>
  <c r="M211" i="2"/>
  <c r="N210" i="2"/>
  <c r="L210" i="2"/>
  <c r="O210" i="2"/>
  <c r="M210" i="2"/>
  <c r="K210" i="2"/>
  <c r="L216" i="2"/>
  <c r="O216" i="2"/>
  <c r="M216" i="2"/>
  <c r="N216" i="2"/>
  <c r="M214" i="2"/>
  <c r="N214" i="2"/>
  <c r="O214" i="2"/>
  <c r="O207" i="2"/>
  <c r="M207" i="2"/>
  <c r="N207" i="2"/>
  <c r="L207" i="2"/>
  <c r="L217" i="2"/>
  <c r="O217" i="2"/>
  <c r="M217" i="2"/>
  <c r="N217" i="2"/>
  <c r="M213" i="2"/>
  <c r="N213" i="2"/>
  <c r="L213" i="2"/>
  <c r="O213" i="2"/>
  <c r="O208" i="2"/>
  <c r="M208" i="2"/>
  <c r="N208" i="2"/>
  <c r="BI20" i="2"/>
  <c r="BI21" i="2" l="1"/>
  <c r="BI29" i="2"/>
  <c r="Q23" i="2" l="1"/>
  <c r="Q27" i="2"/>
  <c r="Q7" i="2"/>
  <c r="R7" i="2" s="1"/>
  <c r="Q26" i="2"/>
  <c r="Q18" i="2"/>
  <c r="Q10" i="2"/>
  <c r="Q24" i="2"/>
  <c r="C26" i="2"/>
  <c r="Q192" i="2"/>
  <c r="R192" i="2" s="1"/>
  <c r="C144" i="2"/>
  <c r="Q144" i="2"/>
  <c r="R144" i="2" s="1"/>
  <c r="C72" i="2"/>
  <c r="Q72" i="2"/>
  <c r="R72" i="2" s="1"/>
  <c r="C8" i="2"/>
  <c r="Q8" i="2"/>
  <c r="R8" i="2" s="1"/>
  <c r="C199" i="2"/>
  <c r="Q199" i="2"/>
  <c r="R199" i="2" s="1"/>
  <c r="C191" i="2"/>
  <c r="Q191" i="2"/>
  <c r="R191" i="2" s="1"/>
  <c r="Q183" i="2"/>
  <c r="R183" i="2" s="1"/>
  <c r="C175" i="2"/>
  <c r="Q175" i="2"/>
  <c r="R175" i="2" s="1"/>
  <c r="C167" i="2"/>
  <c r="Q167" i="2"/>
  <c r="R167" i="2" s="1"/>
  <c r="C159" i="2"/>
  <c r="Q159" i="2"/>
  <c r="R159" i="2" s="1"/>
  <c r="Q151" i="2"/>
  <c r="R151" i="2" s="1"/>
  <c r="C143" i="2"/>
  <c r="Q143" i="2"/>
  <c r="R143" i="2" s="1"/>
  <c r="C135" i="2"/>
  <c r="Q135" i="2"/>
  <c r="R135" i="2" s="1"/>
  <c r="C127" i="2"/>
  <c r="Q127" i="2"/>
  <c r="R127" i="2" s="1"/>
  <c r="Q119" i="2"/>
  <c r="R119" i="2" s="1"/>
  <c r="C111" i="2"/>
  <c r="Q111" i="2"/>
  <c r="R111" i="2" s="1"/>
  <c r="C103" i="2"/>
  <c r="Q103" i="2"/>
  <c r="R103" i="2" s="1"/>
  <c r="C95" i="2"/>
  <c r="Q95" i="2"/>
  <c r="R95" i="2" s="1"/>
  <c r="C87" i="2"/>
  <c r="Q87" i="2"/>
  <c r="R87" i="2" s="1"/>
  <c r="C79" i="2"/>
  <c r="Q79" i="2"/>
  <c r="R79" i="2" s="1"/>
  <c r="C71" i="2"/>
  <c r="Q71" i="2"/>
  <c r="R71" i="2" s="1"/>
  <c r="C63" i="2"/>
  <c r="Q63" i="2"/>
  <c r="R63" i="2" s="1"/>
  <c r="C55" i="2"/>
  <c r="Q55" i="2"/>
  <c r="R55" i="2" s="1"/>
  <c r="Q47" i="2"/>
  <c r="R47" i="2" s="1"/>
  <c r="Q39" i="2"/>
  <c r="R39" i="2" s="1"/>
  <c r="Q31" i="2"/>
  <c r="R31" i="2" s="1"/>
  <c r="C15" i="2"/>
  <c r="Q15" i="2"/>
  <c r="R15" i="2" s="1"/>
  <c r="C176" i="2"/>
  <c r="Q176" i="2"/>
  <c r="R176" i="2" s="1"/>
  <c r="C136" i="2"/>
  <c r="Q136" i="2"/>
  <c r="R136" i="2" s="1"/>
  <c r="C88" i="2"/>
  <c r="Q88" i="2"/>
  <c r="R88" i="2" s="1"/>
  <c r="C32" i="2"/>
  <c r="Q32" i="2"/>
  <c r="R32" i="2" s="1"/>
  <c r="C206" i="2"/>
  <c r="Q206" i="2"/>
  <c r="R206" i="2" s="1"/>
  <c r="C198" i="2"/>
  <c r="Q198" i="2"/>
  <c r="R198" i="2" s="1"/>
  <c r="C190" i="2"/>
  <c r="Q190" i="2"/>
  <c r="R190" i="2" s="1"/>
  <c r="C182" i="2"/>
  <c r="Q182" i="2"/>
  <c r="R182" i="2" s="1"/>
  <c r="C174" i="2"/>
  <c r="Q174" i="2"/>
  <c r="R174" i="2" s="1"/>
  <c r="C166" i="2"/>
  <c r="Q166" i="2"/>
  <c r="R166" i="2" s="1"/>
  <c r="C158" i="2"/>
  <c r="Q158" i="2"/>
  <c r="R158" i="2" s="1"/>
  <c r="C150" i="2"/>
  <c r="Q150" i="2"/>
  <c r="R150" i="2" s="1"/>
  <c r="Q142" i="2"/>
  <c r="R142" i="2" s="1"/>
  <c r="C134" i="2"/>
  <c r="Q134" i="2"/>
  <c r="R134" i="2" s="1"/>
  <c r="Q126" i="2"/>
  <c r="R126" i="2" s="1"/>
  <c r="C118" i="2"/>
  <c r="Q118" i="2"/>
  <c r="R118" i="2" s="1"/>
  <c r="C110" i="2"/>
  <c r="Q110" i="2"/>
  <c r="R110" i="2" s="1"/>
  <c r="C102" i="2"/>
  <c r="Q102" i="2"/>
  <c r="R102" i="2" s="1"/>
  <c r="C94" i="2"/>
  <c r="Q94" i="2"/>
  <c r="R94" i="2" s="1"/>
  <c r="C86" i="2"/>
  <c r="Q86" i="2"/>
  <c r="R86" i="2" s="1"/>
  <c r="C78" i="2"/>
  <c r="Q78" i="2"/>
  <c r="R78" i="2" s="1"/>
  <c r="C70" i="2"/>
  <c r="Q70" i="2"/>
  <c r="R70" i="2" s="1"/>
  <c r="C62" i="2"/>
  <c r="Q62" i="2"/>
  <c r="R62" i="2" s="1"/>
  <c r="Q54" i="2"/>
  <c r="R54" i="2" s="1"/>
  <c r="C46" i="2"/>
  <c r="Q46" i="2"/>
  <c r="R46" i="2" s="1"/>
  <c r="C38" i="2"/>
  <c r="Q38" i="2"/>
  <c r="R38" i="2" s="1"/>
  <c r="C30" i="2"/>
  <c r="Q30" i="2"/>
  <c r="R30" i="2" s="1"/>
  <c r="C22" i="2"/>
  <c r="Q22" i="2"/>
  <c r="R22" i="2" s="1"/>
  <c r="C14" i="2"/>
  <c r="Q14" i="2"/>
  <c r="R14" i="2" s="1"/>
  <c r="C160" i="2"/>
  <c r="Q160" i="2"/>
  <c r="R160" i="2" s="1"/>
  <c r="C96" i="2"/>
  <c r="Q96" i="2"/>
  <c r="R96" i="2" s="1"/>
  <c r="C48" i="2"/>
  <c r="Q48" i="2"/>
  <c r="R48" i="2" s="1"/>
  <c r="C205" i="2"/>
  <c r="Q205" i="2"/>
  <c r="R205" i="2" s="1"/>
  <c r="C197" i="2"/>
  <c r="Q197" i="2"/>
  <c r="R197" i="2" s="1"/>
  <c r="C189" i="2"/>
  <c r="Q189" i="2"/>
  <c r="R189" i="2" s="1"/>
  <c r="C181" i="2"/>
  <c r="Q181" i="2"/>
  <c r="R181" i="2" s="1"/>
  <c r="C173" i="2"/>
  <c r="Q173" i="2"/>
  <c r="R173" i="2" s="1"/>
  <c r="C165" i="2"/>
  <c r="Q165" i="2"/>
  <c r="R165" i="2" s="1"/>
  <c r="C157" i="2"/>
  <c r="Q157" i="2"/>
  <c r="R157" i="2" s="1"/>
  <c r="Q149" i="2"/>
  <c r="R149" i="2" s="1"/>
  <c r="C141" i="2"/>
  <c r="Q141" i="2"/>
  <c r="R141" i="2" s="1"/>
  <c r="C133" i="2"/>
  <c r="Q133" i="2"/>
  <c r="R133" i="2" s="1"/>
  <c r="C125" i="2"/>
  <c r="Q125" i="2"/>
  <c r="R125" i="2" s="1"/>
  <c r="C117" i="2"/>
  <c r="Q117" i="2"/>
  <c r="R117" i="2" s="1"/>
  <c r="C109" i="2"/>
  <c r="Q109" i="2"/>
  <c r="R109" i="2" s="1"/>
  <c r="C101" i="2"/>
  <c r="Q101" i="2"/>
  <c r="R101" i="2" s="1"/>
  <c r="C93" i="2"/>
  <c r="Q93" i="2"/>
  <c r="R93" i="2" s="1"/>
  <c r="C85" i="2"/>
  <c r="Q85" i="2"/>
  <c r="R85" i="2" s="1"/>
  <c r="C77" i="2"/>
  <c r="Q77" i="2"/>
  <c r="R77" i="2" s="1"/>
  <c r="C69" i="2"/>
  <c r="Q69" i="2"/>
  <c r="R69" i="2" s="1"/>
  <c r="C61" i="2"/>
  <c r="Q61" i="2"/>
  <c r="R61" i="2" s="1"/>
  <c r="C53" i="2"/>
  <c r="Q53" i="2"/>
  <c r="R53" i="2" s="1"/>
  <c r="C45" i="2"/>
  <c r="Q45" i="2"/>
  <c r="R45" i="2" s="1"/>
  <c r="C37" i="2"/>
  <c r="Q37" i="2"/>
  <c r="R37" i="2" s="1"/>
  <c r="C29" i="2"/>
  <c r="Q29" i="2"/>
  <c r="R29" i="2" s="1"/>
  <c r="C21" i="2"/>
  <c r="Q21" i="2"/>
  <c r="R21" i="2" s="1"/>
  <c r="C13" i="2"/>
  <c r="Q13" i="2"/>
  <c r="R13" i="2" s="1"/>
  <c r="C152" i="2"/>
  <c r="Q152" i="2"/>
  <c r="R152" i="2" s="1"/>
  <c r="C104" i="2"/>
  <c r="Q104" i="2"/>
  <c r="R104" i="2" s="1"/>
  <c r="C56" i="2"/>
  <c r="Q56" i="2"/>
  <c r="R56" i="2" s="1"/>
  <c r="C204" i="2"/>
  <c r="Q204" i="2"/>
  <c r="R204" i="2" s="1"/>
  <c r="C196" i="2"/>
  <c r="Q196" i="2"/>
  <c r="R196" i="2" s="1"/>
  <c r="C188" i="2"/>
  <c r="Q188" i="2"/>
  <c r="R188" i="2" s="1"/>
  <c r="C180" i="2"/>
  <c r="Q180" i="2"/>
  <c r="R180" i="2" s="1"/>
  <c r="C172" i="2"/>
  <c r="Q172" i="2"/>
  <c r="R172" i="2" s="1"/>
  <c r="C164" i="2"/>
  <c r="Q164" i="2"/>
  <c r="R164" i="2" s="1"/>
  <c r="C156" i="2"/>
  <c r="Q156" i="2"/>
  <c r="R156" i="2" s="1"/>
  <c r="C148" i="2"/>
  <c r="Q148" i="2"/>
  <c r="R148" i="2" s="1"/>
  <c r="C140" i="2"/>
  <c r="Q140" i="2"/>
  <c r="R140" i="2" s="1"/>
  <c r="C132" i="2"/>
  <c r="Q132" i="2"/>
  <c r="R132" i="2" s="1"/>
  <c r="C124" i="2"/>
  <c r="Q124" i="2"/>
  <c r="R124" i="2" s="1"/>
  <c r="C116" i="2"/>
  <c r="Q116" i="2"/>
  <c r="R116" i="2" s="1"/>
  <c r="C108" i="2"/>
  <c r="Q108" i="2"/>
  <c r="R108" i="2" s="1"/>
  <c r="C100" i="2"/>
  <c r="Q100" i="2"/>
  <c r="R100" i="2" s="1"/>
  <c r="C92" i="2"/>
  <c r="Q92" i="2"/>
  <c r="R92" i="2" s="1"/>
  <c r="C84" i="2"/>
  <c r="Q84" i="2"/>
  <c r="R84" i="2" s="1"/>
  <c r="C76" i="2"/>
  <c r="Q76" i="2"/>
  <c r="R76" i="2" s="1"/>
  <c r="Q68" i="2"/>
  <c r="R68" i="2" s="1"/>
  <c r="Q60" i="2"/>
  <c r="R60" i="2" s="1"/>
  <c r="C52" i="2"/>
  <c r="Q52" i="2"/>
  <c r="R52" i="2" s="1"/>
  <c r="C44" i="2"/>
  <c r="Q44" i="2"/>
  <c r="R44" i="2" s="1"/>
  <c r="C36" i="2"/>
  <c r="Q36" i="2"/>
  <c r="R36" i="2" s="1"/>
  <c r="C28" i="2"/>
  <c r="Q28" i="2"/>
  <c r="R28" i="2" s="1"/>
  <c r="C20" i="2"/>
  <c r="Q20" i="2"/>
  <c r="R20" i="2" s="1"/>
  <c r="C12" i="2"/>
  <c r="Q12" i="2"/>
  <c r="R12" i="2" s="1"/>
  <c r="C184" i="2"/>
  <c r="Q184" i="2"/>
  <c r="R184" i="2" s="1"/>
  <c r="C120" i="2"/>
  <c r="Q120" i="2"/>
  <c r="R120" i="2" s="1"/>
  <c r="C80" i="2"/>
  <c r="Q80" i="2"/>
  <c r="R80" i="2" s="1"/>
  <c r="C40" i="2"/>
  <c r="Q40" i="2"/>
  <c r="R40" i="2" s="1"/>
  <c r="C203" i="2"/>
  <c r="Q203" i="2"/>
  <c r="R203" i="2" s="1"/>
  <c r="C195" i="2"/>
  <c r="Q195" i="2"/>
  <c r="R195" i="2" s="1"/>
  <c r="Q187" i="2"/>
  <c r="R187" i="2" s="1"/>
  <c r="C179" i="2"/>
  <c r="Q179" i="2"/>
  <c r="R179" i="2" s="1"/>
  <c r="Q171" i="2"/>
  <c r="R171" i="2" s="1"/>
  <c r="Q163" i="2"/>
  <c r="R163" i="2" s="1"/>
  <c r="Q155" i="2"/>
  <c r="R155" i="2" s="1"/>
  <c r="C147" i="2"/>
  <c r="Q147" i="2"/>
  <c r="R147" i="2" s="1"/>
  <c r="C139" i="2"/>
  <c r="Q139" i="2"/>
  <c r="R139" i="2" s="1"/>
  <c r="C131" i="2"/>
  <c r="Q131" i="2"/>
  <c r="R131" i="2" s="1"/>
  <c r="C123" i="2"/>
  <c r="Q123" i="2"/>
  <c r="R123" i="2" s="1"/>
  <c r="C115" i="2"/>
  <c r="Q115" i="2"/>
  <c r="R115" i="2" s="1"/>
  <c r="C107" i="2"/>
  <c r="Q107" i="2"/>
  <c r="R107" i="2" s="1"/>
  <c r="C99" i="2"/>
  <c r="Q99" i="2"/>
  <c r="R99" i="2" s="1"/>
  <c r="C91" i="2"/>
  <c r="Q91" i="2"/>
  <c r="R91" i="2" s="1"/>
  <c r="C83" i="2"/>
  <c r="Q83" i="2"/>
  <c r="R83" i="2" s="1"/>
  <c r="C75" i="2"/>
  <c r="Q75" i="2"/>
  <c r="R75" i="2" s="1"/>
  <c r="C67" i="2"/>
  <c r="Q67" i="2"/>
  <c r="R67" i="2" s="1"/>
  <c r="Q59" i="2"/>
  <c r="R59" i="2" s="1"/>
  <c r="C51" i="2"/>
  <c r="Q51" i="2"/>
  <c r="R51" i="2" s="1"/>
  <c r="C43" i="2"/>
  <c r="Q43" i="2"/>
  <c r="R43" i="2" s="1"/>
  <c r="C35" i="2"/>
  <c r="Q35" i="2"/>
  <c r="R35" i="2" s="1"/>
  <c r="C19" i="2"/>
  <c r="Q19" i="2"/>
  <c r="R19" i="2" s="1"/>
  <c r="C11" i="2"/>
  <c r="Q11" i="2"/>
  <c r="R11" i="2" s="1"/>
  <c r="Q200" i="2"/>
  <c r="R200" i="2" s="1"/>
  <c r="C128" i="2"/>
  <c r="Q128" i="2"/>
  <c r="R128" i="2" s="1"/>
  <c r="C202" i="2"/>
  <c r="Q202" i="2"/>
  <c r="R202" i="2" s="1"/>
  <c r="C194" i="2"/>
  <c r="Q194" i="2"/>
  <c r="R194" i="2" s="1"/>
  <c r="C186" i="2"/>
  <c r="Q186" i="2"/>
  <c r="R186" i="2" s="1"/>
  <c r="C178" i="2"/>
  <c r="Q178" i="2"/>
  <c r="R178" i="2" s="1"/>
  <c r="C170" i="2"/>
  <c r="Q170" i="2"/>
  <c r="R170" i="2" s="1"/>
  <c r="C162" i="2"/>
  <c r="Q162" i="2"/>
  <c r="R162" i="2" s="1"/>
  <c r="C154" i="2"/>
  <c r="Q154" i="2"/>
  <c r="R154" i="2" s="1"/>
  <c r="C146" i="2"/>
  <c r="Q146" i="2"/>
  <c r="R146" i="2" s="1"/>
  <c r="C138" i="2"/>
  <c r="Q138" i="2"/>
  <c r="R138" i="2" s="1"/>
  <c r="C130" i="2"/>
  <c r="Q130" i="2"/>
  <c r="R130" i="2" s="1"/>
  <c r="C122" i="2"/>
  <c r="Q122" i="2"/>
  <c r="R122" i="2" s="1"/>
  <c r="C114" i="2"/>
  <c r="Q114" i="2"/>
  <c r="R114" i="2" s="1"/>
  <c r="C106" i="2"/>
  <c r="Q106" i="2"/>
  <c r="R106" i="2" s="1"/>
  <c r="C98" i="2"/>
  <c r="Q98" i="2"/>
  <c r="R98" i="2" s="1"/>
  <c r="Q90" i="2"/>
  <c r="R90" i="2" s="1"/>
  <c r="C82" i="2"/>
  <c r="Q82" i="2"/>
  <c r="R82" i="2" s="1"/>
  <c r="C74" i="2"/>
  <c r="Q74" i="2"/>
  <c r="R74" i="2" s="1"/>
  <c r="C66" i="2"/>
  <c r="Q66" i="2"/>
  <c r="R66" i="2" s="1"/>
  <c r="C58" i="2"/>
  <c r="Q58" i="2"/>
  <c r="R58" i="2" s="1"/>
  <c r="C50" i="2"/>
  <c r="Q50" i="2"/>
  <c r="R50" i="2" s="1"/>
  <c r="C42" i="2"/>
  <c r="Q42" i="2"/>
  <c r="R42" i="2" s="1"/>
  <c r="C34" i="2"/>
  <c r="Q34" i="2"/>
  <c r="R34" i="2" s="1"/>
  <c r="C168" i="2"/>
  <c r="Q168" i="2"/>
  <c r="R168" i="2" s="1"/>
  <c r="C112" i="2"/>
  <c r="Q112" i="2"/>
  <c r="R112" i="2" s="1"/>
  <c r="C64" i="2"/>
  <c r="Q64" i="2"/>
  <c r="R64" i="2" s="1"/>
  <c r="C16" i="2"/>
  <c r="Q16" i="2"/>
  <c r="R16" i="2" s="1"/>
  <c r="C201" i="2"/>
  <c r="Q201" i="2"/>
  <c r="R201" i="2" s="1"/>
  <c r="C193" i="2"/>
  <c r="Q193" i="2"/>
  <c r="R193" i="2" s="1"/>
  <c r="C185" i="2"/>
  <c r="Q185" i="2"/>
  <c r="R185" i="2" s="1"/>
  <c r="C177" i="2"/>
  <c r="Q177" i="2"/>
  <c r="R177" i="2" s="1"/>
  <c r="C169" i="2"/>
  <c r="Q169" i="2"/>
  <c r="R169" i="2" s="1"/>
  <c r="C161" i="2"/>
  <c r="Q161" i="2"/>
  <c r="R161" i="2" s="1"/>
  <c r="C153" i="2"/>
  <c r="Q153" i="2"/>
  <c r="R153" i="2" s="1"/>
  <c r="C145" i="2"/>
  <c r="Q145" i="2"/>
  <c r="R145" i="2" s="1"/>
  <c r="C137" i="2"/>
  <c r="Q137" i="2"/>
  <c r="R137" i="2" s="1"/>
  <c r="C129" i="2"/>
  <c r="Q129" i="2"/>
  <c r="R129" i="2" s="1"/>
  <c r="C121" i="2"/>
  <c r="Q121" i="2"/>
  <c r="R121" i="2" s="1"/>
  <c r="Q113" i="2"/>
  <c r="R113" i="2" s="1"/>
  <c r="Q105" i="2"/>
  <c r="R105" i="2" s="1"/>
  <c r="Q97" i="2"/>
  <c r="R97" i="2" s="1"/>
  <c r="C89" i="2"/>
  <c r="Q89" i="2"/>
  <c r="R89" i="2" s="1"/>
  <c r="C81" i="2"/>
  <c r="Q81" i="2"/>
  <c r="R81" i="2" s="1"/>
  <c r="C73" i="2"/>
  <c r="Q73" i="2"/>
  <c r="R73" i="2" s="1"/>
  <c r="C65" i="2"/>
  <c r="Q65" i="2"/>
  <c r="R65" i="2" s="1"/>
  <c r="C57" i="2"/>
  <c r="Q57" i="2"/>
  <c r="R57" i="2" s="1"/>
  <c r="C49" i="2"/>
  <c r="Q49" i="2"/>
  <c r="R49" i="2" s="1"/>
  <c r="C41" i="2"/>
  <c r="Q41" i="2"/>
  <c r="R41" i="2" s="1"/>
  <c r="C33" i="2"/>
  <c r="Q33" i="2"/>
  <c r="R33" i="2" s="1"/>
  <c r="C25" i="2"/>
  <c r="Q25" i="2"/>
  <c r="R25" i="2" s="1"/>
  <c r="C17" i="2"/>
  <c r="Q17" i="2"/>
  <c r="R17" i="2" s="1"/>
  <c r="C9" i="2"/>
  <c r="Q9" i="2"/>
  <c r="R9" i="2" s="1"/>
  <c r="C192" i="2"/>
  <c r="C183" i="2"/>
  <c r="C54" i="2"/>
  <c r="C47" i="2"/>
  <c r="C39" i="2"/>
  <c r="C31" i="2"/>
  <c r="C23" i="2"/>
  <c r="C200" i="2"/>
  <c r="C151" i="2"/>
  <c r="C68" i="2"/>
  <c r="C60" i="2"/>
  <c r="C105" i="2"/>
  <c r="C142" i="2"/>
  <c r="C126" i="2"/>
  <c r="C119" i="2"/>
  <c r="C59" i="2"/>
  <c r="C24" i="2"/>
  <c r="C149" i="2"/>
  <c r="C90" i="2"/>
  <c r="C97" i="2"/>
  <c r="C187" i="2"/>
  <c r="C171" i="2"/>
  <c r="C163" i="2"/>
  <c r="C155" i="2"/>
  <c r="C27" i="2"/>
  <c r="C113" i="2"/>
  <c r="C18" i="2"/>
  <c r="C10" i="2"/>
  <c r="C7" i="2"/>
  <c r="L10" i="2" l="1"/>
  <c r="R10" i="2"/>
  <c r="J26" i="2"/>
  <c r="R26" i="2"/>
  <c r="M18" i="2"/>
  <c r="R18" i="2"/>
  <c r="O27" i="2"/>
  <c r="R27" i="2"/>
  <c r="O23" i="2"/>
  <c r="R23" i="2"/>
  <c r="L24" i="2"/>
  <c r="R24" i="2"/>
  <c r="Q5" i="2"/>
  <c r="J7" i="2"/>
  <c r="AF14" i="2"/>
  <c r="L26" i="2"/>
  <c r="K26" i="2"/>
  <c r="M26" i="2"/>
  <c r="M7" i="2"/>
  <c r="I7" i="2"/>
  <c r="L7" i="2"/>
  <c r="J23" i="2"/>
  <c r="K23" i="2"/>
  <c r="L23" i="2"/>
  <c r="H7" i="2"/>
  <c r="K7" i="2"/>
  <c r="N26" i="2"/>
  <c r="N7" i="2"/>
  <c r="O26" i="2"/>
  <c r="O7" i="2"/>
  <c r="N24" i="2"/>
  <c r="K27" i="2"/>
  <c r="M23" i="2"/>
  <c r="N23" i="2"/>
  <c r="I18" i="2"/>
  <c r="N18" i="2"/>
  <c r="M10" i="2"/>
  <c r="K24" i="2"/>
  <c r="N10" i="2"/>
  <c r="O18" i="2"/>
  <c r="M24" i="2"/>
  <c r="O10" i="2"/>
  <c r="O24" i="2"/>
  <c r="J18" i="2"/>
  <c r="L27" i="2"/>
  <c r="J10" i="2"/>
  <c r="K18" i="2"/>
  <c r="M27" i="2"/>
  <c r="K10" i="2"/>
  <c r="L18" i="2"/>
  <c r="N27" i="2"/>
  <c r="O201" i="2"/>
  <c r="N201" i="2"/>
  <c r="M201" i="2"/>
  <c r="L201" i="2"/>
  <c r="O112" i="2"/>
  <c r="N112" i="2"/>
  <c r="M112" i="2"/>
  <c r="L112" i="2"/>
  <c r="K112" i="2"/>
  <c r="O106" i="2"/>
  <c r="N106" i="2"/>
  <c r="M106" i="2"/>
  <c r="L106" i="2"/>
  <c r="K106" i="2"/>
  <c r="O170" i="2"/>
  <c r="N170" i="2"/>
  <c r="M170" i="2"/>
  <c r="L170" i="2"/>
  <c r="K170" i="2"/>
  <c r="O99" i="2"/>
  <c r="N99" i="2"/>
  <c r="M99" i="2"/>
  <c r="L99" i="2"/>
  <c r="K99" i="2"/>
  <c r="O123" i="2"/>
  <c r="N123" i="2"/>
  <c r="M123" i="2"/>
  <c r="L123" i="2"/>
  <c r="K123" i="2"/>
  <c r="J123" i="2"/>
  <c r="O195" i="2"/>
  <c r="N195" i="2"/>
  <c r="M195" i="2"/>
  <c r="L195" i="2"/>
  <c r="K195" i="2"/>
  <c r="O36" i="2"/>
  <c r="N36" i="2"/>
  <c r="M36" i="2"/>
  <c r="L36" i="2"/>
  <c r="K36" i="2"/>
  <c r="O189" i="2"/>
  <c r="N189" i="2"/>
  <c r="M189" i="2"/>
  <c r="L189" i="2"/>
  <c r="O102" i="2"/>
  <c r="M102" i="2"/>
  <c r="N102" i="2"/>
  <c r="O32" i="2"/>
  <c r="N32" i="2"/>
  <c r="M32" i="2"/>
  <c r="L32" i="2"/>
  <c r="K32" i="2"/>
  <c r="O39" i="2"/>
  <c r="N39" i="2"/>
  <c r="M39" i="2"/>
  <c r="L39" i="2"/>
  <c r="K39" i="2"/>
  <c r="J39" i="2"/>
  <c r="O87" i="2"/>
  <c r="N87" i="2"/>
  <c r="M87" i="2"/>
  <c r="L87" i="2"/>
  <c r="K87" i="2"/>
  <c r="O175" i="2"/>
  <c r="N175" i="2"/>
  <c r="M175" i="2"/>
  <c r="L175" i="2"/>
  <c r="K175" i="2"/>
  <c r="O89" i="2"/>
  <c r="N89" i="2"/>
  <c r="K89" i="2"/>
  <c r="M89" i="2"/>
  <c r="L89" i="2"/>
  <c r="O161" i="2"/>
  <c r="N161" i="2"/>
  <c r="L161" i="2"/>
  <c r="M161" i="2"/>
  <c r="O42" i="2"/>
  <c r="N42" i="2"/>
  <c r="M42" i="2"/>
  <c r="O130" i="2"/>
  <c r="N130" i="2"/>
  <c r="M130" i="2"/>
  <c r="L130" i="2"/>
  <c r="K130" i="2"/>
  <c r="J130" i="2"/>
  <c r="O194" i="2"/>
  <c r="N194" i="2"/>
  <c r="M194" i="2"/>
  <c r="O59" i="2"/>
  <c r="N59" i="2"/>
  <c r="M59" i="2"/>
  <c r="L59" i="2"/>
  <c r="K59" i="2"/>
  <c r="J59" i="2"/>
  <c r="O147" i="2"/>
  <c r="N147" i="2"/>
  <c r="M147" i="2"/>
  <c r="L147" i="2"/>
  <c r="K147" i="2"/>
  <c r="O171" i="2"/>
  <c r="N171" i="2"/>
  <c r="M171" i="2"/>
  <c r="L171" i="2"/>
  <c r="O80" i="2"/>
  <c r="N80" i="2"/>
  <c r="M80" i="2"/>
  <c r="L80" i="2"/>
  <c r="K80" i="2"/>
  <c r="O60" i="2"/>
  <c r="N60" i="2"/>
  <c r="M60" i="2"/>
  <c r="L60" i="2"/>
  <c r="K60" i="2"/>
  <c r="O108" i="2"/>
  <c r="N108" i="2"/>
  <c r="M108" i="2"/>
  <c r="L108" i="2"/>
  <c r="K108" i="2"/>
  <c r="O172" i="2"/>
  <c r="N172" i="2"/>
  <c r="M172" i="2"/>
  <c r="L172" i="2"/>
  <c r="K172" i="2"/>
  <c r="O13" i="2"/>
  <c r="N13" i="2"/>
  <c r="M13" i="2"/>
  <c r="O37" i="2"/>
  <c r="N37" i="2"/>
  <c r="M37" i="2"/>
  <c r="L37" i="2"/>
  <c r="O61" i="2"/>
  <c r="N61" i="2"/>
  <c r="M61" i="2"/>
  <c r="L61" i="2"/>
  <c r="O125" i="2"/>
  <c r="N125" i="2"/>
  <c r="M125" i="2"/>
  <c r="L125" i="2"/>
  <c r="O48" i="2"/>
  <c r="N48" i="2"/>
  <c r="M48" i="2"/>
  <c r="L48" i="2"/>
  <c r="K48" i="2"/>
  <c r="N62" i="2"/>
  <c r="M62" i="2"/>
  <c r="O62" i="2"/>
  <c r="N126" i="2"/>
  <c r="M126" i="2"/>
  <c r="L126" i="2"/>
  <c r="K126" i="2"/>
  <c r="O126" i="2"/>
  <c r="J126" i="2"/>
  <c r="M174" i="2"/>
  <c r="O174" i="2"/>
  <c r="N174" i="2"/>
  <c r="O176" i="2"/>
  <c r="N176" i="2"/>
  <c r="M176" i="2"/>
  <c r="L176" i="2"/>
  <c r="O111" i="2"/>
  <c r="N111" i="2"/>
  <c r="M111" i="2"/>
  <c r="L111" i="2"/>
  <c r="K111" i="2"/>
  <c r="O135" i="2"/>
  <c r="N135" i="2"/>
  <c r="M135" i="2"/>
  <c r="L135" i="2"/>
  <c r="K135" i="2"/>
  <c r="O159" i="2"/>
  <c r="N159" i="2"/>
  <c r="M159" i="2"/>
  <c r="L159" i="2"/>
  <c r="K159" i="2"/>
  <c r="O17" i="2"/>
  <c r="N17" i="2"/>
  <c r="M17" i="2"/>
  <c r="L17" i="2"/>
  <c r="O65" i="2"/>
  <c r="N65" i="2"/>
  <c r="M65" i="2"/>
  <c r="L65" i="2"/>
  <c r="O113" i="2"/>
  <c r="N113" i="2"/>
  <c r="M113" i="2"/>
  <c r="L113" i="2"/>
  <c r="O137" i="2"/>
  <c r="N137" i="2"/>
  <c r="M137" i="2"/>
  <c r="L137" i="2"/>
  <c r="O82" i="2"/>
  <c r="N82" i="2"/>
  <c r="M82" i="2"/>
  <c r="O35" i="2"/>
  <c r="N35" i="2"/>
  <c r="M35" i="2"/>
  <c r="L35" i="2"/>
  <c r="K35" i="2"/>
  <c r="J35" i="2"/>
  <c r="O84" i="2"/>
  <c r="N84" i="2"/>
  <c r="M84" i="2"/>
  <c r="L84" i="2"/>
  <c r="K84" i="2"/>
  <c r="O148" i="2"/>
  <c r="N148" i="2"/>
  <c r="M148" i="2"/>
  <c r="L148" i="2"/>
  <c r="K148" i="2"/>
  <c r="O56" i="2"/>
  <c r="N56" i="2"/>
  <c r="M56" i="2"/>
  <c r="K56" i="2"/>
  <c r="L56" i="2"/>
  <c r="O101" i="2"/>
  <c r="N101" i="2"/>
  <c r="M101" i="2"/>
  <c r="L101" i="2"/>
  <c r="M54" i="2"/>
  <c r="N54" i="2"/>
  <c r="O54" i="2"/>
  <c r="O150" i="2"/>
  <c r="N150" i="2"/>
  <c r="M150" i="2"/>
  <c r="L150" i="2"/>
  <c r="K150" i="2"/>
  <c r="O151" i="2"/>
  <c r="N151" i="2"/>
  <c r="M151" i="2"/>
  <c r="L151" i="2"/>
  <c r="K151" i="2"/>
  <c r="O199" i="2"/>
  <c r="N199" i="2"/>
  <c r="M199" i="2"/>
  <c r="L199" i="2"/>
  <c r="O25" i="2"/>
  <c r="N25" i="2"/>
  <c r="M25" i="2"/>
  <c r="L25" i="2"/>
  <c r="O121" i="2"/>
  <c r="N121" i="2"/>
  <c r="M121" i="2"/>
  <c r="L121" i="2"/>
  <c r="O185" i="2"/>
  <c r="N185" i="2"/>
  <c r="M185" i="2"/>
  <c r="L185" i="2"/>
  <c r="O66" i="2"/>
  <c r="N66" i="2"/>
  <c r="M66" i="2"/>
  <c r="L66" i="2"/>
  <c r="K66" i="2"/>
  <c r="O154" i="2"/>
  <c r="N154" i="2"/>
  <c r="M154" i="2"/>
  <c r="O200" i="2"/>
  <c r="N200" i="2"/>
  <c r="M200" i="2"/>
  <c r="L200" i="2"/>
  <c r="K200" i="2"/>
  <c r="O83" i="2"/>
  <c r="N83" i="2"/>
  <c r="M83" i="2"/>
  <c r="L83" i="2"/>
  <c r="K83" i="2"/>
  <c r="J83" i="2"/>
  <c r="O107" i="2"/>
  <c r="N107" i="2"/>
  <c r="M107" i="2"/>
  <c r="L107" i="2"/>
  <c r="K107" i="2"/>
  <c r="O179" i="2"/>
  <c r="N179" i="2"/>
  <c r="M179" i="2"/>
  <c r="L179" i="2"/>
  <c r="O12" i="2"/>
  <c r="N12" i="2"/>
  <c r="M12" i="2"/>
  <c r="L12" i="2"/>
  <c r="O132" i="2"/>
  <c r="N132" i="2"/>
  <c r="M132" i="2"/>
  <c r="L132" i="2"/>
  <c r="K132" i="2"/>
  <c r="O196" i="2"/>
  <c r="N196" i="2"/>
  <c r="M196" i="2"/>
  <c r="L196" i="2"/>
  <c r="O85" i="2"/>
  <c r="N85" i="2"/>
  <c r="M85" i="2"/>
  <c r="L85" i="2"/>
  <c r="O149" i="2"/>
  <c r="N149" i="2"/>
  <c r="M149" i="2"/>
  <c r="L149" i="2"/>
  <c r="K149" i="2"/>
  <c r="O173" i="2"/>
  <c r="N173" i="2"/>
  <c r="M173" i="2"/>
  <c r="L173" i="2"/>
  <c r="O14" i="2"/>
  <c r="N14" i="2"/>
  <c r="O38" i="2"/>
  <c r="L38" i="2"/>
  <c r="K38" i="2"/>
  <c r="J38" i="2"/>
  <c r="N38" i="2"/>
  <c r="M38" i="2"/>
  <c r="O86" i="2"/>
  <c r="N86" i="2"/>
  <c r="M86" i="2"/>
  <c r="L86" i="2"/>
  <c r="K86" i="2"/>
  <c r="O198" i="2"/>
  <c r="N198" i="2"/>
  <c r="M198" i="2"/>
  <c r="L198" i="2"/>
  <c r="K198" i="2"/>
  <c r="O71" i="2"/>
  <c r="N71" i="2"/>
  <c r="M71" i="2"/>
  <c r="L71" i="2"/>
  <c r="K71" i="2"/>
  <c r="J71" i="2"/>
  <c r="O183" i="2"/>
  <c r="N183" i="2"/>
  <c r="M183" i="2"/>
  <c r="L183" i="2"/>
  <c r="K183" i="2"/>
  <c r="O8" i="2"/>
  <c r="N8" i="2"/>
  <c r="M8" i="2"/>
  <c r="I8" i="2"/>
  <c r="L8" i="2"/>
  <c r="K8" i="2"/>
  <c r="J8" i="2"/>
  <c r="O192" i="2"/>
  <c r="N192" i="2"/>
  <c r="L192" i="2"/>
  <c r="K192" i="2"/>
  <c r="M192" i="2"/>
  <c r="O49" i="2"/>
  <c r="N49" i="2"/>
  <c r="M49" i="2"/>
  <c r="J49" i="2"/>
  <c r="L49" i="2"/>
  <c r="K49" i="2"/>
  <c r="O73" i="2"/>
  <c r="N73" i="2"/>
  <c r="M73" i="2"/>
  <c r="L73" i="2"/>
  <c r="O145" i="2"/>
  <c r="N145" i="2"/>
  <c r="M145" i="2"/>
  <c r="L145" i="2"/>
  <c r="O16" i="2"/>
  <c r="N16" i="2"/>
  <c r="M16" i="2"/>
  <c r="L16" i="2"/>
  <c r="K16" i="2"/>
  <c r="O168" i="2"/>
  <c r="N168" i="2"/>
  <c r="M168" i="2"/>
  <c r="L168" i="2"/>
  <c r="K168" i="2"/>
  <c r="O90" i="2"/>
  <c r="N90" i="2"/>
  <c r="M90" i="2"/>
  <c r="L90" i="2"/>
  <c r="K90" i="2"/>
  <c r="O114" i="2"/>
  <c r="N114" i="2"/>
  <c r="M114" i="2"/>
  <c r="O178" i="2"/>
  <c r="N178" i="2"/>
  <c r="M178" i="2"/>
  <c r="L178" i="2"/>
  <c r="K178" i="2"/>
  <c r="O43" i="2"/>
  <c r="N43" i="2"/>
  <c r="M43" i="2"/>
  <c r="L43" i="2"/>
  <c r="K43" i="2"/>
  <c r="J43" i="2"/>
  <c r="O67" i="2"/>
  <c r="N67" i="2"/>
  <c r="M67" i="2"/>
  <c r="L67" i="2"/>
  <c r="K67" i="2"/>
  <c r="J67" i="2"/>
  <c r="O203" i="2"/>
  <c r="N203" i="2"/>
  <c r="M203" i="2"/>
  <c r="L203" i="2"/>
  <c r="K203" i="2"/>
  <c r="O44" i="2"/>
  <c r="N44" i="2"/>
  <c r="M44" i="2"/>
  <c r="L44" i="2"/>
  <c r="K44" i="2"/>
  <c r="O68" i="2"/>
  <c r="N68" i="2"/>
  <c r="M68" i="2"/>
  <c r="L68" i="2"/>
  <c r="K68" i="2"/>
  <c r="O92" i="2"/>
  <c r="N92" i="2"/>
  <c r="M92" i="2"/>
  <c r="L92" i="2"/>
  <c r="K92" i="2"/>
  <c r="O156" i="2"/>
  <c r="N156" i="2"/>
  <c r="M156" i="2"/>
  <c r="L156" i="2"/>
  <c r="K156" i="2"/>
  <c r="O104" i="2"/>
  <c r="N104" i="2"/>
  <c r="M104" i="2"/>
  <c r="L104" i="2"/>
  <c r="K104" i="2"/>
  <c r="O21" i="2"/>
  <c r="N21" i="2"/>
  <c r="M21" i="2"/>
  <c r="L21" i="2"/>
  <c r="O109" i="2"/>
  <c r="N109" i="2"/>
  <c r="M109" i="2"/>
  <c r="L109" i="2"/>
  <c r="K109" i="2"/>
  <c r="O197" i="2"/>
  <c r="N197" i="2"/>
  <c r="M197" i="2"/>
  <c r="L197" i="2"/>
  <c r="M110" i="2"/>
  <c r="L110" i="2"/>
  <c r="K110" i="2"/>
  <c r="O110" i="2"/>
  <c r="N110" i="2"/>
  <c r="O134" i="2"/>
  <c r="N134" i="2"/>
  <c r="M134" i="2"/>
  <c r="O158" i="2"/>
  <c r="N158" i="2"/>
  <c r="M158" i="2"/>
  <c r="L158" i="2"/>
  <c r="K158" i="2"/>
  <c r="O88" i="2"/>
  <c r="N88" i="2"/>
  <c r="K88" i="2"/>
  <c r="M88" i="2"/>
  <c r="L88" i="2"/>
  <c r="O47" i="2"/>
  <c r="N47" i="2"/>
  <c r="M47" i="2"/>
  <c r="L47" i="2"/>
  <c r="K47" i="2"/>
  <c r="J47" i="2"/>
  <c r="O95" i="2"/>
  <c r="N95" i="2"/>
  <c r="M95" i="2"/>
  <c r="L95" i="2"/>
  <c r="K95" i="2"/>
  <c r="O33" i="2"/>
  <c r="N33" i="2"/>
  <c r="M33" i="2"/>
  <c r="L33" i="2"/>
  <c r="O97" i="2"/>
  <c r="N97" i="2"/>
  <c r="L97" i="2"/>
  <c r="M97" i="2"/>
  <c r="O169" i="2"/>
  <c r="N169" i="2"/>
  <c r="M169" i="2"/>
  <c r="L169" i="2"/>
  <c r="O50" i="2"/>
  <c r="N50" i="2"/>
  <c r="M50" i="2"/>
  <c r="L50" i="2"/>
  <c r="K50" i="2"/>
  <c r="J50" i="2"/>
  <c r="O138" i="2"/>
  <c r="N138" i="2"/>
  <c r="M138" i="2"/>
  <c r="L138" i="2"/>
  <c r="K138" i="2"/>
  <c r="O202" i="2"/>
  <c r="N202" i="2"/>
  <c r="M202" i="2"/>
  <c r="O11" i="2"/>
  <c r="N11" i="2"/>
  <c r="M11" i="2"/>
  <c r="L11" i="2"/>
  <c r="K11" i="2"/>
  <c r="O91" i="2"/>
  <c r="N91" i="2"/>
  <c r="M91" i="2"/>
  <c r="L91" i="2"/>
  <c r="K91" i="2"/>
  <c r="O131" i="2"/>
  <c r="N131" i="2"/>
  <c r="M131" i="2"/>
  <c r="L131" i="2"/>
  <c r="K131" i="2"/>
  <c r="J131" i="2"/>
  <c r="O155" i="2"/>
  <c r="N155" i="2"/>
  <c r="M155" i="2"/>
  <c r="L155" i="2"/>
  <c r="K155" i="2"/>
  <c r="O120" i="2"/>
  <c r="N120" i="2"/>
  <c r="K120" i="2"/>
  <c r="M120" i="2"/>
  <c r="L120" i="2"/>
  <c r="O20" i="2"/>
  <c r="N20" i="2"/>
  <c r="M20" i="2"/>
  <c r="L20" i="2"/>
  <c r="K20" i="2"/>
  <c r="O116" i="2"/>
  <c r="N116" i="2"/>
  <c r="M116" i="2"/>
  <c r="L116" i="2"/>
  <c r="O180" i="2"/>
  <c r="N180" i="2"/>
  <c r="M180" i="2"/>
  <c r="L180" i="2"/>
  <c r="K180" i="2"/>
  <c r="O45" i="2"/>
  <c r="N45" i="2"/>
  <c r="M45" i="2"/>
  <c r="L45" i="2"/>
  <c r="O69" i="2"/>
  <c r="N69" i="2"/>
  <c r="M69" i="2"/>
  <c r="L69" i="2"/>
  <c r="K69" i="2"/>
  <c r="J69" i="2"/>
  <c r="O133" i="2"/>
  <c r="N133" i="2"/>
  <c r="M133" i="2"/>
  <c r="L133" i="2"/>
  <c r="O157" i="2"/>
  <c r="N157" i="2"/>
  <c r="M157" i="2"/>
  <c r="L157" i="2"/>
  <c r="O96" i="2"/>
  <c r="N96" i="2"/>
  <c r="L96" i="2"/>
  <c r="K96" i="2"/>
  <c r="M96" i="2"/>
  <c r="O22" i="2"/>
  <c r="N22" i="2"/>
  <c r="M22" i="2"/>
  <c r="O70" i="2"/>
  <c r="N70" i="2"/>
  <c r="M70" i="2"/>
  <c r="L70" i="2"/>
  <c r="K70" i="2"/>
  <c r="M182" i="2"/>
  <c r="N182" i="2"/>
  <c r="O182" i="2"/>
  <c r="O15" i="2"/>
  <c r="N15" i="2"/>
  <c r="M15" i="2"/>
  <c r="L15" i="2"/>
  <c r="K15" i="2"/>
  <c r="J15" i="2"/>
  <c r="O119" i="2"/>
  <c r="N119" i="2"/>
  <c r="M119" i="2"/>
  <c r="L119" i="2"/>
  <c r="K119" i="2"/>
  <c r="J119" i="2"/>
  <c r="O143" i="2"/>
  <c r="N143" i="2"/>
  <c r="M143" i="2"/>
  <c r="L143" i="2"/>
  <c r="K143" i="2"/>
  <c r="O167" i="2"/>
  <c r="N167" i="2"/>
  <c r="M167" i="2"/>
  <c r="L167" i="2"/>
  <c r="K167" i="2"/>
  <c r="O191" i="2"/>
  <c r="N191" i="2"/>
  <c r="M191" i="2"/>
  <c r="L191" i="2"/>
  <c r="O72" i="2"/>
  <c r="N72" i="2"/>
  <c r="M72" i="2"/>
  <c r="L72" i="2"/>
  <c r="K72" i="2"/>
  <c r="O129" i="2"/>
  <c r="N129" i="2"/>
  <c r="L129" i="2"/>
  <c r="J129" i="2"/>
  <c r="K129" i="2"/>
  <c r="M129" i="2"/>
  <c r="O193" i="2"/>
  <c r="N193" i="2"/>
  <c r="L193" i="2"/>
  <c r="M193" i="2"/>
  <c r="O64" i="2"/>
  <c r="N64" i="2"/>
  <c r="M64" i="2"/>
  <c r="L64" i="2"/>
  <c r="K64" i="2"/>
  <c r="O74" i="2"/>
  <c r="N74" i="2"/>
  <c r="M74" i="2"/>
  <c r="O98" i="2"/>
  <c r="N98" i="2"/>
  <c r="M98" i="2"/>
  <c r="L98" i="2"/>
  <c r="K98" i="2"/>
  <c r="O162" i="2"/>
  <c r="N162" i="2"/>
  <c r="M162" i="2"/>
  <c r="O115" i="2"/>
  <c r="N115" i="2"/>
  <c r="M115" i="2"/>
  <c r="L115" i="2"/>
  <c r="K115" i="2"/>
  <c r="O187" i="2"/>
  <c r="N187" i="2"/>
  <c r="M187" i="2"/>
  <c r="L187" i="2"/>
  <c r="K187" i="2"/>
  <c r="O76" i="2"/>
  <c r="N76" i="2"/>
  <c r="M76" i="2"/>
  <c r="L76" i="2"/>
  <c r="K76" i="2"/>
  <c r="O140" i="2"/>
  <c r="N140" i="2"/>
  <c r="M140" i="2"/>
  <c r="L140" i="2"/>
  <c r="K140" i="2"/>
  <c r="O204" i="2"/>
  <c r="N204" i="2"/>
  <c r="M204" i="2"/>
  <c r="L204" i="2"/>
  <c r="O29" i="2"/>
  <c r="N29" i="2"/>
  <c r="M29" i="2"/>
  <c r="L29" i="2"/>
  <c r="K29" i="2"/>
  <c r="O93" i="2"/>
  <c r="N93" i="2"/>
  <c r="M93" i="2"/>
  <c r="L93" i="2"/>
  <c r="O181" i="2"/>
  <c r="N181" i="2"/>
  <c r="M181" i="2"/>
  <c r="L181" i="2"/>
  <c r="L46" i="2"/>
  <c r="K46" i="2"/>
  <c r="J46" i="2"/>
  <c r="O46" i="2"/>
  <c r="M46" i="2"/>
  <c r="N46" i="2"/>
  <c r="O94" i="2"/>
  <c r="N94" i="2"/>
  <c r="M94" i="2"/>
  <c r="O206" i="2"/>
  <c r="N206" i="2"/>
  <c r="M206" i="2"/>
  <c r="L206" i="2"/>
  <c r="O55" i="2"/>
  <c r="N55" i="2"/>
  <c r="M55" i="2"/>
  <c r="L55" i="2"/>
  <c r="K55" i="2"/>
  <c r="J55" i="2"/>
  <c r="O79" i="2"/>
  <c r="N79" i="2"/>
  <c r="M79" i="2"/>
  <c r="L79" i="2"/>
  <c r="K79" i="2"/>
  <c r="J79" i="2"/>
  <c r="O9" i="2"/>
  <c r="N9" i="2"/>
  <c r="M9" i="2"/>
  <c r="I9" i="2"/>
  <c r="L9" i="2"/>
  <c r="K9" i="2"/>
  <c r="J9" i="2"/>
  <c r="O57" i="2"/>
  <c r="N57" i="2"/>
  <c r="M57" i="2"/>
  <c r="L57" i="2"/>
  <c r="O81" i="2"/>
  <c r="N81" i="2"/>
  <c r="M81" i="2"/>
  <c r="L81" i="2"/>
  <c r="O105" i="2"/>
  <c r="N105" i="2"/>
  <c r="M105" i="2"/>
  <c r="L105" i="2"/>
  <c r="O153" i="2"/>
  <c r="N153" i="2"/>
  <c r="M153" i="2"/>
  <c r="L153" i="2"/>
  <c r="O34" i="2"/>
  <c r="N34" i="2"/>
  <c r="M34" i="2"/>
  <c r="O122" i="2"/>
  <c r="N122" i="2"/>
  <c r="M122" i="2"/>
  <c r="O186" i="2"/>
  <c r="N186" i="2"/>
  <c r="M186" i="2"/>
  <c r="L186" i="2"/>
  <c r="O19" i="2"/>
  <c r="N19" i="2"/>
  <c r="M19" i="2"/>
  <c r="L19" i="2"/>
  <c r="K19" i="2"/>
  <c r="J19" i="2"/>
  <c r="O51" i="2"/>
  <c r="N51" i="2"/>
  <c r="M51" i="2"/>
  <c r="L51" i="2"/>
  <c r="K51" i="2"/>
  <c r="J51" i="2"/>
  <c r="O75" i="2"/>
  <c r="N75" i="2"/>
  <c r="M75" i="2"/>
  <c r="L75" i="2"/>
  <c r="K75" i="2"/>
  <c r="J75" i="2"/>
  <c r="O139" i="2"/>
  <c r="N139" i="2"/>
  <c r="M139" i="2"/>
  <c r="L139" i="2"/>
  <c r="K139" i="2"/>
  <c r="O163" i="2"/>
  <c r="N163" i="2"/>
  <c r="M163" i="2"/>
  <c r="L163" i="2"/>
  <c r="K163" i="2"/>
  <c r="O40" i="2"/>
  <c r="N40" i="2"/>
  <c r="M40" i="2"/>
  <c r="L40" i="2"/>
  <c r="K40" i="2"/>
  <c r="O28" i="2"/>
  <c r="N28" i="2"/>
  <c r="M28" i="2"/>
  <c r="L28" i="2"/>
  <c r="K28" i="2"/>
  <c r="O52" i="2"/>
  <c r="N52" i="2"/>
  <c r="M52" i="2"/>
  <c r="L52" i="2"/>
  <c r="K52" i="2"/>
  <c r="O100" i="2"/>
  <c r="N100" i="2"/>
  <c r="M100" i="2"/>
  <c r="L100" i="2"/>
  <c r="K100" i="2"/>
  <c r="O164" i="2"/>
  <c r="N164" i="2"/>
  <c r="M164" i="2"/>
  <c r="O152" i="2"/>
  <c r="N152" i="2"/>
  <c r="K152" i="2"/>
  <c r="M152" i="2"/>
  <c r="L152" i="2"/>
  <c r="O117" i="2"/>
  <c r="N117" i="2"/>
  <c r="M117" i="2"/>
  <c r="L117" i="2"/>
  <c r="O205" i="2"/>
  <c r="N205" i="2"/>
  <c r="M205" i="2"/>
  <c r="L205" i="2"/>
  <c r="O30" i="2"/>
  <c r="N30" i="2"/>
  <c r="L30" i="2"/>
  <c r="K30" i="2"/>
  <c r="J30" i="2"/>
  <c r="M30" i="2"/>
  <c r="M118" i="2"/>
  <c r="L118" i="2"/>
  <c r="K118" i="2"/>
  <c r="O118" i="2"/>
  <c r="J118" i="2"/>
  <c r="N118" i="2"/>
  <c r="O142" i="2"/>
  <c r="N142" i="2"/>
  <c r="M142" i="2"/>
  <c r="O166" i="2"/>
  <c r="M166" i="2"/>
  <c r="L166" i="2"/>
  <c r="N166" i="2"/>
  <c r="O136" i="2"/>
  <c r="N136" i="2"/>
  <c r="M136" i="2"/>
  <c r="L136" i="2"/>
  <c r="K136" i="2"/>
  <c r="O31" i="2"/>
  <c r="N31" i="2"/>
  <c r="M31" i="2"/>
  <c r="L31" i="2"/>
  <c r="K31" i="2"/>
  <c r="J31" i="2"/>
  <c r="O41" i="2"/>
  <c r="N41" i="2"/>
  <c r="M41" i="2"/>
  <c r="L41" i="2"/>
  <c r="O177" i="2"/>
  <c r="N177" i="2"/>
  <c r="M177" i="2"/>
  <c r="L177" i="2"/>
  <c r="O58" i="2"/>
  <c r="N58" i="2"/>
  <c r="M58" i="2"/>
  <c r="L58" i="2"/>
  <c r="K58" i="2"/>
  <c r="J58" i="2"/>
  <c r="O146" i="2"/>
  <c r="N146" i="2"/>
  <c r="M146" i="2"/>
  <c r="L146" i="2"/>
  <c r="K146" i="2"/>
  <c r="O128" i="2"/>
  <c r="N128" i="2"/>
  <c r="L128" i="2"/>
  <c r="K128" i="2"/>
  <c r="M128" i="2"/>
  <c r="O184" i="2"/>
  <c r="N184" i="2"/>
  <c r="M184" i="2"/>
  <c r="L184" i="2"/>
  <c r="O124" i="2"/>
  <c r="N124" i="2"/>
  <c r="M124" i="2"/>
  <c r="L124" i="2"/>
  <c r="K124" i="2"/>
  <c r="O188" i="2"/>
  <c r="N188" i="2"/>
  <c r="M188" i="2"/>
  <c r="L188" i="2"/>
  <c r="K188" i="2"/>
  <c r="O53" i="2"/>
  <c r="N53" i="2"/>
  <c r="M53" i="2"/>
  <c r="L53" i="2"/>
  <c r="O77" i="2"/>
  <c r="N77" i="2"/>
  <c r="M77" i="2"/>
  <c r="L77" i="2"/>
  <c r="O141" i="2"/>
  <c r="N141" i="2"/>
  <c r="M141" i="2"/>
  <c r="L141" i="2"/>
  <c r="O165" i="2"/>
  <c r="N165" i="2"/>
  <c r="M165" i="2"/>
  <c r="L165" i="2"/>
  <c r="O160" i="2"/>
  <c r="N160" i="2"/>
  <c r="L160" i="2"/>
  <c r="K160" i="2"/>
  <c r="M160" i="2"/>
  <c r="O78" i="2"/>
  <c r="N78" i="2"/>
  <c r="M78" i="2"/>
  <c r="L78" i="2"/>
  <c r="K78" i="2"/>
  <c r="N190" i="2"/>
  <c r="M190" i="2"/>
  <c r="L190" i="2"/>
  <c r="K190" i="2"/>
  <c r="O190" i="2"/>
  <c r="O63" i="2"/>
  <c r="N63" i="2"/>
  <c r="M63" i="2"/>
  <c r="L63" i="2"/>
  <c r="K63" i="2"/>
  <c r="J63" i="2"/>
  <c r="O103" i="2"/>
  <c r="N103" i="2"/>
  <c r="M103" i="2"/>
  <c r="L103" i="2"/>
  <c r="K103" i="2"/>
  <c r="O127" i="2"/>
  <c r="N127" i="2"/>
  <c r="M127" i="2"/>
  <c r="L127" i="2"/>
  <c r="K127" i="2"/>
  <c r="J127" i="2"/>
  <c r="O144" i="2"/>
  <c r="N144" i="2"/>
  <c r="M144" i="2"/>
  <c r="L144" i="2"/>
  <c r="K144" i="2"/>
  <c r="AE22" i="2" l="1" a="1"/>
  <c r="AE22" i="2" s="1"/>
  <c r="AE21" i="2" a="1"/>
  <c r="AE21" i="2" s="1"/>
  <c r="AE20" i="2" a="1"/>
  <c r="AE20" i="2" s="1"/>
  <c r="AE26" i="2" a="1"/>
  <c r="AE26" i="2" s="1"/>
  <c r="AE17" i="2" a="1"/>
  <c r="AE17" i="2" s="1"/>
  <c r="AE25" i="2" a="1"/>
  <c r="AE25" i="2" s="1"/>
  <c r="AE19" i="2" a="1"/>
  <c r="AE19" i="2" s="1"/>
  <c r="AE18" i="2" a="1"/>
  <c r="AE18" i="2" s="1"/>
  <c r="AE24" i="2" a="1"/>
  <c r="AE24" i="2" s="1"/>
  <c r="AE23" i="2" a="1"/>
  <c r="AE23" i="2" s="1"/>
  <c r="BI27" i="2"/>
  <c r="BI28" i="2"/>
  <c r="BI24" i="2"/>
  <c r="BI23" i="2"/>
  <c r="J115" i="2" l="1"/>
  <c r="I130" i="2"/>
  <c r="J328" i="2"/>
  <c r="J381" i="2"/>
  <c r="J377" i="2"/>
  <c r="J391" i="2"/>
  <c r="J382" i="2"/>
  <c r="J324" i="2"/>
  <c r="J396" i="2"/>
  <c r="J398" i="2"/>
  <c r="J385" i="2"/>
  <c r="J371" i="2"/>
  <c r="J326" i="2"/>
  <c r="J323" i="2"/>
  <c r="J393" i="2"/>
  <c r="J325" i="2"/>
  <c r="J329" i="2"/>
  <c r="J389" i="2"/>
  <c r="J330" i="2"/>
  <c r="J378" i="2"/>
  <c r="J374" i="2"/>
  <c r="J376" i="2"/>
  <c r="J379" i="2"/>
  <c r="J327" i="2"/>
  <c r="J392" i="2"/>
  <c r="H406" i="2"/>
  <c r="H402" i="2"/>
  <c r="I390" i="2"/>
  <c r="I388" i="2"/>
  <c r="I326" i="2"/>
  <c r="I324" i="2"/>
  <c r="I403" i="2"/>
  <c r="I406" i="2"/>
  <c r="I401" i="2"/>
  <c r="I391" i="2"/>
  <c r="I325" i="2"/>
  <c r="I402" i="2"/>
  <c r="I327" i="2"/>
  <c r="I405" i="2"/>
  <c r="I393" i="2"/>
  <c r="I399" i="2"/>
  <c r="J155" i="2"/>
  <c r="I118" i="2"/>
  <c r="J183" i="2"/>
  <c r="J151" i="2"/>
  <c r="J150" i="2"/>
  <c r="J149" i="2"/>
  <c r="J203" i="2"/>
  <c r="J198" i="2"/>
  <c r="J147" i="2"/>
  <c r="J146" i="2"/>
  <c r="J143" i="2"/>
  <c r="J158" i="2"/>
  <c r="J178" i="2"/>
  <c r="J159" i="2"/>
  <c r="J163" i="2"/>
  <c r="J138" i="2"/>
  <c r="J139" i="2"/>
  <c r="J135" i="2"/>
  <c r="J78" i="2"/>
  <c r="J70" i="2"/>
  <c r="J66" i="2"/>
  <c r="I49" i="2"/>
  <c r="I46" i="2"/>
  <c r="G7" i="2"/>
  <c r="H8" i="2"/>
  <c r="F5" i="2" l="1" a="1"/>
  <c r="F5" i="2" s="1"/>
  <c r="F406" i="2" s="1"/>
  <c r="F403" i="2" l="1"/>
  <c r="F404" i="2"/>
  <c r="F405" i="2"/>
  <c r="F394" i="2"/>
  <c r="F398" i="2"/>
  <c r="F396" i="2"/>
  <c r="F392" i="2"/>
  <c r="F402" i="2"/>
  <c r="F399" i="2"/>
  <c r="F401" i="2"/>
  <c r="F395" i="2"/>
  <c r="F400" i="2"/>
  <c r="F393" i="2"/>
  <c r="F397" i="2"/>
  <c r="F389" i="2"/>
  <c r="F381" i="2"/>
  <c r="F382" i="2"/>
  <c r="F386" i="2"/>
  <c r="F390" i="2"/>
  <c r="F384" i="2"/>
  <c r="F391" i="2"/>
  <c r="F388" i="2"/>
  <c r="F385" i="2"/>
  <c r="F383" i="2"/>
  <c r="F387" i="2"/>
  <c r="F374" i="2"/>
  <c r="F373" i="2"/>
  <c r="F370" i="2"/>
  <c r="F372" i="2"/>
  <c r="F371" i="2"/>
  <c r="F379" i="2"/>
  <c r="F375" i="2"/>
  <c r="F376" i="2"/>
  <c r="F378" i="2"/>
  <c r="F380" i="2"/>
  <c r="F377" i="2"/>
  <c r="F361" i="2"/>
  <c r="F360" i="2"/>
  <c r="F369" i="2"/>
  <c r="F358" i="2"/>
  <c r="F367" i="2"/>
  <c r="F363" i="2"/>
  <c r="F368" i="2"/>
  <c r="F359" i="2"/>
  <c r="F362" i="2"/>
  <c r="F364" i="2"/>
  <c r="F365" i="2"/>
  <c r="F366" i="2"/>
  <c r="F349" i="2"/>
  <c r="F347" i="2"/>
  <c r="F353" i="2"/>
  <c r="F356" i="2"/>
  <c r="F354" i="2"/>
  <c r="F348" i="2"/>
  <c r="F346" i="2"/>
  <c r="F351" i="2"/>
  <c r="F357" i="2"/>
  <c r="F355" i="2"/>
  <c r="F350" i="2"/>
  <c r="F352" i="2"/>
  <c r="F343" i="2"/>
  <c r="F335" i="2"/>
  <c r="F334" i="2"/>
  <c r="F345" i="2"/>
  <c r="F344" i="2"/>
  <c r="F337" i="2"/>
  <c r="F336" i="2"/>
  <c r="F339" i="2"/>
  <c r="F342" i="2"/>
  <c r="F338" i="2"/>
  <c r="F340" i="2"/>
  <c r="F341" i="2"/>
  <c r="F332" i="2"/>
  <c r="F333" i="2"/>
  <c r="F330" i="2"/>
  <c r="F331" i="2"/>
  <c r="F328" i="2"/>
  <c r="F329" i="2"/>
  <c r="F326" i="2"/>
  <c r="F327" i="2"/>
  <c r="F324" i="2"/>
  <c r="F325" i="2"/>
  <c r="F322" i="2"/>
  <c r="F323" i="2"/>
  <c r="F320" i="2"/>
  <c r="F321" i="2"/>
  <c r="F316" i="2"/>
  <c r="F299" i="2"/>
  <c r="F310" i="2"/>
  <c r="F282" i="2"/>
  <c r="F257" i="2"/>
  <c r="F248" i="2"/>
  <c r="F246" i="2"/>
  <c r="F309" i="2"/>
  <c r="F277" i="2"/>
  <c r="F291" i="2"/>
  <c r="F312" i="2"/>
  <c r="F289" i="2"/>
  <c r="F278" i="2"/>
  <c r="F272" i="2"/>
  <c r="F268" i="2"/>
  <c r="F258" i="2"/>
  <c r="F252" i="2"/>
  <c r="F249" i="2"/>
  <c r="F273" i="2"/>
  <c r="F269" i="2"/>
  <c r="F280" i="2"/>
  <c r="F293" i="2"/>
  <c r="F308" i="2"/>
  <c r="F296" i="2"/>
  <c r="F292" i="2"/>
  <c r="F315" i="2"/>
  <c r="F259" i="2"/>
  <c r="F253" i="2"/>
  <c r="F274" i="2"/>
  <c r="F286" i="2"/>
  <c r="F319" i="2"/>
  <c r="F314" i="2"/>
  <c r="F298" i="2"/>
  <c r="F311" i="2"/>
  <c r="F262" i="2"/>
  <c r="F313" i="2"/>
  <c r="F303" i="2"/>
  <c r="F288" i="2"/>
  <c r="F283" i="2"/>
  <c r="F301" i="2"/>
  <c r="F297" i="2"/>
  <c r="F263" i="2"/>
  <c r="F306" i="2"/>
  <c r="F295" i="2"/>
  <c r="F279" i="2"/>
  <c r="F285" i="2"/>
  <c r="F266" i="2"/>
  <c r="F260" i="2"/>
  <c r="F250" i="2"/>
  <c r="F247" i="2"/>
  <c r="F245" i="2"/>
  <c r="F304" i="2"/>
  <c r="F276" i="2"/>
  <c r="F317" i="2"/>
  <c r="F281" i="2"/>
  <c r="F302" i="2"/>
  <c r="F305" i="2"/>
  <c r="F267" i="2"/>
  <c r="F261" i="2"/>
  <c r="F251" i="2"/>
  <c r="F242" i="2"/>
  <c r="F271" i="2"/>
  <c r="F265" i="2"/>
  <c r="F244" i="2"/>
  <c r="F318" i="2"/>
  <c r="F300" i="2"/>
  <c r="F275" i="2"/>
  <c r="F284" i="2"/>
  <c r="F290" i="2"/>
  <c r="F287" i="2"/>
  <c r="F307" i="2"/>
  <c r="F294" i="2"/>
  <c r="F270" i="2"/>
  <c r="F264" i="2"/>
  <c r="F256" i="2"/>
  <c r="F254" i="2"/>
  <c r="F243" i="2"/>
  <c r="F255" i="2"/>
  <c r="F207" i="2"/>
  <c r="F241" i="2"/>
  <c r="F231" i="2"/>
  <c r="F223" i="2"/>
  <c r="F218" i="2"/>
  <c r="F201" i="2"/>
  <c r="F199" i="2"/>
  <c r="F193" i="2"/>
  <c r="F179" i="2"/>
  <c r="F174" i="2"/>
  <c r="F172" i="2"/>
  <c r="F170" i="2"/>
  <c r="F168" i="2"/>
  <c r="F169" i="2"/>
  <c r="F236" i="2"/>
  <c r="F232" i="2"/>
  <c r="F219" i="2"/>
  <c r="F202" i="2"/>
  <c r="F200" i="2"/>
  <c r="F194" i="2"/>
  <c r="F183" i="2"/>
  <c r="F180" i="2"/>
  <c r="F165" i="2"/>
  <c r="F222" i="2"/>
  <c r="F213" i="2"/>
  <c r="F204" i="2"/>
  <c r="F171" i="2"/>
  <c r="F237" i="2"/>
  <c r="F233" i="2"/>
  <c r="F226" i="2"/>
  <c r="F208" i="2"/>
  <c r="F205" i="2"/>
  <c r="F197" i="2"/>
  <c r="F184" i="2"/>
  <c r="F166" i="2"/>
  <c r="F188" i="2"/>
  <c r="F228" i="2"/>
  <c r="F227" i="2"/>
  <c r="F209" i="2"/>
  <c r="F206" i="2"/>
  <c r="F198" i="2"/>
  <c r="F175" i="2"/>
  <c r="F189" i="2"/>
  <c r="F176" i="2"/>
  <c r="F240" i="2"/>
  <c r="F186" i="2"/>
  <c r="F229" i="2"/>
  <c r="F224" i="2"/>
  <c r="F216" i="2"/>
  <c r="F210" i="2"/>
  <c r="F195" i="2"/>
  <c r="F215" i="2"/>
  <c r="F238" i="2"/>
  <c r="F234" i="2"/>
  <c r="F225" i="2"/>
  <c r="F220" i="2"/>
  <c r="F217" i="2"/>
  <c r="F211" i="2"/>
  <c r="F196" i="2"/>
  <c r="F190" i="2"/>
  <c r="F181" i="2"/>
  <c r="F177" i="2"/>
  <c r="F230" i="2"/>
  <c r="F192" i="2"/>
  <c r="F173" i="2"/>
  <c r="F239" i="2"/>
  <c r="F235" i="2"/>
  <c r="F221" i="2"/>
  <c r="F214" i="2"/>
  <c r="F212" i="2"/>
  <c r="F203" i="2"/>
  <c r="F191" i="2"/>
  <c r="F187" i="2"/>
  <c r="F185" i="2"/>
  <c r="F182" i="2"/>
  <c r="F178" i="2"/>
  <c r="F167" i="2"/>
  <c r="F19" i="2"/>
  <c r="F133" i="2"/>
  <c r="F41" i="2"/>
  <c r="F9" i="2"/>
  <c r="F44" i="2"/>
  <c r="F85" i="2"/>
  <c r="F82" i="2"/>
  <c r="F142" i="2"/>
  <c r="F86" i="2"/>
  <c r="F74" i="2"/>
  <c r="F37" i="2"/>
  <c r="F164" i="2"/>
  <c r="F145" i="2"/>
  <c r="F58" i="2"/>
  <c r="F14" i="2"/>
  <c r="F140" i="2"/>
  <c r="F80" i="2"/>
  <c r="F77" i="2"/>
  <c r="F127" i="2"/>
  <c r="F116" i="2"/>
  <c r="F125" i="2"/>
  <c r="F23" i="2"/>
  <c r="F13" i="2"/>
  <c r="F154" i="2"/>
  <c r="F95" i="2"/>
  <c r="F17" i="2"/>
  <c r="F94" i="2"/>
  <c r="F148" i="2"/>
  <c r="F56" i="2"/>
  <c r="F155" i="2"/>
  <c r="F15" i="2"/>
  <c r="F34" i="2"/>
  <c r="F107" i="2"/>
  <c r="F103" i="2"/>
  <c r="F11" i="2"/>
  <c r="F53" i="2"/>
  <c r="F88" i="2"/>
  <c r="F161" i="2"/>
  <c r="F73" i="2"/>
  <c r="F20" i="2"/>
  <c r="F134" i="2"/>
  <c r="F59" i="2"/>
  <c r="F137" i="2"/>
  <c r="F16" i="2"/>
  <c r="F144" i="2"/>
  <c r="F65" i="2"/>
  <c r="F143" i="2"/>
  <c r="F121" i="2"/>
  <c r="F128" i="2"/>
  <c r="F160" i="2"/>
  <c r="F117" i="2"/>
  <c r="F122" i="2"/>
  <c r="F81" i="2"/>
  <c r="F132" i="2"/>
  <c r="F138" i="2"/>
  <c r="F146" i="2"/>
  <c r="F113" i="2"/>
  <c r="F38" i="2"/>
  <c r="F89" i="2"/>
  <c r="F68" i="2"/>
  <c r="F109" i="2"/>
  <c r="F64" i="2"/>
  <c r="F50" i="2"/>
  <c r="F152" i="2"/>
  <c r="F18" i="2"/>
  <c r="F76" i="2"/>
  <c r="F135" i="2"/>
  <c r="F43" i="2"/>
  <c r="F69" i="2"/>
  <c r="F35" i="2"/>
  <c r="F105" i="2"/>
  <c r="F71" i="2"/>
  <c r="F119" i="2"/>
  <c r="F29" i="2"/>
  <c r="F63" i="2"/>
  <c r="F130" i="2"/>
  <c r="F54" i="2"/>
  <c r="F141" i="2"/>
  <c r="F97" i="2"/>
  <c r="F78" i="2"/>
  <c r="F10" i="2"/>
  <c r="F25" i="2"/>
  <c r="F98" i="2"/>
  <c r="F24" i="2"/>
  <c r="F83" i="2"/>
  <c r="F100" i="2"/>
  <c r="F12" i="2"/>
  <c r="F31" i="2"/>
  <c r="F61" i="2"/>
  <c r="F120" i="2"/>
  <c r="F96" i="2"/>
  <c r="F33" i="2"/>
  <c r="F30" i="2"/>
  <c r="F90" i="2"/>
  <c r="F157" i="2"/>
  <c r="F28" i="2"/>
  <c r="F136" i="2"/>
  <c r="F87" i="2"/>
  <c r="F101" i="2"/>
  <c r="F162" i="2"/>
  <c r="F45" i="2"/>
  <c r="F27" i="2"/>
  <c r="F57" i="2"/>
  <c r="F49" i="2"/>
  <c r="F124" i="2"/>
  <c r="F70" i="2"/>
  <c r="F21" i="2"/>
  <c r="F156" i="2"/>
  <c r="F93" i="2"/>
  <c r="F60" i="2"/>
  <c r="F46" i="2"/>
  <c r="F39" i="2"/>
  <c r="F66" i="2"/>
  <c r="F106" i="2"/>
  <c r="F151" i="2"/>
  <c r="F112" i="2"/>
  <c r="F159" i="2"/>
  <c r="F153" i="2"/>
  <c r="F62" i="2"/>
  <c r="F84" i="2"/>
  <c r="F99" i="2"/>
  <c r="F79" i="2"/>
  <c r="F114" i="2"/>
  <c r="F163" i="2"/>
  <c r="F104" i="2"/>
  <c r="F22" i="2"/>
  <c r="F67" i="2"/>
  <c r="F147" i="2"/>
  <c r="F115" i="2"/>
  <c r="F118" i="2"/>
  <c r="F42" i="2"/>
  <c r="F51" i="2"/>
  <c r="F123" i="2"/>
  <c r="F75" i="2"/>
  <c r="F110" i="2"/>
  <c r="F126" i="2"/>
  <c r="F150" i="2"/>
  <c r="F36" i="2"/>
  <c r="F48" i="2"/>
  <c r="F139" i="2"/>
  <c r="F55" i="2"/>
  <c r="F102" i="2"/>
  <c r="F8" i="2"/>
  <c r="F158" i="2"/>
  <c r="F47" i="2"/>
  <c r="F52" i="2"/>
  <c r="F40" i="2"/>
  <c r="F108" i="2"/>
  <c r="F91" i="2"/>
  <c r="F32" i="2"/>
  <c r="F131" i="2"/>
  <c r="F26" i="2"/>
  <c r="F72" i="2"/>
  <c r="F149" i="2"/>
  <c r="F129" i="2"/>
  <c r="F92" i="2"/>
  <c r="F111" i="2"/>
  <c r="F7" i="2"/>
  <c r="P7" i="2" s="1"/>
  <c r="J5" i="2" a="1"/>
  <c r="J5" i="2" s="1"/>
  <c r="G5" i="2" a="1"/>
  <c r="G5" i="2" s="1"/>
  <c r="G406" i="2" s="1"/>
  <c r="P406" i="2" s="1"/>
  <c r="I5" i="2" a="1"/>
  <c r="I5" i="2" s="1"/>
  <c r="I30" i="2" s="1"/>
  <c r="H5" i="2" a="1"/>
  <c r="H5" i="2" s="1"/>
  <c r="M5" i="2" a="1"/>
  <c r="M5" i="2" s="1"/>
  <c r="N5" i="2" a="1"/>
  <c r="N5" i="2" s="1"/>
  <c r="K5" i="2" a="1"/>
  <c r="K5" i="2" s="1"/>
  <c r="L5" i="2" a="1"/>
  <c r="L5" i="2" s="1"/>
  <c r="O5" i="2" a="1"/>
  <c r="O5" i="2" s="1"/>
  <c r="J27" i="2" l="1"/>
  <c r="J29" i="2"/>
  <c r="E406" i="2"/>
  <c r="J360" i="2"/>
  <c r="J356" i="2"/>
  <c r="J345" i="2"/>
  <c r="J343" i="2"/>
  <c r="J344" i="2"/>
  <c r="J359" i="2"/>
  <c r="J357" i="2"/>
  <c r="K394" i="2"/>
  <c r="K340" i="2"/>
  <c r="K338" i="2"/>
  <c r="H380" i="2"/>
  <c r="H391" i="2"/>
  <c r="I404" i="2"/>
  <c r="I348" i="2"/>
  <c r="I380" i="2"/>
  <c r="I366" i="2"/>
  <c r="I377" i="2"/>
  <c r="I382" i="2"/>
  <c r="I323" i="2"/>
  <c r="I379" i="2"/>
  <c r="H404" i="2"/>
  <c r="H403" i="2"/>
  <c r="H405" i="2"/>
  <c r="G404" i="2"/>
  <c r="G403" i="2"/>
  <c r="G405" i="2"/>
  <c r="H399" i="2"/>
  <c r="H394" i="2"/>
  <c r="H400" i="2"/>
  <c r="H398" i="2"/>
  <c r="H393" i="2"/>
  <c r="H392" i="2"/>
  <c r="H401" i="2"/>
  <c r="H396" i="2"/>
  <c r="H395" i="2"/>
  <c r="H397" i="2"/>
  <c r="I400" i="2"/>
  <c r="I397" i="2"/>
  <c r="I395" i="2"/>
  <c r="I394" i="2"/>
  <c r="I392" i="2"/>
  <c r="I398" i="2"/>
  <c r="I396" i="2"/>
  <c r="G392" i="2"/>
  <c r="G400" i="2"/>
  <c r="G397" i="2"/>
  <c r="G401" i="2"/>
  <c r="G394" i="2"/>
  <c r="G399" i="2"/>
  <c r="G398" i="2"/>
  <c r="G393" i="2"/>
  <c r="G396" i="2"/>
  <c r="G402" i="2"/>
  <c r="P402" i="2" s="1"/>
  <c r="E402" i="2" s="1"/>
  <c r="G395" i="2"/>
  <c r="J397" i="2"/>
  <c r="J395" i="2"/>
  <c r="J394" i="2"/>
  <c r="K383" i="2"/>
  <c r="K220" i="2"/>
  <c r="K228" i="2"/>
  <c r="K333" i="2"/>
  <c r="K332" i="2"/>
  <c r="K271" i="2"/>
  <c r="K239" i="2"/>
  <c r="K223" i="2"/>
  <c r="K335" i="2"/>
  <c r="K251" i="2"/>
  <c r="K336" i="2"/>
  <c r="K208" i="2"/>
  <c r="K227" i="2"/>
  <c r="K334" i="2"/>
  <c r="K291" i="2"/>
  <c r="K240" i="2"/>
  <c r="K311" i="2"/>
  <c r="K337" i="2"/>
  <c r="K207" i="2"/>
  <c r="H327" i="2"/>
  <c r="H325" i="2"/>
  <c r="H357" i="2"/>
  <c r="H323" i="2"/>
  <c r="H326" i="2"/>
  <c r="H324" i="2"/>
  <c r="H321" i="2"/>
  <c r="H369" i="2"/>
  <c r="H345" i="2"/>
  <c r="H322" i="2"/>
  <c r="I320" i="2"/>
  <c r="I321" i="2"/>
  <c r="I368" i="2"/>
  <c r="I354" i="2"/>
  <c r="I371" i="2"/>
  <c r="I356" i="2"/>
  <c r="I360" i="2"/>
  <c r="I322" i="2"/>
  <c r="I344" i="2"/>
  <c r="I345" i="2"/>
  <c r="I340" i="2"/>
  <c r="I334" i="2"/>
  <c r="I357" i="2"/>
  <c r="I369" i="2"/>
  <c r="J333" i="2"/>
  <c r="J353" i="2"/>
  <c r="J340" i="2"/>
  <c r="J337" i="2"/>
  <c r="J335" i="2"/>
  <c r="J351" i="2"/>
  <c r="J341" i="2"/>
  <c r="J334" i="2"/>
  <c r="J354" i="2"/>
  <c r="J332" i="2"/>
  <c r="J238" i="2"/>
  <c r="J355" i="2"/>
  <c r="J218" i="2"/>
  <c r="J331" i="2"/>
  <c r="J223" i="2"/>
  <c r="L260" i="2"/>
  <c r="L240" i="2"/>
  <c r="L248" i="2"/>
  <c r="L288" i="2"/>
  <c r="L280" i="2"/>
  <c r="L268" i="2"/>
  <c r="L300" i="2"/>
  <c r="L308" i="2"/>
  <c r="L220" i="2"/>
  <c r="L208" i="2"/>
  <c r="L228" i="2"/>
  <c r="H389" i="2"/>
  <c r="H387" i="2"/>
  <c r="H386" i="2"/>
  <c r="H390" i="2"/>
  <c r="H383" i="2"/>
  <c r="H384" i="2"/>
  <c r="H382" i="2"/>
  <c r="H381" i="2"/>
  <c r="H388" i="2"/>
  <c r="H385" i="2"/>
  <c r="I387" i="2"/>
  <c r="I383" i="2"/>
  <c r="I385" i="2"/>
  <c r="I384" i="2"/>
  <c r="I386" i="2"/>
  <c r="I381" i="2"/>
  <c r="I389" i="2"/>
  <c r="G383" i="2"/>
  <c r="G381" i="2"/>
  <c r="G384" i="2"/>
  <c r="G387" i="2"/>
  <c r="G391" i="2"/>
  <c r="P391" i="2" s="1"/>
  <c r="E391" i="2" s="1"/>
  <c r="G385" i="2"/>
  <c r="G386" i="2"/>
  <c r="G388" i="2"/>
  <c r="P388" i="2" s="1"/>
  <c r="E388" i="2" s="1"/>
  <c r="G382" i="2"/>
  <c r="G390" i="2"/>
  <c r="G389" i="2"/>
  <c r="J386" i="2"/>
  <c r="J383" i="2"/>
  <c r="J384" i="2"/>
  <c r="G377" i="2"/>
  <c r="G373" i="2"/>
  <c r="G376" i="2"/>
  <c r="G374" i="2"/>
  <c r="G375" i="2"/>
  <c r="G380" i="2"/>
  <c r="G371" i="2"/>
  <c r="G378" i="2"/>
  <c r="G372" i="2"/>
  <c r="G379" i="2"/>
  <c r="G370" i="2"/>
  <c r="J372" i="2"/>
  <c r="J375" i="2"/>
  <c r="J373" i="2"/>
  <c r="K361" i="2"/>
  <c r="K372" i="2"/>
  <c r="H378" i="2"/>
  <c r="H371" i="2"/>
  <c r="H373" i="2"/>
  <c r="H376" i="2"/>
  <c r="H374" i="2"/>
  <c r="H377" i="2"/>
  <c r="H379" i="2"/>
  <c r="H372" i="2"/>
  <c r="H370" i="2"/>
  <c r="H375" i="2"/>
  <c r="I376" i="2"/>
  <c r="I375" i="2"/>
  <c r="I378" i="2"/>
  <c r="I372" i="2"/>
  <c r="I373" i="2"/>
  <c r="I374" i="2"/>
  <c r="I370" i="2"/>
  <c r="H360" i="2"/>
  <c r="H365" i="2"/>
  <c r="H367" i="2"/>
  <c r="H359" i="2"/>
  <c r="H358" i="2"/>
  <c r="H361" i="2"/>
  <c r="H364" i="2"/>
  <c r="H366" i="2"/>
  <c r="H363" i="2"/>
  <c r="H368" i="2"/>
  <c r="H362" i="2"/>
  <c r="I365" i="2"/>
  <c r="I359" i="2"/>
  <c r="I361" i="2"/>
  <c r="I358" i="2"/>
  <c r="I367" i="2"/>
  <c r="I364" i="2"/>
  <c r="I363" i="2"/>
  <c r="I362" i="2"/>
  <c r="G358" i="2"/>
  <c r="G368" i="2"/>
  <c r="G364" i="2"/>
  <c r="G369" i="2"/>
  <c r="G366" i="2"/>
  <c r="G363" i="2"/>
  <c r="G362" i="2"/>
  <c r="G367" i="2"/>
  <c r="G360" i="2"/>
  <c r="G365" i="2"/>
  <c r="G359" i="2"/>
  <c r="G361" i="2"/>
  <c r="J358" i="2"/>
  <c r="J362" i="2"/>
  <c r="J361" i="2"/>
  <c r="J364" i="2"/>
  <c r="K339" i="2"/>
  <c r="K349" i="2"/>
  <c r="H347" i="2"/>
  <c r="H349" i="2"/>
  <c r="H352" i="2"/>
  <c r="H348" i="2"/>
  <c r="H350" i="2"/>
  <c r="H355" i="2"/>
  <c r="H346" i="2"/>
  <c r="H351" i="2"/>
  <c r="H353" i="2"/>
  <c r="H356" i="2"/>
  <c r="H354" i="2"/>
  <c r="I353" i="2"/>
  <c r="I347" i="2"/>
  <c r="I351" i="2"/>
  <c r="I346" i="2"/>
  <c r="I352" i="2"/>
  <c r="I355" i="2"/>
  <c r="I350" i="2"/>
  <c r="I349" i="2"/>
  <c r="J346" i="2"/>
  <c r="J349" i="2"/>
  <c r="J352" i="2"/>
  <c r="J350" i="2"/>
  <c r="G355" i="2"/>
  <c r="G347" i="2"/>
  <c r="G351" i="2"/>
  <c r="G356" i="2"/>
  <c r="G349" i="2"/>
  <c r="G346" i="2"/>
  <c r="G357" i="2"/>
  <c r="G354" i="2"/>
  <c r="G352" i="2"/>
  <c r="G353" i="2"/>
  <c r="G350" i="2"/>
  <c r="G348" i="2"/>
  <c r="H338" i="2"/>
  <c r="H334" i="2"/>
  <c r="H342" i="2"/>
  <c r="H335" i="2"/>
  <c r="H336" i="2"/>
  <c r="H344" i="2"/>
  <c r="H339" i="2"/>
  <c r="H341" i="2"/>
  <c r="H343" i="2"/>
  <c r="H340" i="2"/>
  <c r="H337" i="2"/>
  <c r="I336" i="2"/>
  <c r="I343" i="2"/>
  <c r="I341" i="2"/>
  <c r="I335" i="2"/>
  <c r="I342" i="2"/>
  <c r="I339" i="2"/>
  <c r="I337" i="2"/>
  <c r="I338" i="2"/>
  <c r="G344" i="2"/>
  <c r="G340" i="2"/>
  <c r="G335" i="2"/>
  <c r="G339" i="2"/>
  <c r="G336" i="2"/>
  <c r="G334" i="2"/>
  <c r="G337" i="2"/>
  <c r="G342" i="2"/>
  <c r="G345" i="2"/>
  <c r="G341" i="2"/>
  <c r="G343" i="2"/>
  <c r="G338" i="2"/>
  <c r="J342" i="2"/>
  <c r="J336" i="2"/>
  <c r="J338" i="2"/>
  <c r="J339" i="2"/>
  <c r="H332" i="2"/>
  <c r="H333" i="2"/>
  <c r="I332" i="2"/>
  <c r="I333" i="2"/>
  <c r="G332" i="2"/>
  <c r="G333" i="2"/>
  <c r="I330" i="2"/>
  <c r="I331" i="2"/>
  <c r="G330" i="2"/>
  <c r="G331" i="2"/>
  <c r="H330" i="2"/>
  <c r="H331" i="2"/>
  <c r="H328" i="2"/>
  <c r="H329" i="2"/>
  <c r="I328" i="2"/>
  <c r="I329" i="2"/>
  <c r="G328" i="2"/>
  <c r="G329" i="2"/>
  <c r="G326" i="2"/>
  <c r="G327" i="2"/>
  <c r="G324" i="2"/>
  <c r="G325" i="2"/>
  <c r="G322" i="2"/>
  <c r="G323" i="2"/>
  <c r="M242" i="2"/>
  <c r="M14" i="2"/>
  <c r="H320" i="2"/>
  <c r="H21" i="2"/>
  <c r="H162" i="2"/>
  <c r="H18" i="2"/>
  <c r="I27" i="2"/>
  <c r="I25" i="2"/>
  <c r="I19" i="2"/>
  <c r="I21" i="2"/>
  <c r="I148" i="2"/>
  <c r="I40" i="2"/>
  <c r="I124" i="2"/>
  <c r="I157" i="2"/>
  <c r="I145" i="2"/>
  <c r="I43" i="2"/>
  <c r="I142" i="2"/>
  <c r="I127" i="2"/>
  <c r="I162" i="2"/>
  <c r="I139" i="2"/>
  <c r="I133" i="2"/>
  <c r="I42" i="2"/>
  <c r="I12" i="2"/>
  <c r="I24" i="2"/>
  <c r="I34" i="2"/>
  <c r="I36" i="2"/>
  <c r="I121" i="2"/>
  <c r="I160" i="2"/>
  <c r="I52" i="2"/>
  <c r="I28" i="2"/>
  <c r="I154" i="2"/>
  <c r="I51" i="2"/>
  <c r="I163" i="2"/>
  <c r="I22" i="2"/>
  <c r="I84" i="2"/>
  <c r="I33" i="2"/>
  <c r="I39" i="2"/>
  <c r="I241" i="2"/>
  <c r="I151" i="2"/>
  <c r="I37" i="2"/>
  <c r="I48" i="2"/>
  <c r="I15" i="2"/>
  <c r="I136" i="2"/>
  <c r="I45" i="2"/>
  <c r="I31" i="2"/>
  <c r="J121" i="2"/>
  <c r="J60" i="2"/>
  <c r="J13" i="2"/>
  <c r="J132" i="2"/>
  <c r="J133" i="2"/>
  <c r="J22" i="2"/>
  <c r="J74" i="2"/>
  <c r="J53" i="2"/>
  <c r="J52" i="2"/>
  <c r="J44" i="2"/>
  <c r="J28" i="2"/>
  <c r="J128" i="2"/>
  <c r="J125" i="2"/>
  <c r="J56" i="2"/>
  <c r="J25" i="2"/>
  <c r="J12" i="2"/>
  <c r="J64" i="2"/>
  <c r="J117" i="2"/>
  <c r="J122" i="2"/>
  <c r="J24" i="2"/>
  <c r="J73" i="2"/>
  <c r="J21" i="2"/>
  <c r="J33" i="2"/>
  <c r="J40" i="2"/>
  <c r="J32" i="2"/>
  <c r="J42" i="2"/>
  <c r="J61" i="2"/>
  <c r="J54" i="2"/>
  <c r="J16" i="2"/>
  <c r="J45" i="2"/>
  <c r="J81" i="2"/>
  <c r="J36" i="2"/>
  <c r="J62" i="2"/>
  <c r="J120" i="2"/>
  <c r="J20" i="2"/>
  <c r="J41" i="2"/>
  <c r="J124" i="2"/>
  <c r="J57" i="2"/>
  <c r="J37" i="2"/>
  <c r="J48" i="2"/>
  <c r="J65" i="2"/>
  <c r="J34" i="2"/>
  <c r="J77" i="2"/>
  <c r="J153" i="2"/>
  <c r="J157" i="2"/>
  <c r="J134" i="2"/>
  <c r="J240" i="2"/>
  <c r="J213" i="2"/>
  <c r="J140" i="2"/>
  <c r="J72" i="2"/>
  <c r="J208" i="2"/>
  <c r="J160" i="2"/>
  <c r="J228" i="2"/>
  <c r="J152" i="2"/>
  <c r="J144" i="2"/>
  <c r="J168" i="2"/>
  <c r="J68" i="2"/>
  <c r="J233" i="2"/>
  <c r="J193" i="2"/>
  <c r="J161" i="2"/>
  <c r="J142" i="2"/>
  <c r="J84" i="2"/>
  <c r="J156" i="2"/>
  <c r="J188" i="2"/>
  <c r="J173" i="2"/>
  <c r="J82" i="2"/>
  <c r="J141" i="2"/>
  <c r="J80" i="2"/>
  <c r="J136" i="2"/>
  <c r="J154" i="2"/>
  <c r="J137" i="2"/>
  <c r="J241" i="2"/>
  <c r="J148" i="2"/>
  <c r="J145" i="2"/>
  <c r="J162" i="2"/>
  <c r="J76" i="2"/>
  <c r="L222" i="2"/>
  <c r="L214" i="2"/>
  <c r="L234" i="2"/>
  <c r="L154" i="2"/>
  <c r="L14" i="2"/>
  <c r="L134" i="2"/>
  <c r="L182" i="2"/>
  <c r="L162" i="2"/>
  <c r="L42" i="2"/>
  <c r="L54" i="2"/>
  <c r="L94" i="2"/>
  <c r="L122" i="2"/>
  <c r="L62" i="2"/>
  <c r="L202" i="2"/>
  <c r="L34" i="2"/>
  <c r="L102" i="2"/>
  <c r="L82" i="2"/>
  <c r="L114" i="2"/>
  <c r="L142" i="2"/>
  <c r="L194" i="2"/>
  <c r="L13" i="2"/>
  <c r="L174" i="2"/>
  <c r="L22" i="2"/>
  <c r="L74" i="2"/>
  <c r="K233" i="2"/>
  <c r="K281" i="2"/>
  <c r="K225" i="2"/>
  <c r="K237" i="2"/>
  <c r="K217" i="2"/>
  <c r="K241" i="2"/>
  <c r="K301" i="2"/>
  <c r="K261" i="2"/>
  <c r="K222" i="2"/>
  <c r="K213" i="2"/>
  <c r="K13" i="2"/>
  <c r="K133" i="2"/>
  <c r="K17" i="2"/>
  <c r="K137" i="2"/>
  <c r="K101" i="2"/>
  <c r="K25" i="2"/>
  <c r="K154" i="2"/>
  <c r="K14" i="2"/>
  <c r="K145" i="2"/>
  <c r="K134" i="2"/>
  <c r="K182" i="2"/>
  <c r="K142" i="2"/>
  <c r="K165" i="2"/>
  <c r="K74" i="2"/>
  <c r="K125" i="2"/>
  <c r="K12" i="2"/>
  <c r="K85" i="2"/>
  <c r="K117" i="2"/>
  <c r="K97" i="2"/>
  <c r="K73" i="2"/>
  <c r="K21" i="2"/>
  <c r="K33" i="2"/>
  <c r="K162" i="2"/>
  <c r="K177" i="2"/>
  <c r="K42" i="2"/>
  <c r="K61" i="2"/>
  <c r="K113" i="2"/>
  <c r="K54" i="2"/>
  <c r="K173" i="2"/>
  <c r="K45" i="2"/>
  <c r="K193" i="2"/>
  <c r="K94" i="2"/>
  <c r="K105" i="2"/>
  <c r="K122" i="2"/>
  <c r="K141" i="2"/>
  <c r="K41" i="2"/>
  <c r="K205" i="2"/>
  <c r="K62" i="2"/>
  <c r="K185" i="2"/>
  <c r="K202" i="2"/>
  <c r="K93" i="2"/>
  <c r="K102" i="2"/>
  <c r="K161" i="2"/>
  <c r="K37" i="2"/>
  <c r="K65" i="2"/>
  <c r="K82" i="2"/>
  <c r="K114" i="2"/>
  <c r="K157" i="2"/>
  <c r="K34" i="2"/>
  <c r="K77" i="2"/>
  <c r="K53" i="2"/>
  <c r="K121" i="2"/>
  <c r="K197" i="2"/>
  <c r="K57" i="2"/>
  <c r="K81" i="2"/>
  <c r="K153" i="2"/>
  <c r="K22" i="2"/>
  <c r="G320" i="2"/>
  <c r="G321" i="2"/>
  <c r="K252" i="2"/>
  <c r="K247" i="2"/>
  <c r="K269" i="2"/>
  <c r="K248" i="2"/>
  <c r="K303" i="2"/>
  <c r="K309" i="2"/>
  <c r="K267" i="2"/>
  <c r="K300" i="2"/>
  <c r="K282" i="2"/>
  <c r="K304" i="2"/>
  <c r="K317" i="2"/>
  <c r="K263" i="2"/>
  <c r="K275" i="2"/>
  <c r="K258" i="2"/>
  <c r="K265" i="2"/>
  <c r="K292" i="2"/>
  <c r="K307" i="2"/>
  <c r="K254" i="2"/>
  <c r="K277" i="2"/>
  <c r="K264" i="2"/>
  <c r="K268" i="2"/>
  <c r="K255" i="2"/>
  <c r="K270" i="2"/>
  <c r="K244" i="2"/>
  <c r="K290" i="2"/>
  <c r="K245" i="2"/>
  <c r="K299" i="2"/>
  <c r="K280" i="2"/>
  <c r="K262" i="2"/>
  <c r="K250" i="2"/>
  <c r="K302" i="2"/>
  <c r="K253" i="2"/>
  <c r="K288" i="2"/>
  <c r="K249" i="2"/>
  <c r="K259" i="2"/>
  <c r="K278" i="2"/>
  <c r="K287" i="2"/>
  <c r="K312" i="2"/>
  <c r="K310" i="2"/>
  <c r="K284" i="2"/>
  <c r="K297" i="2"/>
  <c r="K314" i="2"/>
  <c r="K315" i="2"/>
  <c r="K273" i="2"/>
  <c r="K295" i="2"/>
  <c r="K313" i="2"/>
  <c r="K298" i="2"/>
  <c r="K279" i="2"/>
  <c r="K260" i="2"/>
  <c r="K289" i="2"/>
  <c r="K293" i="2"/>
  <c r="K243" i="2"/>
  <c r="K257" i="2"/>
  <c r="K294" i="2"/>
  <c r="K308" i="2"/>
  <c r="K242" i="2"/>
  <c r="K285" i="2"/>
  <c r="K272" i="2"/>
  <c r="K283" i="2"/>
  <c r="K274" i="2"/>
  <c r="K305" i="2"/>
  <c r="H319" i="2"/>
  <c r="H294" i="2"/>
  <c r="H301" i="2"/>
  <c r="H291" i="2"/>
  <c r="H317" i="2"/>
  <c r="H306" i="2"/>
  <c r="H287" i="2"/>
  <c r="H282" i="2"/>
  <c r="H286" i="2"/>
  <c r="H315" i="2"/>
  <c r="H313" i="2"/>
  <c r="H290" i="2"/>
  <c r="H283" i="2"/>
  <c r="H299" i="2"/>
  <c r="H309" i="2"/>
  <c r="H281" i="2"/>
  <c r="H270" i="2"/>
  <c r="H254" i="2"/>
  <c r="H243" i="2"/>
  <c r="H255" i="2"/>
  <c r="H274" i="2"/>
  <c r="H314" i="2"/>
  <c r="H289" i="2"/>
  <c r="H302" i="2"/>
  <c r="H295" i="2"/>
  <c r="H293" i="2"/>
  <c r="H271" i="2"/>
  <c r="H253" i="2"/>
  <c r="H298" i="2"/>
  <c r="H316" i="2"/>
  <c r="H292" i="2"/>
  <c r="H307" i="2"/>
  <c r="H284" i="2"/>
  <c r="H285" i="2"/>
  <c r="H272" i="2"/>
  <c r="H268" i="2"/>
  <c r="H264" i="2"/>
  <c r="H258" i="2"/>
  <c r="H256" i="2"/>
  <c r="H252" i="2"/>
  <c r="H248" i="2"/>
  <c r="H278" i="2"/>
  <c r="H310" i="2"/>
  <c r="H297" i="2"/>
  <c r="H279" i="2"/>
  <c r="H304" i="2"/>
  <c r="H311" i="2"/>
  <c r="H273" i="2"/>
  <c r="H269" i="2"/>
  <c r="H265" i="2"/>
  <c r="H259" i="2"/>
  <c r="H305" i="2"/>
  <c r="H318" i="2"/>
  <c r="H288" i="2"/>
  <c r="H296" i="2"/>
  <c r="H262" i="2"/>
  <c r="H249" i="2"/>
  <c r="H276" i="2"/>
  <c r="H277" i="2"/>
  <c r="H308" i="2"/>
  <c r="H300" i="2"/>
  <c r="H263" i="2"/>
  <c r="H246" i="2"/>
  <c r="H244" i="2"/>
  <c r="H303" i="2"/>
  <c r="H312" i="2"/>
  <c r="H280" i="2"/>
  <c r="H275" i="2"/>
  <c r="H266" i="2"/>
  <c r="H260" i="2"/>
  <c r="H250" i="2"/>
  <c r="H247" i="2"/>
  <c r="H245" i="2"/>
  <c r="H267" i="2"/>
  <c r="H261" i="2"/>
  <c r="H251" i="2"/>
  <c r="H242" i="2"/>
  <c r="H257" i="2"/>
  <c r="I280" i="2"/>
  <c r="I278" i="2"/>
  <c r="I319" i="2"/>
  <c r="I302" i="2"/>
  <c r="I281" i="2"/>
  <c r="I294" i="2"/>
  <c r="I295" i="2"/>
  <c r="I286" i="2"/>
  <c r="I301" i="2"/>
  <c r="I282" i="2"/>
  <c r="I304" i="2"/>
  <c r="I284" i="2"/>
  <c r="I299" i="2"/>
  <c r="I289" i="2"/>
  <c r="I300" i="2"/>
  <c r="I248" i="2"/>
  <c r="I291" i="2"/>
  <c r="I285" i="2"/>
  <c r="I292" i="2"/>
  <c r="I307" i="2"/>
  <c r="I267" i="2"/>
  <c r="I265" i="2"/>
  <c r="I263" i="2"/>
  <c r="I251" i="2"/>
  <c r="I266" i="2"/>
  <c r="I264" i="2"/>
  <c r="I252" i="2"/>
  <c r="I249" i="2"/>
  <c r="I245" i="2"/>
  <c r="I296" i="2"/>
  <c r="I306" i="2"/>
  <c r="I297" i="2"/>
  <c r="I312" i="2"/>
  <c r="I268" i="2"/>
  <c r="I247" i="2"/>
  <c r="I243" i="2"/>
  <c r="I242" i="2"/>
  <c r="I276" i="2"/>
  <c r="I287" i="2"/>
  <c r="I316" i="2"/>
  <c r="I314" i="2"/>
  <c r="I288" i="2"/>
  <c r="I271" i="2"/>
  <c r="I261" i="2"/>
  <c r="I255" i="2"/>
  <c r="I246" i="2"/>
  <c r="I310" i="2"/>
  <c r="I279" i="2"/>
  <c r="I311" i="2"/>
  <c r="I277" i="2"/>
  <c r="I298" i="2"/>
  <c r="I272" i="2"/>
  <c r="I262" i="2"/>
  <c r="I308" i="2"/>
  <c r="I313" i="2"/>
  <c r="I283" i="2"/>
  <c r="I259" i="2"/>
  <c r="I274" i="2"/>
  <c r="I270" i="2"/>
  <c r="I258" i="2"/>
  <c r="I250" i="2"/>
  <c r="I256" i="2"/>
  <c r="I317" i="2"/>
  <c r="I315" i="2"/>
  <c r="I309" i="2"/>
  <c r="I293" i="2"/>
  <c r="I305" i="2"/>
  <c r="I303" i="2"/>
  <c r="I318" i="2"/>
  <c r="I260" i="2"/>
  <c r="I254" i="2"/>
  <c r="I244" i="2"/>
  <c r="I290" i="2"/>
  <c r="I275" i="2"/>
  <c r="I273" i="2"/>
  <c r="I269" i="2"/>
  <c r="I257" i="2"/>
  <c r="I253" i="2"/>
  <c r="G317" i="2"/>
  <c r="G276" i="2"/>
  <c r="G288" i="2"/>
  <c r="G306" i="2"/>
  <c r="G286" i="2"/>
  <c r="G291" i="2"/>
  <c r="G295" i="2"/>
  <c r="G300" i="2"/>
  <c r="G284" i="2"/>
  <c r="G280" i="2"/>
  <c r="G278" i="2"/>
  <c r="G319" i="2"/>
  <c r="G299" i="2"/>
  <c r="G315" i="2"/>
  <c r="G260" i="2"/>
  <c r="G247" i="2"/>
  <c r="G245" i="2"/>
  <c r="G261" i="2"/>
  <c r="G255" i="2"/>
  <c r="G274" i="2"/>
  <c r="G294" i="2"/>
  <c r="G279" i="2"/>
  <c r="G309" i="2"/>
  <c r="G313" i="2"/>
  <c r="G293" i="2"/>
  <c r="G289" i="2"/>
  <c r="G298" i="2"/>
  <c r="G297" i="2"/>
  <c r="G302" i="2"/>
  <c r="G311" i="2"/>
  <c r="G296" i="2"/>
  <c r="G270" i="2"/>
  <c r="G266" i="2"/>
  <c r="G254" i="2"/>
  <c r="G250" i="2"/>
  <c r="G316" i="2"/>
  <c r="G292" i="2"/>
  <c r="G303" i="2"/>
  <c r="G308" i="2"/>
  <c r="G271" i="2"/>
  <c r="G267" i="2"/>
  <c r="G251" i="2"/>
  <c r="G242" i="2"/>
  <c r="G277" i="2"/>
  <c r="G318" i="2"/>
  <c r="G290" i="2"/>
  <c r="G305" i="2"/>
  <c r="G282" i="2"/>
  <c r="G272" i="2"/>
  <c r="G268" i="2"/>
  <c r="G264" i="2"/>
  <c r="G256" i="2"/>
  <c r="G252" i="2"/>
  <c r="G243" i="2"/>
  <c r="G281" i="2"/>
  <c r="G263" i="2"/>
  <c r="G244" i="2"/>
  <c r="G283" i="2"/>
  <c r="G312" i="2"/>
  <c r="G301" i="2"/>
  <c r="G285" i="2"/>
  <c r="G304" i="2"/>
  <c r="G273" i="2"/>
  <c r="G269" i="2"/>
  <c r="G265" i="2"/>
  <c r="G257" i="2"/>
  <c r="G253" i="2"/>
  <c r="G248" i="2"/>
  <c r="G259" i="2"/>
  <c r="G246" i="2"/>
  <c r="G314" i="2"/>
  <c r="G310" i="2"/>
  <c r="G287" i="2"/>
  <c r="G275" i="2"/>
  <c r="G307" i="2"/>
  <c r="G262" i="2"/>
  <c r="G258" i="2"/>
  <c r="G249" i="2"/>
  <c r="J269" i="2"/>
  <c r="J316" i="2"/>
  <c r="J268" i="2"/>
  <c r="J313" i="2"/>
  <c r="J314" i="2"/>
  <c r="J270" i="2"/>
  <c r="J295" i="2"/>
  <c r="J286" i="2"/>
  <c r="J288" i="2"/>
  <c r="J297" i="2"/>
  <c r="J312" i="2"/>
  <c r="J315" i="2"/>
  <c r="J309" i="2"/>
  <c r="J300" i="2"/>
  <c r="J317" i="2"/>
  <c r="J278" i="2"/>
  <c r="J302" i="2"/>
  <c r="J271" i="2"/>
  <c r="J311" i="2"/>
  <c r="J285" i="2"/>
  <c r="J275" i="2"/>
  <c r="J279" i="2"/>
  <c r="J308" i="2"/>
  <c r="J299" i="2"/>
  <c r="J287" i="2"/>
  <c r="J301" i="2"/>
  <c r="J289" i="2"/>
  <c r="J280" i="2"/>
  <c r="J298" i="2"/>
  <c r="J303" i="2"/>
  <c r="J310" i="2"/>
  <c r="J296" i="2"/>
  <c r="J293" i="2"/>
  <c r="J318" i="2"/>
  <c r="J282" i="2"/>
  <c r="J281" i="2"/>
  <c r="J276" i="2"/>
  <c r="J266" i="2"/>
  <c r="J294" i="2"/>
  <c r="J306" i="2"/>
  <c r="J283" i="2"/>
  <c r="J267" i="2"/>
  <c r="J277" i="2"/>
  <c r="J260" i="2"/>
  <c r="J290" i="2"/>
  <c r="J305" i="2"/>
  <c r="J265" i="2"/>
  <c r="J253" i="2"/>
  <c r="J257" i="2"/>
  <c r="J256" i="2"/>
  <c r="J242" i="2"/>
  <c r="J274" i="2"/>
  <c r="J249" i="2"/>
  <c r="J291" i="2"/>
  <c r="J284" i="2"/>
  <c r="J307" i="2"/>
  <c r="J254" i="2"/>
  <c r="J248" i="2"/>
  <c r="J251" i="2"/>
  <c r="J292" i="2"/>
  <c r="J252" i="2"/>
  <c r="J263" i="2"/>
  <c r="J261" i="2"/>
  <c r="J258" i="2"/>
  <c r="J255" i="2"/>
  <c r="J245" i="2"/>
  <c r="J244" i="2"/>
  <c r="J304" i="2"/>
  <c r="J272" i="2"/>
  <c r="J262" i="2"/>
  <c r="J250" i="2"/>
  <c r="J247" i="2"/>
  <c r="J246" i="2"/>
  <c r="J264" i="2"/>
  <c r="J259" i="2"/>
  <c r="J243" i="2"/>
  <c r="J273" i="2"/>
  <c r="L164" i="2"/>
  <c r="L299" i="2"/>
  <c r="L249" i="2"/>
  <c r="L292" i="2"/>
  <c r="L304" i="2"/>
  <c r="L282" i="2"/>
  <c r="L262" i="2"/>
  <c r="L277" i="2"/>
  <c r="L279" i="2"/>
  <c r="L252" i="2"/>
  <c r="L272" i="2"/>
  <c r="L242" i="2"/>
  <c r="L269" i="2"/>
  <c r="L309" i="2"/>
  <c r="L302" i="2"/>
  <c r="L314" i="2"/>
  <c r="L267" i="2"/>
  <c r="L247" i="2"/>
  <c r="L259" i="2"/>
  <c r="L312" i="2"/>
  <c r="L289" i="2"/>
  <c r="L284" i="2"/>
  <c r="L254" i="2"/>
  <c r="L264" i="2"/>
  <c r="L297" i="2"/>
  <c r="L287" i="2"/>
  <c r="L257" i="2"/>
  <c r="L294" i="2"/>
  <c r="L244" i="2"/>
  <c r="L274" i="2"/>
  <c r="L307" i="2"/>
  <c r="H239" i="2"/>
  <c r="H235" i="2"/>
  <c r="H224" i="2"/>
  <c r="H221" i="2"/>
  <c r="H214" i="2"/>
  <c r="H212" i="2"/>
  <c r="H206" i="2"/>
  <c r="H198" i="2"/>
  <c r="H188" i="2"/>
  <c r="H180" i="2"/>
  <c r="H177" i="2"/>
  <c r="H175" i="2"/>
  <c r="H234" i="2"/>
  <c r="H197" i="2"/>
  <c r="H179" i="2"/>
  <c r="H240" i="2"/>
  <c r="H230" i="2"/>
  <c r="H225" i="2"/>
  <c r="H222" i="2"/>
  <c r="H215" i="2"/>
  <c r="H213" i="2"/>
  <c r="H207" i="2"/>
  <c r="H199" i="2"/>
  <c r="H189" i="2"/>
  <c r="H181" i="2"/>
  <c r="H172" i="2"/>
  <c r="H195" i="2"/>
  <c r="H241" i="2"/>
  <c r="H231" i="2"/>
  <c r="H223" i="2"/>
  <c r="H218" i="2"/>
  <c r="H208" i="2"/>
  <c r="H202" i="2"/>
  <c r="H192" i="2"/>
  <c r="H186" i="2"/>
  <c r="H173" i="2"/>
  <c r="H168" i="2"/>
  <c r="H171" i="2"/>
  <c r="H238" i="2"/>
  <c r="H236" i="2"/>
  <c r="H219" i="2"/>
  <c r="H209" i="2"/>
  <c r="H203" i="2"/>
  <c r="H193" i="2"/>
  <c r="H187" i="2"/>
  <c r="H170" i="2"/>
  <c r="H169" i="2"/>
  <c r="H184" i="2"/>
  <c r="H165" i="2"/>
  <c r="H217" i="2"/>
  <c r="H176" i="2"/>
  <c r="H237" i="2"/>
  <c r="H226" i="2"/>
  <c r="H200" i="2"/>
  <c r="H205" i="2"/>
  <c r="H174" i="2"/>
  <c r="H232" i="2"/>
  <c r="H228" i="2"/>
  <c r="H227" i="2"/>
  <c r="H201" i="2"/>
  <c r="H185" i="2"/>
  <c r="H182" i="2"/>
  <c r="H166" i="2"/>
  <c r="H220" i="2"/>
  <c r="H233" i="2"/>
  <c r="H229" i="2"/>
  <c r="H216" i="2"/>
  <c r="H210" i="2"/>
  <c r="H204" i="2"/>
  <c r="H196" i="2"/>
  <c r="H194" i="2"/>
  <c r="H190" i="2"/>
  <c r="H183" i="2"/>
  <c r="H178" i="2"/>
  <c r="H167" i="2"/>
  <c r="H211" i="2"/>
  <c r="H191" i="2"/>
  <c r="I207" i="2"/>
  <c r="I230" i="2"/>
  <c r="I216" i="2"/>
  <c r="I210" i="2"/>
  <c r="I190" i="2"/>
  <c r="I185" i="2"/>
  <c r="I239" i="2"/>
  <c r="I235" i="2"/>
  <c r="I217" i="2"/>
  <c r="I211" i="2"/>
  <c r="I186" i="2"/>
  <c r="I170" i="2"/>
  <c r="I169" i="2"/>
  <c r="I167" i="2"/>
  <c r="I178" i="2"/>
  <c r="I175" i="2"/>
  <c r="I240" i="2"/>
  <c r="I236" i="2"/>
  <c r="I214" i="2"/>
  <c r="I212" i="2"/>
  <c r="I199" i="2"/>
  <c r="I193" i="2"/>
  <c r="I191" i="2"/>
  <c r="I171" i="2"/>
  <c r="I229" i="2"/>
  <c r="I196" i="2"/>
  <c r="I166" i="2"/>
  <c r="I233" i="2"/>
  <c r="I227" i="2"/>
  <c r="I223" i="2"/>
  <c r="I220" i="2"/>
  <c r="I215" i="2"/>
  <c r="I213" i="2"/>
  <c r="I200" i="2"/>
  <c r="I194" i="2"/>
  <c r="I187" i="2"/>
  <c r="I174" i="2"/>
  <c r="I165" i="2"/>
  <c r="I197" i="2"/>
  <c r="I180" i="2"/>
  <c r="I202" i="2"/>
  <c r="I234" i="2"/>
  <c r="I228" i="2"/>
  <c r="I221" i="2"/>
  <c r="I218" i="2"/>
  <c r="I208" i="2"/>
  <c r="I205" i="2"/>
  <c r="I203" i="2"/>
  <c r="I192" i="2"/>
  <c r="I183" i="2"/>
  <c r="I226" i="2"/>
  <c r="I237" i="2"/>
  <c r="I231" i="2"/>
  <c r="I222" i="2"/>
  <c r="I219" i="2"/>
  <c r="I209" i="2"/>
  <c r="I206" i="2"/>
  <c r="I204" i="2"/>
  <c r="I198" i="2"/>
  <c r="I188" i="2"/>
  <c r="I184" i="2"/>
  <c r="I179" i="2"/>
  <c r="I176" i="2"/>
  <c r="I172" i="2"/>
  <c r="I181" i="2"/>
  <c r="I238" i="2"/>
  <c r="I232" i="2"/>
  <c r="I225" i="2"/>
  <c r="I224" i="2"/>
  <c r="I201" i="2"/>
  <c r="I195" i="2"/>
  <c r="I189" i="2"/>
  <c r="I182" i="2"/>
  <c r="I177" i="2"/>
  <c r="I173" i="2"/>
  <c r="I168" i="2"/>
  <c r="G233" i="2"/>
  <c r="G229" i="2"/>
  <c r="G226" i="2"/>
  <c r="G210" i="2"/>
  <c r="G204" i="2"/>
  <c r="G196" i="2"/>
  <c r="G183" i="2"/>
  <c r="G178" i="2"/>
  <c r="G238" i="2"/>
  <c r="G227" i="2"/>
  <c r="G220" i="2"/>
  <c r="G211" i="2"/>
  <c r="G205" i="2"/>
  <c r="G197" i="2"/>
  <c r="G179" i="2"/>
  <c r="G174" i="2"/>
  <c r="G202" i="2"/>
  <c r="G186" i="2"/>
  <c r="G167" i="2"/>
  <c r="G232" i="2"/>
  <c r="G239" i="2"/>
  <c r="G224" i="2"/>
  <c r="G221" i="2"/>
  <c r="G216" i="2"/>
  <c r="G188" i="2"/>
  <c r="G184" i="2"/>
  <c r="G180" i="2"/>
  <c r="G175" i="2"/>
  <c r="G198" i="2"/>
  <c r="G190" i="2"/>
  <c r="G207" i="2"/>
  <c r="G240" i="2"/>
  <c r="G234" i="2"/>
  <c r="G230" i="2"/>
  <c r="G225" i="2"/>
  <c r="G222" i="2"/>
  <c r="G217" i="2"/>
  <c r="G189" i="2"/>
  <c r="G185" i="2"/>
  <c r="G181" i="2"/>
  <c r="G176" i="2"/>
  <c r="G172" i="2"/>
  <c r="G166" i="2"/>
  <c r="G173" i="2"/>
  <c r="G241" i="2"/>
  <c r="G235" i="2"/>
  <c r="G231" i="2"/>
  <c r="G223" i="2"/>
  <c r="G214" i="2"/>
  <c r="G212" i="2"/>
  <c r="G194" i="2"/>
  <c r="G177" i="2"/>
  <c r="G168" i="2"/>
  <c r="G193" i="2"/>
  <c r="G182" i="2"/>
  <c r="G236" i="2"/>
  <c r="G215" i="2"/>
  <c r="G213" i="2"/>
  <c r="G203" i="2"/>
  <c r="G199" i="2"/>
  <c r="G195" i="2"/>
  <c r="G191" i="2"/>
  <c r="G187" i="2"/>
  <c r="G170" i="2"/>
  <c r="G169" i="2"/>
  <c r="G165" i="2"/>
  <c r="G209" i="2"/>
  <c r="G201" i="2"/>
  <c r="G237" i="2"/>
  <c r="G218" i="2"/>
  <c r="G208" i="2"/>
  <c r="G206" i="2"/>
  <c r="G200" i="2"/>
  <c r="G192" i="2"/>
  <c r="G171" i="2"/>
  <c r="G228" i="2"/>
  <c r="G219" i="2"/>
  <c r="J116" i="2"/>
  <c r="J206" i="2"/>
  <c r="J215" i="2"/>
  <c r="J202" i="2"/>
  <c r="J190" i="2"/>
  <c r="J187" i="2"/>
  <c r="J174" i="2"/>
  <c r="J166" i="2"/>
  <c r="J237" i="2"/>
  <c r="J225" i="2"/>
  <c r="J221" i="2"/>
  <c r="J220" i="2"/>
  <c r="J209" i="2"/>
  <c r="J196" i="2"/>
  <c r="J192" i="2"/>
  <c r="J165" i="2"/>
  <c r="J226" i="2"/>
  <c r="J184" i="2"/>
  <c r="J181" i="2"/>
  <c r="J210" i="2"/>
  <c r="J204" i="2"/>
  <c r="J200" i="2"/>
  <c r="J191" i="2"/>
  <c r="J189" i="2"/>
  <c r="J171" i="2"/>
  <c r="J179" i="2"/>
  <c r="J167" i="2"/>
  <c r="J177" i="2"/>
  <c r="J235" i="2"/>
  <c r="J231" i="2"/>
  <c r="J230" i="2"/>
  <c r="J214" i="2"/>
  <c r="J211" i="2"/>
  <c r="J205" i="2"/>
  <c r="J201" i="2"/>
  <c r="J197" i="2"/>
  <c r="J195" i="2"/>
  <c r="J172" i="2"/>
  <c r="J170" i="2"/>
  <c r="J236" i="2"/>
  <c r="J239" i="2"/>
  <c r="J224" i="2"/>
  <c r="J217" i="2"/>
  <c r="J186" i="2"/>
  <c r="J182" i="2"/>
  <c r="J227" i="2"/>
  <c r="J232" i="2"/>
  <c r="J222" i="2"/>
  <c r="J219" i="2"/>
  <c r="J180" i="2"/>
  <c r="J207" i="2"/>
  <c r="J194" i="2"/>
  <c r="J164" i="2"/>
  <c r="J234" i="2"/>
  <c r="J185" i="2"/>
  <c r="J216" i="2"/>
  <c r="J212" i="2"/>
  <c r="J176" i="2"/>
  <c r="J175" i="2"/>
  <c r="J229" i="2"/>
  <c r="J199" i="2"/>
  <c r="J169" i="2"/>
  <c r="K116" i="2"/>
  <c r="K226" i="2"/>
  <c r="K211" i="2"/>
  <c r="K214" i="2"/>
  <c r="K224" i="2"/>
  <c r="K229" i="2"/>
  <c r="K231" i="2"/>
  <c r="K236" i="2"/>
  <c r="K216" i="2"/>
  <c r="K234" i="2"/>
  <c r="K219" i="2"/>
  <c r="K209" i="2"/>
  <c r="K221" i="2"/>
  <c r="K191" i="2"/>
  <c r="K206" i="2"/>
  <c r="K164" i="2"/>
  <c r="K184" i="2"/>
  <c r="K166" i="2"/>
  <c r="K201" i="2"/>
  <c r="K194" i="2"/>
  <c r="K171" i="2"/>
  <c r="K176" i="2"/>
  <c r="K196" i="2"/>
  <c r="K189" i="2"/>
  <c r="K174" i="2"/>
  <c r="K199" i="2"/>
  <c r="K179" i="2"/>
  <c r="K181" i="2"/>
  <c r="K169" i="2"/>
  <c r="K204" i="2"/>
  <c r="K186" i="2"/>
  <c r="J85" i="2"/>
  <c r="J90" i="2"/>
  <c r="J95" i="2"/>
  <c r="J98" i="2"/>
  <c r="J96" i="2"/>
  <c r="J93" i="2"/>
  <c r="J102" i="2"/>
  <c r="J88" i="2"/>
  <c r="J97" i="2"/>
  <c r="J94" i="2"/>
  <c r="J101" i="2"/>
  <c r="J87" i="2"/>
  <c r="J92" i="2"/>
  <c r="J91" i="2"/>
  <c r="J89" i="2"/>
  <c r="J99" i="2"/>
  <c r="J100" i="2"/>
  <c r="J114" i="2"/>
  <c r="J106" i="2"/>
  <c r="J104" i="2"/>
  <c r="J113" i="2"/>
  <c r="J112" i="2"/>
  <c r="J110" i="2"/>
  <c r="J86" i="2"/>
  <c r="J105" i="2"/>
  <c r="J103" i="2"/>
  <c r="J111" i="2"/>
  <c r="J107" i="2"/>
  <c r="J109" i="2"/>
  <c r="J108" i="2"/>
  <c r="H132" i="2"/>
  <c r="H111" i="2"/>
  <c r="H150" i="2"/>
  <c r="H129" i="2"/>
  <c r="H96" i="2"/>
  <c r="H159" i="2"/>
  <c r="H141" i="2"/>
  <c r="H126" i="2"/>
  <c r="H93" i="2"/>
  <c r="H147" i="2"/>
  <c r="H138" i="2"/>
  <c r="H114" i="2"/>
  <c r="H105" i="2"/>
  <c r="H156" i="2"/>
  <c r="H123" i="2"/>
  <c r="H90" i="2"/>
  <c r="H153" i="2"/>
  <c r="H108" i="2"/>
  <c r="H99" i="2"/>
  <c r="H120" i="2"/>
  <c r="H144" i="2"/>
  <c r="H117" i="2"/>
  <c r="H102" i="2"/>
  <c r="H135" i="2"/>
  <c r="H87" i="2"/>
  <c r="I144" i="2"/>
  <c r="I138" i="2"/>
  <c r="I102" i="2"/>
  <c r="I111" i="2"/>
  <c r="I109" i="2"/>
  <c r="I91" i="2"/>
  <c r="I156" i="2"/>
  <c r="I159" i="2"/>
  <c r="I114" i="2"/>
  <c r="I150" i="2"/>
  <c r="I141" i="2"/>
  <c r="I106" i="2"/>
  <c r="I93" i="2"/>
  <c r="I132" i="2"/>
  <c r="I123" i="2"/>
  <c r="I117" i="2"/>
  <c r="I147" i="2"/>
  <c r="I135" i="2"/>
  <c r="I97" i="2"/>
  <c r="I88" i="2"/>
  <c r="I126" i="2"/>
  <c r="I112" i="2"/>
  <c r="I99" i="2"/>
  <c r="I108" i="2"/>
  <c r="I153" i="2"/>
  <c r="I103" i="2"/>
  <c r="I129" i="2"/>
  <c r="I115" i="2"/>
  <c r="I94" i="2"/>
  <c r="I100" i="2"/>
  <c r="I90" i="2"/>
  <c r="I105" i="2"/>
  <c r="I87" i="2"/>
  <c r="I96" i="2"/>
  <c r="I85" i="2"/>
  <c r="I120" i="2"/>
  <c r="H84" i="2"/>
  <c r="H69" i="2"/>
  <c r="H63" i="2"/>
  <c r="H72" i="2"/>
  <c r="H60" i="2"/>
  <c r="H57" i="2"/>
  <c r="H54" i="2"/>
  <c r="H81" i="2"/>
  <c r="H75" i="2"/>
  <c r="H66" i="2"/>
  <c r="H78" i="2"/>
  <c r="I79" i="2"/>
  <c r="I73" i="2"/>
  <c r="I63" i="2"/>
  <c r="I67" i="2"/>
  <c r="I54" i="2"/>
  <c r="I82" i="2"/>
  <c r="I76" i="2"/>
  <c r="I72" i="2"/>
  <c r="I60" i="2"/>
  <c r="I69" i="2"/>
  <c r="I81" i="2"/>
  <c r="I66" i="2"/>
  <c r="I61" i="2"/>
  <c r="I58" i="2"/>
  <c r="I75" i="2"/>
  <c r="I70" i="2"/>
  <c r="I57" i="2"/>
  <c r="I78" i="2"/>
  <c r="I64" i="2"/>
  <c r="I55" i="2"/>
  <c r="H42" i="2"/>
  <c r="H39" i="2"/>
  <c r="H51" i="2"/>
  <c r="H48" i="2"/>
  <c r="H45" i="2"/>
  <c r="H33" i="2"/>
  <c r="H27" i="2"/>
  <c r="H30" i="2"/>
  <c r="H24" i="2"/>
  <c r="H36" i="2"/>
  <c r="H17" i="2"/>
  <c r="H15" i="2"/>
  <c r="H82" i="2"/>
  <c r="H107" i="2"/>
  <c r="H37" i="2"/>
  <c r="H131" i="2"/>
  <c r="H74" i="2"/>
  <c r="H161" i="2"/>
  <c r="H20" i="2"/>
  <c r="H139" i="2"/>
  <c r="H29" i="2"/>
  <c r="H26" i="2"/>
  <c r="H134" i="2"/>
  <c r="H89" i="2"/>
  <c r="H35" i="2"/>
  <c r="H127" i="2"/>
  <c r="H112" i="2"/>
  <c r="H68" i="2"/>
  <c r="H62" i="2"/>
  <c r="H98" i="2"/>
  <c r="H34" i="2"/>
  <c r="H137" i="2"/>
  <c r="H118" i="2"/>
  <c r="H10" i="2"/>
  <c r="H163" i="2"/>
  <c r="H25" i="2"/>
  <c r="H70" i="2"/>
  <c r="H86" i="2"/>
  <c r="H56" i="2"/>
  <c r="H145" i="2"/>
  <c r="H55" i="2"/>
  <c r="H115" i="2"/>
  <c r="H157" i="2"/>
  <c r="H151" i="2"/>
  <c r="H103" i="2"/>
  <c r="H106" i="2"/>
  <c r="H158" i="2"/>
  <c r="H16" i="2"/>
  <c r="H65" i="2"/>
  <c r="H77" i="2"/>
  <c r="H19" i="2"/>
  <c r="H140" i="2"/>
  <c r="H64" i="2"/>
  <c r="H95" i="2"/>
  <c r="H113" i="2"/>
  <c r="H143" i="2"/>
  <c r="H76" i="2"/>
  <c r="H73" i="2"/>
  <c r="H152" i="2"/>
  <c r="H128" i="2"/>
  <c r="H79" i="2"/>
  <c r="H130" i="2"/>
  <c r="H124" i="2"/>
  <c r="H59" i="2"/>
  <c r="H22" i="2"/>
  <c r="H13" i="2"/>
  <c r="H94" i="2"/>
  <c r="H164" i="2"/>
  <c r="H43" i="2"/>
  <c r="H83" i="2"/>
  <c r="H125" i="2"/>
  <c r="H9" i="2"/>
  <c r="H92" i="2"/>
  <c r="H40" i="2"/>
  <c r="H110" i="2"/>
  <c r="H61" i="2"/>
  <c r="H100" i="2"/>
  <c r="H41" i="2"/>
  <c r="H88" i="2"/>
  <c r="H142" i="2"/>
  <c r="H160" i="2"/>
  <c r="H38" i="2"/>
  <c r="H109" i="2"/>
  <c r="H155" i="2"/>
  <c r="H53" i="2"/>
  <c r="H85" i="2"/>
  <c r="H146" i="2"/>
  <c r="H67" i="2"/>
  <c r="H104" i="2"/>
  <c r="H28" i="2"/>
  <c r="H136" i="2"/>
  <c r="H11" i="2"/>
  <c r="H154" i="2"/>
  <c r="H121" i="2"/>
  <c r="H14" i="2"/>
  <c r="H49" i="2"/>
  <c r="H116" i="2"/>
  <c r="H32" i="2"/>
  <c r="H58" i="2"/>
  <c r="H122" i="2"/>
  <c r="H119" i="2"/>
  <c r="H71" i="2"/>
  <c r="H91" i="2"/>
  <c r="H46" i="2"/>
  <c r="H12" i="2"/>
  <c r="H148" i="2"/>
  <c r="H23" i="2"/>
  <c r="H50" i="2"/>
  <c r="H44" i="2"/>
  <c r="H31" i="2"/>
  <c r="H133" i="2"/>
  <c r="H97" i="2"/>
  <c r="H149" i="2"/>
  <c r="H52" i="2"/>
  <c r="H80" i="2"/>
  <c r="H101" i="2"/>
  <c r="H47" i="2"/>
  <c r="I113" i="2"/>
  <c r="I95" i="2"/>
  <c r="I20" i="2"/>
  <c r="I131" i="2"/>
  <c r="I68" i="2"/>
  <c r="I14" i="2"/>
  <c r="I164" i="2"/>
  <c r="I44" i="2"/>
  <c r="I53" i="2"/>
  <c r="I86" i="2"/>
  <c r="I122" i="2"/>
  <c r="I92" i="2"/>
  <c r="I119" i="2"/>
  <c r="I140" i="2"/>
  <c r="I77" i="2"/>
  <c r="I134" i="2"/>
  <c r="I149" i="2"/>
  <c r="I23" i="2"/>
  <c r="I146" i="2"/>
  <c r="I32" i="2"/>
  <c r="I65" i="2"/>
  <c r="I137" i="2"/>
  <c r="I56" i="2"/>
  <c r="I116" i="2"/>
  <c r="I47" i="2"/>
  <c r="I71" i="2"/>
  <c r="I80" i="2"/>
  <c r="I107" i="2"/>
  <c r="I17" i="2"/>
  <c r="I101" i="2"/>
  <c r="I74" i="2"/>
  <c r="I83" i="2"/>
  <c r="I110" i="2"/>
  <c r="I143" i="2"/>
  <c r="I125" i="2"/>
  <c r="I11" i="2"/>
  <c r="I26" i="2"/>
  <c r="I128" i="2"/>
  <c r="I41" i="2"/>
  <c r="I158" i="2"/>
  <c r="I62" i="2"/>
  <c r="I155" i="2"/>
  <c r="I29" i="2"/>
  <c r="I59" i="2"/>
  <c r="I10" i="2"/>
  <c r="I98" i="2"/>
  <c r="I35" i="2"/>
  <c r="I152" i="2"/>
  <c r="I16" i="2"/>
  <c r="I161" i="2"/>
  <c r="I50" i="2"/>
  <c r="I13" i="2"/>
  <c r="I104" i="2"/>
  <c r="I38" i="2"/>
  <c r="I89" i="2"/>
  <c r="G44" i="2"/>
  <c r="G136" i="2"/>
  <c r="G63" i="2"/>
  <c r="G22" i="2"/>
  <c r="G112" i="2"/>
  <c r="G41" i="2"/>
  <c r="G141" i="2"/>
  <c r="G147" i="2"/>
  <c r="G159" i="2"/>
  <c r="G87" i="2"/>
  <c r="G85" i="2"/>
  <c r="G97" i="2"/>
  <c r="G89" i="2"/>
  <c r="G42" i="2"/>
  <c r="G78" i="2"/>
  <c r="G123" i="2"/>
  <c r="G117" i="2"/>
  <c r="G122" i="2"/>
  <c r="G161" i="2"/>
  <c r="G81" i="2"/>
  <c r="G132" i="2"/>
  <c r="G138" i="2"/>
  <c r="G46" i="2"/>
  <c r="G30" i="2"/>
  <c r="G25" i="2"/>
  <c r="G67" i="2"/>
  <c r="G37" i="2"/>
  <c r="G115" i="2"/>
  <c r="G118" i="2"/>
  <c r="P118" i="2" s="1"/>
  <c r="E118" i="2" s="1"/>
  <c r="G116" i="2"/>
  <c r="G51" i="2"/>
  <c r="G13" i="2"/>
  <c r="G17" i="2"/>
  <c r="G91" i="2"/>
  <c r="G14" i="2"/>
  <c r="G104" i="2"/>
  <c r="G95" i="2"/>
  <c r="G131" i="2"/>
  <c r="G149" i="2"/>
  <c r="G36" i="2"/>
  <c r="G59" i="2"/>
  <c r="G48" i="2"/>
  <c r="G139" i="2"/>
  <c r="G55" i="2"/>
  <c r="G73" i="2"/>
  <c r="G113" i="2"/>
  <c r="G105" i="2"/>
  <c r="G102" i="2"/>
  <c r="G145" i="2"/>
  <c r="G75" i="2"/>
  <c r="G110" i="2"/>
  <c r="G77" i="2"/>
  <c r="G148" i="2"/>
  <c r="G126" i="2"/>
  <c r="G111" i="2"/>
  <c r="G29" i="2"/>
  <c r="G130" i="2"/>
  <c r="G54" i="2"/>
  <c r="G38" i="2"/>
  <c r="G74" i="2"/>
  <c r="G146" i="2"/>
  <c r="G164" i="2"/>
  <c r="G144" i="2"/>
  <c r="G10" i="2"/>
  <c r="G8" i="2"/>
  <c r="P8" i="2" s="1"/>
  <c r="E8" i="2" s="1"/>
  <c r="G158" i="2"/>
  <c r="G98" i="2"/>
  <c r="G58" i="2"/>
  <c r="G47" i="2"/>
  <c r="G143" i="2"/>
  <c r="G16" i="2"/>
  <c r="G52" i="2"/>
  <c r="G100" i="2"/>
  <c r="G12" i="2"/>
  <c r="G31" i="2"/>
  <c r="G107" i="2"/>
  <c r="G61" i="2"/>
  <c r="G120" i="2"/>
  <c r="G43" i="2"/>
  <c r="G35" i="2"/>
  <c r="G96" i="2"/>
  <c r="G71" i="2"/>
  <c r="G33" i="2"/>
  <c r="G56" i="2"/>
  <c r="G49" i="2"/>
  <c r="G154" i="2"/>
  <c r="G34" i="2"/>
  <c r="G24" i="2"/>
  <c r="G125" i="2"/>
  <c r="G83" i="2"/>
  <c r="G128" i="2"/>
  <c r="G65" i="2"/>
  <c r="G64" i="2"/>
  <c r="G68" i="2"/>
  <c r="G101" i="2"/>
  <c r="G103" i="2"/>
  <c r="G86" i="2"/>
  <c r="G150" i="2"/>
  <c r="G162" i="2"/>
  <c r="G88" i="2"/>
  <c r="G160" i="2"/>
  <c r="G119" i="2"/>
  <c r="G9" i="2"/>
  <c r="G90" i="2"/>
  <c r="G157" i="2"/>
  <c r="G28" i="2"/>
  <c r="G53" i="2"/>
  <c r="G133" i="2"/>
  <c r="G94" i="2"/>
  <c r="G109" i="2"/>
  <c r="G153" i="2"/>
  <c r="G19" i="2"/>
  <c r="G142" i="2"/>
  <c r="G121" i="2"/>
  <c r="G137" i="2"/>
  <c r="G62" i="2"/>
  <c r="G106" i="2"/>
  <c r="G39" i="2"/>
  <c r="G66" i="2"/>
  <c r="G127" i="2"/>
  <c r="G152" i="2"/>
  <c r="G129" i="2"/>
  <c r="G140" i="2"/>
  <c r="G76" i="2"/>
  <c r="G32" i="2"/>
  <c r="G92" i="2"/>
  <c r="G40" i="2"/>
  <c r="G26" i="2"/>
  <c r="G108" i="2"/>
  <c r="G23" i="2"/>
  <c r="G72" i="2"/>
  <c r="G82" i="2"/>
  <c r="G84" i="2"/>
  <c r="G99" i="2"/>
  <c r="G80" i="2"/>
  <c r="G20" i="2"/>
  <c r="G79" i="2"/>
  <c r="P79" i="2" s="1"/>
  <c r="E79" i="2" s="1"/>
  <c r="G114" i="2"/>
  <c r="G163" i="2"/>
  <c r="G70" i="2"/>
  <c r="G155" i="2"/>
  <c r="G151" i="2"/>
  <c r="G135" i="2"/>
  <c r="G156" i="2"/>
  <c r="G69" i="2"/>
  <c r="G60" i="2"/>
  <c r="G15" i="2"/>
  <c r="G18" i="2"/>
  <c r="P18" i="2" s="1"/>
  <c r="E18" i="2" s="1"/>
  <c r="G21" i="2"/>
  <c r="G45" i="2"/>
  <c r="G134" i="2"/>
  <c r="G27" i="2"/>
  <c r="G50" i="2"/>
  <c r="G124" i="2"/>
  <c r="G11" i="2"/>
  <c r="G57" i="2"/>
  <c r="G93" i="2"/>
  <c r="E7" i="2"/>
  <c r="P51" i="2"/>
  <c r="E51" i="2" s="1"/>
  <c r="J11" i="2"/>
  <c r="J14" i="2"/>
  <c r="J17" i="2"/>
  <c r="P400" i="2" l="1"/>
  <c r="E400" i="2" s="1"/>
  <c r="P366" i="2"/>
  <c r="E366" i="2" s="1"/>
  <c r="P324" i="2"/>
  <c r="E324" i="2" s="1"/>
  <c r="P39" i="2"/>
  <c r="E39" i="2" s="1"/>
  <c r="P326" i="2"/>
  <c r="E326" i="2" s="1"/>
  <c r="P369" i="2"/>
  <c r="E369" i="2" s="1"/>
  <c r="P323" i="2"/>
  <c r="E323" i="2" s="1"/>
  <c r="P321" i="2"/>
  <c r="E321" i="2" s="1"/>
  <c r="P345" i="2"/>
  <c r="E345" i="2" s="1"/>
  <c r="P398" i="2"/>
  <c r="E398" i="2" s="1"/>
  <c r="P327" i="2"/>
  <c r="E327" i="2" s="1"/>
  <c r="P380" i="2"/>
  <c r="E380" i="2" s="1"/>
  <c r="P357" i="2"/>
  <c r="E357" i="2" s="1"/>
  <c r="P320" i="2"/>
  <c r="E320" i="2" s="1"/>
  <c r="P371" i="2"/>
  <c r="E371" i="2" s="1"/>
  <c r="P403" i="2"/>
  <c r="E403" i="2" s="1"/>
  <c r="P334" i="2"/>
  <c r="E334" i="2" s="1"/>
  <c r="P393" i="2"/>
  <c r="E393" i="2" s="1"/>
  <c r="P21" i="2"/>
  <c r="E21" i="2" s="1"/>
  <c r="P160" i="2"/>
  <c r="E160" i="2" s="1"/>
  <c r="P322" i="2"/>
  <c r="E322" i="2" s="1"/>
  <c r="P325" i="2"/>
  <c r="E325" i="2" s="1"/>
  <c r="P348" i="2"/>
  <c r="E348" i="2" s="1"/>
  <c r="P404" i="2"/>
  <c r="E404" i="2" s="1"/>
  <c r="P397" i="2"/>
  <c r="E397" i="2" s="1"/>
  <c r="P401" i="2"/>
  <c r="E401" i="2" s="1"/>
  <c r="P347" i="2"/>
  <c r="E347" i="2" s="1"/>
  <c r="P373" i="2"/>
  <c r="E373" i="2" s="1"/>
  <c r="P382" i="2"/>
  <c r="E382" i="2" s="1"/>
  <c r="P387" i="2"/>
  <c r="E387" i="2" s="1"/>
  <c r="P405" i="2"/>
  <c r="E405" i="2" s="1"/>
  <c r="P394" i="2"/>
  <c r="E394" i="2" s="1"/>
  <c r="P374" i="2"/>
  <c r="E374" i="2" s="1"/>
  <c r="P399" i="2"/>
  <c r="E399" i="2" s="1"/>
  <c r="P392" i="2"/>
  <c r="E392" i="2" s="1"/>
  <c r="P360" i="2"/>
  <c r="E360" i="2" s="1"/>
  <c r="P395" i="2"/>
  <c r="E395" i="2" s="1"/>
  <c r="P379" i="2"/>
  <c r="E379" i="2" s="1"/>
  <c r="P396" i="2"/>
  <c r="E396" i="2" s="1"/>
  <c r="P390" i="2"/>
  <c r="E390" i="2" s="1"/>
  <c r="P381" i="2"/>
  <c r="E381" i="2" s="1"/>
  <c r="P372" i="2"/>
  <c r="E372" i="2" s="1"/>
  <c r="P340" i="2"/>
  <c r="E340" i="2" s="1"/>
  <c r="P365" i="2"/>
  <c r="E365" i="2" s="1"/>
  <c r="P385" i="2"/>
  <c r="E385" i="2" s="1"/>
  <c r="P354" i="2"/>
  <c r="E354" i="2" s="1"/>
  <c r="P389" i="2"/>
  <c r="E389" i="2" s="1"/>
  <c r="P384" i="2"/>
  <c r="E384" i="2" s="1"/>
  <c r="P362" i="2"/>
  <c r="E362" i="2" s="1"/>
  <c r="P386" i="2"/>
  <c r="E386" i="2" s="1"/>
  <c r="P383" i="2"/>
  <c r="E383" i="2" s="1"/>
  <c r="P358" i="2"/>
  <c r="E358" i="2" s="1"/>
  <c r="P344" i="2"/>
  <c r="E344" i="2" s="1"/>
  <c r="P378" i="2"/>
  <c r="E378" i="2" s="1"/>
  <c r="P335" i="2"/>
  <c r="E335" i="2" s="1"/>
  <c r="P351" i="2"/>
  <c r="E351" i="2" s="1"/>
  <c r="P376" i="2"/>
  <c r="E376" i="2" s="1"/>
  <c r="P353" i="2"/>
  <c r="E353" i="2" s="1"/>
  <c r="P363" i="2"/>
  <c r="E363" i="2" s="1"/>
  <c r="P375" i="2"/>
  <c r="E375" i="2" s="1"/>
  <c r="P370" i="2"/>
  <c r="E370" i="2" s="1"/>
  <c r="P364" i="2"/>
  <c r="E364" i="2" s="1"/>
  <c r="P377" i="2"/>
  <c r="E377" i="2" s="1"/>
  <c r="P367" i="2"/>
  <c r="E367" i="2" s="1"/>
  <c r="P352" i="2"/>
  <c r="E352" i="2" s="1"/>
  <c r="P355" i="2"/>
  <c r="E355" i="2" s="1"/>
  <c r="P368" i="2"/>
  <c r="E368" i="2" s="1"/>
  <c r="P336" i="2"/>
  <c r="E336" i="2" s="1"/>
  <c r="P361" i="2"/>
  <c r="E361" i="2" s="1"/>
  <c r="P356" i="2"/>
  <c r="E356" i="2" s="1"/>
  <c r="P359" i="2"/>
  <c r="E359" i="2" s="1"/>
  <c r="P342" i="2"/>
  <c r="E342" i="2" s="1"/>
  <c r="P346" i="2"/>
  <c r="E346" i="2" s="1"/>
  <c r="P331" i="2"/>
  <c r="E331" i="2" s="1"/>
  <c r="P349" i="2"/>
  <c r="E349" i="2" s="1"/>
  <c r="P339" i="2"/>
  <c r="E339" i="2" s="1"/>
  <c r="P350" i="2"/>
  <c r="E350" i="2" s="1"/>
  <c r="P337" i="2"/>
  <c r="E337" i="2" s="1"/>
  <c r="P37" i="2"/>
  <c r="E37" i="2" s="1"/>
  <c r="P333" i="2"/>
  <c r="E333" i="2" s="1"/>
  <c r="P343" i="2"/>
  <c r="E343" i="2" s="1"/>
  <c r="P121" i="2"/>
  <c r="E121" i="2" s="1"/>
  <c r="P44" i="2"/>
  <c r="E44" i="2" s="1"/>
  <c r="P338" i="2"/>
  <c r="E338" i="2" s="1"/>
  <c r="P66" i="2"/>
  <c r="E66" i="2" s="1"/>
  <c r="P341" i="2"/>
  <c r="E341" i="2" s="1"/>
  <c r="P332" i="2"/>
  <c r="E332" i="2" s="1"/>
  <c r="P330" i="2"/>
  <c r="E330" i="2" s="1"/>
  <c r="P329" i="2"/>
  <c r="E329" i="2" s="1"/>
  <c r="P328" i="2"/>
  <c r="E328" i="2" s="1"/>
  <c r="P156" i="2"/>
  <c r="E156" i="2" s="1"/>
  <c r="P84" i="2"/>
  <c r="E84" i="2" s="1"/>
  <c r="P36" i="2"/>
  <c r="E36" i="2" s="1"/>
  <c r="P27" i="2"/>
  <c r="E27" i="2" s="1"/>
  <c r="P138" i="2"/>
  <c r="E138" i="2" s="1"/>
  <c r="P97" i="2"/>
  <c r="E97" i="2" s="1"/>
  <c r="P150" i="2"/>
  <c r="E150" i="2" s="1"/>
  <c r="P306" i="2"/>
  <c r="E306" i="2" s="1"/>
  <c r="P203" i="2"/>
  <c r="E203" i="2" s="1"/>
  <c r="P114" i="2"/>
  <c r="E114" i="2" s="1"/>
  <c r="P129" i="2"/>
  <c r="E129" i="2" s="1"/>
  <c r="P241" i="2"/>
  <c r="E241" i="2" s="1"/>
  <c r="P142" i="2"/>
  <c r="E142" i="2" s="1"/>
  <c r="P90" i="2"/>
  <c r="E90" i="2" s="1"/>
  <c r="P316" i="2"/>
  <c r="E316" i="2" s="1"/>
  <c r="P135" i="2"/>
  <c r="E135" i="2" s="1"/>
  <c r="P297" i="2"/>
  <c r="E297" i="2" s="1"/>
  <c r="P126" i="2"/>
  <c r="E126" i="2" s="1"/>
  <c r="P162" i="2"/>
  <c r="E162" i="2" s="1"/>
  <c r="P117" i="2"/>
  <c r="E117" i="2" s="1"/>
  <c r="P159" i="2"/>
  <c r="E159" i="2" s="1"/>
  <c r="P213" i="2"/>
  <c r="E213" i="2" s="1"/>
  <c r="P93" i="2"/>
  <c r="E93" i="2" s="1"/>
  <c r="P60" i="2"/>
  <c r="E60" i="2" s="1"/>
  <c r="P48" i="2"/>
  <c r="E48" i="2" s="1"/>
  <c r="P87" i="2"/>
  <c r="E87" i="2" s="1"/>
  <c r="P103" i="2"/>
  <c r="E103" i="2" s="1"/>
  <c r="P261" i="2"/>
  <c r="E261" i="2" s="1"/>
  <c r="P310" i="2"/>
  <c r="E310" i="2" s="1"/>
  <c r="P295" i="2"/>
  <c r="E295" i="2" s="1"/>
  <c r="P45" i="2"/>
  <c r="E45" i="2" s="1"/>
  <c r="P264" i="2"/>
  <c r="E264" i="2" s="1"/>
  <c r="P277" i="2"/>
  <c r="E277" i="2" s="1"/>
  <c r="P70" i="2"/>
  <c r="E70" i="2" s="1"/>
  <c r="P211" i="2"/>
  <c r="E211" i="2" s="1"/>
  <c r="P57" i="2"/>
  <c r="E57" i="2" s="1"/>
  <c r="P82" i="2"/>
  <c r="E82" i="2" s="1"/>
  <c r="P15" i="2"/>
  <c r="E15" i="2" s="1"/>
  <c r="P72" i="2"/>
  <c r="E72" i="2" s="1"/>
  <c r="P63" i="2"/>
  <c r="E63" i="2" s="1"/>
  <c r="P238" i="2"/>
  <c r="E238" i="2" s="1"/>
  <c r="P247" i="2"/>
  <c r="E247" i="2" s="1"/>
  <c r="P263" i="2"/>
  <c r="E263" i="2" s="1"/>
  <c r="P120" i="2"/>
  <c r="E120" i="2" s="1"/>
  <c r="P42" i="2"/>
  <c r="E42" i="2" s="1"/>
  <c r="P291" i="2"/>
  <c r="E291" i="2" s="1"/>
  <c r="P81" i="2"/>
  <c r="E81" i="2" s="1"/>
  <c r="P54" i="2"/>
  <c r="E54" i="2" s="1"/>
  <c r="P24" i="2"/>
  <c r="E24" i="2" s="1"/>
  <c r="P105" i="2"/>
  <c r="E105" i="2" s="1"/>
  <c r="P217" i="2"/>
  <c r="E217" i="2" s="1"/>
  <c r="P285" i="2"/>
  <c r="E285" i="2" s="1"/>
  <c r="P292" i="2"/>
  <c r="E292" i="2" s="1"/>
  <c r="P173" i="2"/>
  <c r="E173" i="2" s="1"/>
  <c r="P240" i="2"/>
  <c r="E240" i="2" s="1"/>
  <c r="P198" i="2"/>
  <c r="E198" i="2" s="1"/>
  <c r="P249" i="2"/>
  <c r="E249" i="2" s="1"/>
  <c r="P246" i="2"/>
  <c r="E246" i="2" s="1"/>
  <c r="P304" i="2"/>
  <c r="E304" i="2" s="1"/>
  <c r="P243" i="2"/>
  <c r="E243" i="2" s="1"/>
  <c r="P290" i="2"/>
  <c r="E290" i="2" s="1"/>
  <c r="P311" i="2"/>
  <c r="E311" i="2" s="1"/>
  <c r="P315" i="2"/>
  <c r="E315" i="2" s="1"/>
  <c r="P218" i="2"/>
  <c r="E218" i="2" s="1"/>
  <c r="P262" i="2"/>
  <c r="E262" i="2" s="1"/>
  <c r="P305" i="2"/>
  <c r="E305" i="2" s="1"/>
  <c r="P270" i="2"/>
  <c r="E270" i="2" s="1"/>
  <c r="P274" i="2"/>
  <c r="E274" i="2" s="1"/>
  <c r="P319" i="2"/>
  <c r="E319" i="2" s="1"/>
  <c r="P174" i="2"/>
  <c r="E174" i="2" s="1"/>
  <c r="P216" i="2"/>
  <c r="E216" i="2" s="1"/>
  <c r="P232" i="2"/>
  <c r="E232" i="2" s="1"/>
  <c r="P273" i="2"/>
  <c r="E273" i="2" s="1"/>
  <c r="P252" i="2"/>
  <c r="E252" i="2" s="1"/>
  <c r="P141" i="2"/>
  <c r="E141" i="2" s="1"/>
  <c r="P228" i="2"/>
  <c r="E228" i="2" s="1"/>
  <c r="P313" i="2"/>
  <c r="E313" i="2" s="1"/>
  <c r="P190" i="2"/>
  <c r="E190" i="2" s="1"/>
  <c r="P178" i="2"/>
  <c r="E178" i="2" s="1"/>
  <c r="P239" i="2"/>
  <c r="E239" i="2" s="1"/>
  <c r="P210" i="2"/>
  <c r="E210" i="2" s="1"/>
  <c r="P237" i="2"/>
  <c r="E237" i="2" s="1"/>
  <c r="P293" i="2"/>
  <c r="E293" i="2" s="1"/>
  <c r="P202" i="2"/>
  <c r="E202" i="2" s="1"/>
  <c r="P269" i="2"/>
  <c r="E269" i="2" s="1"/>
  <c r="P309" i="2"/>
  <c r="E309" i="2" s="1"/>
  <c r="P259" i="2"/>
  <c r="E259" i="2" s="1"/>
  <c r="P251" i="2"/>
  <c r="E251" i="2" s="1"/>
  <c r="P307" i="2"/>
  <c r="E307" i="2" s="1"/>
  <c r="P253" i="2"/>
  <c r="E253" i="2" s="1"/>
  <c r="P312" i="2"/>
  <c r="E312" i="2" s="1"/>
  <c r="P242" i="2"/>
  <c r="E242" i="2" s="1"/>
  <c r="P255" i="2"/>
  <c r="E255" i="2" s="1"/>
  <c r="P278" i="2"/>
  <c r="E278" i="2" s="1"/>
  <c r="P288" i="2"/>
  <c r="E288" i="2" s="1"/>
  <c r="P214" i="2"/>
  <c r="E214" i="2" s="1"/>
  <c r="P257" i="2"/>
  <c r="E257" i="2" s="1"/>
  <c r="P283" i="2"/>
  <c r="E283" i="2" s="1"/>
  <c r="P268" i="2"/>
  <c r="E268" i="2" s="1"/>
  <c r="P280" i="2"/>
  <c r="E280" i="2" s="1"/>
  <c r="P276" i="2"/>
  <c r="E276" i="2" s="1"/>
  <c r="P193" i="2"/>
  <c r="E193" i="2" s="1"/>
  <c r="P254" i="2"/>
  <c r="E254" i="2" s="1"/>
  <c r="P287" i="2"/>
  <c r="E287" i="2" s="1"/>
  <c r="P265" i="2"/>
  <c r="E265" i="2" s="1"/>
  <c r="P244" i="2"/>
  <c r="E244" i="2" s="1"/>
  <c r="P272" i="2"/>
  <c r="E272" i="2" s="1"/>
  <c r="P266" i="2"/>
  <c r="E266" i="2" s="1"/>
  <c r="P245" i="2"/>
  <c r="E245" i="2" s="1"/>
  <c r="P284" i="2"/>
  <c r="E284" i="2" s="1"/>
  <c r="P317" i="2"/>
  <c r="E317" i="2" s="1"/>
  <c r="P196" i="2"/>
  <c r="E196" i="2" s="1"/>
  <c r="P200" i="2"/>
  <c r="E200" i="2" s="1"/>
  <c r="P170" i="2"/>
  <c r="E170" i="2" s="1"/>
  <c r="P223" i="2"/>
  <c r="E223" i="2" s="1"/>
  <c r="P207" i="2"/>
  <c r="E207" i="2" s="1"/>
  <c r="P197" i="2"/>
  <c r="E197" i="2" s="1"/>
  <c r="P299" i="2"/>
  <c r="E299" i="2" s="1"/>
  <c r="P282" i="2"/>
  <c r="E282" i="2" s="1"/>
  <c r="P271" i="2"/>
  <c r="E271" i="2" s="1"/>
  <c r="P199" i="2"/>
  <c r="E199" i="2" s="1"/>
  <c r="P195" i="2"/>
  <c r="E195" i="2" s="1"/>
  <c r="P189" i="2"/>
  <c r="E189" i="2" s="1"/>
  <c r="P172" i="2"/>
  <c r="E172" i="2" s="1"/>
  <c r="P215" i="2"/>
  <c r="E215" i="2" s="1"/>
  <c r="P175" i="2"/>
  <c r="E175" i="2" s="1"/>
  <c r="P267" i="2"/>
  <c r="E267" i="2" s="1"/>
  <c r="P250" i="2"/>
  <c r="E250" i="2" s="1"/>
  <c r="P314" i="2"/>
  <c r="E314" i="2" s="1"/>
  <c r="P281" i="2"/>
  <c r="E281" i="2" s="1"/>
  <c r="P296" i="2"/>
  <c r="E296" i="2" s="1"/>
  <c r="P260" i="2"/>
  <c r="E260" i="2" s="1"/>
  <c r="P256" i="2"/>
  <c r="E256" i="2" s="1"/>
  <c r="P308" i="2"/>
  <c r="E308" i="2" s="1"/>
  <c r="P289" i="2"/>
  <c r="E289" i="2" s="1"/>
  <c r="P294" i="2"/>
  <c r="E294" i="2" s="1"/>
  <c r="P300" i="2"/>
  <c r="E300" i="2" s="1"/>
  <c r="P318" i="2"/>
  <c r="E318" i="2" s="1"/>
  <c r="P298" i="2"/>
  <c r="E298" i="2" s="1"/>
  <c r="P209" i="2"/>
  <c r="E209" i="2" s="1"/>
  <c r="P303" i="2"/>
  <c r="E303" i="2" s="1"/>
  <c r="P279" i="2"/>
  <c r="E279" i="2" s="1"/>
  <c r="P219" i="2"/>
  <c r="E219" i="2" s="1"/>
  <c r="P275" i="2"/>
  <c r="E275" i="2" s="1"/>
  <c r="P258" i="2"/>
  <c r="E258" i="2" s="1"/>
  <c r="P302" i="2"/>
  <c r="E302" i="2" s="1"/>
  <c r="P286" i="2"/>
  <c r="E286" i="2" s="1"/>
  <c r="P176" i="2"/>
  <c r="E176" i="2" s="1"/>
  <c r="P206" i="2"/>
  <c r="E206" i="2" s="1"/>
  <c r="P169" i="2"/>
  <c r="E169" i="2" s="1"/>
  <c r="P234" i="2"/>
  <c r="E234" i="2" s="1"/>
  <c r="P248" i="2"/>
  <c r="E248" i="2" s="1"/>
  <c r="P301" i="2"/>
  <c r="E301" i="2" s="1"/>
  <c r="P171" i="2"/>
  <c r="E171" i="2" s="1"/>
  <c r="P19" i="2"/>
  <c r="E19" i="2" s="1"/>
  <c r="P102" i="2"/>
  <c r="E102" i="2" s="1"/>
  <c r="P123" i="2"/>
  <c r="E123" i="2" s="1"/>
  <c r="P167" i="2"/>
  <c r="E167" i="2" s="1"/>
  <c r="P181" i="2"/>
  <c r="E181" i="2" s="1"/>
  <c r="P201" i="2"/>
  <c r="E201" i="2" s="1"/>
  <c r="P177" i="2"/>
  <c r="E177" i="2" s="1"/>
  <c r="P222" i="2"/>
  <c r="E222" i="2" s="1"/>
  <c r="P226" i="2"/>
  <c r="E226" i="2" s="1"/>
  <c r="P192" i="2"/>
  <c r="E192" i="2" s="1"/>
  <c r="P165" i="2"/>
  <c r="E165" i="2" s="1"/>
  <c r="P212" i="2"/>
  <c r="E212" i="2" s="1"/>
  <c r="P230" i="2"/>
  <c r="E230" i="2" s="1"/>
  <c r="P186" i="2"/>
  <c r="E186" i="2" s="1"/>
  <c r="P229" i="2"/>
  <c r="E229" i="2" s="1"/>
  <c r="P225" i="2"/>
  <c r="E225" i="2" s="1"/>
  <c r="P132" i="2"/>
  <c r="E132" i="2" s="1"/>
  <c r="P236" i="2"/>
  <c r="E236" i="2" s="1"/>
  <c r="P180" i="2"/>
  <c r="E180" i="2" s="1"/>
  <c r="P163" i="2"/>
  <c r="E163" i="2" s="1"/>
  <c r="P140" i="2"/>
  <c r="E140" i="2" s="1"/>
  <c r="P166" i="2"/>
  <c r="E166" i="2" s="1"/>
  <c r="P227" i="2"/>
  <c r="E227" i="2" s="1"/>
  <c r="P208" i="2"/>
  <c r="E208" i="2" s="1"/>
  <c r="P187" i="2"/>
  <c r="E187" i="2" s="1"/>
  <c r="P182" i="2"/>
  <c r="E182" i="2" s="1"/>
  <c r="P231" i="2"/>
  <c r="E231" i="2" s="1"/>
  <c r="P185" i="2"/>
  <c r="E185" i="2" s="1"/>
  <c r="P221" i="2"/>
  <c r="E221" i="2" s="1"/>
  <c r="P179" i="2"/>
  <c r="E179" i="2" s="1"/>
  <c r="P183" i="2"/>
  <c r="E183" i="2" s="1"/>
  <c r="P168" i="2"/>
  <c r="E168" i="2" s="1"/>
  <c r="P188" i="2"/>
  <c r="E188" i="2" s="1"/>
  <c r="P233" i="2"/>
  <c r="E233" i="2" s="1"/>
  <c r="P75" i="2"/>
  <c r="E75" i="2" s="1"/>
  <c r="P184" i="2"/>
  <c r="E184" i="2" s="1"/>
  <c r="P235" i="2"/>
  <c r="E235" i="2" s="1"/>
  <c r="P204" i="2"/>
  <c r="E204" i="2" s="1"/>
  <c r="P191" i="2"/>
  <c r="E191" i="2" s="1"/>
  <c r="P224" i="2"/>
  <c r="E224" i="2" s="1"/>
  <c r="P152" i="2"/>
  <c r="E152" i="2" s="1"/>
  <c r="P157" i="2"/>
  <c r="E157" i="2" s="1"/>
  <c r="P96" i="2"/>
  <c r="E96" i="2" s="1"/>
  <c r="P100" i="2"/>
  <c r="E100" i="2" s="1"/>
  <c r="P194" i="2"/>
  <c r="E194" i="2" s="1"/>
  <c r="P220" i="2"/>
  <c r="E220" i="2" s="1"/>
  <c r="P205" i="2"/>
  <c r="E205" i="2" s="1"/>
  <c r="P130" i="2"/>
  <c r="E130" i="2" s="1"/>
  <c r="P147" i="2"/>
  <c r="E147" i="2" s="1"/>
  <c r="P108" i="2"/>
  <c r="E108" i="2" s="1"/>
  <c r="P111" i="2"/>
  <c r="E111" i="2" s="1"/>
  <c r="P78" i="2"/>
  <c r="E78" i="2" s="1"/>
  <c r="P69" i="2"/>
  <c r="E69" i="2" s="1"/>
  <c r="P153" i="2"/>
  <c r="E153" i="2" s="1"/>
  <c r="P144" i="2"/>
  <c r="E144" i="2" s="1"/>
  <c r="P99" i="2"/>
  <c r="E99" i="2" s="1"/>
  <c r="P106" i="2"/>
  <c r="E106" i="2" s="1"/>
  <c r="P53" i="2"/>
  <c r="E53" i="2" s="1"/>
  <c r="P33" i="2"/>
  <c r="E33" i="2" s="1"/>
  <c r="P49" i="2"/>
  <c r="E49" i="2" s="1"/>
  <c r="P30" i="2"/>
  <c r="E30" i="2" s="1"/>
  <c r="P80" i="2"/>
  <c r="E80" i="2" s="1"/>
  <c r="P9" i="2"/>
  <c r="E9" i="2" s="1"/>
  <c r="P50" i="2"/>
  <c r="E50" i="2" s="1"/>
  <c r="P61" i="2"/>
  <c r="E61" i="2" s="1"/>
  <c r="P139" i="2"/>
  <c r="E139" i="2" s="1"/>
  <c r="P94" i="2"/>
  <c r="E94" i="2" s="1"/>
  <c r="P64" i="2"/>
  <c r="E64" i="2" s="1"/>
  <c r="P43" i="2"/>
  <c r="E43" i="2" s="1"/>
  <c r="P155" i="2"/>
  <c r="E155" i="2" s="1"/>
  <c r="P86" i="2"/>
  <c r="E86" i="2" s="1"/>
  <c r="P124" i="2"/>
  <c r="E124" i="2" s="1"/>
  <c r="P134" i="2"/>
  <c r="E134" i="2" s="1"/>
  <c r="P34" i="2"/>
  <c r="E34" i="2" s="1"/>
  <c r="P47" i="2"/>
  <c r="E47" i="2" s="1"/>
  <c r="P109" i="2"/>
  <c r="E109" i="2" s="1"/>
  <c r="P23" i="2"/>
  <c r="E23" i="2" s="1"/>
  <c r="P137" i="2"/>
  <c r="E137" i="2" s="1"/>
  <c r="P20" i="2"/>
  <c r="E20" i="2" s="1"/>
  <c r="P29" i="2"/>
  <c r="E29" i="2" s="1"/>
  <c r="P16" i="2"/>
  <c r="E16" i="2" s="1"/>
  <c r="P148" i="2"/>
  <c r="E148" i="2" s="1"/>
  <c r="P151" i="2"/>
  <c r="E151" i="2" s="1"/>
  <c r="P95" i="2"/>
  <c r="E95" i="2" s="1"/>
  <c r="P62" i="2"/>
  <c r="E62" i="2" s="1"/>
  <c r="P133" i="2"/>
  <c r="E133" i="2" s="1"/>
  <c r="P88" i="2"/>
  <c r="E88" i="2" s="1"/>
  <c r="P58" i="2"/>
  <c r="E58" i="2" s="1"/>
  <c r="P146" i="2"/>
  <c r="E146" i="2" s="1"/>
  <c r="P46" i="2"/>
  <c r="E46" i="2" s="1"/>
  <c r="P128" i="2"/>
  <c r="E128" i="2" s="1"/>
  <c r="P31" i="2"/>
  <c r="E31" i="2" s="1"/>
  <c r="P98" i="2"/>
  <c r="E98" i="2" s="1"/>
  <c r="P110" i="2"/>
  <c r="E110" i="2" s="1"/>
  <c r="P85" i="2"/>
  <c r="E85" i="2" s="1"/>
  <c r="P125" i="2"/>
  <c r="E125" i="2" s="1"/>
  <c r="P145" i="2"/>
  <c r="E145" i="2" s="1"/>
  <c r="P92" i="2"/>
  <c r="E92" i="2" s="1"/>
  <c r="P119" i="2"/>
  <c r="E119" i="2" s="1"/>
  <c r="P154" i="2"/>
  <c r="E154" i="2" s="1"/>
  <c r="P143" i="2"/>
  <c r="E143" i="2" s="1"/>
  <c r="P131" i="2"/>
  <c r="E131" i="2" s="1"/>
  <c r="P116" i="2"/>
  <c r="E116" i="2" s="1"/>
  <c r="P83" i="2"/>
  <c r="E83" i="2" s="1"/>
  <c r="P71" i="2"/>
  <c r="E71" i="2" s="1"/>
  <c r="P158" i="2"/>
  <c r="E158" i="2" s="1"/>
  <c r="P91" i="2"/>
  <c r="E91" i="2" s="1"/>
  <c r="P67" i="2"/>
  <c r="E67" i="2" s="1"/>
  <c r="P136" i="2"/>
  <c r="E136" i="2" s="1"/>
  <c r="P113" i="2"/>
  <c r="E113" i="2" s="1"/>
  <c r="P41" i="2"/>
  <c r="E41" i="2" s="1"/>
  <c r="P40" i="2"/>
  <c r="E40" i="2" s="1"/>
  <c r="P127" i="2"/>
  <c r="E127" i="2" s="1"/>
  <c r="P89" i="2"/>
  <c r="E89" i="2" s="1"/>
  <c r="P112" i="2"/>
  <c r="E112" i="2" s="1"/>
  <c r="P56" i="2"/>
  <c r="E56" i="2" s="1"/>
  <c r="P25" i="2"/>
  <c r="E25" i="2" s="1"/>
  <c r="P76" i="2"/>
  <c r="E76" i="2" s="1"/>
  <c r="P65" i="2"/>
  <c r="E65" i="2" s="1"/>
  <c r="P107" i="2"/>
  <c r="E107" i="2" s="1"/>
  <c r="P74" i="2"/>
  <c r="E74" i="2" s="1"/>
  <c r="P77" i="2"/>
  <c r="E77" i="2" s="1"/>
  <c r="P55" i="2"/>
  <c r="E55" i="2" s="1"/>
  <c r="P115" i="2"/>
  <c r="E115" i="2" s="1"/>
  <c r="P22" i="2"/>
  <c r="E22" i="2" s="1"/>
  <c r="P73" i="2"/>
  <c r="E73" i="2" s="1"/>
  <c r="P38" i="2"/>
  <c r="E38" i="2" s="1"/>
  <c r="P161" i="2"/>
  <c r="E161" i="2" s="1"/>
  <c r="P12" i="2"/>
  <c r="E12" i="2" s="1"/>
  <c r="P32" i="2"/>
  <c r="E32" i="2" s="1"/>
  <c r="P59" i="2"/>
  <c r="E59" i="2" s="1"/>
  <c r="P28" i="2"/>
  <c r="E28" i="2" s="1"/>
  <c r="P35" i="2"/>
  <c r="E35" i="2" s="1"/>
  <c r="P52" i="2"/>
  <c r="E52" i="2" s="1"/>
  <c r="P10" i="2"/>
  <c r="E10" i="2" s="1"/>
  <c r="P13" i="2"/>
  <c r="E13" i="2" s="1"/>
  <c r="P26" i="2"/>
  <c r="E26" i="2" s="1"/>
  <c r="P149" i="2"/>
  <c r="E149" i="2" s="1"/>
  <c r="P101" i="2"/>
  <c r="E101" i="2" s="1"/>
  <c r="P122" i="2"/>
  <c r="E122" i="2" s="1"/>
  <c r="P11" i="2"/>
  <c r="E11" i="2" s="1"/>
  <c r="P164" i="2"/>
  <c r="E164" i="2" s="1"/>
  <c r="P68" i="2"/>
  <c r="E68" i="2" s="1"/>
  <c r="P14" i="2"/>
  <c r="E14" i="2" s="1"/>
  <c r="P104" i="2"/>
  <c r="E104" i="2" s="1"/>
  <c r="P17" i="2"/>
  <c r="E17" i="2" s="1"/>
  <c r="S295" i="2" l="1"/>
  <c r="T295" i="2" s="1"/>
  <c r="S318" i="2"/>
  <c r="T318" i="2" s="1"/>
  <c r="V318" i="2" s="1"/>
  <c r="S9" i="2"/>
  <c r="T9" i="2" s="1"/>
  <c r="S232" i="2"/>
  <c r="T232" i="2" s="1"/>
  <c r="S133" i="2"/>
  <c r="T133" i="2" s="1"/>
  <c r="V133" i="2" s="1"/>
  <c r="S249" i="2"/>
  <c r="T249" i="2" s="1"/>
  <c r="S15" i="2"/>
  <c r="T15" i="2" s="1"/>
  <c r="S43" i="2"/>
  <c r="T43" i="2" s="1"/>
  <c r="S187" i="2"/>
  <c r="T187" i="2" s="1"/>
  <c r="S148" i="2"/>
  <c r="T148" i="2" s="1"/>
  <c r="V148" i="2" s="1"/>
  <c r="S230" i="2"/>
  <c r="T230" i="2" s="1"/>
  <c r="S20" i="2"/>
  <c r="T20" i="2" s="1"/>
  <c r="S58" i="2"/>
  <c r="T58" i="2" s="1"/>
  <c r="V58" i="2" s="1"/>
  <c r="S143" i="2"/>
  <c r="T143" i="2" s="1"/>
  <c r="S25" i="2"/>
  <c r="T25" i="2" s="1"/>
  <c r="S366" i="2"/>
  <c r="T366" i="2" s="1"/>
  <c r="S252" i="2"/>
  <c r="T252" i="2" s="1"/>
  <c r="S406" i="2"/>
  <c r="T406" i="2" s="1"/>
  <c r="V406" i="2" s="1"/>
  <c r="S69" i="2"/>
  <c r="T69" i="2" s="1"/>
  <c r="S346" i="2"/>
  <c r="T346" i="2" s="1"/>
  <c r="S271" i="2"/>
  <c r="T271" i="2" s="1"/>
  <c r="S99" i="2"/>
  <c r="T99" i="2" s="1"/>
  <c r="S321" i="2"/>
  <c r="T321" i="2" s="1"/>
  <c r="S229" i="2"/>
  <c r="T229" i="2" s="1"/>
  <c r="S328" i="2"/>
  <c r="T328" i="2" s="1"/>
  <c r="S356" i="2"/>
  <c r="T356" i="2" s="1"/>
  <c r="V356" i="2" s="1"/>
  <c r="S32" i="2"/>
  <c r="T32" i="2" s="1"/>
  <c r="S192" i="2"/>
  <c r="T192" i="2" s="1"/>
  <c r="S399" i="2"/>
  <c r="T399" i="2" s="1"/>
  <c r="S22" i="2"/>
  <c r="T22" i="2" s="1"/>
  <c r="S210" i="2"/>
  <c r="T210" i="2" s="1"/>
  <c r="S227" i="2"/>
  <c r="T227" i="2" s="1"/>
  <c r="S250" i="2"/>
  <c r="T250" i="2" s="1"/>
  <c r="S84" i="2"/>
  <c r="T84" i="2" s="1"/>
  <c r="V84" i="2" s="1"/>
  <c r="S39" i="2"/>
  <c r="T39" i="2" s="1"/>
  <c r="S362" i="2"/>
  <c r="T362" i="2" s="1"/>
  <c r="S161" i="2"/>
  <c r="T161" i="2" s="1"/>
  <c r="S62" i="2"/>
  <c r="T62" i="2" s="1"/>
  <c r="S338" i="2"/>
  <c r="T338" i="2" s="1"/>
  <c r="S222" i="2"/>
  <c r="T222" i="2" s="1"/>
  <c r="S146" i="2"/>
  <c r="T146" i="2" s="1"/>
  <c r="S292" i="2"/>
  <c r="T292" i="2" s="1"/>
  <c r="V292" i="2" s="1"/>
  <c r="S167" i="2"/>
  <c r="T167" i="2" s="1"/>
  <c r="U167" i="2" s="1"/>
  <c r="W167" i="2" s="1"/>
  <c r="S56" i="2"/>
  <c r="T56" i="2" s="1"/>
  <c r="S18" i="2"/>
  <c r="T18" i="2" s="1"/>
  <c r="S373" i="2"/>
  <c r="T373" i="2" s="1"/>
  <c r="S46" i="2"/>
  <c r="T46" i="2" s="1"/>
  <c r="S355" i="2"/>
  <c r="T355" i="2" s="1"/>
  <c r="S244" i="2"/>
  <c r="T244" i="2" s="1"/>
  <c r="S396" i="2"/>
  <c r="T396" i="2" s="1"/>
  <c r="V396" i="2" s="1"/>
  <c r="S64" i="2"/>
  <c r="T64" i="2" s="1"/>
  <c r="V64" i="2" s="1"/>
  <c r="S55" i="2"/>
  <c r="T55" i="2" s="1"/>
  <c r="S183" i="2"/>
  <c r="T183" i="2" s="1"/>
  <c r="S311" i="2"/>
  <c r="T311" i="2" s="1"/>
  <c r="S400" i="2"/>
  <c r="T400" i="2" s="1"/>
  <c r="S281" i="2"/>
  <c r="T281" i="2" s="1"/>
  <c r="S74" i="2"/>
  <c r="T74" i="2" s="1"/>
  <c r="S48" i="2"/>
  <c r="T48" i="2" s="1"/>
  <c r="S208" i="2"/>
  <c r="T208" i="2" s="1"/>
  <c r="V208" i="2" s="1"/>
  <c r="S19" i="2"/>
  <c r="T19" i="2" s="1"/>
  <c r="S72" i="2"/>
  <c r="T72" i="2" s="1"/>
  <c r="S41" i="2"/>
  <c r="T41" i="2" s="1"/>
  <c r="S378" i="2"/>
  <c r="T378" i="2" s="1"/>
  <c r="S31" i="2"/>
  <c r="T31" i="2" s="1"/>
  <c r="S159" i="2"/>
  <c r="T159" i="2" s="1"/>
  <c r="S287" i="2"/>
  <c r="T287" i="2" s="1"/>
  <c r="S264" i="2"/>
  <c r="T264" i="2" s="1"/>
  <c r="V264" i="2" s="1"/>
  <c r="S201" i="2"/>
  <c r="T201" i="2" s="1"/>
  <c r="S34" i="2"/>
  <c r="T34" i="2" s="1"/>
  <c r="S162" i="2"/>
  <c r="T162" i="2" s="1"/>
  <c r="S248" i="2"/>
  <c r="T248" i="2" s="1"/>
  <c r="S59" i="2"/>
  <c r="T59" i="2" s="1"/>
  <c r="S57" i="2"/>
  <c r="T57" i="2" s="1"/>
  <c r="S163" i="2"/>
  <c r="T163" i="2" s="1"/>
  <c r="S86" i="2"/>
  <c r="T86" i="2" s="1"/>
  <c r="V86" i="2" s="1"/>
  <c r="S126" i="2"/>
  <c r="T126" i="2" s="1"/>
  <c r="V126" i="2" s="1"/>
  <c r="S38" i="2"/>
  <c r="T38" i="2" s="1"/>
  <c r="S324" i="2"/>
  <c r="T324" i="2" s="1"/>
  <c r="S205" i="2"/>
  <c r="T205" i="2" s="1"/>
  <c r="S251" i="2"/>
  <c r="T251" i="2" s="1"/>
  <c r="S209" i="2"/>
  <c r="T209" i="2" s="1"/>
  <c r="S337" i="2"/>
  <c r="T337" i="2" s="1"/>
  <c r="S226" i="2"/>
  <c r="T226" i="2" s="1"/>
  <c r="V226" i="2" s="1"/>
  <c r="S354" i="2"/>
  <c r="T354" i="2" s="1"/>
  <c r="S110" i="2"/>
  <c r="T110" i="2" s="1"/>
  <c r="S28" i="2"/>
  <c r="T28" i="2" s="1"/>
  <c r="S92" i="2"/>
  <c r="T92" i="2" s="1"/>
  <c r="S156" i="2"/>
  <c r="T156" i="2" s="1"/>
  <c r="S268" i="2"/>
  <c r="T268" i="2" s="1"/>
  <c r="S285" i="2"/>
  <c r="T285" i="2" s="1"/>
  <c r="S243" i="2"/>
  <c r="T243" i="2" s="1"/>
  <c r="U243" i="2" s="1"/>
  <c r="W243" i="2" s="1"/>
  <c r="S371" i="2"/>
  <c r="T371" i="2" s="1"/>
  <c r="S260" i="2"/>
  <c r="T260" i="2" s="1"/>
  <c r="S350" i="2"/>
  <c r="T350" i="2" s="1"/>
  <c r="S284" i="2"/>
  <c r="T284" i="2" s="1"/>
  <c r="S13" i="2"/>
  <c r="T13" i="2" s="1"/>
  <c r="S77" i="2"/>
  <c r="T77" i="2" s="1"/>
  <c r="S141" i="2"/>
  <c r="T141" i="2" s="1"/>
  <c r="S246" i="2"/>
  <c r="T246" i="2" s="1"/>
  <c r="V246" i="2" s="1"/>
  <c r="S71" i="2"/>
  <c r="T71" i="2" s="1"/>
  <c r="S199" i="2"/>
  <c r="T199" i="2" s="1"/>
  <c r="S327" i="2"/>
  <c r="T327" i="2" s="1"/>
  <c r="S17" i="2"/>
  <c r="T17" i="2" s="1"/>
  <c r="S313" i="2"/>
  <c r="T313" i="2" s="1"/>
  <c r="S90" i="2"/>
  <c r="T90" i="2" s="1"/>
  <c r="S80" i="2"/>
  <c r="T80" i="2" s="1"/>
  <c r="S224" i="2"/>
  <c r="T224" i="2" s="1"/>
  <c r="V224" i="2" s="1"/>
  <c r="S35" i="2"/>
  <c r="T35" i="2" s="1"/>
  <c r="S112" i="2"/>
  <c r="T112" i="2" s="1"/>
  <c r="S73" i="2"/>
  <c r="T73" i="2" s="1"/>
  <c r="S206" i="2"/>
  <c r="T206" i="2" s="1"/>
  <c r="S47" i="2"/>
  <c r="T47" i="2" s="1"/>
  <c r="S175" i="2"/>
  <c r="T175" i="2" s="1"/>
  <c r="V175" i="2" s="1"/>
  <c r="S303" i="2"/>
  <c r="T303" i="2" s="1"/>
  <c r="S336" i="2"/>
  <c r="T336" i="2" s="1"/>
  <c r="U336" i="2" s="1"/>
  <c r="W336" i="2" s="1"/>
  <c r="S233" i="2"/>
  <c r="T233" i="2" s="1"/>
  <c r="S50" i="2"/>
  <c r="T50" i="2" s="1"/>
  <c r="S186" i="2"/>
  <c r="T186" i="2" s="1"/>
  <c r="S320" i="2"/>
  <c r="T320" i="2" s="1"/>
  <c r="S75" i="2"/>
  <c r="T75" i="2" s="1"/>
  <c r="S89" i="2"/>
  <c r="T89" i="2" s="1"/>
  <c r="S171" i="2"/>
  <c r="T171" i="2" s="1"/>
  <c r="S150" i="2"/>
  <c r="T150" i="2" s="1"/>
  <c r="U150" i="2" s="1"/>
  <c r="W150" i="2" s="1"/>
  <c r="S270" i="2"/>
  <c r="T270" i="2" s="1"/>
  <c r="S102" i="2"/>
  <c r="T102" i="2" s="1"/>
  <c r="S237" i="2"/>
  <c r="T237" i="2" s="1"/>
  <c r="S277" i="2"/>
  <c r="T277" i="2" s="1"/>
  <c r="S315" i="2"/>
  <c r="T315" i="2" s="1"/>
  <c r="S225" i="2"/>
  <c r="T225" i="2" s="1"/>
  <c r="V225" i="2" s="1"/>
  <c r="S353" i="2"/>
  <c r="T353" i="2" s="1"/>
  <c r="S242" i="2"/>
  <c r="T242" i="2" s="1"/>
  <c r="S370" i="2"/>
  <c r="T370" i="2" s="1"/>
  <c r="S334" i="2"/>
  <c r="T334" i="2" s="1"/>
  <c r="S36" i="2"/>
  <c r="T36" i="2" s="1"/>
  <c r="S100" i="2"/>
  <c r="T100" i="2" s="1"/>
  <c r="S164" i="2"/>
  <c r="T164" i="2" s="1"/>
  <c r="S340" i="2"/>
  <c r="T340" i="2" s="1"/>
  <c r="S357" i="2"/>
  <c r="T357" i="2" s="1"/>
  <c r="S259" i="2"/>
  <c r="T259" i="2" s="1"/>
  <c r="S387" i="2"/>
  <c r="T387" i="2" s="1"/>
  <c r="S276" i="2"/>
  <c r="T276" i="2" s="1"/>
  <c r="S372" i="2"/>
  <c r="T372" i="2" s="1"/>
  <c r="S300" i="2"/>
  <c r="T300" i="2" s="1"/>
  <c r="S21" i="2"/>
  <c r="T21" i="2" s="1"/>
  <c r="S85" i="2"/>
  <c r="T85" i="2" s="1"/>
  <c r="S149" i="2"/>
  <c r="T149" i="2" s="1"/>
  <c r="S262" i="2"/>
  <c r="T262" i="2" s="1"/>
  <c r="S104" i="2"/>
  <c r="T104" i="2" s="1"/>
  <c r="S128" i="2"/>
  <c r="T128" i="2" s="1"/>
  <c r="S87" i="2"/>
  <c r="T87" i="2" s="1"/>
  <c r="S215" i="2"/>
  <c r="T215" i="2" s="1"/>
  <c r="S343" i="2"/>
  <c r="T343" i="2" s="1"/>
  <c r="S49" i="2"/>
  <c r="T49" i="2" s="1"/>
  <c r="S345" i="2"/>
  <c r="T345" i="2" s="1"/>
  <c r="S106" i="2"/>
  <c r="T106" i="2" s="1"/>
  <c r="S120" i="2"/>
  <c r="T120" i="2" s="1"/>
  <c r="S240" i="2"/>
  <c r="T240" i="2" s="1"/>
  <c r="S51" i="2"/>
  <c r="T51" i="2" s="1"/>
  <c r="S144" i="2"/>
  <c r="T144" i="2" s="1"/>
  <c r="S105" i="2"/>
  <c r="T105" i="2" s="1"/>
  <c r="S280" i="2"/>
  <c r="T280" i="2" s="1"/>
  <c r="S63" i="2"/>
  <c r="T63" i="2" s="1"/>
  <c r="S191" i="2"/>
  <c r="T191" i="2" s="1"/>
  <c r="S319" i="2"/>
  <c r="T319" i="2" s="1"/>
  <c r="S392" i="2"/>
  <c r="T392" i="2" s="1"/>
  <c r="S265" i="2"/>
  <c r="T265" i="2" s="1"/>
  <c r="U265" i="2" s="1"/>
  <c r="W265" i="2" s="1"/>
  <c r="S66" i="2"/>
  <c r="T66" i="2" s="1"/>
  <c r="S282" i="2"/>
  <c r="T282" i="2" s="1"/>
  <c r="S376" i="2"/>
  <c r="T376" i="2" s="1"/>
  <c r="U376" i="2" s="1"/>
  <c r="W376" i="2" s="1"/>
  <c r="S142" i="2"/>
  <c r="T142" i="2" s="1"/>
  <c r="S121" i="2"/>
  <c r="T121" i="2" s="1"/>
  <c r="S235" i="2"/>
  <c r="T235" i="2" s="1"/>
  <c r="S302" i="2"/>
  <c r="T302" i="2" s="1"/>
  <c r="S83" i="2"/>
  <c r="T83" i="2" s="1"/>
  <c r="S238" i="2"/>
  <c r="T238" i="2" s="1"/>
  <c r="S309" i="2"/>
  <c r="T309" i="2" s="1"/>
  <c r="S30" i="2"/>
  <c r="T30" i="2" s="1"/>
  <c r="S388" i="2"/>
  <c r="T388" i="2" s="1"/>
  <c r="S241" i="2"/>
  <c r="T241" i="2" s="1"/>
  <c r="S369" i="2"/>
  <c r="T369" i="2" s="1"/>
  <c r="S258" i="2"/>
  <c r="T258" i="2" s="1"/>
  <c r="S386" i="2"/>
  <c r="T386" i="2" s="1"/>
  <c r="S347" i="2"/>
  <c r="T347" i="2" s="1"/>
  <c r="S44" i="2"/>
  <c r="T44" i="2" s="1"/>
  <c r="S108" i="2"/>
  <c r="T108" i="2" s="1"/>
  <c r="S172" i="2"/>
  <c r="T172" i="2" s="1"/>
  <c r="S189" i="2"/>
  <c r="T189" i="2" s="1"/>
  <c r="S254" i="2"/>
  <c r="T254" i="2" s="1"/>
  <c r="S275" i="2"/>
  <c r="T275" i="2" s="1"/>
  <c r="S403" i="2"/>
  <c r="T403" i="2" s="1"/>
  <c r="U403" i="2" s="1"/>
  <c r="W403" i="2" s="1"/>
  <c r="S404" i="2"/>
  <c r="T404" i="2" s="1"/>
  <c r="S165" i="2"/>
  <c r="T165" i="2" s="1"/>
  <c r="S316" i="2"/>
  <c r="T316" i="2" s="1"/>
  <c r="S29" i="2"/>
  <c r="T29" i="2" s="1"/>
  <c r="S93" i="2"/>
  <c r="T93" i="2" s="1"/>
  <c r="S157" i="2"/>
  <c r="T157" i="2" s="1"/>
  <c r="S278" i="2"/>
  <c r="T278" i="2" s="1"/>
  <c r="S288" i="2"/>
  <c r="T288" i="2" s="1"/>
  <c r="S152" i="2"/>
  <c r="T152" i="2" s="1"/>
  <c r="S103" i="2"/>
  <c r="T103" i="2" s="1"/>
  <c r="S231" i="2"/>
  <c r="T231" i="2" s="1"/>
  <c r="S359" i="2"/>
  <c r="T359" i="2" s="1"/>
  <c r="S81" i="2"/>
  <c r="T81" i="2" s="1"/>
  <c r="S377" i="2"/>
  <c r="T377" i="2" s="1"/>
  <c r="S122" i="2"/>
  <c r="T122" i="2" s="1"/>
  <c r="S136" i="2"/>
  <c r="T136" i="2" s="1"/>
  <c r="S256" i="2"/>
  <c r="T256" i="2" s="1"/>
  <c r="S67" i="2"/>
  <c r="T67" i="2" s="1"/>
  <c r="S200" i="2"/>
  <c r="T200" i="2" s="1"/>
  <c r="S137" i="2"/>
  <c r="T137" i="2" s="1"/>
  <c r="S352" i="2"/>
  <c r="T352" i="2" s="1"/>
  <c r="S79" i="2"/>
  <c r="T79" i="2" s="1"/>
  <c r="S207" i="2"/>
  <c r="T207" i="2" s="1"/>
  <c r="S335" i="2"/>
  <c r="T335" i="2" s="1"/>
  <c r="V335" i="2" s="1"/>
  <c r="S33" i="2"/>
  <c r="T33" i="2" s="1"/>
  <c r="S297" i="2"/>
  <c r="T297" i="2" s="1"/>
  <c r="S82" i="2"/>
  <c r="T82" i="2" s="1"/>
  <c r="S269" i="2"/>
  <c r="T269" i="2" s="1"/>
  <c r="S177" i="2"/>
  <c r="T177" i="2" s="1"/>
  <c r="S40" i="2"/>
  <c r="T40" i="2" s="1"/>
  <c r="S153" i="2"/>
  <c r="T153" i="2" s="1"/>
  <c r="S299" i="2"/>
  <c r="T299" i="2" s="1"/>
  <c r="V299" i="2" s="1"/>
  <c r="S91" i="2"/>
  <c r="T91" i="2" s="1"/>
  <c r="S147" i="2"/>
  <c r="T147" i="2" s="1"/>
  <c r="S131" i="2"/>
  <c r="T131" i="2" s="1"/>
  <c r="S54" i="2"/>
  <c r="T54" i="2" s="1"/>
  <c r="S94" i="2"/>
  <c r="T94" i="2" s="1"/>
  <c r="S173" i="2"/>
  <c r="T173" i="2" s="1"/>
  <c r="S257" i="2"/>
  <c r="T257" i="2" s="1"/>
  <c r="U257" i="2" s="1"/>
  <c r="W257" i="2" s="1"/>
  <c r="S385" i="2"/>
  <c r="T385" i="2" s="1"/>
  <c r="S274" i="2"/>
  <c r="T274" i="2" s="1"/>
  <c r="S402" i="2"/>
  <c r="T402" i="2" s="1"/>
  <c r="S363" i="2"/>
  <c r="T363" i="2" s="1"/>
  <c r="S52" i="2"/>
  <c r="T52" i="2" s="1"/>
  <c r="S116" i="2"/>
  <c r="T116" i="2" s="1"/>
  <c r="S188" i="2"/>
  <c r="T188" i="2" s="1"/>
  <c r="S261" i="2"/>
  <c r="T261" i="2" s="1"/>
  <c r="S382" i="2"/>
  <c r="T382" i="2" s="1"/>
  <c r="S291" i="2"/>
  <c r="T291" i="2" s="1"/>
  <c r="S180" i="2"/>
  <c r="T180" i="2" s="1"/>
  <c r="S197" i="2"/>
  <c r="T197" i="2" s="1"/>
  <c r="S221" i="2"/>
  <c r="T221" i="2" s="1"/>
  <c r="S332" i="2"/>
  <c r="T332" i="2" s="1"/>
  <c r="S37" i="2"/>
  <c r="T37" i="2" s="1"/>
  <c r="S101" i="2"/>
  <c r="T101" i="2" s="1"/>
  <c r="S166" i="2"/>
  <c r="T166" i="2" s="1"/>
  <c r="S294" i="2"/>
  <c r="T294" i="2" s="1"/>
  <c r="S344" i="2"/>
  <c r="T344" i="2" s="1"/>
  <c r="S184" i="2"/>
  <c r="T184" i="2" s="1"/>
  <c r="S119" i="2"/>
  <c r="T119" i="2" s="1"/>
  <c r="S247" i="2"/>
  <c r="T247" i="2" s="1"/>
  <c r="S375" i="2"/>
  <c r="T375" i="2" s="1"/>
  <c r="S113" i="2"/>
  <c r="T113" i="2" s="1"/>
  <c r="S10" i="2"/>
  <c r="T10" i="2" s="1"/>
  <c r="S138" i="2"/>
  <c r="T138" i="2" s="1"/>
  <c r="S160" i="2"/>
  <c r="T160" i="2" s="1"/>
  <c r="S312" i="2"/>
  <c r="T312" i="2" s="1"/>
  <c r="S139" i="2"/>
  <c r="T139" i="2" s="1"/>
  <c r="S7" i="2"/>
  <c r="T7" i="2" s="1"/>
  <c r="S169" i="2"/>
  <c r="T169" i="2" s="1"/>
  <c r="S266" i="2"/>
  <c r="T266" i="2" s="1"/>
  <c r="S95" i="2"/>
  <c r="T95" i="2" s="1"/>
  <c r="S223" i="2"/>
  <c r="T223" i="2" s="1"/>
  <c r="S351" i="2"/>
  <c r="T351" i="2" s="1"/>
  <c r="S65" i="2"/>
  <c r="T65" i="2" s="1"/>
  <c r="S329" i="2"/>
  <c r="T329" i="2" s="1"/>
  <c r="S98" i="2"/>
  <c r="T98" i="2" s="1"/>
  <c r="S24" i="2"/>
  <c r="T24" i="2" s="1"/>
  <c r="S298" i="2"/>
  <c r="T298" i="2" s="1"/>
  <c r="S88" i="2"/>
  <c r="T88" i="2" s="1"/>
  <c r="S202" i="2"/>
  <c r="T202" i="2" s="1"/>
  <c r="S308" i="2"/>
  <c r="T308" i="2" s="1"/>
  <c r="S155" i="2"/>
  <c r="T155" i="2" s="1"/>
  <c r="S219" i="2"/>
  <c r="T219" i="2" s="1"/>
  <c r="S203" i="2"/>
  <c r="T203" i="2" s="1"/>
  <c r="S118" i="2"/>
  <c r="T118" i="2" s="1"/>
  <c r="S158" i="2"/>
  <c r="T158" i="2" s="1"/>
  <c r="S245" i="2"/>
  <c r="T245" i="2" s="1"/>
  <c r="V245" i="2" s="1"/>
  <c r="S273" i="2"/>
  <c r="T273" i="2" s="1"/>
  <c r="S401" i="2"/>
  <c r="T401" i="2" s="1"/>
  <c r="S290" i="2"/>
  <c r="T290" i="2" s="1"/>
  <c r="S107" i="2"/>
  <c r="T107" i="2" s="1"/>
  <c r="S379" i="2"/>
  <c r="T379" i="2" s="1"/>
  <c r="S60" i="2"/>
  <c r="T60" i="2" s="1"/>
  <c r="S124" i="2"/>
  <c r="T124" i="2" s="1"/>
  <c r="S204" i="2"/>
  <c r="T204" i="2" s="1"/>
  <c r="S317" i="2"/>
  <c r="T317" i="2" s="1"/>
  <c r="S179" i="2"/>
  <c r="T179" i="2" s="1"/>
  <c r="S307" i="2"/>
  <c r="T307" i="2" s="1"/>
  <c r="S196" i="2"/>
  <c r="T196" i="2" s="1"/>
  <c r="S253" i="2"/>
  <c r="T253" i="2" s="1"/>
  <c r="S293" i="2"/>
  <c r="T293" i="2" s="1"/>
  <c r="S348" i="2"/>
  <c r="T348" i="2" s="1"/>
  <c r="S45" i="2"/>
  <c r="T45" i="2" s="1"/>
  <c r="S109" i="2"/>
  <c r="T109" i="2" s="1"/>
  <c r="S182" i="2"/>
  <c r="T182" i="2" s="1"/>
  <c r="S310" i="2"/>
  <c r="T310" i="2" s="1"/>
  <c r="S185" i="2"/>
  <c r="T185" i="2" s="1"/>
  <c r="S8" i="2"/>
  <c r="T8" i="2" s="1"/>
  <c r="S135" i="2"/>
  <c r="T135" i="2" s="1"/>
  <c r="S263" i="2"/>
  <c r="T263" i="2" s="1"/>
  <c r="S391" i="2"/>
  <c r="T391" i="2" s="1"/>
  <c r="S145" i="2"/>
  <c r="T145" i="2" s="1"/>
  <c r="S26" i="2"/>
  <c r="T26" i="2" s="1"/>
  <c r="S154" i="2"/>
  <c r="T154" i="2" s="1"/>
  <c r="S168" i="2"/>
  <c r="T168" i="2" s="1"/>
  <c r="S384" i="2"/>
  <c r="T384" i="2" s="1"/>
  <c r="S14" i="2"/>
  <c r="T14" i="2" s="1"/>
  <c r="S296" i="2"/>
  <c r="T296" i="2" s="1"/>
  <c r="S193" i="2"/>
  <c r="T193" i="2" s="1"/>
  <c r="S394" i="2"/>
  <c r="T394" i="2" s="1"/>
  <c r="S111" i="2"/>
  <c r="T111" i="2" s="1"/>
  <c r="S239" i="2"/>
  <c r="T239" i="2" s="1"/>
  <c r="S367" i="2"/>
  <c r="T367" i="2" s="1"/>
  <c r="S97" i="2"/>
  <c r="T97" i="2" s="1"/>
  <c r="S361" i="2"/>
  <c r="T361" i="2" s="1"/>
  <c r="S114" i="2"/>
  <c r="T114" i="2" s="1"/>
  <c r="S96" i="2"/>
  <c r="T96" i="2" s="1"/>
  <c r="S11" i="2"/>
  <c r="T11" i="2" s="1"/>
  <c r="S304" i="2"/>
  <c r="T304" i="2" s="1"/>
  <c r="S314" i="2"/>
  <c r="T314" i="2" s="1"/>
  <c r="S181" i="2"/>
  <c r="T181" i="2" s="1"/>
  <c r="S333" i="2"/>
  <c r="T333" i="2" s="1"/>
  <c r="S283" i="2"/>
  <c r="T283" i="2" s="1"/>
  <c r="S267" i="2"/>
  <c r="T267" i="2" s="1"/>
  <c r="S174" i="2"/>
  <c r="T174" i="2" s="1"/>
  <c r="S398" i="2"/>
  <c r="T398" i="2" s="1"/>
  <c r="S70" i="2"/>
  <c r="T70" i="2" s="1"/>
  <c r="S289" i="2"/>
  <c r="T289" i="2" s="1"/>
  <c r="S178" i="2"/>
  <c r="T178" i="2" s="1"/>
  <c r="S306" i="2"/>
  <c r="T306" i="2" s="1"/>
  <c r="S213" i="2"/>
  <c r="T213" i="2" s="1"/>
  <c r="S395" i="2"/>
  <c r="T395" i="2" s="1"/>
  <c r="S68" i="2"/>
  <c r="T68" i="2" s="1"/>
  <c r="S132" i="2"/>
  <c r="T132" i="2" s="1"/>
  <c r="S220" i="2"/>
  <c r="T220" i="2" s="1"/>
  <c r="S389" i="2"/>
  <c r="T389" i="2" s="1"/>
  <c r="S195" i="2"/>
  <c r="T195" i="2" s="1"/>
  <c r="S323" i="2"/>
  <c r="T323" i="2" s="1"/>
  <c r="S212" i="2"/>
  <c r="T212" i="2" s="1"/>
  <c r="S325" i="2"/>
  <c r="T325" i="2" s="1"/>
  <c r="S349" i="2"/>
  <c r="T349" i="2" s="1"/>
  <c r="S364" i="2"/>
  <c r="T364" i="2" s="1"/>
  <c r="S53" i="2"/>
  <c r="T53" i="2" s="1"/>
  <c r="S117" i="2"/>
  <c r="T117" i="2" s="1"/>
  <c r="S198" i="2"/>
  <c r="T198" i="2" s="1"/>
  <c r="S326" i="2"/>
  <c r="T326" i="2" s="1"/>
  <c r="S330" i="2"/>
  <c r="T330" i="2" s="1"/>
  <c r="S23" i="2"/>
  <c r="T23" i="2" s="1"/>
  <c r="S151" i="2"/>
  <c r="T151" i="2" s="1"/>
  <c r="S279" i="2"/>
  <c r="T279" i="2" s="1"/>
  <c r="S272" i="2"/>
  <c r="T272" i="2" s="1"/>
  <c r="S217" i="2"/>
  <c r="T217" i="2" s="1"/>
  <c r="S42" i="2"/>
  <c r="T42" i="2" s="1"/>
  <c r="S218" i="2"/>
  <c r="T218" i="2" s="1"/>
  <c r="S176" i="2"/>
  <c r="T176" i="2" s="1"/>
  <c r="S234" i="2"/>
  <c r="T234" i="2" s="1"/>
  <c r="S16" i="2"/>
  <c r="T16" i="2" s="1"/>
  <c r="S368" i="2"/>
  <c r="T368" i="2" s="1"/>
  <c r="S170" i="2"/>
  <c r="T170" i="2" s="1"/>
  <c r="S78" i="2"/>
  <c r="T78" i="2" s="1"/>
  <c r="S127" i="2"/>
  <c r="T127" i="2" s="1"/>
  <c r="S255" i="2"/>
  <c r="T255" i="2" s="1"/>
  <c r="S383" i="2"/>
  <c r="T383" i="2" s="1"/>
  <c r="S129" i="2"/>
  <c r="T129" i="2" s="1"/>
  <c r="S393" i="2"/>
  <c r="T393" i="2" s="1"/>
  <c r="S130" i="2"/>
  <c r="T130" i="2" s="1"/>
  <c r="S216" i="2"/>
  <c r="T216" i="2" s="1"/>
  <c r="S27" i="2"/>
  <c r="T27" i="2" s="1"/>
  <c r="S360" i="2"/>
  <c r="T360" i="2" s="1"/>
  <c r="S341" i="2"/>
  <c r="T341" i="2" s="1"/>
  <c r="S365" i="2"/>
  <c r="T365" i="2" s="1"/>
  <c r="S405" i="2"/>
  <c r="T405" i="2" s="1"/>
  <c r="S301" i="2"/>
  <c r="T301" i="2" s="1"/>
  <c r="S331" i="2"/>
  <c r="T331" i="2" s="1"/>
  <c r="S123" i="2"/>
  <c r="T123" i="2" s="1"/>
  <c r="S115" i="2"/>
  <c r="T115" i="2" s="1"/>
  <c r="S134" i="2"/>
  <c r="T134" i="2" s="1"/>
  <c r="S305" i="2"/>
  <c r="T305" i="2" s="1"/>
  <c r="S194" i="2"/>
  <c r="T194" i="2" s="1"/>
  <c r="S322" i="2"/>
  <c r="T322" i="2" s="1"/>
  <c r="S397" i="2"/>
  <c r="T397" i="2" s="1"/>
  <c r="S12" i="2"/>
  <c r="T12" i="2" s="1"/>
  <c r="S76" i="2"/>
  <c r="T76" i="2" s="1"/>
  <c r="S140" i="2"/>
  <c r="T140" i="2" s="1"/>
  <c r="S236" i="2"/>
  <c r="T236" i="2" s="1"/>
  <c r="S286" i="2"/>
  <c r="T286" i="2" s="1"/>
  <c r="S211" i="2"/>
  <c r="T211" i="2" s="1"/>
  <c r="S339" i="2"/>
  <c r="T339" i="2" s="1"/>
  <c r="S228" i="2"/>
  <c r="T228" i="2" s="1"/>
  <c r="S381" i="2"/>
  <c r="T381" i="2" s="1"/>
  <c r="S190" i="2"/>
  <c r="T190" i="2" s="1"/>
  <c r="S380" i="2"/>
  <c r="T380" i="2" s="1"/>
  <c r="S61" i="2"/>
  <c r="T61" i="2" s="1"/>
  <c r="S125" i="2"/>
  <c r="T125" i="2" s="1"/>
  <c r="S214" i="2"/>
  <c r="T214" i="2" s="1"/>
  <c r="S358" i="2"/>
  <c r="T358" i="2" s="1"/>
  <c r="S342" i="2"/>
  <c r="T342" i="2" s="1"/>
  <c r="S374" i="2"/>
  <c r="T374" i="2" s="1"/>
  <c r="S390" i="2"/>
  <c r="T390" i="2" s="1"/>
  <c r="V231" i="2"/>
  <c r="V359" i="2"/>
  <c r="V81" i="2"/>
  <c r="U382" i="2"/>
  <c r="W382" i="2" s="1"/>
  <c r="V32" i="2"/>
  <c r="U32" i="2"/>
  <c r="W32" i="2" s="1"/>
  <c r="V39" i="2"/>
  <c r="U39" i="2"/>
  <c r="W39" i="2" s="1"/>
  <c r="V249" i="2"/>
  <c r="U249" i="2"/>
  <c r="W249" i="2" s="1"/>
  <c r="V346" i="2"/>
  <c r="U56" i="2"/>
  <c r="W56" i="2" s="1"/>
  <c r="V9" i="2"/>
  <c r="U9" i="2"/>
  <c r="W9" i="2" s="1"/>
  <c r="U143" i="2"/>
  <c r="W143" i="2" s="1"/>
  <c r="U18" i="2"/>
  <c r="W18" i="2" s="1"/>
  <c r="V232" i="2"/>
  <c r="U232" i="2"/>
  <c r="W232" i="2" s="1"/>
  <c r="V99" i="2"/>
  <c r="U99" i="2"/>
  <c r="W99" i="2" s="1"/>
  <c r="V22" i="2"/>
  <c r="U22" i="2"/>
  <c r="W22" i="2" s="1"/>
  <c r="V62" i="2"/>
  <c r="U62" i="2"/>
  <c r="W62" i="2" s="1"/>
  <c r="U292" i="2"/>
  <c r="W292" i="2" s="1"/>
  <c r="U356" i="2"/>
  <c r="W356" i="2" s="1"/>
  <c r="V20" i="2"/>
  <c r="U20" i="2"/>
  <c r="W20" i="2" s="1"/>
  <c r="U148" i="2"/>
  <c r="W148" i="2" s="1"/>
  <c r="U318" i="2"/>
  <c r="W318" i="2" s="1"/>
  <c r="V69" i="2"/>
  <c r="U69" i="2"/>
  <c r="W69" i="2" s="1"/>
  <c r="V230" i="2"/>
  <c r="U230" i="2"/>
  <c r="W230" i="2" s="1"/>
  <c r="U19" i="2"/>
  <c r="W19" i="2" s="1"/>
  <c r="V41" i="2"/>
  <c r="U41" i="2"/>
  <c r="W41" i="2" s="1"/>
  <c r="V159" i="2"/>
  <c r="U201" i="2"/>
  <c r="W201" i="2" s="1"/>
  <c r="U162" i="2"/>
  <c r="W162" i="2" s="1"/>
  <c r="V324" i="2"/>
  <c r="U324" i="2"/>
  <c r="W324" i="2" s="1"/>
  <c r="V209" i="2"/>
  <c r="V354" i="2"/>
  <c r="V28" i="2"/>
  <c r="U28" i="2"/>
  <c r="W28" i="2" s="1"/>
  <c r="V243" i="2"/>
  <c r="V371" i="2"/>
  <c r="U350" i="2"/>
  <c r="W350" i="2" s="1"/>
  <c r="V77" i="2"/>
  <c r="U77" i="2"/>
  <c r="W77" i="2" s="1"/>
  <c r="V311" i="2"/>
  <c r="U327" i="2"/>
  <c r="W327" i="2" s="1"/>
  <c r="V73" i="2"/>
  <c r="V186" i="2"/>
  <c r="U186" i="2"/>
  <c r="W186" i="2" s="1"/>
  <c r="U270" i="2"/>
  <c r="W270" i="2" s="1"/>
  <c r="V102" i="2"/>
  <c r="U237" i="2"/>
  <c r="W237" i="2" s="1"/>
  <c r="V36" i="2"/>
  <c r="U36" i="2"/>
  <c r="W36" i="2" s="1"/>
  <c r="V372" i="2"/>
  <c r="V51" i="2"/>
  <c r="U51" i="2"/>
  <c r="W51" i="2" s="1"/>
  <c r="V265" i="2"/>
  <c r="U386" i="2"/>
  <c r="W386" i="2" s="1"/>
  <c r="V403" i="2"/>
  <c r="U406" i="2"/>
  <c r="W406" i="2" s="1"/>
  <c r="U246" i="2" l="1"/>
  <c r="W246" i="2" s="1"/>
  <c r="V336" i="2"/>
  <c r="U208" i="2"/>
  <c r="W208" i="2" s="1"/>
  <c r="U64" i="2"/>
  <c r="W64" i="2" s="1"/>
  <c r="U226" i="2"/>
  <c r="W226" i="2" s="1"/>
  <c r="U224" i="2"/>
  <c r="W224" i="2" s="1"/>
  <c r="V167" i="2"/>
  <c r="U264" i="2"/>
  <c r="W264" i="2" s="1"/>
  <c r="U86" i="2"/>
  <c r="W86" i="2" s="1"/>
  <c r="U299" i="2"/>
  <c r="W299" i="2" s="1"/>
  <c r="U133" i="2"/>
  <c r="W133" i="2" s="1"/>
  <c r="U58" i="2"/>
  <c r="W58" i="2" s="1"/>
  <c r="U84" i="2"/>
  <c r="W84" i="2" s="1"/>
  <c r="U396" i="2"/>
  <c r="W396" i="2" s="1"/>
  <c r="V390" i="2"/>
  <c r="V190" i="2"/>
  <c r="AQ190" i="2" s="1"/>
  <c r="V76" i="2"/>
  <c r="AA76" i="2" s="1"/>
  <c r="V123" i="2"/>
  <c r="AA123" i="2" s="1"/>
  <c r="V216" i="2"/>
  <c r="AA216" i="2" s="1"/>
  <c r="U170" i="2"/>
  <c r="W170" i="2" s="1"/>
  <c r="V272" i="2"/>
  <c r="AA272" i="2" s="1"/>
  <c r="V53" i="2"/>
  <c r="AQ53" i="2" s="1"/>
  <c r="V220" i="2"/>
  <c r="V70" i="2"/>
  <c r="AA70" i="2" s="1"/>
  <c r="V304" i="2"/>
  <c r="AQ304" i="2" s="1"/>
  <c r="V111" i="2"/>
  <c r="AA111" i="2" s="1"/>
  <c r="U26" i="2"/>
  <c r="W26" i="2" s="1"/>
  <c r="V182" i="2"/>
  <c r="AQ182" i="2" s="1"/>
  <c r="V179" i="2"/>
  <c r="AA179" i="2" s="1"/>
  <c r="V401" i="2"/>
  <c r="AA401" i="2" s="1"/>
  <c r="V308" i="2"/>
  <c r="V351" i="2"/>
  <c r="AQ351" i="2" s="1"/>
  <c r="U160" i="2"/>
  <c r="W160" i="2" s="1"/>
  <c r="U344" i="2"/>
  <c r="W344" i="2" s="1"/>
  <c r="U180" i="2"/>
  <c r="W180" i="2" s="1"/>
  <c r="V402" i="2"/>
  <c r="AA402" i="2" s="1"/>
  <c r="U147" i="2"/>
  <c r="W147" i="2" s="1"/>
  <c r="V297" i="2"/>
  <c r="AA297" i="2" s="1"/>
  <c r="V67" i="2"/>
  <c r="V103" i="2"/>
  <c r="AQ103" i="2" s="1"/>
  <c r="V165" i="2"/>
  <c r="AA165" i="2" s="1"/>
  <c r="V44" i="2"/>
  <c r="AA44" i="2" s="1"/>
  <c r="V309" i="2"/>
  <c r="AA309" i="2" s="1"/>
  <c r="U282" i="2"/>
  <c r="W282" i="2" s="1"/>
  <c r="U105" i="2"/>
  <c r="W105" i="2" s="1"/>
  <c r="U343" i="2"/>
  <c r="W343" i="2" s="1"/>
  <c r="V21" i="2"/>
  <c r="V164" i="2"/>
  <c r="AQ164" i="2" s="1"/>
  <c r="U315" i="2"/>
  <c r="W315" i="2" s="1"/>
  <c r="V75" i="2"/>
  <c r="AA75" i="2" s="1"/>
  <c r="U47" i="2"/>
  <c r="W47" i="2" s="1"/>
  <c r="V313" i="2"/>
  <c r="AQ313" i="2" s="1"/>
  <c r="U13" i="2"/>
  <c r="W13" i="2" s="1"/>
  <c r="V156" i="2"/>
  <c r="AQ156" i="2" s="1"/>
  <c r="V251" i="2"/>
  <c r="V59" i="2"/>
  <c r="AQ59" i="2" s="1"/>
  <c r="V31" i="2"/>
  <c r="AA31" i="2" s="1"/>
  <c r="V281" i="2"/>
  <c r="AQ281" i="2" s="1"/>
  <c r="V355" i="2"/>
  <c r="AA355" i="2" s="1"/>
  <c r="V222" i="2"/>
  <c r="AQ222" i="2" s="1"/>
  <c r="V227" i="2"/>
  <c r="AA227" i="2" s="1"/>
  <c r="U229" i="2"/>
  <c r="W229" i="2" s="1"/>
  <c r="V366" i="2"/>
  <c r="V43" i="2"/>
  <c r="AA43" i="2" s="1"/>
  <c r="V374" i="2"/>
  <c r="AQ374" i="2" s="1"/>
  <c r="V381" i="2"/>
  <c r="AA381" i="2" s="1"/>
  <c r="V12" i="2"/>
  <c r="U331" i="2"/>
  <c r="W331" i="2" s="1"/>
  <c r="V130" i="2"/>
  <c r="AQ130" i="2" s="1"/>
  <c r="U368" i="2"/>
  <c r="W368" i="2" s="1"/>
  <c r="V279" i="2"/>
  <c r="U364" i="2"/>
  <c r="W364" i="2" s="1"/>
  <c r="V132" i="2"/>
  <c r="AA132" i="2" s="1"/>
  <c r="V398" i="2"/>
  <c r="AA398" i="2" s="1"/>
  <c r="V11" i="2"/>
  <c r="V394" i="2"/>
  <c r="AA394" i="2" s="1"/>
  <c r="V145" i="2"/>
  <c r="AQ145" i="2" s="1"/>
  <c r="V109" i="2"/>
  <c r="AA109" i="2" s="1"/>
  <c r="V317" i="2"/>
  <c r="V273" i="2"/>
  <c r="AQ273" i="2" s="1"/>
  <c r="V202" i="2"/>
  <c r="AQ202" i="2" s="1"/>
  <c r="U223" i="2"/>
  <c r="W223" i="2" s="1"/>
  <c r="V138" i="2"/>
  <c r="AA138" i="2" s="1"/>
  <c r="V294" i="2"/>
  <c r="AQ294" i="2" s="1"/>
  <c r="V291" i="2"/>
  <c r="AA291" i="2" s="1"/>
  <c r="V274" i="2"/>
  <c r="AA274" i="2" s="1"/>
  <c r="V91" i="2"/>
  <c r="U33" i="2"/>
  <c r="W33" i="2" s="1"/>
  <c r="V256" i="2"/>
  <c r="AQ256" i="2" s="1"/>
  <c r="V152" i="2"/>
  <c r="AA152" i="2" s="1"/>
  <c r="U404" i="2"/>
  <c r="W404" i="2" s="1"/>
  <c r="V347" i="2"/>
  <c r="AA347" i="2" s="1"/>
  <c r="U238" i="2"/>
  <c r="W238" i="2" s="1"/>
  <c r="V66" i="2"/>
  <c r="AA66" i="2" s="1"/>
  <c r="U144" i="2"/>
  <c r="W144" i="2" s="1"/>
  <c r="U215" i="2"/>
  <c r="W215" i="2" s="1"/>
  <c r="V300" i="2"/>
  <c r="AQ300" i="2" s="1"/>
  <c r="U100" i="2"/>
  <c r="W100" i="2" s="1"/>
  <c r="U277" i="2"/>
  <c r="W277" i="2" s="1"/>
  <c r="V320" i="2"/>
  <c r="AQ320" i="2" s="1"/>
  <c r="U206" i="2"/>
  <c r="W206" i="2" s="1"/>
  <c r="V17" i="2"/>
  <c r="V284" i="2"/>
  <c r="V92" i="2"/>
  <c r="AQ92" i="2" s="1"/>
  <c r="V205" i="2"/>
  <c r="AA205" i="2" s="1"/>
  <c r="V248" i="2"/>
  <c r="AA248" i="2" s="1"/>
  <c r="V378" i="2"/>
  <c r="AQ378" i="2" s="1"/>
  <c r="V400" i="2"/>
  <c r="AQ400" i="2" s="1"/>
  <c r="V46" i="2"/>
  <c r="AA46" i="2" s="1"/>
  <c r="V338" i="2"/>
  <c r="AA338" i="2" s="1"/>
  <c r="V210" i="2"/>
  <c r="U321" i="2"/>
  <c r="W321" i="2" s="1"/>
  <c r="V25" i="2"/>
  <c r="AQ25" i="2" s="1"/>
  <c r="V15" i="2"/>
  <c r="V342" i="2"/>
  <c r="AA342" i="2" s="1"/>
  <c r="V228" i="2"/>
  <c r="AQ228" i="2" s="1"/>
  <c r="V397" i="2"/>
  <c r="AQ397" i="2" s="1"/>
  <c r="V301" i="2"/>
  <c r="AQ301" i="2" s="1"/>
  <c r="V393" i="2"/>
  <c r="V16" i="2"/>
  <c r="V151" i="2"/>
  <c r="AQ151" i="2" s="1"/>
  <c r="V349" i="2"/>
  <c r="AQ349" i="2" s="1"/>
  <c r="V68" i="2"/>
  <c r="AA68" i="2" s="1"/>
  <c r="U174" i="2"/>
  <c r="W174" i="2" s="1"/>
  <c r="V96" i="2"/>
  <c r="AQ96" i="2" s="1"/>
  <c r="U193" i="2"/>
  <c r="W193" i="2" s="1"/>
  <c r="U391" i="2"/>
  <c r="W391" i="2" s="1"/>
  <c r="V45" i="2"/>
  <c r="AQ45" i="2" s="1"/>
  <c r="V204" i="2"/>
  <c r="AQ204" i="2" s="1"/>
  <c r="U245" i="2"/>
  <c r="W245" i="2" s="1"/>
  <c r="V88" i="2"/>
  <c r="AA88" i="2" s="1"/>
  <c r="V95" i="2"/>
  <c r="AA95" i="2" s="1"/>
  <c r="V10" i="2"/>
  <c r="V166" i="2"/>
  <c r="AQ166" i="2" s="1"/>
  <c r="V382" i="2"/>
  <c r="U385" i="2"/>
  <c r="W385" i="2" s="1"/>
  <c r="U335" i="2"/>
  <c r="W335" i="2" s="1"/>
  <c r="V136" i="2"/>
  <c r="AQ136" i="2" s="1"/>
  <c r="V288" i="2"/>
  <c r="AQ288" i="2" s="1"/>
  <c r="V386" i="2"/>
  <c r="AQ386" i="2" s="1"/>
  <c r="V83" i="2"/>
  <c r="AA83" i="2" s="1"/>
  <c r="V87" i="2"/>
  <c r="AA87" i="2" s="1"/>
  <c r="U372" i="2"/>
  <c r="W372" i="2" s="1"/>
  <c r="V237" i="2"/>
  <c r="AQ237" i="2" s="1"/>
  <c r="U73" i="2"/>
  <c r="W73" i="2" s="1"/>
  <c r="V327" i="2"/>
  <c r="AQ327" i="2" s="1"/>
  <c r="V350" i="2"/>
  <c r="AA350" i="2" s="1"/>
  <c r="V162" i="2"/>
  <c r="AQ162" i="2" s="1"/>
  <c r="U311" i="2"/>
  <c r="W311" i="2" s="1"/>
  <c r="V373" i="2"/>
  <c r="AA373" i="2" s="1"/>
  <c r="V143" i="2"/>
  <c r="U358" i="2"/>
  <c r="W358" i="2" s="1"/>
  <c r="V339" i="2"/>
  <c r="AQ339" i="2" s="1"/>
  <c r="V322" i="2"/>
  <c r="AQ322" i="2" s="1"/>
  <c r="V405" i="2"/>
  <c r="AA405" i="2" s="1"/>
  <c r="V23" i="2"/>
  <c r="AQ23" i="2" s="1"/>
  <c r="V395" i="2"/>
  <c r="AA395" i="2" s="1"/>
  <c r="V267" i="2"/>
  <c r="AQ267" i="2" s="1"/>
  <c r="U114" i="2"/>
  <c r="W114" i="2" s="1"/>
  <c r="U296" i="2"/>
  <c r="W296" i="2" s="1"/>
  <c r="V263" i="2"/>
  <c r="AA263" i="2" s="1"/>
  <c r="V348" i="2"/>
  <c r="AQ348" i="2" s="1"/>
  <c r="V158" i="2"/>
  <c r="AA158" i="2" s="1"/>
  <c r="V298" i="2"/>
  <c r="AA298" i="2" s="1"/>
  <c r="V113" i="2"/>
  <c r="AA113" i="2" s="1"/>
  <c r="V261" i="2"/>
  <c r="AA261" i="2" s="1"/>
  <c r="V257" i="2"/>
  <c r="U153" i="2"/>
  <c r="W153" i="2" s="1"/>
  <c r="U207" i="2"/>
  <c r="W207" i="2" s="1"/>
  <c r="V122" i="2"/>
  <c r="AA122" i="2" s="1"/>
  <c r="V278" i="2"/>
  <c r="AA278" i="2" s="1"/>
  <c r="V258" i="2"/>
  <c r="AQ258" i="2" s="1"/>
  <c r="V302" i="2"/>
  <c r="AA302" i="2" s="1"/>
  <c r="V240" i="2"/>
  <c r="AA240" i="2" s="1"/>
  <c r="V334" i="2"/>
  <c r="V50" i="2"/>
  <c r="AQ50" i="2" s="1"/>
  <c r="V112" i="2"/>
  <c r="AA112" i="2" s="1"/>
  <c r="V199" i="2"/>
  <c r="AA199" i="2" s="1"/>
  <c r="U34" i="2"/>
  <c r="W34" i="2" s="1"/>
  <c r="V161" i="2"/>
  <c r="AQ161" i="2" s="1"/>
  <c r="U399" i="2"/>
  <c r="W399" i="2" s="1"/>
  <c r="V214" i="2"/>
  <c r="AA214" i="2" s="1"/>
  <c r="V211" i="2"/>
  <c r="U383" i="2"/>
  <c r="W383" i="2" s="1"/>
  <c r="V212" i="2"/>
  <c r="AA212" i="2" s="1"/>
  <c r="U213" i="2"/>
  <c r="W213" i="2" s="1"/>
  <c r="V283" i="2"/>
  <c r="AA283" i="2" s="1"/>
  <c r="V361" i="2"/>
  <c r="AQ361" i="2" s="1"/>
  <c r="V14" i="2"/>
  <c r="U135" i="2"/>
  <c r="W135" i="2" s="1"/>
  <c r="V293" i="2"/>
  <c r="U24" i="2"/>
  <c r="W24" i="2" s="1"/>
  <c r="U375" i="2"/>
  <c r="W375" i="2" s="1"/>
  <c r="V37" i="2"/>
  <c r="AA37" i="2" s="1"/>
  <c r="U188" i="2"/>
  <c r="W188" i="2" s="1"/>
  <c r="V173" i="2"/>
  <c r="AQ173" i="2" s="1"/>
  <c r="V40" i="2"/>
  <c r="AQ40" i="2" s="1"/>
  <c r="V79" i="2"/>
  <c r="AA79" i="2" s="1"/>
  <c r="V377" i="2"/>
  <c r="U120" i="2"/>
  <c r="W120" i="2" s="1"/>
  <c r="V104" i="2"/>
  <c r="AQ104" i="2" s="1"/>
  <c r="V270" i="2"/>
  <c r="AA270" i="2" s="1"/>
  <c r="V233" i="2"/>
  <c r="AA233" i="2" s="1"/>
  <c r="V35" i="2"/>
  <c r="AQ35" i="2" s="1"/>
  <c r="V71" i="2"/>
  <c r="AQ71" i="2" s="1"/>
  <c r="U354" i="2"/>
  <c r="W354" i="2" s="1"/>
  <c r="U126" i="2"/>
  <c r="W126" i="2" s="1"/>
  <c r="V201" i="2"/>
  <c r="AQ201" i="2" s="1"/>
  <c r="V19" i="2"/>
  <c r="V55" i="2"/>
  <c r="AQ55" i="2" s="1"/>
  <c r="V125" i="2"/>
  <c r="AA125" i="2" s="1"/>
  <c r="V286" i="2"/>
  <c r="AQ286" i="2" s="1"/>
  <c r="U305" i="2"/>
  <c r="W305" i="2" s="1"/>
  <c r="V341" i="2"/>
  <c r="AQ341" i="2" s="1"/>
  <c r="U255" i="2"/>
  <c r="W255" i="2" s="1"/>
  <c r="V218" i="2"/>
  <c r="AA218" i="2" s="1"/>
  <c r="V326" i="2"/>
  <c r="AA326" i="2" s="1"/>
  <c r="U323" i="2"/>
  <c r="W323" i="2" s="1"/>
  <c r="V306" i="2"/>
  <c r="AQ306" i="2" s="1"/>
  <c r="V333" i="2"/>
  <c r="AA333" i="2" s="1"/>
  <c r="U97" i="2"/>
  <c r="W97" i="2" s="1"/>
  <c r="U384" i="2"/>
  <c r="W384" i="2" s="1"/>
  <c r="V8" i="2"/>
  <c r="U253" i="2"/>
  <c r="W253" i="2" s="1"/>
  <c r="V379" i="2"/>
  <c r="AA379" i="2" s="1"/>
  <c r="V203" i="2"/>
  <c r="AA203" i="2" s="1"/>
  <c r="V98" i="2"/>
  <c r="AQ98" i="2" s="1"/>
  <c r="U7" i="2"/>
  <c r="W7" i="2" s="1"/>
  <c r="V247" i="2"/>
  <c r="AQ247" i="2" s="1"/>
  <c r="U332" i="2"/>
  <c r="W332" i="2" s="1"/>
  <c r="U116" i="2"/>
  <c r="W116" i="2" s="1"/>
  <c r="V94" i="2"/>
  <c r="AA94" i="2" s="1"/>
  <c r="U177" i="2"/>
  <c r="W177" i="2" s="1"/>
  <c r="V352" i="2"/>
  <c r="AQ352" i="2" s="1"/>
  <c r="U81" i="2"/>
  <c r="W81" i="2" s="1"/>
  <c r="U93" i="2"/>
  <c r="W93" i="2" s="1"/>
  <c r="V189" i="2"/>
  <c r="AQ189" i="2" s="1"/>
  <c r="U241" i="2"/>
  <c r="W241" i="2" s="1"/>
  <c r="V121" i="2"/>
  <c r="AA121" i="2" s="1"/>
  <c r="U191" i="2"/>
  <c r="W191" i="2" s="1"/>
  <c r="V106" i="2"/>
  <c r="AA106" i="2" s="1"/>
  <c r="U262" i="2"/>
  <c r="W262" i="2" s="1"/>
  <c r="V259" i="2"/>
  <c r="AA259" i="2" s="1"/>
  <c r="U242" i="2"/>
  <c r="W242" i="2" s="1"/>
  <c r="V150" i="2"/>
  <c r="AQ150" i="2" s="1"/>
  <c r="Y9" i="2"/>
  <c r="AY9" i="2" s="1"/>
  <c r="U61" i="2"/>
  <c r="W61" i="2" s="1"/>
  <c r="V236" i="2"/>
  <c r="AQ236" i="2" s="1"/>
  <c r="V134" i="2"/>
  <c r="AA134" i="2" s="1"/>
  <c r="U360" i="2"/>
  <c r="W360" i="2" s="1"/>
  <c r="U127" i="2"/>
  <c r="W127" i="2" s="1"/>
  <c r="U42" i="2"/>
  <c r="W42" i="2" s="1"/>
  <c r="V198" i="2"/>
  <c r="AA198" i="2" s="1"/>
  <c r="V195" i="2"/>
  <c r="AA195" i="2" s="1"/>
  <c r="U178" i="2"/>
  <c r="W178" i="2" s="1"/>
  <c r="U181" i="2"/>
  <c r="W181" i="2" s="1"/>
  <c r="U367" i="2"/>
  <c r="W367" i="2" s="1"/>
  <c r="V168" i="2"/>
  <c r="AA168" i="2" s="1"/>
  <c r="U185" i="2"/>
  <c r="W185" i="2" s="1"/>
  <c r="V196" i="2"/>
  <c r="AQ196" i="2" s="1"/>
  <c r="V107" i="2"/>
  <c r="AQ107" i="2" s="1"/>
  <c r="V219" i="2"/>
  <c r="AQ219" i="2" s="1"/>
  <c r="V329" i="2"/>
  <c r="U139" i="2"/>
  <c r="W139" i="2" s="1"/>
  <c r="U119" i="2"/>
  <c r="W119" i="2" s="1"/>
  <c r="V221" i="2"/>
  <c r="AA221" i="2" s="1"/>
  <c r="V52" i="2"/>
  <c r="AA52" i="2" s="1"/>
  <c r="U54" i="2"/>
  <c r="W54" i="2" s="1"/>
  <c r="V269" i="2"/>
  <c r="AA269" i="2" s="1"/>
  <c r="V137" i="2"/>
  <c r="AA137" i="2" s="1"/>
  <c r="U359" i="2"/>
  <c r="W359" i="2" s="1"/>
  <c r="V29" i="2"/>
  <c r="AQ29" i="2" s="1"/>
  <c r="U172" i="2"/>
  <c r="W172" i="2" s="1"/>
  <c r="U388" i="2"/>
  <c r="W388" i="2" s="1"/>
  <c r="V142" i="2"/>
  <c r="AQ142" i="2" s="1"/>
  <c r="V63" i="2"/>
  <c r="AQ63" i="2" s="1"/>
  <c r="V345" i="2"/>
  <c r="AQ345" i="2" s="1"/>
  <c r="V149" i="2"/>
  <c r="AQ149" i="2" s="1"/>
  <c r="V357" i="2"/>
  <c r="AQ357" i="2" s="1"/>
  <c r="U353" i="2"/>
  <c r="W353" i="2" s="1"/>
  <c r="V171" i="2"/>
  <c r="AA171" i="2" s="1"/>
  <c r="V303" i="2"/>
  <c r="AQ303" i="2" s="1"/>
  <c r="V80" i="2"/>
  <c r="AA80" i="2" s="1"/>
  <c r="V141" i="2"/>
  <c r="AQ141" i="2" s="1"/>
  <c r="V285" i="2"/>
  <c r="AQ285" i="2" s="1"/>
  <c r="V337" i="2"/>
  <c r="AQ337" i="2" s="1"/>
  <c r="V163" i="2"/>
  <c r="AQ163" i="2" s="1"/>
  <c r="V287" i="2"/>
  <c r="AA287" i="2" s="1"/>
  <c r="U48" i="2"/>
  <c r="W48" i="2" s="1"/>
  <c r="Y318" i="2"/>
  <c r="AX318" i="2" s="1"/>
  <c r="V380" i="2"/>
  <c r="AQ380" i="2" s="1"/>
  <c r="V140" i="2"/>
  <c r="AQ140" i="2" s="1"/>
  <c r="V115" i="2"/>
  <c r="AQ115" i="2" s="1"/>
  <c r="V27" i="2"/>
  <c r="AA27" i="2" s="1"/>
  <c r="V78" i="2"/>
  <c r="AA78" i="2" s="1"/>
  <c r="U217" i="2"/>
  <c r="W217" i="2" s="1"/>
  <c r="U117" i="2"/>
  <c r="W117" i="2" s="1"/>
  <c r="U389" i="2"/>
  <c r="W389" i="2" s="1"/>
  <c r="V289" i="2"/>
  <c r="AA289" i="2" s="1"/>
  <c r="V314" i="2"/>
  <c r="AA314" i="2" s="1"/>
  <c r="V239" i="2"/>
  <c r="AA239" i="2" s="1"/>
  <c r="V154" i="2"/>
  <c r="AQ154" i="2" s="1"/>
  <c r="V310" i="2"/>
  <c r="AA310" i="2" s="1"/>
  <c r="V307" i="2"/>
  <c r="AQ307" i="2" s="1"/>
  <c r="V290" i="2"/>
  <c r="AQ290" i="2" s="1"/>
  <c r="V155" i="2"/>
  <c r="AA155" i="2" s="1"/>
  <c r="V65" i="2"/>
  <c r="AA65" i="2" s="1"/>
  <c r="U312" i="2"/>
  <c r="W312" i="2" s="1"/>
  <c r="U184" i="2"/>
  <c r="W184" i="2" s="1"/>
  <c r="V197" i="2"/>
  <c r="AQ197" i="2" s="1"/>
  <c r="V363" i="2"/>
  <c r="AA363" i="2" s="1"/>
  <c r="V131" i="2"/>
  <c r="AA131" i="2" s="1"/>
  <c r="V82" i="2"/>
  <c r="AA82" i="2" s="1"/>
  <c r="V200" i="2"/>
  <c r="AQ200" i="2" s="1"/>
  <c r="U231" i="2"/>
  <c r="W231" i="2" s="1"/>
  <c r="V316" i="2"/>
  <c r="AA316" i="2" s="1"/>
  <c r="V108" i="2"/>
  <c r="AQ108" i="2" s="1"/>
  <c r="V30" i="2"/>
  <c r="AA30" i="2" s="1"/>
  <c r="V376" i="2"/>
  <c r="AQ376" i="2" s="1"/>
  <c r="V280" i="2"/>
  <c r="AA280" i="2" s="1"/>
  <c r="V49" i="2"/>
  <c r="AA49" i="2" s="1"/>
  <c r="V85" i="2"/>
  <c r="AQ85" i="2" s="1"/>
  <c r="V340" i="2"/>
  <c r="AQ340" i="2" s="1"/>
  <c r="U225" i="2"/>
  <c r="W225" i="2" s="1"/>
  <c r="U89" i="2"/>
  <c r="W89" i="2" s="1"/>
  <c r="U175" i="2"/>
  <c r="W175" i="2" s="1"/>
  <c r="V90" i="2"/>
  <c r="AQ90" i="2" s="1"/>
  <c r="U268" i="2"/>
  <c r="W268" i="2" s="1"/>
  <c r="U209" i="2"/>
  <c r="W209" i="2" s="1"/>
  <c r="V57" i="2"/>
  <c r="AA57" i="2" s="1"/>
  <c r="U159" i="2"/>
  <c r="W159" i="2" s="1"/>
  <c r="V74" i="2"/>
  <c r="AQ74" i="2" s="1"/>
  <c r="V244" i="2"/>
  <c r="AQ244" i="2" s="1"/>
  <c r="U146" i="2"/>
  <c r="W146" i="2" s="1"/>
  <c r="U250" i="2"/>
  <c r="W250" i="2" s="1"/>
  <c r="V328" i="2"/>
  <c r="AQ328" i="2" s="1"/>
  <c r="V252" i="2"/>
  <c r="AA252" i="2" s="1"/>
  <c r="Y295" i="2"/>
  <c r="AP295" i="2" s="1"/>
  <c r="U348" i="2"/>
  <c r="W348" i="2" s="1"/>
  <c r="U263" i="2"/>
  <c r="W263" i="2" s="1"/>
  <c r="U278" i="2"/>
  <c r="W278" i="2" s="1"/>
  <c r="U88" i="2"/>
  <c r="W88" i="2" s="1"/>
  <c r="U95" i="2"/>
  <c r="W95" i="2" s="1"/>
  <c r="V193" i="2"/>
  <c r="AA193" i="2" s="1"/>
  <c r="U227" i="2"/>
  <c r="W227" i="2" s="1"/>
  <c r="U166" i="2"/>
  <c r="W166" i="2" s="1"/>
  <c r="U87" i="2"/>
  <c r="W87" i="2" s="1"/>
  <c r="U373" i="2"/>
  <c r="W373" i="2" s="1"/>
  <c r="U349" i="2"/>
  <c r="W349" i="2" s="1"/>
  <c r="U45" i="2"/>
  <c r="W45" i="2" s="1"/>
  <c r="U136" i="2"/>
  <c r="W136" i="2" s="1"/>
  <c r="U83" i="2"/>
  <c r="W83" i="2" s="1"/>
  <c r="U10" i="2"/>
  <c r="W10" i="2" s="1"/>
  <c r="V174" i="2"/>
  <c r="AA174" i="2" s="1"/>
  <c r="U288" i="2"/>
  <c r="W288" i="2" s="1"/>
  <c r="V385" i="2"/>
  <c r="AQ385" i="2" s="1"/>
  <c r="V7" i="2"/>
  <c r="AQ7" i="2" s="1"/>
  <c r="U326" i="2"/>
  <c r="W326" i="2" s="1"/>
  <c r="V177" i="2"/>
  <c r="AQ177" i="2" s="1"/>
  <c r="V116" i="2"/>
  <c r="AQ116" i="2" s="1"/>
  <c r="U203" i="2"/>
  <c r="W203" i="2" s="1"/>
  <c r="V97" i="2"/>
  <c r="AA97" i="2" s="1"/>
  <c r="V191" i="2"/>
  <c r="AQ191" i="2" s="1"/>
  <c r="V242" i="2"/>
  <c r="AQ242" i="2" s="1"/>
  <c r="U98" i="2"/>
  <c r="W98" i="2" s="1"/>
  <c r="U247" i="2"/>
  <c r="W247" i="2" s="1"/>
  <c r="V332" i="2"/>
  <c r="AA332" i="2" s="1"/>
  <c r="U94" i="2"/>
  <c r="W94" i="2" s="1"/>
  <c r="U352" i="2"/>
  <c r="W352" i="2" s="1"/>
  <c r="V384" i="2"/>
  <c r="AA384" i="2" s="1"/>
  <c r="U379" i="2"/>
  <c r="W379" i="2" s="1"/>
  <c r="U333" i="2"/>
  <c r="W333" i="2" s="1"/>
  <c r="U8" i="2"/>
  <c r="W8" i="2" s="1"/>
  <c r="Y7" i="2"/>
  <c r="AP7" i="2" s="1"/>
  <c r="V262" i="2"/>
  <c r="AA262" i="2" s="1"/>
  <c r="U189" i="2"/>
  <c r="W189" i="2" s="1"/>
  <c r="V93" i="2"/>
  <c r="AQ93" i="2" s="1"/>
  <c r="V241" i="2"/>
  <c r="AQ241" i="2" s="1"/>
  <c r="U121" i="2"/>
  <c r="W121" i="2" s="1"/>
  <c r="U106" i="2"/>
  <c r="W106" i="2" s="1"/>
  <c r="U259" i="2"/>
  <c r="W259" i="2" s="1"/>
  <c r="U218" i="2"/>
  <c r="W218" i="2" s="1"/>
  <c r="U96" i="2"/>
  <c r="W96" i="2" s="1"/>
  <c r="V391" i="2"/>
  <c r="AA391" i="2" s="1"/>
  <c r="U204" i="2"/>
  <c r="W204" i="2" s="1"/>
  <c r="U68" i="2"/>
  <c r="W68" i="2" s="1"/>
  <c r="V323" i="2"/>
  <c r="AA323" i="2" s="1"/>
  <c r="U286" i="2"/>
  <c r="W286" i="2" s="1"/>
  <c r="U306" i="2"/>
  <c r="W306" i="2" s="1"/>
  <c r="V253" i="2"/>
  <c r="AQ253" i="2" s="1"/>
  <c r="V255" i="2"/>
  <c r="AQ255" i="2" s="1"/>
  <c r="U301" i="2"/>
  <c r="W301" i="2" s="1"/>
  <c r="V305" i="2"/>
  <c r="AQ305" i="2" s="1"/>
  <c r="U125" i="2"/>
  <c r="W125" i="2" s="1"/>
  <c r="U341" i="2"/>
  <c r="W341" i="2" s="1"/>
  <c r="U228" i="2"/>
  <c r="W228" i="2" s="1"/>
  <c r="U29" i="2"/>
  <c r="W29" i="2" s="1"/>
  <c r="U16" i="2"/>
  <c r="W16" i="2" s="1"/>
  <c r="U21" i="2"/>
  <c r="W21" i="2" s="1"/>
  <c r="U251" i="2"/>
  <c r="W251" i="2" s="1"/>
  <c r="U397" i="2"/>
  <c r="W397" i="2" s="1"/>
  <c r="U151" i="2"/>
  <c r="W151" i="2" s="1"/>
  <c r="U393" i="2"/>
  <c r="W393" i="2" s="1"/>
  <c r="U342" i="2"/>
  <c r="W342" i="2" s="1"/>
  <c r="U168" i="2"/>
  <c r="W168" i="2" s="1"/>
  <c r="U196" i="2"/>
  <c r="W196" i="2" s="1"/>
  <c r="U137" i="2"/>
  <c r="W137" i="2" s="1"/>
  <c r="V172" i="2"/>
  <c r="AA172" i="2" s="1"/>
  <c r="U287" i="2"/>
  <c r="W287" i="2" s="1"/>
  <c r="U269" i="2"/>
  <c r="W269" i="2" s="1"/>
  <c r="U163" i="2"/>
  <c r="W163" i="2" s="1"/>
  <c r="V119" i="2"/>
  <c r="AA119" i="2" s="1"/>
  <c r="U316" i="2"/>
  <c r="W316" i="2" s="1"/>
  <c r="V282" i="2"/>
  <c r="AA282" i="2" s="1"/>
  <c r="V343" i="2"/>
  <c r="AQ343" i="2" s="1"/>
  <c r="V33" i="2"/>
  <c r="AQ33" i="2" s="1"/>
  <c r="U67" i="2"/>
  <c r="W67" i="2" s="1"/>
  <c r="U281" i="2"/>
  <c r="W281" i="2" s="1"/>
  <c r="U164" i="2"/>
  <c r="W164" i="2" s="1"/>
  <c r="U313" i="2"/>
  <c r="W313" i="2" s="1"/>
  <c r="V105" i="2"/>
  <c r="AQ105" i="2" s="1"/>
  <c r="V47" i="2"/>
  <c r="AA47" i="2" s="1"/>
  <c r="V185" i="2"/>
  <c r="AA185" i="2" s="1"/>
  <c r="U37" i="2"/>
  <c r="W37" i="2" s="1"/>
  <c r="U233" i="2"/>
  <c r="W233" i="2" s="1"/>
  <c r="U35" i="2"/>
  <c r="W35" i="2" s="1"/>
  <c r="U55" i="2"/>
  <c r="W55" i="2" s="1"/>
  <c r="U297" i="2"/>
  <c r="W297" i="2" s="1"/>
  <c r="U345" i="2"/>
  <c r="W345" i="2" s="1"/>
  <c r="U357" i="2"/>
  <c r="W357" i="2" s="1"/>
  <c r="U303" i="2"/>
  <c r="W303" i="2" s="1"/>
  <c r="V353" i="2"/>
  <c r="AQ353" i="2" s="1"/>
  <c r="U171" i="2"/>
  <c r="W171" i="2" s="1"/>
  <c r="V48" i="2"/>
  <c r="AQ48" i="2" s="1"/>
  <c r="U329" i="2"/>
  <c r="W329" i="2" s="1"/>
  <c r="U142" i="2"/>
  <c r="W142" i="2" s="1"/>
  <c r="U149" i="2"/>
  <c r="W149" i="2" s="1"/>
  <c r="V181" i="2"/>
  <c r="AQ181" i="2" s="1"/>
  <c r="U221" i="2"/>
  <c r="W221" i="2" s="1"/>
  <c r="U52" i="2"/>
  <c r="W52" i="2" s="1"/>
  <c r="V54" i="2"/>
  <c r="AQ54" i="2" s="1"/>
  <c r="U80" i="2"/>
  <c r="W80" i="2" s="1"/>
  <c r="V127" i="2"/>
  <c r="AA127" i="2" s="1"/>
  <c r="U195" i="2"/>
  <c r="W195" i="2" s="1"/>
  <c r="V178" i="2"/>
  <c r="AQ178" i="2" s="1"/>
  <c r="U219" i="2"/>
  <c r="W219" i="2" s="1"/>
  <c r="V367" i="2"/>
  <c r="AA367" i="2" s="1"/>
  <c r="V139" i="2"/>
  <c r="AA139" i="2" s="1"/>
  <c r="U141" i="2"/>
  <c r="W141" i="2" s="1"/>
  <c r="U236" i="2"/>
  <c r="W236" i="2" s="1"/>
  <c r="U63" i="2"/>
  <c r="W63" i="2" s="1"/>
  <c r="V388" i="2"/>
  <c r="AA388" i="2" s="1"/>
  <c r="U285" i="2"/>
  <c r="W285" i="2" s="1"/>
  <c r="U337" i="2"/>
  <c r="W337" i="2" s="1"/>
  <c r="U107" i="2"/>
  <c r="W107" i="2" s="1"/>
  <c r="U198" i="2"/>
  <c r="W198" i="2" s="1"/>
  <c r="V61" i="2"/>
  <c r="AA61" i="2" s="1"/>
  <c r="V42" i="2"/>
  <c r="AQ42" i="2" s="1"/>
  <c r="V180" i="2"/>
  <c r="AQ180" i="2" s="1"/>
  <c r="U15" i="2"/>
  <c r="W15" i="2" s="1"/>
  <c r="V404" i="2"/>
  <c r="AA404" i="2" s="1"/>
  <c r="V360" i="2"/>
  <c r="AA360" i="2" s="1"/>
  <c r="U134" i="2"/>
  <c r="W134" i="2" s="1"/>
  <c r="U402" i="2"/>
  <c r="W402" i="2" s="1"/>
  <c r="V147" i="2"/>
  <c r="AQ147" i="2" s="1"/>
  <c r="V315" i="2"/>
  <c r="AA315" i="2" s="1"/>
  <c r="U59" i="2"/>
  <c r="W59" i="2" s="1"/>
  <c r="V229" i="2"/>
  <c r="AQ229" i="2" s="1"/>
  <c r="U222" i="2"/>
  <c r="W222" i="2" s="1"/>
  <c r="V344" i="2"/>
  <c r="AQ344" i="2" s="1"/>
  <c r="U351" i="2"/>
  <c r="W351" i="2" s="1"/>
  <c r="V160" i="2"/>
  <c r="AQ160" i="2" s="1"/>
  <c r="V13" i="2"/>
  <c r="U156" i="2"/>
  <c r="W156" i="2" s="1"/>
  <c r="U31" i="2"/>
  <c r="W31" i="2" s="1"/>
  <c r="U355" i="2"/>
  <c r="W355" i="2" s="1"/>
  <c r="U75" i="2"/>
  <c r="W75" i="2" s="1"/>
  <c r="U165" i="2"/>
  <c r="W165" i="2" s="1"/>
  <c r="U44" i="2"/>
  <c r="W44" i="2" s="1"/>
  <c r="U309" i="2"/>
  <c r="W309" i="2" s="1"/>
  <c r="U401" i="2"/>
  <c r="W401" i="2" s="1"/>
  <c r="V206" i="2"/>
  <c r="AA206" i="2" s="1"/>
  <c r="V170" i="2"/>
  <c r="AQ170" i="2" s="1"/>
  <c r="V100" i="2"/>
  <c r="AA100" i="2" s="1"/>
  <c r="U205" i="2"/>
  <c r="W205" i="2" s="1"/>
  <c r="V321" i="2"/>
  <c r="AQ321" i="2" s="1"/>
  <c r="U291" i="2"/>
  <c r="W291" i="2" s="1"/>
  <c r="V238" i="2"/>
  <c r="AA238" i="2" s="1"/>
  <c r="V312" i="2"/>
  <c r="AA312" i="2" s="1"/>
  <c r="V144" i="2"/>
  <c r="AA144" i="2" s="1"/>
  <c r="U380" i="2"/>
  <c r="W380" i="2" s="1"/>
  <c r="V184" i="2"/>
  <c r="AQ184" i="2" s="1"/>
  <c r="U85" i="2"/>
  <c r="W85" i="2" s="1"/>
  <c r="V250" i="2"/>
  <c r="AA250" i="2" s="1"/>
  <c r="U140" i="2"/>
  <c r="W140" i="2" s="1"/>
  <c r="U115" i="2"/>
  <c r="W115" i="2" s="1"/>
  <c r="U27" i="2"/>
  <c r="W27" i="2" s="1"/>
  <c r="U78" i="2"/>
  <c r="W78" i="2" s="1"/>
  <c r="U363" i="2"/>
  <c r="W363" i="2" s="1"/>
  <c r="U280" i="2"/>
  <c r="W280" i="2" s="1"/>
  <c r="U328" i="2"/>
  <c r="W328" i="2" s="1"/>
  <c r="U108" i="2"/>
  <c r="W108" i="2" s="1"/>
  <c r="U340" i="2"/>
  <c r="W340" i="2" s="1"/>
  <c r="V89" i="2"/>
  <c r="AA89" i="2" s="1"/>
  <c r="U90" i="2"/>
  <c r="W90" i="2" s="1"/>
  <c r="V268" i="2"/>
  <c r="AQ268" i="2" s="1"/>
  <c r="U57" i="2"/>
  <c r="W57" i="2" s="1"/>
  <c r="U74" i="2"/>
  <c r="W74" i="2" s="1"/>
  <c r="U244" i="2"/>
  <c r="W244" i="2" s="1"/>
  <c r="U252" i="2"/>
  <c r="W252" i="2" s="1"/>
  <c r="V146" i="2"/>
  <c r="AA146" i="2" s="1"/>
  <c r="V217" i="2"/>
  <c r="AQ217" i="2" s="1"/>
  <c r="V117" i="2"/>
  <c r="AA117" i="2" s="1"/>
  <c r="V389" i="2"/>
  <c r="AQ389" i="2" s="1"/>
  <c r="U289" i="2"/>
  <c r="W289" i="2" s="1"/>
  <c r="U310" i="2"/>
  <c r="W310" i="2" s="1"/>
  <c r="U131" i="2"/>
  <c r="W131" i="2" s="1"/>
  <c r="U295" i="2"/>
  <c r="W295" i="2" s="1"/>
  <c r="U314" i="2"/>
  <c r="W314" i="2" s="1"/>
  <c r="U307" i="2"/>
  <c r="W307" i="2" s="1"/>
  <c r="U290" i="2"/>
  <c r="W290" i="2" s="1"/>
  <c r="U82" i="2"/>
  <c r="W82" i="2" s="1"/>
  <c r="U49" i="2"/>
  <c r="W49" i="2" s="1"/>
  <c r="V295" i="2"/>
  <c r="AA295" i="2" s="1"/>
  <c r="U239" i="2"/>
  <c r="W239" i="2" s="1"/>
  <c r="U155" i="2"/>
  <c r="W155" i="2" s="1"/>
  <c r="U65" i="2"/>
  <c r="W65" i="2" s="1"/>
  <c r="U197" i="2"/>
  <c r="W197" i="2" s="1"/>
  <c r="U30" i="2"/>
  <c r="W30" i="2" s="1"/>
  <c r="U154" i="2"/>
  <c r="W154" i="2" s="1"/>
  <c r="U200" i="2"/>
  <c r="W200" i="2" s="1"/>
  <c r="U76" i="2"/>
  <c r="W76" i="2" s="1"/>
  <c r="U272" i="2"/>
  <c r="W272" i="2" s="1"/>
  <c r="U111" i="2"/>
  <c r="W111" i="2" s="1"/>
  <c r="U211" i="2"/>
  <c r="W211" i="2" s="1"/>
  <c r="U70" i="2"/>
  <c r="W70" i="2" s="1"/>
  <c r="U308" i="2"/>
  <c r="W308" i="2" s="1"/>
  <c r="U123" i="2"/>
  <c r="W123" i="2" s="1"/>
  <c r="U53" i="2"/>
  <c r="W53" i="2" s="1"/>
  <c r="U182" i="2"/>
  <c r="W182" i="2" s="1"/>
  <c r="U390" i="2"/>
  <c r="W390" i="2" s="1"/>
  <c r="U214" i="2"/>
  <c r="W214" i="2" s="1"/>
  <c r="U190" i="2"/>
  <c r="W190" i="2" s="1"/>
  <c r="U216" i="2"/>
  <c r="W216" i="2" s="1"/>
  <c r="V26" i="2"/>
  <c r="AQ26" i="2" s="1"/>
  <c r="U220" i="2"/>
  <c r="W220" i="2" s="1"/>
  <c r="U304" i="2"/>
  <c r="W304" i="2" s="1"/>
  <c r="U179" i="2"/>
  <c r="W179" i="2" s="1"/>
  <c r="U103" i="2"/>
  <c r="W103" i="2" s="1"/>
  <c r="U283" i="2"/>
  <c r="W283" i="2" s="1"/>
  <c r="V223" i="2"/>
  <c r="AQ223" i="2" s="1"/>
  <c r="U11" i="2"/>
  <c r="W11" i="2" s="1"/>
  <c r="V364" i="2"/>
  <c r="AA364" i="2" s="1"/>
  <c r="V368" i="2"/>
  <c r="AQ368" i="2" s="1"/>
  <c r="V331" i="2"/>
  <c r="AA331" i="2" s="1"/>
  <c r="U320" i="2"/>
  <c r="W320" i="2" s="1"/>
  <c r="U46" i="2"/>
  <c r="W46" i="2" s="1"/>
  <c r="U366" i="2"/>
  <c r="W366" i="2" s="1"/>
  <c r="U400" i="2"/>
  <c r="W400" i="2" s="1"/>
  <c r="U398" i="2"/>
  <c r="W398" i="2" s="1"/>
  <c r="U145" i="2"/>
  <c r="W145" i="2" s="1"/>
  <c r="U317" i="2"/>
  <c r="W317" i="2" s="1"/>
  <c r="U294" i="2"/>
  <c r="W294" i="2" s="1"/>
  <c r="U92" i="2"/>
  <c r="W92" i="2" s="1"/>
  <c r="U347" i="2"/>
  <c r="W347" i="2" s="1"/>
  <c r="U374" i="2"/>
  <c r="W374" i="2" s="1"/>
  <c r="U338" i="2"/>
  <c r="W338" i="2" s="1"/>
  <c r="U12" i="2"/>
  <c r="W12" i="2" s="1"/>
  <c r="U130" i="2"/>
  <c r="W130" i="2" s="1"/>
  <c r="U279" i="2"/>
  <c r="W279" i="2" s="1"/>
  <c r="U202" i="2"/>
  <c r="W202" i="2" s="1"/>
  <c r="U91" i="2"/>
  <c r="W91" i="2" s="1"/>
  <c r="U256" i="2"/>
  <c r="W256" i="2" s="1"/>
  <c r="U66" i="2"/>
  <c r="W66" i="2" s="1"/>
  <c r="U300" i="2"/>
  <c r="W300" i="2" s="1"/>
  <c r="V215" i="2"/>
  <c r="AQ215" i="2" s="1"/>
  <c r="V277" i="2"/>
  <c r="AA277" i="2" s="1"/>
  <c r="U378" i="2"/>
  <c r="W378" i="2" s="1"/>
  <c r="U132" i="2"/>
  <c r="W132" i="2" s="1"/>
  <c r="U138" i="2"/>
  <c r="W138" i="2" s="1"/>
  <c r="U17" i="2"/>
  <c r="W17" i="2" s="1"/>
  <c r="U284" i="2"/>
  <c r="W284" i="2" s="1"/>
  <c r="U210" i="2"/>
  <c r="W210" i="2" s="1"/>
  <c r="U381" i="2"/>
  <c r="W381" i="2" s="1"/>
  <c r="U394" i="2"/>
  <c r="W394" i="2" s="1"/>
  <c r="U152" i="2"/>
  <c r="W152" i="2" s="1"/>
  <c r="U109" i="2"/>
  <c r="W109" i="2" s="1"/>
  <c r="U248" i="2"/>
  <c r="W248" i="2" s="1"/>
  <c r="U273" i="2"/>
  <c r="W273" i="2" s="1"/>
  <c r="U274" i="2"/>
  <c r="W274" i="2" s="1"/>
  <c r="Y187" i="2"/>
  <c r="Y129" i="2"/>
  <c r="X129" i="2" s="1" a="1"/>
  <c r="X129" i="2" s="1"/>
  <c r="Y395" i="2"/>
  <c r="Y124" i="2"/>
  <c r="X124" i="2" s="1" a="1"/>
  <c r="X124" i="2" s="1"/>
  <c r="Y261" i="2"/>
  <c r="Y275" i="2"/>
  <c r="Y276" i="2"/>
  <c r="Y260" i="2"/>
  <c r="Y18" i="2"/>
  <c r="U187" i="2"/>
  <c r="W187" i="2" s="1"/>
  <c r="U124" i="2"/>
  <c r="W124" i="2" s="1"/>
  <c r="Y194" i="2"/>
  <c r="Y213" i="2"/>
  <c r="Y60" i="2"/>
  <c r="X60" i="2" s="1" a="1"/>
  <c r="X60" i="2" s="1"/>
  <c r="Y188" i="2"/>
  <c r="Y254" i="2"/>
  <c r="Y387" i="2"/>
  <c r="Y371" i="2"/>
  <c r="Y56" i="2"/>
  <c r="X56" i="2" s="1" a="1"/>
  <c r="X56" i="2" s="1"/>
  <c r="V187" i="2"/>
  <c r="AQ187" i="2" s="1"/>
  <c r="U43" i="2"/>
  <c r="W43" i="2" s="1"/>
  <c r="U161" i="2"/>
  <c r="W161" i="2" s="1"/>
  <c r="V56" i="2"/>
  <c r="AA56" i="2" s="1"/>
  <c r="V213" i="2"/>
  <c r="AA213" i="2" s="1"/>
  <c r="U361" i="2"/>
  <c r="W361" i="2" s="1"/>
  <c r="U14" i="2"/>
  <c r="W14" i="2" s="1"/>
  <c r="V124" i="2"/>
  <c r="AA124" i="2" s="1"/>
  <c r="U158" i="2"/>
  <c r="W158" i="2" s="1"/>
  <c r="V188" i="2"/>
  <c r="AQ188" i="2" s="1"/>
  <c r="U173" i="2"/>
  <c r="W173" i="2" s="1"/>
  <c r="V153" i="2"/>
  <c r="AA153" i="2" s="1"/>
  <c r="V207" i="2"/>
  <c r="AA207" i="2" s="1"/>
  <c r="Y125" i="2"/>
  <c r="Y286" i="2"/>
  <c r="Y305" i="2"/>
  <c r="Y341" i="2"/>
  <c r="Y255" i="2"/>
  <c r="Y218" i="2"/>
  <c r="Y326" i="2"/>
  <c r="Y323" i="2"/>
  <c r="Y306" i="2"/>
  <c r="Y333" i="2"/>
  <c r="Y97" i="2"/>
  <c r="Y384" i="2"/>
  <c r="Y8" i="2"/>
  <c r="AQ8" i="2" s="1"/>
  <c r="Y253" i="2"/>
  <c r="Y379" i="2"/>
  <c r="Y203" i="2"/>
  <c r="Y98" i="2"/>
  <c r="X98" i="2" s="1" a="1"/>
  <c r="X98" i="2" s="1"/>
  <c r="BC7" i="2"/>
  <c r="BA7" i="2" s="1"/>
  <c r="Y247" i="2"/>
  <c r="Y332" i="2"/>
  <c r="Y116" i="2"/>
  <c r="X116" i="2" s="1" a="1"/>
  <c r="X116" i="2" s="1"/>
  <c r="Y94" i="2"/>
  <c r="Y177" i="2"/>
  <c r="Y352" i="2"/>
  <c r="Y81" i="2"/>
  <c r="X81" i="2" s="1" a="1"/>
  <c r="X81" i="2" s="1"/>
  <c r="Y93" i="2"/>
  <c r="X93" i="2" s="1" a="1"/>
  <c r="X93" i="2" s="1"/>
  <c r="Y189" i="2"/>
  <c r="Y241" i="2"/>
  <c r="Y121" i="2"/>
  <c r="X121" i="2" s="1" a="1"/>
  <c r="X121" i="2" s="1"/>
  <c r="Y191" i="2"/>
  <c r="Y106" i="2"/>
  <c r="X106" i="2" s="1" a="1"/>
  <c r="X106" i="2" s="1"/>
  <c r="Y262" i="2"/>
  <c r="Y259" i="2"/>
  <c r="Y242" i="2"/>
  <c r="Y150" i="2"/>
  <c r="X150" i="2" s="1" a="1"/>
  <c r="X150" i="2" s="1"/>
  <c r="Y336" i="2"/>
  <c r="Y224" i="2"/>
  <c r="Y246" i="2"/>
  <c r="Y243" i="2"/>
  <c r="Y226" i="2"/>
  <c r="Y86" i="2"/>
  <c r="X86" i="2" s="1" a="1"/>
  <c r="X86" i="2" s="1"/>
  <c r="Y264" i="2"/>
  <c r="Y208" i="2"/>
  <c r="Y64" i="2"/>
  <c r="X64" i="2" s="1" a="1"/>
  <c r="X64" i="2" s="1"/>
  <c r="Y167" i="2"/>
  <c r="X167" i="2" s="1" a="1"/>
  <c r="X167" i="2" s="1"/>
  <c r="Y39" i="2"/>
  <c r="X39" i="2" s="1" a="1"/>
  <c r="X39" i="2" s="1"/>
  <c r="Y32" i="2"/>
  <c r="Y69" i="2"/>
  <c r="X69" i="2" s="1" a="1"/>
  <c r="X69" i="2" s="1"/>
  <c r="Y58" i="2"/>
  <c r="X58" i="2" s="1" a="1"/>
  <c r="X58" i="2" s="1"/>
  <c r="Y15" i="2"/>
  <c r="Y234" i="2"/>
  <c r="Y296" i="2"/>
  <c r="Y266" i="2"/>
  <c r="Y122" i="2"/>
  <c r="Y392" i="2"/>
  <c r="Y50" i="2"/>
  <c r="X50" i="2" s="1" a="1"/>
  <c r="X50" i="2" s="1"/>
  <c r="Y72" i="2"/>
  <c r="X72" i="2" s="1" a="1"/>
  <c r="X72" i="2" s="1"/>
  <c r="Y271" i="2"/>
  <c r="Y214" i="2"/>
  <c r="Y330" i="2"/>
  <c r="Y135" i="2"/>
  <c r="X135" i="2" s="1" a="1"/>
  <c r="X135" i="2" s="1"/>
  <c r="Y37" i="2"/>
  <c r="Y157" i="2"/>
  <c r="Y104" i="2"/>
  <c r="X104" i="2" s="1" a="1"/>
  <c r="X104" i="2" s="1"/>
  <c r="Y35" i="2"/>
  <c r="X35" i="2" s="1" a="1"/>
  <c r="X35" i="2" s="1"/>
  <c r="Y19" i="2"/>
  <c r="Y362" i="2"/>
  <c r="U275" i="2"/>
  <c r="W275" i="2" s="1"/>
  <c r="U302" i="2"/>
  <c r="W302" i="2" s="1"/>
  <c r="U276" i="2"/>
  <c r="W276" i="2" s="1"/>
  <c r="U71" i="2"/>
  <c r="W71" i="2" s="1"/>
  <c r="U362" i="2"/>
  <c r="W362" i="2" s="1"/>
  <c r="U322" i="2"/>
  <c r="W322" i="2" s="1"/>
  <c r="U405" i="2"/>
  <c r="W405" i="2" s="1"/>
  <c r="U129" i="2"/>
  <c r="W129" i="2" s="1"/>
  <c r="V135" i="2"/>
  <c r="AQ135" i="2" s="1"/>
  <c r="U293" i="2"/>
  <c r="W293" i="2" s="1"/>
  <c r="U60" i="2"/>
  <c r="W60" i="2" s="1"/>
  <c r="U298" i="2"/>
  <c r="W298" i="2" s="1"/>
  <c r="U266" i="2"/>
  <c r="W266" i="2" s="1"/>
  <c r="U40" i="2"/>
  <c r="W40" i="2" s="1"/>
  <c r="U79" i="2"/>
  <c r="W79" i="2" s="1"/>
  <c r="U377" i="2"/>
  <c r="W377" i="2" s="1"/>
  <c r="Y61" i="2"/>
  <c r="X61" i="2" s="1" a="1"/>
  <c r="X61" i="2" s="1"/>
  <c r="Y236" i="2"/>
  <c r="Y134" i="2"/>
  <c r="Y360" i="2"/>
  <c r="Y127" i="2"/>
  <c r="X127" i="2" s="1" a="1"/>
  <c r="X127" i="2" s="1"/>
  <c r="Y42" i="2"/>
  <c r="Y198" i="2"/>
  <c r="Y195" i="2"/>
  <c r="Y178" i="2"/>
  <c r="X178" i="2" s="1" a="1"/>
  <c r="X178" i="2" s="1"/>
  <c r="Y181" i="2"/>
  <c r="X181" i="2" s="1" a="1"/>
  <c r="X181" i="2" s="1"/>
  <c r="Y367" i="2"/>
  <c r="Y168" i="2"/>
  <c r="Y185" i="2"/>
  <c r="Y196" i="2"/>
  <c r="Y107" i="2"/>
  <c r="X107" i="2" s="1" a="1"/>
  <c r="X107" i="2" s="1"/>
  <c r="Y219" i="2"/>
  <c r="Y329" i="2"/>
  <c r="Y139" i="2"/>
  <c r="X139" i="2" s="1" a="1"/>
  <c r="X139" i="2" s="1"/>
  <c r="Y119" i="2"/>
  <c r="X119" i="2" s="1" a="1"/>
  <c r="X119" i="2" s="1"/>
  <c r="Y221" i="2"/>
  <c r="Y52" i="2"/>
  <c r="X52" i="2" s="1" a="1"/>
  <c r="X52" i="2" s="1"/>
  <c r="Y54" i="2"/>
  <c r="Y269" i="2"/>
  <c r="Y137" i="2"/>
  <c r="Y359" i="2"/>
  <c r="Y29" i="2"/>
  <c r="Y172" i="2"/>
  <c r="X172" i="2" s="1" a="1"/>
  <c r="X172" i="2" s="1"/>
  <c r="Y388" i="2"/>
  <c r="Y142" i="2"/>
  <c r="Y63" i="2"/>
  <c r="X63" i="2" s="1" a="1"/>
  <c r="X63" i="2" s="1"/>
  <c r="Y345" i="2"/>
  <c r="Y149" i="2"/>
  <c r="X149" i="2" s="1" a="1"/>
  <c r="X149" i="2" s="1"/>
  <c r="Y357" i="2"/>
  <c r="Y353" i="2"/>
  <c r="Y171" i="2"/>
  <c r="X171" i="2" s="1" a="1"/>
  <c r="X171" i="2" s="1"/>
  <c r="Y303" i="2"/>
  <c r="Y80" i="2"/>
  <c r="X80" i="2" s="1" a="1"/>
  <c r="X80" i="2" s="1"/>
  <c r="Y141" i="2"/>
  <c r="X141" i="2" s="1" a="1"/>
  <c r="X141" i="2" s="1"/>
  <c r="Y285" i="2"/>
  <c r="Y337" i="2"/>
  <c r="Y163" i="2"/>
  <c r="X163" i="2" s="1" a="1"/>
  <c r="X163" i="2" s="1"/>
  <c r="Y287" i="2"/>
  <c r="Y48" i="2"/>
  <c r="Y396" i="2"/>
  <c r="Y292" i="2"/>
  <c r="Y84" i="2"/>
  <c r="X84" i="2" s="1" a="1"/>
  <c r="X84" i="2" s="1"/>
  <c r="Y356" i="2"/>
  <c r="Y20" i="2"/>
  <c r="Y249" i="2"/>
  <c r="Y339" i="2"/>
  <c r="Y325" i="2"/>
  <c r="Y348" i="2"/>
  <c r="Y101" i="2"/>
  <c r="X101" i="2" s="1" a="1"/>
  <c r="X101" i="2" s="1"/>
  <c r="Y278" i="2"/>
  <c r="Y128" i="2"/>
  <c r="Y199" i="2"/>
  <c r="Y183" i="2"/>
  <c r="U199" i="2"/>
  <c r="W199" i="2" s="1"/>
  <c r="Y365" i="2"/>
  <c r="Y283" i="2"/>
  <c r="Y118" i="2"/>
  <c r="X118" i="2" s="1" a="1"/>
  <c r="X118" i="2" s="1"/>
  <c r="Y173" i="2"/>
  <c r="X173" i="2" s="1" a="1"/>
  <c r="X173" i="2" s="1"/>
  <c r="Y369" i="2"/>
  <c r="Y370" i="2"/>
  <c r="Y354" i="2"/>
  <c r="Y143" i="2"/>
  <c r="X143" i="2" s="1" a="1"/>
  <c r="X143" i="2" s="1"/>
  <c r="V157" i="2"/>
  <c r="AA157" i="2" s="1"/>
  <c r="U258" i="2"/>
  <c r="W258" i="2" s="1"/>
  <c r="U392" i="2"/>
  <c r="W392" i="2" s="1"/>
  <c r="V275" i="2"/>
  <c r="AA275" i="2" s="1"/>
  <c r="V392" i="2"/>
  <c r="AQ392" i="2" s="1"/>
  <c r="U240" i="2"/>
  <c r="W240" i="2" s="1"/>
  <c r="V276" i="2"/>
  <c r="AA276" i="2" s="1"/>
  <c r="U334" i="2"/>
  <c r="W334" i="2" s="1"/>
  <c r="U183" i="2"/>
  <c r="W183" i="2" s="1"/>
  <c r="V362" i="2"/>
  <c r="AA362" i="2" s="1"/>
  <c r="V129" i="2"/>
  <c r="AA129" i="2" s="1"/>
  <c r="U234" i="2"/>
  <c r="W234" i="2" s="1"/>
  <c r="U23" i="2"/>
  <c r="W23" i="2" s="1"/>
  <c r="V60" i="2"/>
  <c r="AA60" i="2" s="1"/>
  <c r="U118" i="2"/>
  <c r="W118" i="2" s="1"/>
  <c r="V266" i="2"/>
  <c r="AQ266" i="2" s="1"/>
  <c r="U113" i="2"/>
  <c r="W113" i="2" s="1"/>
  <c r="Y380" i="2"/>
  <c r="Y140" i="2"/>
  <c r="X140" i="2" s="1" a="1"/>
  <c r="X140" i="2" s="1"/>
  <c r="Y115" i="2"/>
  <c r="X115" i="2" s="1" a="1"/>
  <c r="X115" i="2" s="1"/>
  <c r="Y27" i="2"/>
  <c r="Y78" i="2"/>
  <c r="X78" i="2" s="1" a="1"/>
  <c r="X78" i="2" s="1"/>
  <c r="Y217" i="2"/>
  <c r="Y117" i="2"/>
  <c r="Y389" i="2"/>
  <c r="Y289" i="2"/>
  <c r="Y314" i="2"/>
  <c r="Y239" i="2"/>
  <c r="Y154" i="2"/>
  <c r="Y310" i="2"/>
  <c r="Y307" i="2"/>
  <c r="Y290" i="2"/>
  <c r="Y155" i="2"/>
  <c r="X155" i="2" s="1" a="1"/>
  <c r="X155" i="2" s="1"/>
  <c r="Y65" i="2"/>
  <c r="Y312" i="2"/>
  <c r="Y184" i="2"/>
  <c r="Y197" i="2"/>
  <c r="Y363" i="2"/>
  <c r="Y131" i="2"/>
  <c r="X131" i="2" s="1" a="1"/>
  <c r="X131" i="2" s="1"/>
  <c r="Y82" i="2"/>
  <c r="Y200" i="2"/>
  <c r="Y231" i="2"/>
  <c r="Y316" i="2"/>
  <c r="Y108" i="2"/>
  <c r="Y30" i="2"/>
  <c r="Y376" i="2"/>
  <c r="Y280" i="2"/>
  <c r="Y49" i="2"/>
  <c r="X49" i="2" s="1" a="1"/>
  <c r="X49" i="2" s="1"/>
  <c r="Y85" i="2"/>
  <c r="Y340" i="2"/>
  <c r="Y225" i="2"/>
  <c r="Y89" i="2"/>
  <c r="X89" i="2" s="1" a="1"/>
  <c r="X89" i="2" s="1"/>
  <c r="Y175" i="2"/>
  <c r="X175" i="2" s="1" a="1"/>
  <c r="X175" i="2" s="1"/>
  <c r="Y90" i="2"/>
  <c r="X90" i="2" s="1" a="1"/>
  <c r="X90" i="2" s="1"/>
  <c r="Y77" i="2"/>
  <c r="Y268" i="2"/>
  <c r="Y209" i="2"/>
  <c r="Y57" i="2"/>
  <c r="Y159" i="2"/>
  <c r="X159" i="2" s="1" a="1"/>
  <c r="X159" i="2" s="1"/>
  <c r="Y74" i="2"/>
  <c r="Y244" i="2"/>
  <c r="Y146" i="2"/>
  <c r="X146" i="2" s="1" a="1"/>
  <c r="X146" i="2" s="1"/>
  <c r="Y250" i="2"/>
  <c r="Y328" i="2"/>
  <c r="AX295" i="2"/>
  <c r="Y133" i="2"/>
  <c r="X133" i="2" s="1" a="1"/>
  <c r="X133" i="2" s="1"/>
  <c r="Y405" i="2"/>
  <c r="Y114" i="2"/>
  <c r="Y298" i="2"/>
  <c r="Y257" i="2"/>
  <c r="Y258" i="2"/>
  <c r="Y102" i="2"/>
  <c r="Y38" i="2"/>
  <c r="X38" i="2" s="1" a="1"/>
  <c r="X38" i="2" s="1"/>
  <c r="Y399" i="2"/>
  <c r="V18" i="2"/>
  <c r="V114" i="2"/>
  <c r="AA114" i="2" s="1"/>
  <c r="V296" i="2"/>
  <c r="AA296" i="2" s="1"/>
  <c r="Y176" i="2"/>
  <c r="X176" i="2" s="1" a="1"/>
  <c r="X176" i="2" s="1"/>
  <c r="Y14" i="2"/>
  <c r="Y169" i="2"/>
  <c r="X169" i="2" s="1" a="1"/>
  <c r="X169" i="2" s="1"/>
  <c r="Y79" i="2"/>
  <c r="X79" i="2" s="1" a="1"/>
  <c r="X79" i="2" s="1"/>
  <c r="Y319" i="2"/>
  <c r="Y270" i="2"/>
  <c r="Y126" i="2"/>
  <c r="X126" i="2" s="1" a="1"/>
  <c r="X126" i="2" s="1"/>
  <c r="Y192" i="2"/>
  <c r="U369" i="2"/>
  <c r="W369" i="2" s="1"/>
  <c r="U128" i="2"/>
  <c r="W128" i="2" s="1"/>
  <c r="U387" i="2"/>
  <c r="W387" i="2" s="1"/>
  <c r="U260" i="2"/>
  <c r="W260" i="2" s="1"/>
  <c r="V183" i="2"/>
  <c r="AQ183" i="2" s="1"/>
  <c r="V399" i="2"/>
  <c r="AA399" i="2" s="1"/>
  <c r="U192" i="2"/>
  <c r="W192" i="2" s="1"/>
  <c r="U194" i="2"/>
  <c r="W194" i="2" s="1"/>
  <c r="U365" i="2"/>
  <c r="W365" i="2" s="1"/>
  <c r="V234" i="2"/>
  <c r="AQ234" i="2" s="1"/>
  <c r="U325" i="2"/>
  <c r="W325" i="2" s="1"/>
  <c r="V118" i="2"/>
  <c r="AQ118" i="2" s="1"/>
  <c r="U169" i="2"/>
  <c r="W169" i="2" s="1"/>
  <c r="Y390" i="2"/>
  <c r="Y190" i="2"/>
  <c r="Y76" i="2"/>
  <c r="X76" i="2" s="1" a="1"/>
  <c r="X76" i="2" s="1"/>
  <c r="Y123" i="2"/>
  <c r="X123" i="2" s="1" a="1"/>
  <c r="X123" i="2" s="1"/>
  <c r="Y216" i="2"/>
  <c r="Y170" i="2"/>
  <c r="X170" i="2" s="1" a="1"/>
  <c r="X170" i="2" s="1"/>
  <c r="Y272" i="2"/>
  <c r="Y53" i="2"/>
  <c r="X53" i="2" s="1" a="1"/>
  <c r="X53" i="2" s="1"/>
  <c r="Y220" i="2"/>
  <c r="Y70" i="2"/>
  <c r="X70" i="2" s="1" a="1"/>
  <c r="X70" i="2" s="1"/>
  <c r="Y304" i="2"/>
  <c r="Y111" i="2"/>
  <c r="X111" i="2" s="1" a="1"/>
  <c r="X111" i="2" s="1"/>
  <c r="Y26" i="2"/>
  <c r="Y182" i="2"/>
  <c r="Y179" i="2"/>
  <c r="X179" i="2" s="1" a="1"/>
  <c r="X179" i="2" s="1"/>
  <c r="Y401" i="2"/>
  <c r="Y308" i="2"/>
  <c r="Y351" i="2"/>
  <c r="Y160" i="2"/>
  <c r="X160" i="2" s="1" a="1"/>
  <c r="X160" i="2" s="1"/>
  <c r="Y344" i="2"/>
  <c r="Y180" i="2"/>
  <c r="X180" i="2" s="1" a="1"/>
  <c r="X180" i="2" s="1"/>
  <c r="Y402" i="2"/>
  <c r="Y147" i="2"/>
  <c r="X147" i="2" s="1" a="1"/>
  <c r="X147" i="2" s="1"/>
  <c r="Y297" i="2"/>
  <c r="Y67" i="2"/>
  <c r="X67" i="2" s="1" a="1"/>
  <c r="X67" i="2" s="1"/>
  <c r="Y103" i="2"/>
  <c r="X103" i="2" s="1" a="1"/>
  <c r="X103" i="2" s="1"/>
  <c r="Y165" i="2"/>
  <c r="Y44" i="2"/>
  <c r="X44" i="2" s="1" a="1"/>
  <c r="X44" i="2" s="1"/>
  <c r="Y309" i="2"/>
  <c r="Y282" i="2"/>
  <c r="Y105" i="2"/>
  <c r="Y343" i="2"/>
  <c r="Y21" i="2"/>
  <c r="AQ21" i="2" s="1"/>
  <c r="Y164" i="2"/>
  <c r="X164" i="2" s="1" a="1"/>
  <c r="X164" i="2" s="1"/>
  <c r="Y315" i="2"/>
  <c r="Y75" i="2"/>
  <c r="X75" i="2" s="1" a="1"/>
  <c r="X75" i="2" s="1"/>
  <c r="Y47" i="2"/>
  <c r="X47" i="2" s="1" a="1"/>
  <c r="X47" i="2" s="1"/>
  <c r="Y313" i="2"/>
  <c r="Y13" i="2"/>
  <c r="Y156" i="2"/>
  <c r="X156" i="2" s="1" a="1"/>
  <c r="X156" i="2" s="1"/>
  <c r="Y251" i="2"/>
  <c r="Y59" i="2"/>
  <c r="X59" i="2" s="1" a="1"/>
  <c r="X59" i="2" s="1"/>
  <c r="Y31" i="2"/>
  <c r="Y281" i="2"/>
  <c r="Y355" i="2"/>
  <c r="Y222" i="2"/>
  <c r="Y227" i="2"/>
  <c r="Y229" i="2"/>
  <c r="Y406" i="2"/>
  <c r="Y232" i="2"/>
  <c r="Y322" i="2"/>
  <c r="Y267" i="2"/>
  <c r="Y158" i="2"/>
  <c r="X158" i="2" s="1" a="1"/>
  <c r="X158" i="2" s="1"/>
  <c r="Y153" i="2"/>
  <c r="X153" i="2" s="1" a="1"/>
  <c r="X153" i="2" s="1"/>
  <c r="Y302" i="2"/>
  <c r="Y334" i="2"/>
  <c r="Y110" i="2"/>
  <c r="X110" i="2" s="1" a="1"/>
  <c r="X110" i="2" s="1"/>
  <c r="Y161" i="2"/>
  <c r="X161" i="2" s="1" a="1"/>
  <c r="X161" i="2" s="1"/>
  <c r="U122" i="2"/>
  <c r="W122" i="2" s="1"/>
  <c r="Y383" i="2"/>
  <c r="Y361" i="2"/>
  <c r="Y24" i="2"/>
  <c r="Y40" i="2"/>
  <c r="X40" i="2" s="1" a="1"/>
  <c r="X40" i="2" s="1"/>
  <c r="Y235" i="2"/>
  <c r="Y233" i="2"/>
  <c r="Y201" i="2"/>
  <c r="Y346" i="2"/>
  <c r="U254" i="2"/>
  <c r="W254" i="2" s="1"/>
  <c r="U235" i="2"/>
  <c r="W235" i="2" s="1"/>
  <c r="U319" i="2"/>
  <c r="W319" i="2" s="1"/>
  <c r="V254" i="2"/>
  <c r="AA254" i="2" s="1"/>
  <c r="V369" i="2"/>
  <c r="AQ369" i="2" s="1"/>
  <c r="V235" i="2"/>
  <c r="AQ235" i="2" s="1"/>
  <c r="V319" i="2"/>
  <c r="AQ319" i="2" s="1"/>
  <c r="V128" i="2"/>
  <c r="AQ128" i="2" s="1"/>
  <c r="V387" i="2"/>
  <c r="AQ387" i="2" s="1"/>
  <c r="U370" i="2"/>
  <c r="W370" i="2" s="1"/>
  <c r="V260" i="2"/>
  <c r="AQ260" i="2" s="1"/>
  <c r="U110" i="2"/>
  <c r="W110" i="2" s="1"/>
  <c r="U38" i="2"/>
  <c r="W38" i="2" s="1"/>
  <c r="U72" i="2"/>
  <c r="W72" i="2" s="1"/>
  <c r="U271" i="2"/>
  <c r="W271" i="2" s="1"/>
  <c r="V192" i="2"/>
  <c r="AA192" i="2" s="1"/>
  <c r="V194" i="2"/>
  <c r="AA194" i="2" s="1"/>
  <c r="V365" i="2"/>
  <c r="AQ365" i="2" s="1"/>
  <c r="U176" i="2"/>
  <c r="W176" i="2" s="1"/>
  <c r="U330" i="2"/>
  <c r="W330" i="2" s="1"/>
  <c r="V325" i="2"/>
  <c r="AA325" i="2" s="1"/>
  <c r="V24" i="2"/>
  <c r="V169" i="2"/>
  <c r="AA169" i="2" s="1"/>
  <c r="U101" i="2"/>
  <c r="W101" i="2" s="1"/>
  <c r="Y374" i="2"/>
  <c r="Y381" i="2"/>
  <c r="Y12" i="2"/>
  <c r="Y331" i="2"/>
  <c r="Y130" i="2"/>
  <c r="X130" i="2" s="1" a="1"/>
  <c r="X130" i="2" s="1"/>
  <c r="Y368" i="2"/>
  <c r="Y279" i="2"/>
  <c r="Y364" i="2"/>
  <c r="Y132" i="2"/>
  <c r="X132" i="2" s="1" a="1"/>
  <c r="X132" i="2" s="1"/>
  <c r="Y398" i="2"/>
  <c r="Y11" i="2"/>
  <c r="Y394" i="2"/>
  <c r="Y145" i="2"/>
  <c r="Y109" i="2"/>
  <c r="X109" i="2" s="1" a="1"/>
  <c r="X109" i="2" s="1"/>
  <c r="Y317" i="2"/>
  <c r="Y273" i="2"/>
  <c r="Y202" i="2"/>
  <c r="Y223" i="2"/>
  <c r="Y138" i="2"/>
  <c r="X138" i="2" s="1" a="1"/>
  <c r="X138" i="2" s="1"/>
  <c r="Y294" i="2"/>
  <c r="Y291" i="2"/>
  <c r="Y274" i="2"/>
  <c r="Y91" i="2"/>
  <c r="X91" i="2" s="1" a="1"/>
  <c r="X91" i="2" s="1"/>
  <c r="Y33" i="2"/>
  <c r="X33" i="2" s="1" a="1"/>
  <c r="X33" i="2" s="1"/>
  <c r="Y256" i="2"/>
  <c r="Y152" i="2"/>
  <c r="X152" i="2" s="1" a="1"/>
  <c r="X152" i="2" s="1"/>
  <c r="Y404" i="2"/>
  <c r="Y347" i="2"/>
  <c r="Y238" i="2"/>
  <c r="Y66" i="2"/>
  <c r="X66" i="2" s="1" a="1"/>
  <c r="X66" i="2" s="1"/>
  <c r="Y144" i="2"/>
  <c r="X144" i="2" s="1" a="1"/>
  <c r="X144" i="2" s="1"/>
  <c r="Y215" i="2"/>
  <c r="Y300" i="2"/>
  <c r="Y100" i="2"/>
  <c r="Y277" i="2"/>
  <c r="Y320" i="2"/>
  <c r="Y206" i="2"/>
  <c r="Y17" i="2"/>
  <c r="Y284" i="2"/>
  <c r="Y92" i="2"/>
  <c r="X92" i="2" s="1" a="1"/>
  <c r="X92" i="2" s="1"/>
  <c r="Y205" i="2"/>
  <c r="Y248" i="2"/>
  <c r="Y378" i="2"/>
  <c r="Y400" i="2"/>
  <c r="Y46" i="2"/>
  <c r="X46" i="2" s="1" a="1"/>
  <c r="X46" i="2" s="1"/>
  <c r="Y338" i="2"/>
  <c r="Y210" i="2"/>
  <c r="Y321" i="2"/>
  <c r="Y252" i="2"/>
  <c r="Y230" i="2"/>
  <c r="Y358" i="2"/>
  <c r="Y23" i="2"/>
  <c r="Y263" i="2"/>
  <c r="Y113" i="2"/>
  <c r="X113" i="2" s="1" a="1"/>
  <c r="X113" i="2" s="1"/>
  <c r="Y207" i="2"/>
  <c r="Y240" i="2"/>
  <c r="Y112" i="2"/>
  <c r="X112" i="2" s="1" a="1"/>
  <c r="X112" i="2" s="1"/>
  <c r="Y34" i="2"/>
  <c r="Y25" i="2"/>
  <c r="Y211" i="2"/>
  <c r="Y212" i="2"/>
  <c r="Y293" i="2"/>
  <c r="Y375" i="2"/>
  <c r="Y377" i="2"/>
  <c r="Y120" i="2"/>
  <c r="X120" i="2" s="1" a="1"/>
  <c r="X120" i="2" s="1"/>
  <c r="Y71" i="2"/>
  <c r="X71" i="2" s="1" a="1"/>
  <c r="X71" i="2" s="1"/>
  <c r="Y55" i="2"/>
  <c r="X55" i="2" s="1" a="1"/>
  <c r="X55" i="2" s="1"/>
  <c r="Y43" i="2"/>
  <c r="X43" i="2" s="1" a="1"/>
  <c r="X43" i="2" s="1"/>
  <c r="U157" i="2"/>
  <c r="W157" i="2" s="1"/>
  <c r="V120" i="2"/>
  <c r="AQ120" i="2" s="1"/>
  <c r="U104" i="2"/>
  <c r="W104" i="2" s="1"/>
  <c r="V370" i="2"/>
  <c r="AA370" i="2" s="1"/>
  <c r="U102" i="2"/>
  <c r="W102" i="2" s="1"/>
  <c r="U50" i="2"/>
  <c r="W50" i="2" s="1"/>
  <c r="U112" i="2"/>
  <c r="W112" i="2" s="1"/>
  <c r="U371" i="2"/>
  <c r="W371" i="2" s="1"/>
  <c r="V110" i="2"/>
  <c r="AQ110" i="2" s="1"/>
  <c r="V38" i="2"/>
  <c r="AA38" i="2" s="1"/>
  <c r="V34" i="2"/>
  <c r="AA34" i="2" s="1"/>
  <c r="V72" i="2"/>
  <c r="AQ72" i="2" s="1"/>
  <c r="V358" i="2"/>
  <c r="AQ358" i="2" s="1"/>
  <c r="U25" i="2"/>
  <c r="W25" i="2" s="1"/>
  <c r="V271" i="2"/>
  <c r="AQ271" i="2" s="1"/>
  <c r="U346" i="2"/>
  <c r="W346" i="2" s="1"/>
  <c r="U339" i="2"/>
  <c r="W339" i="2" s="1"/>
  <c r="V383" i="2"/>
  <c r="AQ383" i="2" s="1"/>
  <c r="V176" i="2"/>
  <c r="AQ176" i="2" s="1"/>
  <c r="V330" i="2"/>
  <c r="AQ330" i="2" s="1"/>
  <c r="U212" i="2"/>
  <c r="W212" i="2" s="1"/>
  <c r="U395" i="2"/>
  <c r="W395" i="2" s="1"/>
  <c r="U267" i="2"/>
  <c r="W267" i="2" s="1"/>
  <c r="V375" i="2"/>
  <c r="AQ375" i="2" s="1"/>
  <c r="V101" i="2"/>
  <c r="AA101" i="2" s="1"/>
  <c r="U261" i="2"/>
  <c r="W261" i="2" s="1"/>
  <c r="Y342" i="2"/>
  <c r="Y228" i="2"/>
  <c r="Y397" i="2"/>
  <c r="Y301" i="2"/>
  <c r="Y393" i="2"/>
  <c r="Y16" i="2"/>
  <c r="Y151" i="2"/>
  <c r="X151" i="2" s="1" a="1"/>
  <c r="X151" i="2" s="1"/>
  <c r="Y349" i="2"/>
  <c r="Y68" i="2"/>
  <c r="Y174" i="2"/>
  <c r="Y96" i="2"/>
  <c r="X96" i="2" s="1" a="1"/>
  <c r="X96" i="2" s="1"/>
  <c r="Y193" i="2"/>
  <c r="Y391" i="2"/>
  <c r="Y45" i="2"/>
  <c r="Y204" i="2"/>
  <c r="Y245" i="2"/>
  <c r="Y88" i="2"/>
  <c r="Y95" i="2"/>
  <c r="X95" i="2" s="1" a="1"/>
  <c r="X95" i="2" s="1"/>
  <c r="Y10" i="2"/>
  <c r="Y166" i="2"/>
  <c r="X166" i="2" s="1" a="1"/>
  <c r="X166" i="2" s="1"/>
  <c r="Y382" i="2"/>
  <c r="Y385" i="2"/>
  <c r="Y299" i="2"/>
  <c r="Y335" i="2"/>
  <c r="Y136" i="2"/>
  <c r="X136" i="2" s="1" a="1"/>
  <c r="X136" i="2" s="1"/>
  <c r="Y288" i="2"/>
  <c r="Y403" i="2"/>
  <c r="Y386" i="2"/>
  <c r="Y83" i="2"/>
  <c r="X83" i="2" s="1" a="1"/>
  <c r="X83" i="2" s="1"/>
  <c r="Y265" i="2"/>
  <c r="Y51" i="2"/>
  <c r="X51" i="2" s="1" a="1"/>
  <c r="X51" i="2" s="1"/>
  <c r="Y87" i="2"/>
  <c r="X87" i="2" s="1" a="1"/>
  <c r="X87" i="2" s="1"/>
  <c r="Y372" i="2"/>
  <c r="Y36" i="2"/>
  <c r="X36" i="2" s="1" a="1"/>
  <c r="X36" i="2" s="1"/>
  <c r="Y237" i="2"/>
  <c r="Y186" i="2"/>
  <c r="Y73" i="2"/>
  <c r="X73" i="2" s="1" a="1"/>
  <c r="X73" i="2" s="1"/>
  <c r="Y327" i="2"/>
  <c r="Y350" i="2"/>
  <c r="Y28" i="2"/>
  <c r="Y324" i="2"/>
  <c r="Y162" i="2"/>
  <c r="Y41" i="2"/>
  <c r="X41" i="2" s="1" a="1"/>
  <c r="X41" i="2" s="1"/>
  <c r="Y311" i="2"/>
  <c r="Y373" i="2"/>
  <c r="Y62" i="2"/>
  <c r="Y22" i="2"/>
  <c r="AQ22" i="2" s="1"/>
  <c r="Y99" i="2"/>
  <c r="Y366" i="2"/>
  <c r="Y148" i="2"/>
  <c r="AQ62" i="2"/>
  <c r="AA62" i="2"/>
  <c r="AQ39" i="2"/>
  <c r="AA39" i="2"/>
  <c r="AQ393" i="2"/>
  <c r="AA393" i="2"/>
  <c r="AQ310" i="2"/>
  <c r="AA307" i="2"/>
  <c r="AA257" i="2"/>
  <c r="AQ257" i="2"/>
  <c r="AQ406" i="2"/>
  <c r="AA406" i="2"/>
  <c r="AA403" i="2"/>
  <c r="AQ403" i="2"/>
  <c r="AA265" i="2"/>
  <c r="AQ265" i="2"/>
  <c r="AA51" i="2"/>
  <c r="AQ51" i="2"/>
  <c r="AA313" i="2"/>
  <c r="AA163" i="2"/>
  <c r="AA69" i="2"/>
  <c r="AQ69" i="2"/>
  <c r="AQ366" i="2"/>
  <c r="AA366" i="2"/>
  <c r="AQ143" i="2"/>
  <c r="AA143" i="2"/>
  <c r="AA58" i="2"/>
  <c r="AQ58" i="2"/>
  <c r="AA306" i="2"/>
  <c r="AQ333" i="2"/>
  <c r="AQ245" i="2"/>
  <c r="AA245" i="2"/>
  <c r="AQ88" i="2"/>
  <c r="AQ359" i="2"/>
  <c r="AA359" i="2"/>
  <c r="AQ121" i="2"/>
  <c r="AQ334" i="2"/>
  <c r="AA334" i="2"/>
  <c r="AQ199" i="2"/>
  <c r="AA284" i="2"/>
  <c r="AQ284" i="2"/>
  <c r="AA222" i="2"/>
  <c r="AQ20" i="2"/>
  <c r="AA292" i="2"/>
  <c r="AQ292" i="2"/>
  <c r="AQ9" i="2"/>
  <c r="AQ123" i="2"/>
  <c r="AA220" i="2"/>
  <c r="AQ220" i="2"/>
  <c r="AQ70" i="2"/>
  <c r="AQ91" i="2"/>
  <c r="AA91" i="2"/>
  <c r="AA336" i="2"/>
  <c r="AQ336" i="2"/>
  <c r="AA311" i="2"/>
  <c r="AQ311" i="2"/>
  <c r="AQ102" i="2"/>
  <c r="AA102" i="2"/>
  <c r="AA357" i="2"/>
  <c r="AA371" i="2"/>
  <c r="AQ371" i="2"/>
  <c r="AQ354" i="2"/>
  <c r="AA354" i="2"/>
  <c r="AA126" i="2"/>
  <c r="AQ126" i="2"/>
  <c r="AQ230" i="2"/>
  <c r="AA230" i="2"/>
  <c r="AA210" i="2"/>
  <c r="AQ210" i="2"/>
  <c r="AQ308" i="2"/>
  <c r="AA308" i="2"/>
  <c r="AA377" i="2"/>
  <c r="AQ377" i="2"/>
  <c r="AA224" i="2"/>
  <c r="AQ224" i="2"/>
  <c r="AA77" i="2"/>
  <c r="AQ77" i="2"/>
  <c r="AA209" i="2"/>
  <c r="AQ209" i="2"/>
  <c r="AA159" i="2"/>
  <c r="AQ159" i="2"/>
  <c r="AA396" i="2"/>
  <c r="AQ396" i="2"/>
  <c r="AQ148" i="2"/>
  <c r="AA148" i="2"/>
  <c r="AQ249" i="2"/>
  <c r="AA249" i="2"/>
  <c r="AQ298" i="2"/>
  <c r="AQ363" i="2"/>
  <c r="AQ231" i="2"/>
  <c r="AA231" i="2"/>
  <c r="AA390" i="2"/>
  <c r="AQ390" i="2"/>
  <c r="AQ28" i="2"/>
  <c r="AA28" i="2"/>
  <c r="AQ324" i="2"/>
  <c r="AA324" i="2"/>
  <c r="AQ41" i="2"/>
  <c r="AA41" i="2"/>
  <c r="AQ167" i="2"/>
  <c r="AA167" i="2"/>
  <c r="AQ381" i="2"/>
  <c r="AA279" i="2"/>
  <c r="AQ279" i="2"/>
  <c r="AA64" i="2"/>
  <c r="AQ64" i="2"/>
  <c r="AA329" i="2"/>
  <c r="AQ329" i="2"/>
  <c r="AA382" i="2"/>
  <c r="AQ382" i="2"/>
  <c r="AA299" i="2"/>
  <c r="AQ299" i="2"/>
  <c r="AQ335" i="2"/>
  <c r="AA335" i="2"/>
  <c r="AQ225" i="2"/>
  <c r="AA225" i="2"/>
  <c r="AA175" i="2"/>
  <c r="AQ175" i="2"/>
  <c r="AA90" i="2"/>
  <c r="AQ246" i="2"/>
  <c r="AA246" i="2"/>
  <c r="AQ243" i="2"/>
  <c r="AA243" i="2"/>
  <c r="AQ226" i="2"/>
  <c r="AA226" i="2"/>
  <c r="AA86" i="2"/>
  <c r="AQ86" i="2"/>
  <c r="AA264" i="2"/>
  <c r="AQ264" i="2"/>
  <c r="AQ208" i="2"/>
  <c r="AA208" i="2"/>
  <c r="AQ133" i="2"/>
  <c r="AA133" i="2"/>
  <c r="AQ99" i="2"/>
  <c r="AA99" i="2"/>
  <c r="AQ346" i="2"/>
  <c r="AA346" i="2"/>
  <c r="AA211" i="2"/>
  <c r="AQ211" i="2"/>
  <c r="AQ317" i="2"/>
  <c r="AA317" i="2"/>
  <c r="AQ81" i="2"/>
  <c r="AA81" i="2"/>
  <c r="AQ372" i="2"/>
  <c r="AA372" i="2"/>
  <c r="AQ36" i="2"/>
  <c r="AA36" i="2"/>
  <c r="AA186" i="2"/>
  <c r="AQ186" i="2"/>
  <c r="AQ73" i="2"/>
  <c r="AA73" i="2"/>
  <c r="AA327" i="2"/>
  <c r="AQ251" i="2"/>
  <c r="AA251" i="2"/>
  <c r="AQ318" i="2"/>
  <c r="AA318" i="2"/>
  <c r="AA84" i="2"/>
  <c r="AQ84" i="2"/>
  <c r="AA356" i="2"/>
  <c r="AQ356" i="2"/>
  <c r="AQ232" i="2"/>
  <c r="AA232" i="2"/>
  <c r="AA293" i="2"/>
  <c r="AQ293" i="2"/>
  <c r="AA32" i="2"/>
  <c r="AQ32" i="2"/>
  <c r="AA67" i="2"/>
  <c r="AQ67" i="2"/>
  <c r="AQ218" i="2" l="1"/>
  <c r="AA273" i="2"/>
  <c r="AA237" i="2"/>
  <c r="AQ43" i="2"/>
  <c r="AA92" i="2"/>
  <c r="AA351" i="2"/>
  <c r="AA190" i="2"/>
  <c r="AA164" i="2"/>
  <c r="AQ10" i="2"/>
  <c r="AQ11" i="2"/>
  <c r="AA50" i="2"/>
  <c r="AQ287" i="2"/>
  <c r="AA103" i="2"/>
  <c r="AQ131" i="2"/>
  <c r="AA59" i="2"/>
  <c r="AA328" i="2"/>
  <c r="AA45" i="2"/>
  <c r="AQ16" i="2"/>
  <c r="AA236" i="2"/>
  <c r="AQ14" i="2"/>
  <c r="AQ15" i="2"/>
  <c r="AA136" i="2"/>
  <c r="AQ205" i="2"/>
  <c r="AQ165" i="2"/>
  <c r="AQ75" i="2"/>
  <c r="AA303" i="2"/>
  <c r="AA202" i="2"/>
  <c r="AA200" i="2"/>
  <c r="AQ152" i="2"/>
  <c r="AQ111" i="2"/>
  <c r="AA281" i="2"/>
  <c r="AQ248" i="2"/>
  <c r="AQ122" i="2"/>
  <c r="AQ398" i="2"/>
  <c r="AQ57" i="2"/>
  <c r="AQ44" i="2"/>
  <c r="AA349" i="2"/>
  <c r="AA322" i="2"/>
  <c r="AA348" i="2"/>
  <c r="AQ37" i="2"/>
  <c r="AA339" i="2"/>
  <c r="AQ203" i="2"/>
  <c r="AQ270" i="2"/>
  <c r="AA55" i="2"/>
  <c r="AA352" i="2"/>
  <c r="AA85" i="2"/>
  <c r="AQ168" i="2"/>
  <c r="AQ155" i="2"/>
  <c r="AA374" i="2"/>
  <c r="AA204" i="2"/>
  <c r="AA151" i="2"/>
  <c r="AA300" i="2"/>
  <c r="AQ132" i="2"/>
  <c r="AQ263" i="2"/>
  <c r="AA25" i="2"/>
  <c r="AA256" i="2"/>
  <c r="AA380" i="2"/>
  <c r="AQ278" i="2"/>
  <c r="AA98" i="2"/>
  <c r="AQ12" i="2"/>
  <c r="AQ68" i="2"/>
  <c r="AQ216" i="2"/>
  <c r="AQ138" i="2"/>
  <c r="AA340" i="2"/>
  <c r="AQ80" i="2"/>
  <c r="AQ350" i="2"/>
  <c r="AA142" i="2"/>
  <c r="AA288" i="2"/>
  <c r="AQ259" i="2"/>
  <c r="AQ342" i="2"/>
  <c r="AA378" i="2"/>
  <c r="AQ65" i="2"/>
  <c r="AQ355" i="2"/>
  <c r="AQ309" i="2"/>
  <c r="AQ233" i="2"/>
  <c r="AQ125" i="2"/>
  <c r="AQ289" i="2"/>
  <c r="AQ283" i="2"/>
  <c r="AQ158" i="2"/>
  <c r="AQ405" i="2"/>
  <c r="AQ52" i="2"/>
  <c r="AQ134" i="2"/>
  <c r="AA304" i="2"/>
  <c r="AQ112" i="2"/>
  <c r="AQ326" i="2"/>
  <c r="AQ76" i="2"/>
  <c r="AQ212" i="2"/>
  <c r="AQ379" i="2"/>
  <c r="AQ31" i="2"/>
  <c r="AA258" i="2"/>
  <c r="AQ314" i="2"/>
  <c r="AA361" i="2"/>
  <c r="AQ347" i="2"/>
  <c r="AQ394" i="2"/>
  <c r="AA294" i="2"/>
  <c r="AA400" i="2"/>
  <c r="AA386" i="2"/>
  <c r="AA228" i="2"/>
  <c r="AQ402" i="2"/>
  <c r="AA173" i="2"/>
  <c r="AA182" i="2"/>
  <c r="AQ316" i="2"/>
  <c r="AA162" i="2"/>
  <c r="AA35" i="2"/>
  <c r="AA63" i="2"/>
  <c r="AA74" i="2"/>
  <c r="AQ95" i="2"/>
  <c r="AA320" i="2"/>
  <c r="AA286" i="2"/>
  <c r="AA141" i="2"/>
  <c r="AA161" i="2"/>
  <c r="AA140" i="2"/>
  <c r="AA196" i="2"/>
  <c r="AQ221" i="2"/>
  <c r="AP318" i="2"/>
  <c r="AB295" i="2"/>
  <c r="AY318" i="2"/>
  <c r="AA376" i="2"/>
  <c r="AQ78" i="2"/>
  <c r="AA201" i="2"/>
  <c r="AQ94" i="2"/>
  <c r="AQ280" i="2"/>
  <c r="AQ193" i="2"/>
  <c r="AA29" i="2"/>
  <c r="AB7" i="2"/>
  <c r="AA130" i="2"/>
  <c r="AQ272" i="2"/>
  <c r="AQ46" i="2"/>
  <c r="AA150" i="2"/>
  <c r="AX7" i="2"/>
  <c r="BB8" i="2" s="1"/>
  <c r="AY7" i="2"/>
  <c r="BB408" i="2" s="1"/>
  <c r="AP9" i="2"/>
  <c r="Z7" i="2"/>
  <c r="AH7" i="2" s="1"/>
  <c r="X192" i="2" a="1"/>
  <c r="X192" i="2" s="1"/>
  <c r="AA145" i="2"/>
  <c r="AQ291" i="2"/>
  <c r="AQ179" i="2"/>
  <c r="AA104" i="2"/>
  <c r="AQ19" i="2"/>
  <c r="X235" i="2" a="1"/>
  <c r="X235" i="2" s="1"/>
  <c r="AA247" i="2"/>
  <c r="AQ227" i="2"/>
  <c r="AA96" i="2"/>
  <c r="AA397" i="2"/>
  <c r="AQ113" i="2"/>
  <c r="AQ109" i="2"/>
  <c r="AQ297" i="2"/>
  <c r="AQ401" i="2"/>
  <c r="AQ106" i="2"/>
  <c r="AQ61" i="2"/>
  <c r="AA93" i="2"/>
  <c r="AQ49" i="2"/>
  <c r="AA244" i="2"/>
  <c r="AA285" i="2"/>
  <c r="AQ83" i="2"/>
  <c r="AA115" i="2"/>
  <c r="AA189" i="2"/>
  <c r="AA40" i="2"/>
  <c r="AA108" i="2"/>
  <c r="AQ239" i="2"/>
  <c r="AA107" i="2"/>
  <c r="AA71" i="2"/>
  <c r="AQ302" i="2"/>
  <c r="AA105" i="2"/>
  <c r="AQ269" i="2"/>
  <c r="AA345" i="2"/>
  <c r="AQ198" i="2"/>
  <c r="AQ395" i="2"/>
  <c r="X310" i="2" a="1"/>
  <c r="X310" i="2" s="1"/>
  <c r="AQ82" i="2"/>
  <c r="AA290" i="2"/>
  <c r="AA54" i="2"/>
  <c r="AA26" i="2"/>
  <c r="AQ364" i="2"/>
  <c r="AA7" i="2"/>
  <c r="AA156" i="2"/>
  <c r="AA166" i="2"/>
  <c r="AQ373" i="2"/>
  <c r="AQ79" i="2"/>
  <c r="AA301" i="2"/>
  <c r="AQ274" i="2"/>
  <c r="AA53" i="2"/>
  <c r="AQ87" i="2"/>
  <c r="AQ338" i="2"/>
  <c r="AQ47" i="2"/>
  <c r="AQ66" i="2"/>
  <c r="AQ240" i="2"/>
  <c r="AQ137" i="2"/>
  <c r="AA197" i="2"/>
  <c r="AQ17" i="2"/>
  <c r="AQ282" i="2"/>
  <c r="AA337" i="2"/>
  <c r="AQ214" i="2"/>
  <c r="AA219" i="2"/>
  <c r="AQ195" i="2"/>
  <c r="AA341" i="2"/>
  <c r="AA154" i="2"/>
  <c r="AA149" i="2"/>
  <c r="AA267" i="2"/>
  <c r="AQ261" i="2"/>
  <c r="AQ27" i="2"/>
  <c r="AA253" i="2"/>
  <c r="AA181" i="2"/>
  <c r="AQ30" i="2"/>
  <c r="AQ277" i="2"/>
  <c r="AQ171" i="2"/>
  <c r="AQ117" i="2"/>
  <c r="AA305" i="2"/>
  <c r="AA147" i="2"/>
  <c r="AQ252" i="2"/>
  <c r="AQ13" i="2"/>
  <c r="AQ312" i="2"/>
  <c r="AQ250" i="2"/>
  <c r="AQ360" i="2"/>
  <c r="AQ207" i="2"/>
  <c r="AA321" i="2"/>
  <c r="AA344" i="2"/>
  <c r="AQ213" i="2"/>
  <c r="AB318" i="2"/>
  <c r="AJ159" i="2"/>
  <c r="X100" i="2" a="1"/>
  <c r="X100" i="2" s="1"/>
  <c r="AJ100" i="2" s="1"/>
  <c r="X99" i="2" a="1"/>
  <c r="X99" i="2" s="1"/>
  <c r="AJ99" i="2" s="1"/>
  <c r="AY295" i="2"/>
  <c r="AX9" i="2"/>
  <c r="AB9" i="2"/>
  <c r="X7" i="2" a="1"/>
  <c r="X7" i="2" s="1"/>
  <c r="AJ7" i="2" s="1"/>
  <c r="AQ384" i="2"/>
  <c r="AA170" i="2"/>
  <c r="AQ323" i="2"/>
  <c r="AA191" i="2"/>
  <c r="AQ119" i="2"/>
  <c r="AA385" i="2"/>
  <c r="AA242" i="2"/>
  <c r="AA177" i="2"/>
  <c r="AQ97" i="2"/>
  <c r="AQ174" i="2"/>
  <c r="AA42" i="2"/>
  <c r="AQ144" i="2"/>
  <c r="AA241" i="2"/>
  <c r="AA48" i="2"/>
  <c r="AA255" i="2"/>
  <c r="AQ332" i="2"/>
  <c r="AQ391" i="2"/>
  <c r="AA343" i="2"/>
  <c r="AQ262" i="2"/>
  <c r="AQ367" i="2"/>
  <c r="AA223" i="2"/>
  <c r="AQ185" i="2"/>
  <c r="AA217" i="2"/>
  <c r="AA160" i="2"/>
  <c r="AQ139" i="2"/>
  <c r="AA116" i="2"/>
  <c r="AA33" i="2"/>
  <c r="AQ172" i="2"/>
  <c r="AA353" i="2"/>
  <c r="AA268" i="2"/>
  <c r="AQ331" i="2"/>
  <c r="AA392" i="2"/>
  <c r="AQ404" i="2"/>
  <c r="AQ153" i="2"/>
  <c r="AA188" i="2"/>
  <c r="AA135" i="2"/>
  <c r="AA180" i="2"/>
  <c r="AQ254" i="2"/>
  <c r="AQ127" i="2"/>
  <c r="AA183" i="2"/>
  <c r="AQ276" i="2"/>
  <c r="AQ100" i="2"/>
  <c r="AQ295" i="2"/>
  <c r="AA178" i="2"/>
  <c r="AQ129" i="2"/>
  <c r="AQ146" i="2"/>
  <c r="AQ114" i="2"/>
  <c r="AQ388" i="2"/>
  <c r="AA266" i="2"/>
  <c r="AA184" i="2"/>
  <c r="AA229" i="2"/>
  <c r="AA368" i="2"/>
  <c r="AA118" i="2"/>
  <c r="AA389" i="2"/>
  <c r="AQ315" i="2"/>
  <c r="AQ60" i="2"/>
  <c r="AQ206" i="2"/>
  <c r="AA383" i="2"/>
  <c r="AQ56" i="2"/>
  <c r="AA235" i="2"/>
  <c r="AQ238" i="2"/>
  <c r="AQ24" i="2"/>
  <c r="AA319" i="2"/>
  <c r="AA176" i="2"/>
  <c r="AQ89" i="2"/>
  <c r="AA215" i="2"/>
  <c r="AA365" i="2"/>
  <c r="AA358" i="2"/>
  <c r="AA260" i="2"/>
  <c r="AA234" i="2"/>
  <c r="AQ370" i="2"/>
  <c r="AQ275" i="2"/>
  <c r="AA110" i="2"/>
  <c r="AA72" i="2"/>
  <c r="AA128" i="2"/>
  <c r="AQ192" i="2"/>
  <c r="AA120" i="2"/>
  <c r="AQ296" i="2"/>
  <c r="AQ325" i="2"/>
  <c r="AA330" i="2"/>
  <c r="AA375" i="2"/>
  <c r="AQ157" i="2"/>
  <c r="AA369" i="2"/>
  <c r="AQ18" i="2"/>
  <c r="AQ399" i="2"/>
  <c r="AQ34" i="2"/>
  <c r="AQ101" i="2"/>
  <c r="AQ38" i="2"/>
  <c r="AY211" i="2"/>
  <c r="AX211" i="2"/>
  <c r="AP211" i="2"/>
  <c r="AB211" i="2"/>
  <c r="AY400" i="2"/>
  <c r="AX400" i="2"/>
  <c r="AP400" i="2"/>
  <c r="AB400" i="2"/>
  <c r="AX33" i="2"/>
  <c r="AY33" i="2"/>
  <c r="AP33" i="2"/>
  <c r="AB33" i="2"/>
  <c r="AY235" i="2"/>
  <c r="AX235" i="2"/>
  <c r="AP235" i="2"/>
  <c r="AB235" i="2"/>
  <c r="AY383" i="2"/>
  <c r="AX383" i="2"/>
  <c r="AP383" i="2"/>
  <c r="AB383" i="2"/>
  <c r="AY281" i="2"/>
  <c r="AX281" i="2"/>
  <c r="AP281" i="2"/>
  <c r="AB281" i="2"/>
  <c r="AY44" i="2"/>
  <c r="AX44" i="2"/>
  <c r="AP44" i="2"/>
  <c r="AB44" i="2"/>
  <c r="AY401" i="2"/>
  <c r="AX401" i="2"/>
  <c r="AP401" i="2"/>
  <c r="AB401" i="2"/>
  <c r="AY53" i="2"/>
  <c r="AP53" i="2"/>
  <c r="AX53" i="2"/>
  <c r="AB53" i="2"/>
  <c r="AY257" i="2"/>
  <c r="AX257" i="2"/>
  <c r="AP257" i="2"/>
  <c r="AB257" i="2"/>
  <c r="AY48" i="2"/>
  <c r="AX48" i="2"/>
  <c r="AP48" i="2"/>
  <c r="AB48" i="2"/>
  <c r="AP387" i="2"/>
  <c r="AY387" i="2"/>
  <c r="AX387" i="2"/>
  <c r="AB387" i="2"/>
  <c r="AY75" i="2"/>
  <c r="AX75" i="2"/>
  <c r="AP75" i="2"/>
  <c r="AB75" i="2"/>
  <c r="AX199" i="2"/>
  <c r="AY199" i="2"/>
  <c r="AP199" i="2"/>
  <c r="AB199" i="2"/>
  <c r="AY84" i="2"/>
  <c r="AX84" i="2"/>
  <c r="AP84" i="2"/>
  <c r="AB84" i="2"/>
  <c r="AY141" i="2"/>
  <c r="AX141" i="2"/>
  <c r="AP141" i="2"/>
  <c r="AB141" i="2"/>
  <c r="AX63" i="2"/>
  <c r="AY63" i="2"/>
  <c r="AP63" i="2"/>
  <c r="AB63" i="2"/>
  <c r="AY139" i="2"/>
  <c r="AX139" i="2"/>
  <c r="AP139" i="2"/>
  <c r="AB139" i="2"/>
  <c r="AY42" i="2"/>
  <c r="AX42" i="2"/>
  <c r="AP42" i="2"/>
  <c r="AB42" i="2"/>
  <c r="AQ169" i="2"/>
  <c r="AA387" i="2"/>
  <c r="AQ124" i="2"/>
  <c r="AY22" i="2"/>
  <c r="AX22" i="2"/>
  <c r="AP22" i="2"/>
  <c r="AB22" i="2"/>
  <c r="AY41" i="2"/>
  <c r="AX41" i="2"/>
  <c r="AP41" i="2"/>
  <c r="AB41" i="2"/>
  <c r="AY350" i="2"/>
  <c r="AP350" i="2"/>
  <c r="AX350" i="2"/>
  <c r="AB350" i="2"/>
  <c r="AY237" i="2"/>
  <c r="AX237" i="2"/>
  <c r="AP237" i="2"/>
  <c r="AB237" i="2"/>
  <c r="AY51" i="2"/>
  <c r="AP51" i="2"/>
  <c r="AX51" i="2"/>
  <c r="AB51" i="2"/>
  <c r="AY299" i="2"/>
  <c r="AP299" i="2"/>
  <c r="AX299" i="2"/>
  <c r="AB299" i="2"/>
  <c r="AY10" i="2"/>
  <c r="AX10" i="2"/>
  <c r="AP10" i="2"/>
  <c r="AB10" i="2"/>
  <c r="AY204" i="2"/>
  <c r="AX204" i="2"/>
  <c r="AP204" i="2"/>
  <c r="AB204" i="2"/>
  <c r="AY96" i="2"/>
  <c r="AX96" i="2"/>
  <c r="AP96" i="2"/>
  <c r="AB96" i="2"/>
  <c r="AX151" i="2"/>
  <c r="AY151" i="2"/>
  <c r="AP151" i="2"/>
  <c r="AB151" i="2"/>
  <c r="AY397" i="2"/>
  <c r="AP397" i="2"/>
  <c r="AX397" i="2"/>
  <c r="AB397" i="2"/>
  <c r="AX263" i="2"/>
  <c r="AP263" i="2"/>
  <c r="AY263" i="2"/>
  <c r="AB263" i="2"/>
  <c r="AY252" i="2"/>
  <c r="AX252" i="2"/>
  <c r="AP252" i="2"/>
  <c r="AB252" i="2"/>
  <c r="AX300" i="2"/>
  <c r="AP300" i="2"/>
  <c r="AY300" i="2"/>
  <c r="AB300" i="2"/>
  <c r="AX238" i="2"/>
  <c r="AP238" i="2"/>
  <c r="AY238" i="2"/>
  <c r="AB238" i="2"/>
  <c r="AY291" i="2"/>
  <c r="AP291" i="2"/>
  <c r="AX291" i="2"/>
  <c r="AB291" i="2"/>
  <c r="AY132" i="2"/>
  <c r="AX132" i="2"/>
  <c r="AP132" i="2"/>
  <c r="AB132" i="2"/>
  <c r="AY361" i="2"/>
  <c r="AX361" i="2"/>
  <c r="AP361" i="2"/>
  <c r="AB361" i="2"/>
  <c r="AY334" i="2"/>
  <c r="AP334" i="2"/>
  <c r="AX334" i="2"/>
  <c r="AB334" i="2"/>
  <c r="AY267" i="2"/>
  <c r="AP267" i="2"/>
  <c r="AX267" i="2"/>
  <c r="AB267" i="2"/>
  <c r="AY355" i="2"/>
  <c r="AP355" i="2"/>
  <c r="AX355" i="2"/>
  <c r="AB355" i="2"/>
  <c r="AY47" i="2"/>
  <c r="AX47" i="2"/>
  <c r="AP47" i="2"/>
  <c r="AB47" i="2"/>
  <c r="AY67" i="2"/>
  <c r="AX67" i="2"/>
  <c r="AP67" i="2"/>
  <c r="AB67" i="2"/>
  <c r="AX308" i="2"/>
  <c r="AY308" i="2"/>
  <c r="AP308" i="2"/>
  <c r="AB308" i="2"/>
  <c r="AY220" i="2"/>
  <c r="AX220" i="2"/>
  <c r="AP220" i="2"/>
  <c r="AB220" i="2"/>
  <c r="AX126" i="2"/>
  <c r="AP126" i="2"/>
  <c r="AY126" i="2"/>
  <c r="AB126" i="2"/>
  <c r="AY169" i="2"/>
  <c r="AX169" i="2"/>
  <c r="AP169" i="2"/>
  <c r="AB169" i="2"/>
  <c r="AY57" i="2"/>
  <c r="AX57" i="2"/>
  <c r="AP57" i="2"/>
  <c r="AB57" i="2"/>
  <c r="AY376" i="2"/>
  <c r="AX376" i="2"/>
  <c r="AP376" i="2"/>
  <c r="AB376" i="2"/>
  <c r="AY363" i="2"/>
  <c r="AP363" i="2"/>
  <c r="AX363" i="2"/>
  <c r="AB363" i="2"/>
  <c r="AY65" i="2"/>
  <c r="AX65" i="2"/>
  <c r="AP65" i="2"/>
  <c r="AB65" i="2"/>
  <c r="AY310" i="2"/>
  <c r="AP310" i="2"/>
  <c r="AX310" i="2"/>
  <c r="AB310" i="2"/>
  <c r="AY289" i="2"/>
  <c r="AX289" i="2"/>
  <c r="AP289" i="2"/>
  <c r="AB289" i="2"/>
  <c r="AY78" i="2"/>
  <c r="AX78" i="2"/>
  <c r="AP78" i="2"/>
  <c r="AB78" i="2"/>
  <c r="AY370" i="2"/>
  <c r="AX370" i="2"/>
  <c r="AP370" i="2"/>
  <c r="AB370" i="2"/>
  <c r="AY283" i="2"/>
  <c r="AP283" i="2"/>
  <c r="AX283" i="2"/>
  <c r="AB283" i="2"/>
  <c r="AX183" i="2"/>
  <c r="AY183" i="2"/>
  <c r="AP183" i="2"/>
  <c r="AB183" i="2"/>
  <c r="AY101" i="2"/>
  <c r="AX101" i="2"/>
  <c r="AP101" i="2"/>
  <c r="AB101" i="2"/>
  <c r="AY249" i="2"/>
  <c r="AX249" i="2"/>
  <c r="AP249" i="2"/>
  <c r="AB249" i="2"/>
  <c r="AY356" i="2"/>
  <c r="AX356" i="2"/>
  <c r="AP356" i="2"/>
  <c r="AB356" i="2"/>
  <c r="AX285" i="2"/>
  <c r="AY285" i="2"/>
  <c r="AP285" i="2"/>
  <c r="AB285" i="2"/>
  <c r="AY171" i="2"/>
  <c r="AX171" i="2"/>
  <c r="AP171" i="2"/>
  <c r="AB171" i="2"/>
  <c r="AY345" i="2"/>
  <c r="AX345" i="2"/>
  <c r="AP345" i="2"/>
  <c r="AB345" i="2"/>
  <c r="AY172" i="2"/>
  <c r="AX172" i="2"/>
  <c r="AP172" i="2"/>
  <c r="AB172" i="2"/>
  <c r="AY269" i="2"/>
  <c r="AP269" i="2"/>
  <c r="AX269" i="2"/>
  <c r="AB269" i="2"/>
  <c r="AX119" i="2"/>
  <c r="AY119" i="2"/>
  <c r="AP119" i="2"/>
  <c r="AB119" i="2"/>
  <c r="AY107" i="2"/>
  <c r="AX107" i="2"/>
  <c r="AP107" i="2"/>
  <c r="AB107" i="2"/>
  <c r="AX198" i="2"/>
  <c r="AY198" i="2"/>
  <c r="AP198" i="2"/>
  <c r="AB198" i="2"/>
  <c r="AX134" i="2"/>
  <c r="AY134" i="2"/>
  <c r="AP134" i="2"/>
  <c r="AB134" i="2"/>
  <c r="AX19" i="2"/>
  <c r="AP19" i="2"/>
  <c r="AY19" i="2"/>
  <c r="AB19" i="2"/>
  <c r="AX37" i="2"/>
  <c r="AY37" i="2"/>
  <c r="AP37" i="2"/>
  <c r="AB37" i="2"/>
  <c r="AY271" i="2"/>
  <c r="AX271" i="2"/>
  <c r="AP271" i="2"/>
  <c r="AB271" i="2"/>
  <c r="AY122" i="2"/>
  <c r="AX122" i="2"/>
  <c r="AP122" i="2"/>
  <c r="AB122" i="2"/>
  <c r="AY15" i="2"/>
  <c r="AX15" i="2"/>
  <c r="AP15" i="2"/>
  <c r="AB15" i="2"/>
  <c r="AY39" i="2"/>
  <c r="AX39" i="2"/>
  <c r="AP39" i="2"/>
  <c r="AB39" i="2"/>
  <c r="AY264" i="2"/>
  <c r="AX264" i="2"/>
  <c r="AP264" i="2"/>
  <c r="AB264" i="2"/>
  <c r="AY246" i="2"/>
  <c r="AP246" i="2"/>
  <c r="AX246" i="2"/>
  <c r="AB246" i="2"/>
  <c r="AY93" i="2"/>
  <c r="AX93" i="2"/>
  <c r="AP93" i="2"/>
  <c r="AB93" i="2"/>
  <c r="AY94" i="2"/>
  <c r="AX94" i="2"/>
  <c r="AP94" i="2"/>
  <c r="AB94" i="2"/>
  <c r="AP253" i="2"/>
  <c r="AX253" i="2"/>
  <c r="AY253" i="2"/>
  <c r="AB253" i="2"/>
  <c r="AY333" i="2"/>
  <c r="AP333" i="2"/>
  <c r="AX333" i="2"/>
  <c r="AB333" i="2"/>
  <c r="AY286" i="2"/>
  <c r="AP286" i="2"/>
  <c r="AX286" i="2"/>
  <c r="AB286" i="2"/>
  <c r="AY213" i="2"/>
  <c r="AX213" i="2"/>
  <c r="AP213" i="2"/>
  <c r="AB213" i="2"/>
  <c r="AY377" i="2"/>
  <c r="AX377" i="2"/>
  <c r="AP377" i="2"/>
  <c r="AB377" i="2"/>
  <c r="AY23" i="2"/>
  <c r="AX23" i="2"/>
  <c r="AP23" i="2"/>
  <c r="AB23" i="2"/>
  <c r="AX215" i="2"/>
  <c r="AY215" i="2"/>
  <c r="AP215" i="2"/>
  <c r="AB215" i="2"/>
  <c r="AY365" i="2"/>
  <c r="AP365" i="2"/>
  <c r="AX365" i="2"/>
  <c r="AB365" i="2"/>
  <c r="AJ172" i="2"/>
  <c r="AY367" i="2"/>
  <c r="AX367" i="2"/>
  <c r="AP367" i="2"/>
  <c r="AB367" i="2"/>
  <c r="AY242" i="2"/>
  <c r="AX242" i="2"/>
  <c r="AP242" i="2"/>
  <c r="AB242" i="2"/>
  <c r="AX191" i="2"/>
  <c r="AP191" i="2"/>
  <c r="AY191" i="2"/>
  <c r="AB191" i="2"/>
  <c r="AY288" i="2"/>
  <c r="AX288" i="2"/>
  <c r="AP288" i="2"/>
  <c r="AB288" i="2"/>
  <c r="AY45" i="2"/>
  <c r="AX45" i="2"/>
  <c r="AP45" i="2"/>
  <c r="AB45" i="2"/>
  <c r="AY228" i="2"/>
  <c r="AP228" i="2"/>
  <c r="AX228" i="2"/>
  <c r="AB228" i="2"/>
  <c r="AY43" i="2"/>
  <c r="AX43" i="2"/>
  <c r="AP43" i="2"/>
  <c r="AB43" i="2"/>
  <c r="AY347" i="2"/>
  <c r="AP347" i="2"/>
  <c r="AX347" i="2"/>
  <c r="AB347" i="2"/>
  <c r="AP331" i="2"/>
  <c r="AY331" i="2"/>
  <c r="AX331" i="2"/>
  <c r="AB331" i="2"/>
  <c r="AY209" i="2"/>
  <c r="AX209" i="2"/>
  <c r="AP209" i="2"/>
  <c r="AB209" i="2"/>
  <c r="AY85" i="2"/>
  <c r="AX85" i="2"/>
  <c r="AP85" i="2"/>
  <c r="AB85" i="2"/>
  <c r="AY197" i="2"/>
  <c r="AX197" i="2"/>
  <c r="AP197" i="2"/>
  <c r="AB197" i="2"/>
  <c r="AY389" i="2"/>
  <c r="AX389" i="2"/>
  <c r="AP389" i="2"/>
  <c r="AB389" i="2"/>
  <c r="AY72" i="2"/>
  <c r="AX72" i="2"/>
  <c r="AP72" i="2"/>
  <c r="AB72" i="2"/>
  <c r="AY86" i="2"/>
  <c r="AX86" i="2"/>
  <c r="AP86" i="2"/>
  <c r="AB86" i="2"/>
  <c r="AY224" i="2"/>
  <c r="AX224" i="2"/>
  <c r="AP224" i="2"/>
  <c r="AB224" i="2"/>
  <c r="AY121" i="2"/>
  <c r="AX121" i="2"/>
  <c r="AP121" i="2"/>
  <c r="AB121" i="2"/>
  <c r="AY81" i="2"/>
  <c r="AX81" i="2"/>
  <c r="AP81" i="2"/>
  <c r="AB81" i="2"/>
  <c r="AY116" i="2"/>
  <c r="AX116" i="2"/>
  <c r="AP116" i="2"/>
  <c r="AB116" i="2"/>
  <c r="AP254" i="2"/>
  <c r="AY254" i="2"/>
  <c r="AX254" i="2"/>
  <c r="AB254" i="2"/>
  <c r="AY194" i="2"/>
  <c r="AX194" i="2"/>
  <c r="AP194" i="2"/>
  <c r="AB194" i="2"/>
  <c r="AY276" i="2"/>
  <c r="AX276" i="2"/>
  <c r="AP276" i="2"/>
  <c r="AB276" i="2"/>
  <c r="AP395" i="2"/>
  <c r="AX395" i="2"/>
  <c r="AY395" i="2"/>
  <c r="AB395" i="2"/>
  <c r="AA187" i="2"/>
  <c r="AF12" i="2"/>
  <c r="X74" i="2" s="1" a="1"/>
  <c r="X74" i="2" s="1"/>
  <c r="AY148" i="2"/>
  <c r="AX148" i="2"/>
  <c r="AP148" i="2"/>
  <c r="AB148" i="2"/>
  <c r="AX62" i="2"/>
  <c r="AY62" i="2"/>
  <c r="AP62" i="2"/>
  <c r="AB62" i="2"/>
  <c r="AY162" i="2"/>
  <c r="AX162" i="2"/>
  <c r="AP162" i="2"/>
  <c r="AB162" i="2"/>
  <c r="AY327" i="2"/>
  <c r="AX327" i="2"/>
  <c r="AP327" i="2"/>
  <c r="AB327" i="2"/>
  <c r="AY36" i="2"/>
  <c r="AX36" i="2"/>
  <c r="AP36" i="2"/>
  <c r="AB36" i="2"/>
  <c r="AY95" i="2"/>
  <c r="AX95" i="2"/>
  <c r="AP95" i="2"/>
  <c r="AB95" i="2"/>
  <c r="AX55" i="2"/>
  <c r="AP55" i="2"/>
  <c r="AY55" i="2"/>
  <c r="AB55" i="2"/>
  <c r="AY375" i="2"/>
  <c r="AX375" i="2"/>
  <c r="AP375" i="2"/>
  <c r="AB375" i="2"/>
  <c r="AY25" i="2"/>
  <c r="AX25" i="2"/>
  <c r="AP25" i="2"/>
  <c r="AB25" i="2"/>
  <c r="AX207" i="2"/>
  <c r="AP207" i="2"/>
  <c r="AY207" i="2"/>
  <c r="AB207" i="2"/>
  <c r="AY358" i="2"/>
  <c r="AP358" i="2"/>
  <c r="AX358" i="2"/>
  <c r="AB358" i="2"/>
  <c r="AP277" i="2"/>
  <c r="AY277" i="2"/>
  <c r="AX277" i="2"/>
  <c r="AB277" i="2"/>
  <c r="AY144" i="2"/>
  <c r="AX144" i="2"/>
  <c r="AP144" i="2"/>
  <c r="AB144" i="2"/>
  <c r="AY404" i="2"/>
  <c r="AX404" i="2"/>
  <c r="AP404" i="2"/>
  <c r="AB404" i="2"/>
  <c r="AY138" i="2"/>
  <c r="AX138" i="2"/>
  <c r="AP138" i="2"/>
  <c r="AB138" i="2"/>
  <c r="AY317" i="2"/>
  <c r="AP317" i="2"/>
  <c r="AX317" i="2"/>
  <c r="AB317" i="2"/>
  <c r="AY11" i="2"/>
  <c r="AX11" i="2"/>
  <c r="AP11" i="2"/>
  <c r="AB11" i="2"/>
  <c r="AY279" i="2"/>
  <c r="AX279" i="2"/>
  <c r="AP279" i="2"/>
  <c r="AB279" i="2"/>
  <c r="AY12" i="2"/>
  <c r="AX12" i="2"/>
  <c r="AP12" i="2"/>
  <c r="AB12" i="2"/>
  <c r="AY322" i="2"/>
  <c r="AX322" i="2"/>
  <c r="AP322" i="2"/>
  <c r="AB322" i="2"/>
  <c r="AY31" i="2"/>
  <c r="AX31" i="2"/>
  <c r="AP31" i="2"/>
  <c r="AB31" i="2"/>
  <c r="AY13" i="2"/>
  <c r="AX13" i="2"/>
  <c r="AP13" i="2"/>
  <c r="AB13" i="2"/>
  <c r="AY315" i="2"/>
  <c r="AP315" i="2"/>
  <c r="AX315" i="2"/>
  <c r="AB315" i="2"/>
  <c r="AY105" i="2"/>
  <c r="AX105" i="2"/>
  <c r="AP105" i="2"/>
  <c r="AB105" i="2"/>
  <c r="AY165" i="2"/>
  <c r="AX165" i="2"/>
  <c r="AP165" i="2"/>
  <c r="AB165" i="2"/>
  <c r="AY147" i="2"/>
  <c r="AX147" i="2"/>
  <c r="AP147" i="2"/>
  <c r="AB147" i="2"/>
  <c r="AY179" i="2"/>
  <c r="AP179" i="2"/>
  <c r="AX179" i="2"/>
  <c r="AB179" i="2"/>
  <c r="AY304" i="2"/>
  <c r="AX304" i="2"/>
  <c r="AP304" i="2"/>
  <c r="AB304" i="2"/>
  <c r="AY76" i="2"/>
  <c r="AP76" i="2"/>
  <c r="AX76" i="2"/>
  <c r="AB76" i="2"/>
  <c r="AY270" i="2"/>
  <c r="AP270" i="2"/>
  <c r="AX270" i="2"/>
  <c r="AB270" i="2"/>
  <c r="AY38" i="2"/>
  <c r="AX38" i="2"/>
  <c r="AP38" i="2"/>
  <c r="AB38" i="2"/>
  <c r="AX175" i="2"/>
  <c r="AP175" i="2"/>
  <c r="AY175" i="2"/>
  <c r="AB175" i="2"/>
  <c r="AX143" i="2"/>
  <c r="AY143" i="2"/>
  <c r="AP143" i="2"/>
  <c r="AB143" i="2"/>
  <c r="AX173" i="2"/>
  <c r="AY173" i="2"/>
  <c r="AP173" i="2"/>
  <c r="AB173" i="2"/>
  <c r="AX348" i="2"/>
  <c r="AP348" i="2"/>
  <c r="AY348" i="2"/>
  <c r="AB348" i="2"/>
  <c r="AY20" i="2"/>
  <c r="AX20" i="2"/>
  <c r="AP20" i="2"/>
  <c r="AB20" i="2"/>
  <c r="AX54" i="2"/>
  <c r="AP54" i="2"/>
  <c r="AY54" i="2"/>
  <c r="AB54" i="2"/>
  <c r="AY181" i="2"/>
  <c r="AX181" i="2"/>
  <c r="AP181" i="2"/>
  <c r="AB181" i="2"/>
  <c r="AY35" i="2"/>
  <c r="AP35" i="2"/>
  <c r="AX35" i="2"/>
  <c r="AB35" i="2"/>
  <c r="AX135" i="2"/>
  <c r="AY135" i="2"/>
  <c r="AP135" i="2"/>
  <c r="AB135" i="2"/>
  <c r="AY266" i="2"/>
  <c r="AX266" i="2"/>
  <c r="AP266" i="2"/>
  <c r="AB266" i="2"/>
  <c r="AY58" i="2"/>
  <c r="AX58" i="2"/>
  <c r="AP58" i="2"/>
  <c r="AB58" i="2"/>
  <c r="AX167" i="2"/>
  <c r="AY167" i="2"/>
  <c r="AP167" i="2"/>
  <c r="AB167" i="2"/>
  <c r="AY259" i="2"/>
  <c r="AP259" i="2"/>
  <c r="AX259" i="2"/>
  <c r="AB259" i="2"/>
  <c r="AY98" i="2"/>
  <c r="AX98" i="2"/>
  <c r="AP98" i="2"/>
  <c r="AB98" i="2"/>
  <c r="AY306" i="2"/>
  <c r="AX306" i="2"/>
  <c r="AP306" i="2"/>
  <c r="AB306" i="2"/>
  <c r="AY321" i="2"/>
  <c r="AX321" i="2"/>
  <c r="AP321" i="2"/>
  <c r="AB321" i="2"/>
  <c r="AY156" i="2"/>
  <c r="AX156" i="2"/>
  <c r="AP156" i="2"/>
  <c r="AB156" i="2"/>
  <c r="AY297" i="2"/>
  <c r="AX297" i="2"/>
  <c r="AP297" i="2"/>
  <c r="AB297" i="2"/>
  <c r="AY123" i="2"/>
  <c r="AP123" i="2"/>
  <c r="AX123" i="2"/>
  <c r="AB123" i="2"/>
  <c r="AY340" i="2"/>
  <c r="AX340" i="2"/>
  <c r="AP340" i="2"/>
  <c r="AB340" i="2"/>
  <c r="AY380" i="2"/>
  <c r="AX380" i="2"/>
  <c r="AP380" i="2"/>
  <c r="AB380" i="2"/>
  <c r="AJ175" i="2"/>
  <c r="AY200" i="2"/>
  <c r="AX200" i="2"/>
  <c r="AP200" i="2"/>
  <c r="AB200" i="2"/>
  <c r="AY154" i="2"/>
  <c r="AX154" i="2"/>
  <c r="AP154" i="2"/>
  <c r="AB154" i="2"/>
  <c r="AY8" i="2"/>
  <c r="AX8" i="2"/>
  <c r="AP8" i="2"/>
  <c r="AB8" i="2"/>
  <c r="AY366" i="2"/>
  <c r="AP366" i="2"/>
  <c r="AX366" i="2"/>
  <c r="AB366" i="2"/>
  <c r="AY373" i="2"/>
  <c r="AP373" i="2"/>
  <c r="AX373" i="2"/>
  <c r="AB373" i="2"/>
  <c r="AY324" i="2"/>
  <c r="AX324" i="2"/>
  <c r="AP324" i="2"/>
  <c r="AB324" i="2"/>
  <c r="AX73" i="2"/>
  <c r="AP73" i="2"/>
  <c r="AY73" i="2"/>
  <c r="AB73" i="2"/>
  <c r="AY83" i="2"/>
  <c r="AX83" i="2"/>
  <c r="AP83" i="2"/>
  <c r="AB83" i="2"/>
  <c r="AY136" i="2"/>
  <c r="AX136" i="2"/>
  <c r="AP136" i="2"/>
  <c r="AB136" i="2"/>
  <c r="AY382" i="2"/>
  <c r="AP382" i="2"/>
  <c r="AX382" i="2"/>
  <c r="AB382" i="2"/>
  <c r="AY88" i="2"/>
  <c r="AX88" i="2"/>
  <c r="AP88" i="2"/>
  <c r="AB88" i="2"/>
  <c r="AY391" i="2"/>
  <c r="AX391" i="2"/>
  <c r="AP391" i="2"/>
  <c r="AB391" i="2"/>
  <c r="AY68" i="2"/>
  <c r="AX68" i="2"/>
  <c r="AP68" i="2"/>
  <c r="AB68" i="2"/>
  <c r="AY393" i="2"/>
  <c r="AX393" i="2"/>
  <c r="AP393" i="2"/>
  <c r="AB393" i="2"/>
  <c r="AY342" i="2"/>
  <c r="AP342" i="2"/>
  <c r="AX342" i="2"/>
  <c r="AB342" i="2"/>
  <c r="AY210" i="2"/>
  <c r="AX210" i="2"/>
  <c r="AP210" i="2"/>
  <c r="AB210" i="2"/>
  <c r="AY378" i="2"/>
  <c r="AX378" i="2"/>
  <c r="AP378" i="2"/>
  <c r="AB378" i="2"/>
  <c r="AX284" i="2"/>
  <c r="AP284" i="2"/>
  <c r="AY284" i="2"/>
  <c r="AB284" i="2"/>
  <c r="AX91" i="2"/>
  <c r="AP91" i="2"/>
  <c r="AY91" i="2"/>
  <c r="AB91" i="2"/>
  <c r="AY346" i="2"/>
  <c r="AX346" i="2"/>
  <c r="AP346" i="2"/>
  <c r="AB346" i="2"/>
  <c r="AY40" i="2"/>
  <c r="AX40" i="2"/>
  <c r="AP40" i="2"/>
  <c r="AB40" i="2"/>
  <c r="AY161" i="2"/>
  <c r="AX161" i="2"/>
  <c r="AP161" i="2"/>
  <c r="AB161" i="2"/>
  <c r="AY153" i="2"/>
  <c r="AX153" i="2"/>
  <c r="AP153" i="2"/>
  <c r="AB153" i="2"/>
  <c r="AY227" i="2"/>
  <c r="AP227" i="2"/>
  <c r="AX227" i="2"/>
  <c r="AB227" i="2"/>
  <c r="AY160" i="2"/>
  <c r="AX160" i="2"/>
  <c r="AP160" i="2"/>
  <c r="AB160" i="2"/>
  <c r="AJ179" i="2"/>
  <c r="AY272" i="2"/>
  <c r="AX272" i="2"/>
  <c r="AP272" i="2"/>
  <c r="AB272" i="2"/>
  <c r="AY319" i="2"/>
  <c r="AX319" i="2"/>
  <c r="AP319" i="2"/>
  <c r="AB319" i="2"/>
  <c r="AY176" i="2"/>
  <c r="AX176" i="2"/>
  <c r="AP176" i="2"/>
  <c r="AB176" i="2"/>
  <c r="AY298" i="2"/>
  <c r="AX298" i="2"/>
  <c r="AP298" i="2"/>
  <c r="AB298" i="2"/>
  <c r="AY328" i="2"/>
  <c r="AX328" i="2"/>
  <c r="AP328" i="2"/>
  <c r="AB328" i="2"/>
  <c r="AX74" i="2"/>
  <c r="AY74" i="2"/>
  <c r="AP74" i="2"/>
  <c r="AB74" i="2"/>
  <c r="AY268" i="2"/>
  <c r="AX268" i="2"/>
  <c r="AP268" i="2"/>
  <c r="AB268" i="2"/>
  <c r="AY49" i="2"/>
  <c r="AX49" i="2"/>
  <c r="AP49" i="2"/>
  <c r="AB49" i="2"/>
  <c r="AY108" i="2"/>
  <c r="AX108" i="2"/>
  <c r="AP108" i="2"/>
  <c r="AB108" i="2"/>
  <c r="AY184" i="2"/>
  <c r="AX184" i="2"/>
  <c r="AP184" i="2"/>
  <c r="AB184" i="2"/>
  <c r="AX239" i="2"/>
  <c r="AP239" i="2"/>
  <c r="AY239" i="2"/>
  <c r="AB239" i="2"/>
  <c r="AY117" i="2"/>
  <c r="AP117" i="2"/>
  <c r="AX117" i="2"/>
  <c r="AB117" i="2"/>
  <c r="AY115" i="2"/>
  <c r="AP115" i="2"/>
  <c r="AX115" i="2"/>
  <c r="AB115" i="2"/>
  <c r="AY128" i="2"/>
  <c r="AX128" i="2"/>
  <c r="AP128" i="2"/>
  <c r="AB128" i="2"/>
  <c r="AY325" i="2"/>
  <c r="AX325" i="2"/>
  <c r="AP325" i="2"/>
  <c r="AB325" i="2"/>
  <c r="AY292" i="2"/>
  <c r="AX292" i="2"/>
  <c r="AP292" i="2"/>
  <c r="AB292" i="2"/>
  <c r="AY80" i="2"/>
  <c r="AX80" i="2"/>
  <c r="AP80" i="2"/>
  <c r="AB80" i="2"/>
  <c r="AY357" i="2"/>
  <c r="AX357" i="2"/>
  <c r="AP357" i="2"/>
  <c r="AB357" i="2"/>
  <c r="AX142" i="2"/>
  <c r="AY142" i="2"/>
  <c r="AP142" i="2"/>
  <c r="AB142" i="2"/>
  <c r="AY52" i="2"/>
  <c r="AX52" i="2"/>
  <c r="AP52" i="2"/>
  <c r="AB52" i="2"/>
  <c r="AY329" i="2"/>
  <c r="AX329" i="2"/>
  <c r="AP329" i="2"/>
  <c r="AB329" i="2"/>
  <c r="AY185" i="2"/>
  <c r="AX185" i="2"/>
  <c r="AP185" i="2"/>
  <c r="AB185" i="2"/>
  <c r="AX127" i="2"/>
  <c r="AP127" i="2"/>
  <c r="AY127" i="2"/>
  <c r="AB127" i="2"/>
  <c r="AY61" i="2"/>
  <c r="AX61" i="2"/>
  <c r="AP61" i="2"/>
  <c r="AB61" i="2"/>
  <c r="AY296" i="2"/>
  <c r="AX296" i="2"/>
  <c r="AP296" i="2"/>
  <c r="AB296" i="2"/>
  <c r="AY69" i="2"/>
  <c r="AX69" i="2"/>
  <c r="AP69" i="2"/>
  <c r="AB69" i="2"/>
  <c r="AY64" i="2"/>
  <c r="AX64" i="2"/>
  <c r="AP64" i="2"/>
  <c r="AB64" i="2"/>
  <c r="AY336" i="2"/>
  <c r="AX336" i="2"/>
  <c r="AP336" i="2"/>
  <c r="AB336" i="2"/>
  <c r="AY262" i="2"/>
  <c r="AP262" i="2"/>
  <c r="AX262" i="2"/>
  <c r="AB262" i="2"/>
  <c r="AY241" i="2"/>
  <c r="AX241" i="2"/>
  <c r="AP241" i="2"/>
  <c r="AB241" i="2"/>
  <c r="AY352" i="2"/>
  <c r="AX352" i="2"/>
  <c r="AP352" i="2"/>
  <c r="AB352" i="2"/>
  <c r="AY332" i="2"/>
  <c r="AX332" i="2"/>
  <c r="AP332" i="2"/>
  <c r="AB332" i="2"/>
  <c r="AY384" i="2"/>
  <c r="AX384" i="2"/>
  <c r="AP384" i="2"/>
  <c r="AB384" i="2"/>
  <c r="AP323" i="2"/>
  <c r="AY323" i="2"/>
  <c r="AX323" i="2"/>
  <c r="AB323" i="2"/>
  <c r="AY56" i="2"/>
  <c r="AX56" i="2"/>
  <c r="AP56" i="2"/>
  <c r="AB56" i="2"/>
  <c r="AY275" i="2"/>
  <c r="AP275" i="2"/>
  <c r="AX275" i="2"/>
  <c r="AB275" i="2"/>
  <c r="AY129" i="2"/>
  <c r="AX129" i="2"/>
  <c r="AP129" i="2"/>
  <c r="AB129" i="2"/>
  <c r="AY403" i="2"/>
  <c r="AP403" i="2"/>
  <c r="AX403" i="2"/>
  <c r="AB403" i="2"/>
  <c r="AX364" i="2"/>
  <c r="AP364" i="2"/>
  <c r="AY364" i="2"/>
  <c r="AB364" i="2"/>
  <c r="AY399" i="2"/>
  <c r="AX399" i="2"/>
  <c r="AP399" i="2"/>
  <c r="AB399" i="2"/>
  <c r="AX231" i="2"/>
  <c r="AY231" i="2"/>
  <c r="AP231" i="2"/>
  <c r="AB231" i="2"/>
  <c r="AY218" i="2"/>
  <c r="AX218" i="2"/>
  <c r="AP218" i="2"/>
  <c r="AB218" i="2"/>
  <c r="AY124" i="2"/>
  <c r="AX124" i="2"/>
  <c r="AP124" i="2"/>
  <c r="AB124" i="2"/>
  <c r="AY265" i="2"/>
  <c r="AX265" i="2"/>
  <c r="AP265" i="2"/>
  <c r="AB265" i="2"/>
  <c r="AY385" i="2"/>
  <c r="AX385" i="2"/>
  <c r="AP385" i="2"/>
  <c r="AB385" i="2"/>
  <c r="AX174" i="2"/>
  <c r="AP174" i="2"/>
  <c r="AY174" i="2"/>
  <c r="AB174" i="2"/>
  <c r="AY92" i="2"/>
  <c r="AX92" i="2"/>
  <c r="AP92" i="2"/>
  <c r="AB92" i="2"/>
  <c r="AY294" i="2"/>
  <c r="AP294" i="2"/>
  <c r="AX294" i="2"/>
  <c r="AB294" i="2"/>
  <c r="AY394" i="2"/>
  <c r="AX394" i="2"/>
  <c r="AP394" i="2"/>
  <c r="AB394" i="2"/>
  <c r="AX14" i="2"/>
  <c r="AY14" i="2"/>
  <c r="AP14" i="2"/>
  <c r="AB14" i="2"/>
  <c r="AY244" i="2"/>
  <c r="AX244" i="2"/>
  <c r="AP244" i="2"/>
  <c r="AB244" i="2"/>
  <c r="AY30" i="2"/>
  <c r="AX30" i="2"/>
  <c r="AP30" i="2"/>
  <c r="AB30" i="2"/>
  <c r="AY155" i="2"/>
  <c r="AX155" i="2"/>
  <c r="AP155" i="2"/>
  <c r="AB155" i="2"/>
  <c r="AY27" i="2"/>
  <c r="AX27" i="2"/>
  <c r="AP27" i="2"/>
  <c r="AB27" i="2"/>
  <c r="AQ194" i="2"/>
  <c r="AA271" i="2"/>
  <c r="AQ362" i="2"/>
  <c r="AX372" i="2"/>
  <c r="AY372" i="2"/>
  <c r="AP372" i="2"/>
  <c r="AB372" i="2"/>
  <c r="AX71" i="2"/>
  <c r="AP71" i="2"/>
  <c r="AY71" i="2"/>
  <c r="AB71" i="2"/>
  <c r="AY34" i="2"/>
  <c r="AX34" i="2"/>
  <c r="AP34" i="2"/>
  <c r="AB34" i="2"/>
  <c r="AY113" i="2"/>
  <c r="AX113" i="2"/>
  <c r="AP113" i="2"/>
  <c r="AB113" i="2"/>
  <c r="AX230" i="2"/>
  <c r="AY230" i="2"/>
  <c r="AP230" i="2"/>
  <c r="AB230" i="2"/>
  <c r="AY248" i="2"/>
  <c r="AX248" i="2"/>
  <c r="AP248" i="2"/>
  <c r="AB248" i="2"/>
  <c r="AX17" i="2"/>
  <c r="AY17" i="2"/>
  <c r="AP17" i="2"/>
  <c r="AB17" i="2"/>
  <c r="AY100" i="2"/>
  <c r="AX100" i="2"/>
  <c r="AP100" i="2"/>
  <c r="AB100" i="2"/>
  <c r="AY66" i="2"/>
  <c r="AX66" i="2"/>
  <c r="AP66" i="2"/>
  <c r="AB66" i="2"/>
  <c r="AY152" i="2"/>
  <c r="AX152" i="2"/>
  <c r="AP152" i="2"/>
  <c r="AB152" i="2"/>
  <c r="AY109" i="2"/>
  <c r="AX109" i="2"/>
  <c r="AP109" i="2"/>
  <c r="AB109" i="2"/>
  <c r="AY398" i="2"/>
  <c r="AP398" i="2"/>
  <c r="AX398" i="2"/>
  <c r="AB398" i="2"/>
  <c r="AY368" i="2"/>
  <c r="AX368" i="2"/>
  <c r="AP368" i="2"/>
  <c r="AB368" i="2"/>
  <c r="AY381" i="2"/>
  <c r="AP381" i="2"/>
  <c r="AX381" i="2"/>
  <c r="AB381" i="2"/>
  <c r="AY201" i="2"/>
  <c r="AX201" i="2"/>
  <c r="AP201" i="2"/>
  <c r="AB201" i="2"/>
  <c r="AY24" i="2"/>
  <c r="AX24" i="2"/>
  <c r="AP24" i="2"/>
  <c r="AB24" i="2"/>
  <c r="AY232" i="2"/>
  <c r="AX232" i="2"/>
  <c r="AP232" i="2"/>
  <c r="AB232" i="2"/>
  <c r="AX222" i="2"/>
  <c r="AP222" i="2"/>
  <c r="AY222" i="2"/>
  <c r="AB222" i="2"/>
  <c r="AY59" i="2"/>
  <c r="AP59" i="2"/>
  <c r="AX59" i="2"/>
  <c r="AB59" i="2"/>
  <c r="AY164" i="2"/>
  <c r="AP164" i="2"/>
  <c r="AX164" i="2"/>
  <c r="AB164" i="2"/>
  <c r="AY351" i="2"/>
  <c r="AX351" i="2"/>
  <c r="AP351" i="2"/>
  <c r="AB351" i="2"/>
  <c r="AX182" i="2"/>
  <c r="AY182" i="2"/>
  <c r="AP182" i="2"/>
  <c r="AB182" i="2"/>
  <c r="AY70" i="2"/>
  <c r="AX70" i="2"/>
  <c r="AP70" i="2"/>
  <c r="AB70" i="2"/>
  <c r="AX190" i="2"/>
  <c r="AP190" i="2"/>
  <c r="AY190" i="2"/>
  <c r="AB190" i="2"/>
  <c r="AY102" i="2"/>
  <c r="AX102" i="2"/>
  <c r="AP102" i="2"/>
  <c r="AB102" i="2"/>
  <c r="AY89" i="2"/>
  <c r="AX89" i="2"/>
  <c r="AP89" i="2"/>
  <c r="AB89" i="2"/>
  <c r="AY82" i="2"/>
  <c r="AX82" i="2"/>
  <c r="AP82" i="2"/>
  <c r="AB82" i="2"/>
  <c r="AY290" i="2"/>
  <c r="AX290" i="2"/>
  <c r="AP290" i="2"/>
  <c r="AB290" i="2"/>
  <c r="BD8" i="2"/>
  <c r="BC8" i="2" s="1"/>
  <c r="AY163" i="2"/>
  <c r="AP163" i="2"/>
  <c r="AX163" i="2"/>
  <c r="AB163" i="2"/>
  <c r="AY359" i="2"/>
  <c r="AX359" i="2"/>
  <c r="AP359" i="2"/>
  <c r="AB359" i="2"/>
  <c r="AY178" i="2"/>
  <c r="AX178" i="2"/>
  <c r="AP178" i="2"/>
  <c r="AB178" i="2"/>
  <c r="AY104" i="2"/>
  <c r="AX104" i="2"/>
  <c r="AP104" i="2"/>
  <c r="AB104" i="2"/>
  <c r="AY330" i="2"/>
  <c r="AX330" i="2"/>
  <c r="AP330" i="2"/>
  <c r="AB330" i="2"/>
  <c r="AY50" i="2"/>
  <c r="AX50" i="2"/>
  <c r="AP50" i="2"/>
  <c r="AB50" i="2"/>
  <c r="AJ69" i="2"/>
  <c r="AY226" i="2"/>
  <c r="AX226" i="2"/>
  <c r="AP226" i="2"/>
  <c r="AB226" i="2"/>
  <c r="AY203" i="2"/>
  <c r="AX203" i="2"/>
  <c r="AP203" i="2"/>
  <c r="AB203" i="2"/>
  <c r="AP341" i="2"/>
  <c r="AX341" i="2"/>
  <c r="AY341" i="2"/>
  <c r="AB341" i="2"/>
  <c r="AY188" i="2"/>
  <c r="AX188" i="2"/>
  <c r="AP188" i="2"/>
  <c r="AB188" i="2"/>
  <c r="AJ129" i="2"/>
  <c r="AY273" i="2"/>
  <c r="AX273" i="2"/>
  <c r="AP273" i="2"/>
  <c r="AB273" i="2"/>
  <c r="AX90" i="2"/>
  <c r="AP90" i="2"/>
  <c r="AY90" i="2"/>
  <c r="AB90" i="2"/>
  <c r="AY369" i="2"/>
  <c r="AX369" i="2"/>
  <c r="AP369" i="2"/>
  <c r="AB369" i="2"/>
  <c r="AX255" i="2"/>
  <c r="AP255" i="2"/>
  <c r="AY255" i="2"/>
  <c r="AB255" i="2"/>
  <c r="AY311" i="2"/>
  <c r="AX311" i="2"/>
  <c r="AP311" i="2"/>
  <c r="AB311" i="2"/>
  <c r="AY28" i="2"/>
  <c r="AX28" i="2"/>
  <c r="AP28" i="2"/>
  <c r="AB28" i="2"/>
  <c r="AY186" i="2"/>
  <c r="AX186" i="2"/>
  <c r="AP186" i="2"/>
  <c r="AB186" i="2"/>
  <c r="AX87" i="2"/>
  <c r="AY87" i="2"/>
  <c r="AP87" i="2"/>
  <c r="AB87" i="2"/>
  <c r="AY335" i="2"/>
  <c r="AX335" i="2"/>
  <c r="AP335" i="2"/>
  <c r="AB335" i="2"/>
  <c r="AX166" i="2"/>
  <c r="AY166" i="2"/>
  <c r="AP166" i="2"/>
  <c r="AB166" i="2"/>
  <c r="AY245" i="2"/>
  <c r="AP245" i="2"/>
  <c r="AX245" i="2"/>
  <c r="AB245" i="2"/>
  <c r="AY193" i="2"/>
  <c r="AX193" i="2"/>
  <c r="AP193" i="2"/>
  <c r="AB193" i="2"/>
  <c r="AY301" i="2"/>
  <c r="AP301" i="2"/>
  <c r="AX301" i="2"/>
  <c r="AB301" i="2"/>
  <c r="AY293" i="2"/>
  <c r="AX293" i="2"/>
  <c r="AP293" i="2"/>
  <c r="AB293" i="2"/>
  <c r="AY338" i="2"/>
  <c r="AX338" i="2"/>
  <c r="AP338" i="2"/>
  <c r="AB338" i="2"/>
  <c r="AY274" i="2"/>
  <c r="AX274" i="2"/>
  <c r="AP274" i="2"/>
  <c r="AB274" i="2"/>
  <c r="AX223" i="2"/>
  <c r="AY223" i="2"/>
  <c r="AP223" i="2"/>
  <c r="AB223" i="2"/>
  <c r="AX158" i="2"/>
  <c r="AP158" i="2"/>
  <c r="AY158" i="2"/>
  <c r="AB158" i="2"/>
  <c r="AY313" i="2"/>
  <c r="AX313" i="2"/>
  <c r="AP313" i="2"/>
  <c r="AB313" i="2"/>
  <c r="AY282" i="2"/>
  <c r="AX282" i="2"/>
  <c r="AP282" i="2"/>
  <c r="AB282" i="2"/>
  <c r="AY103" i="2"/>
  <c r="AX103" i="2"/>
  <c r="AP103" i="2"/>
  <c r="AB103" i="2"/>
  <c r="AY402" i="2"/>
  <c r="AX402" i="2"/>
  <c r="AP402" i="2"/>
  <c r="AB402" i="2"/>
  <c r="AY170" i="2"/>
  <c r="AX170" i="2"/>
  <c r="AP170" i="2"/>
  <c r="AB170" i="2"/>
  <c r="AY192" i="2"/>
  <c r="AX192" i="2"/>
  <c r="AP192" i="2"/>
  <c r="AB192" i="2"/>
  <c r="AY79" i="2"/>
  <c r="AX79" i="2"/>
  <c r="AP79" i="2"/>
  <c r="AB79" i="2"/>
  <c r="AY114" i="2"/>
  <c r="AX114" i="2"/>
  <c r="AP114" i="2"/>
  <c r="AB114" i="2"/>
  <c r="AY250" i="2"/>
  <c r="AX250" i="2"/>
  <c r="AP250" i="2"/>
  <c r="AB250" i="2"/>
  <c r="AY77" i="2"/>
  <c r="AP77" i="2"/>
  <c r="AX77" i="2"/>
  <c r="AB77" i="2"/>
  <c r="AY225" i="2"/>
  <c r="AX225" i="2"/>
  <c r="AP225" i="2"/>
  <c r="AB225" i="2"/>
  <c r="AY280" i="2"/>
  <c r="AX280" i="2"/>
  <c r="AP280" i="2"/>
  <c r="AB280" i="2"/>
  <c r="AY316" i="2"/>
  <c r="AX316" i="2"/>
  <c r="AP316" i="2"/>
  <c r="AB316" i="2"/>
  <c r="AY314" i="2"/>
  <c r="AX314" i="2"/>
  <c r="AP314" i="2"/>
  <c r="AB314" i="2"/>
  <c r="AY217" i="2"/>
  <c r="AX217" i="2"/>
  <c r="AP217" i="2"/>
  <c r="AB217" i="2"/>
  <c r="AY140" i="2"/>
  <c r="AP140" i="2"/>
  <c r="AX140" i="2"/>
  <c r="AB140" i="2"/>
  <c r="AY354" i="2"/>
  <c r="AX354" i="2"/>
  <c r="AP354" i="2"/>
  <c r="AB354" i="2"/>
  <c r="AX118" i="2"/>
  <c r="AY118" i="2"/>
  <c r="AP118" i="2"/>
  <c r="AB118" i="2"/>
  <c r="AY278" i="2"/>
  <c r="AP278" i="2"/>
  <c r="AX278" i="2"/>
  <c r="AB278" i="2"/>
  <c r="AY339" i="2"/>
  <c r="AP339" i="2"/>
  <c r="AX339" i="2"/>
  <c r="AB339" i="2"/>
  <c r="AY396" i="2"/>
  <c r="AX396" i="2"/>
  <c r="AP396" i="2"/>
  <c r="AB396" i="2"/>
  <c r="AY149" i="2"/>
  <c r="AX149" i="2"/>
  <c r="AP149" i="2"/>
  <c r="AB149" i="2"/>
  <c r="AY137" i="2"/>
  <c r="AX137" i="2"/>
  <c r="AP137" i="2"/>
  <c r="AB137" i="2"/>
  <c r="AX221" i="2"/>
  <c r="AY221" i="2"/>
  <c r="AP221" i="2"/>
  <c r="AB221" i="2"/>
  <c r="AY168" i="2"/>
  <c r="AX168" i="2"/>
  <c r="AP168" i="2"/>
  <c r="AB168" i="2"/>
  <c r="AY360" i="2"/>
  <c r="AX360" i="2"/>
  <c r="AP360" i="2"/>
  <c r="AB360" i="2"/>
  <c r="AY362" i="2"/>
  <c r="AX362" i="2"/>
  <c r="AP362" i="2"/>
  <c r="AB362" i="2"/>
  <c r="AY157" i="2"/>
  <c r="AX157" i="2"/>
  <c r="AP157" i="2"/>
  <c r="AB157" i="2"/>
  <c r="AX214" i="2"/>
  <c r="AY214" i="2"/>
  <c r="AP214" i="2"/>
  <c r="AB214" i="2"/>
  <c r="AY32" i="2"/>
  <c r="AX32" i="2"/>
  <c r="AP32" i="2"/>
  <c r="AB32" i="2"/>
  <c r="AY208" i="2"/>
  <c r="AX208" i="2"/>
  <c r="AP208" i="2"/>
  <c r="AB208" i="2"/>
  <c r="AY243" i="2"/>
  <c r="AP243" i="2"/>
  <c r="AX243" i="2"/>
  <c r="AB243" i="2"/>
  <c r="AX150" i="2"/>
  <c r="AY150" i="2"/>
  <c r="AP150" i="2"/>
  <c r="AB150" i="2"/>
  <c r="AY189" i="2"/>
  <c r="AX189" i="2"/>
  <c r="AP189" i="2"/>
  <c r="AB189" i="2"/>
  <c r="AY177" i="2"/>
  <c r="AX177" i="2"/>
  <c r="AP177" i="2"/>
  <c r="AB177" i="2"/>
  <c r="AY247" i="2"/>
  <c r="AX247" i="2"/>
  <c r="AP247" i="2"/>
  <c r="AB247" i="2"/>
  <c r="AY97" i="2"/>
  <c r="AX97" i="2"/>
  <c r="AP97" i="2"/>
  <c r="AB97" i="2"/>
  <c r="AY326" i="2"/>
  <c r="AP326" i="2"/>
  <c r="AX326" i="2"/>
  <c r="AB326" i="2"/>
  <c r="AY305" i="2"/>
  <c r="AX305" i="2"/>
  <c r="AP305" i="2"/>
  <c r="AB305" i="2"/>
  <c r="AP371" i="2"/>
  <c r="AX371" i="2"/>
  <c r="AY371" i="2"/>
  <c r="AB371" i="2"/>
  <c r="AY60" i="2"/>
  <c r="AX60" i="2"/>
  <c r="AP60" i="2"/>
  <c r="AB60" i="2"/>
  <c r="AY261" i="2"/>
  <c r="AX261" i="2"/>
  <c r="AP261" i="2"/>
  <c r="AB261" i="2"/>
  <c r="AY187" i="2"/>
  <c r="AP187" i="2"/>
  <c r="AX187" i="2"/>
  <c r="AB187" i="2"/>
  <c r="AY240" i="2"/>
  <c r="AX240" i="2"/>
  <c r="AP240" i="2"/>
  <c r="AB240" i="2"/>
  <c r="AY320" i="2"/>
  <c r="AX320" i="2"/>
  <c r="AP320" i="2"/>
  <c r="AB320" i="2"/>
  <c r="AY229" i="2"/>
  <c r="AX229" i="2"/>
  <c r="AP229" i="2"/>
  <c r="AB229" i="2"/>
  <c r="AY343" i="2"/>
  <c r="AX343" i="2"/>
  <c r="AP343" i="2"/>
  <c r="AB343" i="2"/>
  <c r="AY344" i="2"/>
  <c r="AX344" i="2"/>
  <c r="AP344" i="2"/>
  <c r="AB344" i="2"/>
  <c r="AY111" i="2"/>
  <c r="AX111" i="2"/>
  <c r="AP111" i="2"/>
  <c r="AB111" i="2"/>
  <c r="AY133" i="2"/>
  <c r="AX133" i="2"/>
  <c r="AP133" i="2"/>
  <c r="AB133" i="2"/>
  <c r="AY146" i="2"/>
  <c r="AX146" i="2"/>
  <c r="AP146" i="2"/>
  <c r="AB146" i="2"/>
  <c r="AY260" i="2"/>
  <c r="AX260" i="2"/>
  <c r="AP260" i="2"/>
  <c r="AB260" i="2"/>
  <c r="AY16" i="2"/>
  <c r="AX16" i="2"/>
  <c r="AP16" i="2"/>
  <c r="AB16" i="2"/>
  <c r="AY302" i="2"/>
  <c r="AP302" i="2"/>
  <c r="AX302" i="2"/>
  <c r="AB302" i="2"/>
  <c r="AY287" i="2"/>
  <c r="AX287" i="2"/>
  <c r="AP287" i="2"/>
  <c r="AB287" i="2"/>
  <c r="AY353" i="2"/>
  <c r="AX353" i="2"/>
  <c r="AP353" i="2"/>
  <c r="AB353" i="2"/>
  <c r="AY29" i="2"/>
  <c r="AX29" i="2"/>
  <c r="AP29" i="2"/>
  <c r="AB29" i="2"/>
  <c r="AY196" i="2"/>
  <c r="AX196" i="2"/>
  <c r="AP196" i="2"/>
  <c r="AB196" i="2"/>
  <c r="AY236" i="2"/>
  <c r="AX236" i="2"/>
  <c r="AP236" i="2"/>
  <c r="AB236" i="2"/>
  <c r="AX125" i="2"/>
  <c r="AP125" i="2"/>
  <c r="AY125" i="2"/>
  <c r="AB125" i="2"/>
  <c r="AY99" i="2"/>
  <c r="AP99" i="2"/>
  <c r="AX99" i="2"/>
  <c r="AB99" i="2"/>
  <c r="AY386" i="2"/>
  <c r="AX386" i="2"/>
  <c r="AP386" i="2"/>
  <c r="AB386" i="2"/>
  <c r="AY349" i="2"/>
  <c r="AX349" i="2"/>
  <c r="AP349" i="2"/>
  <c r="AB349" i="2"/>
  <c r="AY120" i="2"/>
  <c r="AX120" i="2"/>
  <c r="AP120" i="2"/>
  <c r="AB120" i="2"/>
  <c r="AY212" i="2"/>
  <c r="AX212" i="2"/>
  <c r="AP212" i="2"/>
  <c r="AB212" i="2"/>
  <c r="AY112" i="2"/>
  <c r="AX112" i="2"/>
  <c r="AP112" i="2"/>
  <c r="AB112" i="2"/>
  <c r="AX46" i="2"/>
  <c r="AY46" i="2"/>
  <c r="AP46" i="2"/>
  <c r="AB46" i="2"/>
  <c r="AY205" i="2"/>
  <c r="AX205" i="2"/>
  <c r="AP205" i="2"/>
  <c r="AB205" i="2"/>
  <c r="AX206" i="2"/>
  <c r="AP206" i="2"/>
  <c r="AY206" i="2"/>
  <c r="AB206" i="2"/>
  <c r="AY256" i="2"/>
  <c r="AX256" i="2"/>
  <c r="AP256" i="2"/>
  <c r="AB256" i="2"/>
  <c r="AY202" i="2"/>
  <c r="AX202" i="2"/>
  <c r="AP202" i="2"/>
  <c r="AB202" i="2"/>
  <c r="AY145" i="2"/>
  <c r="AX145" i="2"/>
  <c r="AP145" i="2"/>
  <c r="AB145" i="2"/>
  <c r="AY130" i="2"/>
  <c r="AX130" i="2"/>
  <c r="AP130" i="2"/>
  <c r="AB130" i="2"/>
  <c r="AY374" i="2"/>
  <c r="AP374" i="2"/>
  <c r="AX374" i="2"/>
  <c r="AB374" i="2"/>
  <c r="AY233" i="2"/>
  <c r="AX233" i="2"/>
  <c r="AP233" i="2"/>
  <c r="AB233" i="2"/>
  <c r="AX110" i="2"/>
  <c r="AP110" i="2"/>
  <c r="AY110" i="2"/>
  <c r="AB110" i="2"/>
  <c r="AY406" i="2"/>
  <c r="AP406" i="2"/>
  <c r="AX406" i="2"/>
  <c r="AB406" i="2"/>
  <c r="AY251" i="2"/>
  <c r="AP251" i="2"/>
  <c r="AX251" i="2"/>
  <c r="AB251" i="2"/>
  <c r="AY21" i="2"/>
  <c r="AX21" i="2"/>
  <c r="AP21" i="2"/>
  <c r="AB21" i="2"/>
  <c r="AY309" i="2"/>
  <c r="AP309" i="2"/>
  <c r="AX309" i="2"/>
  <c r="AB309" i="2"/>
  <c r="AY180" i="2"/>
  <c r="AX180" i="2"/>
  <c r="AP180" i="2"/>
  <c r="AB180" i="2"/>
  <c r="AY26" i="2"/>
  <c r="AX26" i="2"/>
  <c r="AP26" i="2"/>
  <c r="AB26" i="2"/>
  <c r="AY216" i="2"/>
  <c r="AX216" i="2"/>
  <c r="AP216" i="2"/>
  <c r="AB216" i="2"/>
  <c r="AY390" i="2"/>
  <c r="AP390" i="2"/>
  <c r="AX390" i="2"/>
  <c r="AB390" i="2"/>
  <c r="AY258" i="2"/>
  <c r="AX258" i="2"/>
  <c r="AP258" i="2"/>
  <c r="AB258" i="2"/>
  <c r="AP405" i="2"/>
  <c r="AX405" i="2"/>
  <c r="AY405" i="2"/>
  <c r="AB405" i="2"/>
  <c r="AX159" i="2"/>
  <c r="AP159" i="2"/>
  <c r="AY159" i="2"/>
  <c r="AB159" i="2"/>
  <c r="AY131" i="2"/>
  <c r="AX131" i="2"/>
  <c r="AP131" i="2"/>
  <c r="AB131" i="2"/>
  <c r="AY312" i="2"/>
  <c r="AX312" i="2"/>
  <c r="AP312" i="2"/>
  <c r="AB312" i="2"/>
  <c r="AP307" i="2"/>
  <c r="AX307" i="2"/>
  <c r="AY307" i="2"/>
  <c r="AB307" i="2"/>
  <c r="AY337" i="2"/>
  <c r="AX337" i="2"/>
  <c r="AP337" i="2"/>
  <c r="AB337" i="2"/>
  <c r="AY303" i="2"/>
  <c r="AX303" i="2"/>
  <c r="AP303" i="2"/>
  <c r="AB303" i="2"/>
  <c r="AY388" i="2"/>
  <c r="AX388" i="2"/>
  <c r="AP388" i="2"/>
  <c r="AB388" i="2"/>
  <c r="AY219" i="2"/>
  <c r="AX219" i="2"/>
  <c r="AP219" i="2"/>
  <c r="AB219" i="2"/>
  <c r="AY195" i="2"/>
  <c r="AX195" i="2"/>
  <c r="AP195" i="2"/>
  <c r="AB195" i="2"/>
  <c r="AY392" i="2"/>
  <c r="AX392" i="2"/>
  <c r="AP392" i="2"/>
  <c r="AB392" i="2"/>
  <c r="AY234" i="2"/>
  <c r="AX234" i="2"/>
  <c r="AP234" i="2"/>
  <c r="AB234" i="2"/>
  <c r="AY106" i="2"/>
  <c r="AX106" i="2"/>
  <c r="AP106" i="2"/>
  <c r="AB106" i="2"/>
  <c r="AY379" i="2"/>
  <c r="AP379" i="2"/>
  <c r="AX379" i="2"/>
  <c r="AB379" i="2"/>
  <c r="AX18" i="2"/>
  <c r="AY18" i="2"/>
  <c r="AP18" i="2"/>
  <c r="AB18" i="2"/>
  <c r="X8" i="2" l="1" a="1"/>
  <c r="X8" i="2" s="1"/>
  <c r="AC7" i="2"/>
  <c r="X9" i="2" a="1"/>
  <c r="X9" i="2" s="1"/>
  <c r="X10" i="2" a="1"/>
  <c r="X10" i="2" s="1"/>
  <c r="X32" i="2" a="1"/>
  <c r="X32" i="2" s="1"/>
  <c r="X31" i="2" a="1"/>
  <c r="X31" i="2" s="1"/>
  <c r="X30" i="2" a="1"/>
  <c r="X30" i="2" s="1"/>
  <c r="X29" i="2" a="1"/>
  <c r="X29" i="2" s="1"/>
  <c r="X27" i="2" a="1"/>
  <c r="X27" i="2" s="1"/>
  <c r="X26" i="2" a="1"/>
  <c r="X26" i="2" s="1"/>
  <c r="X24" i="2" a="1"/>
  <c r="X24" i="2" s="1"/>
  <c r="X23" i="2" a="1"/>
  <c r="X23" i="2" s="1"/>
  <c r="X21" i="2" a="1"/>
  <c r="X21" i="2" s="1"/>
  <c r="X20" i="2" a="1"/>
  <c r="X20" i="2" s="1"/>
  <c r="X19" i="2" a="1"/>
  <c r="X19" i="2" s="1"/>
  <c r="X18" i="2" a="1"/>
  <c r="X18" i="2" s="1"/>
  <c r="X16" i="2" a="1"/>
  <c r="X16" i="2" s="1"/>
  <c r="X15" i="2" a="1"/>
  <c r="X15" i="2" s="1"/>
  <c r="X13" i="2" a="1"/>
  <c r="X13" i="2" s="1"/>
  <c r="X11" i="2" a="1"/>
  <c r="X11" i="2" s="1"/>
  <c r="X12" i="2" a="1"/>
  <c r="X12" i="2" s="1"/>
  <c r="X183" i="2" a="1"/>
  <c r="X183" i="2" s="1"/>
  <c r="X184" i="2" a="1"/>
  <c r="X184" i="2" s="1"/>
  <c r="X186" i="2" a="1"/>
  <c r="X186" i="2" s="1"/>
  <c r="X187" i="2" a="1"/>
  <c r="X187" i="2" s="1"/>
  <c r="AJ187" i="2" s="1"/>
  <c r="X189" i="2" a="1"/>
  <c r="X189" i="2" s="1"/>
  <c r="AJ189" i="2" s="1"/>
  <c r="X190" i="2" a="1"/>
  <c r="X190" i="2" s="1"/>
  <c r="X191" i="2" a="1"/>
  <c r="X191" i="2" s="1"/>
  <c r="X193" i="2" a="1"/>
  <c r="X193" i="2" s="1"/>
  <c r="X195" i="2" a="1"/>
  <c r="X195" i="2" s="1"/>
  <c r="X196" i="2" a="1"/>
  <c r="X196" i="2" s="1"/>
  <c r="X204" i="2" a="1"/>
  <c r="X204" i="2" s="1"/>
  <c r="X205" i="2" a="1"/>
  <c r="X205" i="2" s="1"/>
  <c r="X206" i="2" a="1"/>
  <c r="X206" i="2" s="1"/>
  <c r="X207" i="2" a="1"/>
  <c r="X207" i="2" s="1"/>
  <c r="X209" i="2" a="1"/>
  <c r="X209" i="2" s="1"/>
  <c r="AJ209" i="2" s="1"/>
  <c r="X210" i="2" a="1"/>
  <c r="X210" i="2" s="1"/>
  <c r="X212" i="2" a="1"/>
  <c r="X212" i="2" s="1"/>
  <c r="X213" i="2" a="1"/>
  <c r="X213" i="2" s="1"/>
  <c r="X215" i="2" a="1"/>
  <c r="X215" i="2" s="1"/>
  <c r="X216" i="2" a="1"/>
  <c r="X216" i="2" s="1"/>
  <c r="X217" i="2" a="1"/>
  <c r="X217" i="2" s="1"/>
  <c r="X218" i="2" a="1"/>
  <c r="X218" i="2" s="1"/>
  <c r="X219" i="2" a="1"/>
  <c r="X219" i="2" s="1"/>
  <c r="X221" i="2" a="1"/>
  <c r="X221" i="2" s="1"/>
  <c r="X222" i="2" a="1"/>
  <c r="X222" i="2" s="1"/>
  <c r="X224" i="2" a="1"/>
  <c r="X224" i="2" s="1"/>
  <c r="X225" i="2" a="1"/>
  <c r="X225" i="2" s="1"/>
  <c r="X226" i="2" a="1"/>
  <c r="X226" i="2" s="1"/>
  <c r="X227" i="2" a="1"/>
  <c r="X227" i="2" s="1"/>
  <c r="X229" i="2" a="1"/>
  <c r="X229" i="2" s="1"/>
  <c r="X230" i="2" a="1"/>
  <c r="X230" i="2" s="1"/>
  <c r="X232" i="2" a="1"/>
  <c r="X232" i="2" s="1"/>
  <c r="X233" i="2" a="1"/>
  <c r="X233" i="2" s="1"/>
  <c r="X236" i="2" a="1"/>
  <c r="X236" i="2" s="1"/>
  <c r="X237" i="2" a="1"/>
  <c r="X237" i="2" s="1"/>
  <c r="X238" i="2" a="1"/>
  <c r="X238" i="2" s="1"/>
  <c r="X239" i="2" a="1"/>
  <c r="X239" i="2" s="1"/>
  <c r="X241" i="2" a="1"/>
  <c r="X241" i="2" s="1"/>
  <c r="X242" i="2" a="1"/>
  <c r="X242" i="2" s="1"/>
  <c r="X244" i="2" a="1"/>
  <c r="X244" i="2" s="1"/>
  <c r="X245" i="2" a="1"/>
  <c r="X245" i="2" s="1"/>
  <c r="X246" i="2" a="1"/>
  <c r="X246" i="2" s="1"/>
  <c r="X247" i="2" a="1"/>
  <c r="X247" i="2" s="1"/>
  <c r="X249" i="2" a="1"/>
  <c r="X249" i="2" s="1"/>
  <c r="X250" i="2" a="1"/>
  <c r="X250" i="2" s="1"/>
  <c r="X252" i="2" a="1"/>
  <c r="X252" i="2" s="1"/>
  <c r="X253" i="2" a="1"/>
  <c r="X253" i="2" s="1"/>
  <c r="X255" i="2" a="1"/>
  <c r="X255" i="2" s="1"/>
  <c r="X256" i="2" a="1"/>
  <c r="X256" i="2" s="1"/>
  <c r="X257" i="2" a="1"/>
  <c r="X257" i="2" s="1"/>
  <c r="X258" i="2" a="1"/>
  <c r="X258" i="2" s="1"/>
  <c r="X259" i="2" a="1"/>
  <c r="X259" i="2" s="1"/>
  <c r="X261" i="2" a="1"/>
  <c r="X261" i="2" s="1"/>
  <c r="X262" i="2" a="1"/>
  <c r="X262" i="2" s="1"/>
  <c r="X264" i="2" a="1"/>
  <c r="X264" i="2" s="1"/>
  <c r="X265" i="2" a="1"/>
  <c r="X265" i="2" s="1"/>
  <c r="X266" i="2" a="1"/>
  <c r="X266" i="2" s="1"/>
  <c r="X267" i="2" a="1"/>
  <c r="X267" i="2" s="1"/>
  <c r="X269" i="2" a="1"/>
  <c r="X269" i="2" s="1"/>
  <c r="X270" i="2" a="1"/>
  <c r="X270" i="2" s="1"/>
  <c r="X272" i="2" a="1"/>
  <c r="X272" i="2" s="1"/>
  <c r="X273" i="2" a="1"/>
  <c r="X273" i="2" s="1"/>
  <c r="X275" i="2" a="1"/>
  <c r="X275" i="2" s="1"/>
  <c r="X276" i="2" a="1"/>
  <c r="X276" i="2" s="1"/>
  <c r="X277" i="2" a="1"/>
  <c r="X277" i="2" s="1"/>
  <c r="X278" i="2" a="1"/>
  <c r="X278" i="2" s="1"/>
  <c r="X279" i="2" a="1"/>
  <c r="X279" i="2" s="1"/>
  <c r="X281" i="2" a="1"/>
  <c r="X281" i="2" s="1"/>
  <c r="X282" i="2" a="1"/>
  <c r="X282" i="2" s="1"/>
  <c r="X284" i="2" a="1"/>
  <c r="X284" i="2" s="1"/>
  <c r="X285" i="2" a="1"/>
  <c r="X285" i="2" s="1"/>
  <c r="X286" i="2" a="1"/>
  <c r="X286" i="2" s="1"/>
  <c r="X287" i="2" a="1"/>
  <c r="X287" i="2" s="1"/>
  <c r="X289" i="2" a="1"/>
  <c r="X289" i="2" s="1"/>
  <c r="X290" i="2" a="1"/>
  <c r="X290" i="2" s="1"/>
  <c r="X292" i="2" a="1"/>
  <c r="X292" i="2" s="1"/>
  <c r="X293" i="2" a="1"/>
  <c r="X293" i="2" s="1"/>
  <c r="X295" i="2" a="1"/>
  <c r="X295" i="2" s="1"/>
  <c r="X296" i="2" a="1"/>
  <c r="X296" i="2" s="1"/>
  <c r="X297" i="2" a="1"/>
  <c r="X297" i="2" s="1"/>
  <c r="X298" i="2" a="1"/>
  <c r="X298" i="2" s="1"/>
  <c r="X299" i="2" a="1"/>
  <c r="X299" i="2" s="1"/>
  <c r="X301" i="2" a="1"/>
  <c r="X301" i="2" s="1"/>
  <c r="X302" i="2" a="1"/>
  <c r="X302" i="2" s="1"/>
  <c r="X304" i="2" a="1"/>
  <c r="X304" i="2" s="1"/>
  <c r="X305" i="2" a="1"/>
  <c r="X305" i="2" s="1"/>
  <c r="X306" i="2" a="1"/>
  <c r="X306" i="2" s="1"/>
  <c r="X307" i="2" a="1"/>
  <c r="X307" i="2" s="1"/>
  <c r="X309" i="2" a="1"/>
  <c r="X309" i="2" s="1"/>
  <c r="X312" i="2" a="1"/>
  <c r="X312" i="2" s="1"/>
  <c r="X313" i="2" a="1"/>
  <c r="X313" i="2" s="1"/>
  <c r="X330" i="2" a="1"/>
  <c r="X330" i="2" s="1"/>
  <c r="X331" i="2" a="1"/>
  <c r="X331" i="2" s="1"/>
  <c r="X332" i="2" a="1"/>
  <c r="X332" i="2" s="1"/>
  <c r="X333" i="2" a="1"/>
  <c r="X333" i="2" s="1"/>
  <c r="X353" i="2" a="1"/>
  <c r="X353" i="2" s="1"/>
  <c r="X354" i="2" a="1"/>
  <c r="X354" i="2" s="1"/>
  <c r="X375" i="2" a="1"/>
  <c r="X375" i="2" s="1"/>
  <c r="X376" i="2" a="1"/>
  <c r="X376" i="2" s="1"/>
  <c r="X371" i="2" a="1"/>
  <c r="X371" i="2" s="1"/>
  <c r="X280" i="2" a="1"/>
  <c r="X280" i="2" s="1"/>
  <c r="X385" i="2" a="1"/>
  <c r="X385" i="2" s="1"/>
  <c r="AI385" i="2" s="1" a="1"/>
  <c r="AI385" i="2" s="1"/>
  <c r="X165" i="2" a="1"/>
  <c r="X165" i="2" s="1"/>
  <c r="X327" i="2" a="1"/>
  <c r="X327" i="2" s="1"/>
  <c r="X208" i="2" a="1"/>
  <c r="X208" i="2" s="1"/>
  <c r="X344" i="2" a="1"/>
  <c r="X344" i="2" s="1"/>
  <c r="X194" i="2" a="1"/>
  <c r="X194" i="2" s="1"/>
  <c r="X389" i="2" a="1"/>
  <c r="X389" i="2" s="1"/>
  <c r="AI389" i="2" s="1" a="1"/>
  <c r="AI389" i="2" s="1"/>
  <c r="X300" i="2" a="1"/>
  <c r="X300" i="2" s="1"/>
  <c r="X382" i="2" a="1"/>
  <c r="X382" i="2" s="1"/>
  <c r="AI382" i="2" s="1" a="1"/>
  <c r="AI382" i="2" s="1"/>
  <c r="X182" i="2" a="1"/>
  <c r="X182" i="2" s="1"/>
  <c r="X342" i="2" a="1"/>
  <c r="X342" i="2" s="1"/>
  <c r="X367" i="2" a="1"/>
  <c r="X367" i="2" s="1"/>
  <c r="X240" i="2" a="1"/>
  <c r="X240" i="2" s="1"/>
  <c r="X188" i="2" a="1"/>
  <c r="X188" i="2" s="1"/>
  <c r="X168" i="2" a="1"/>
  <c r="X168" i="2" s="1"/>
  <c r="X343" i="2" a="1"/>
  <c r="X343" i="2" s="1"/>
  <c r="X373" i="2" a="1"/>
  <c r="X373" i="2" s="1"/>
  <c r="AI373" i="2" s="1" a="1"/>
  <c r="AI373" i="2" s="1"/>
  <c r="X325" i="2" a="1"/>
  <c r="X325" i="2" s="1"/>
  <c r="X251" i="2" a="1"/>
  <c r="X251" i="2" s="1"/>
  <c r="X363" i="2" a="1"/>
  <c r="X363" i="2" s="1"/>
  <c r="X358" i="2" a="1"/>
  <c r="X358" i="2" s="1"/>
  <c r="BI17" i="2" a="1"/>
  <c r="BI17" i="2" s="1"/>
  <c r="X315" i="2" a="1"/>
  <c r="X315" i="2" s="1"/>
  <c r="X62" i="2" a="1"/>
  <c r="X62" i="2" s="1"/>
  <c r="X234" i="2" a="1"/>
  <c r="X234" i="2" s="1"/>
  <c r="X383" i="2" a="1"/>
  <c r="X383" i="2" s="1"/>
  <c r="AI383" i="2" s="1" a="1"/>
  <c r="AI383" i="2" s="1"/>
  <c r="X341" i="2" a="1"/>
  <c r="X341" i="2" s="1"/>
  <c r="X200" i="2" a="1"/>
  <c r="X200" i="2" s="1"/>
  <c r="X349" i="2" a="1"/>
  <c r="X349" i="2" s="1"/>
  <c r="X199" i="2" a="1"/>
  <c r="X199" i="2" s="1"/>
  <c r="X402" i="2" a="1"/>
  <c r="X402" i="2" s="1"/>
  <c r="X88" i="2" a="1"/>
  <c r="X88" i="2" s="1"/>
  <c r="X48" i="2" a="1"/>
  <c r="X48" i="2" s="1"/>
  <c r="X377" i="2" a="1"/>
  <c r="X377" i="2" s="1"/>
  <c r="AI377" i="2" s="1" a="1"/>
  <c r="AI377" i="2" s="1"/>
  <c r="X326" i="2" a="1"/>
  <c r="X326" i="2" s="1"/>
  <c r="X388" i="2" a="1"/>
  <c r="X388" i="2" s="1"/>
  <c r="X334" i="2" a="1"/>
  <c r="X334" i="2" s="1"/>
  <c r="X260" i="2" a="1"/>
  <c r="X260" i="2" s="1"/>
  <c r="X369" i="2" a="1"/>
  <c r="X369" i="2" s="1"/>
  <c r="X406" i="2" a="1"/>
  <c r="X406" i="2" s="1"/>
  <c r="X318" i="2" a="1"/>
  <c r="X318" i="2" s="1"/>
  <c r="X114" i="2" a="1"/>
  <c r="X114" i="2" s="1"/>
  <c r="X25" i="2" a="1"/>
  <c r="X25" i="2" s="1"/>
  <c r="X322" i="2" a="1"/>
  <c r="X322" i="2" s="1"/>
  <c r="X22" i="2" a="1"/>
  <c r="X22" i="2" s="1"/>
  <c r="X214" i="2" a="1"/>
  <c r="X214" i="2" s="1"/>
  <c r="X364" i="2" a="1"/>
  <c r="X364" i="2" s="1"/>
  <c r="AI364" i="2" s="1" a="1"/>
  <c r="AI364" i="2" s="1"/>
  <c r="X384" i="2" a="1"/>
  <c r="X384" i="2" s="1"/>
  <c r="AI384" i="2" s="1" a="1"/>
  <c r="AI384" i="2" s="1"/>
  <c r="X85" i="2" a="1"/>
  <c r="X85" i="2" s="1"/>
  <c r="X335" i="2" a="1"/>
  <c r="X335" i="2" s="1"/>
  <c r="AI335" i="2" s="1" a="1"/>
  <c r="AI335" i="2" s="1"/>
  <c r="X283" i="2" a="1"/>
  <c r="X283" i="2" s="1"/>
  <c r="X381" i="2" a="1"/>
  <c r="X381" i="2" s="1"/>
  <c r="AI381" i="2" s="1" a="1"/>
  <c r="AI381" i="2" s="1"/>
  <c r="X372" i="2" a="1"/>
  <c r="X372" i="2" s="1"/>
  <c r="X314" i="2" a="1"/>
  <c r="X314" i="2" s="1"/>
  <c r="X228" i="2" a="1"/>
  <c r="X228" i="2" s="1"/>
  <c r="X379" i="2" a="1"/>
  <c r="X379" i="2" s="1"/>
  <c r="X303" i="2" a="1"/>
  <c r="X303" i="2" s="1"/>
  <c r="X394" i="2" a="1"/>
  <c r="X394" i="2" s="1"/>
  <c r="X254" i="2" a="1"/>
  <c r="X254" i="2" s="1"/>
  <c r="X154" i="2" a="1"/>
  <c r="X154" i="2" s="1"/>
  <c r="X145" i="2" a="1"/>
  <c r="X145" i="2" s="1"/>
  <c r="X387" i="2" a="1"/>
  <c r="X387" i="2" s="1"/>
  <c r="AI387" i="2" s="1" a="1"/>
  <c r="AI387" i="2" s="1"/>
  <c r="X351" i="2" a="1"/>
  <c r="X351" i="2" s="1"/>
  <c r="X393" i="2" a="1"/>
  <c r="X393" i="2" s="1"/>
  <c r="AI393" i="2" s="1" a="1"/>
  <c r="AI393" i="2" s="1"/>
  <c r="X271" i="2" a="1"/>
  <c r="X271" i="2" s="1"/>
  <c r="X346" i="2" a="1"/>
  <c r="X346" i="2" s="1"/>
  <c r="X362" i="2" a="1"/>
  <c r="X362" i="2" s="1"/>
  <c r="AI362" i="2" s="1" a="1"/>
  <c r="AI362" i="2" s="1"/>
  <c r="X321" i="2" a="1"/>
  <c r="X321" i="2" s="1"/>
  <c r="X329" i="2" a="1"/>
  <c r="X329" i="2" s="1"/>
  <c r="X14" i="2" a="1"/>
  <c r="X14" i="2" s="1"/>
  <c r="X28" i="2" a="1"/>
  <c r="X28" i="2" s="1"/>
  <c r="X380" i="2" a="1"/>
  <c r="X380" i="2" s="1"/>
  <c r="X398" i="2" a="1"/>
  <c r="X398" i="2" s="1"/>
  <c r="X366" i="2" a="1"/>
  <c r="X366" i="2" s="1"/>
  <c r="X316" i="2" a="1"/>
  <c r="X316" i="2" s="1"/>
  <c r="X174" i="2" a="1"/>
  <c r="X174" i="2" s="1"/>
  <c r="X177" i="2" a="1"/>
  <c r="X177" i="2" s="1"/>
  <c r="X339" i="2" a="1"/>
  <c r="X339" i="2" s="1"/>
  <c r="X294" i="2" a="1"/>
  <c r="X294" i="2" s="1"/>
  <c r="X323" i="2" a="1"/>
  <c r="X323" i="2" s="1"/>
  <c r="X197" i="2" a="1"/>
  <c r="X197" i="2" s="1"/>
  <c r="X291" i="2" a="1"/>
  <c r="X291" i="2" s="1"/>
  <c r="X125" i="2" a="1"/>
  <c r="X125" i="2" s="1"/>
  <c r="X201" i="2" a="1"/>
  <c r="X201" i="2" s="1"/>
  <c r="X57" i="2" a="1"/>
  <c r="X57" i="2" s="1"/>
  <c r="X198" i="2" a="1"/>
  <c r="X198" i="2" s="1"/>
  <c r="X317" i="2" a="1"/>
  <c r="X317" i="2" s="1"/>
  <c r="X137" i="2" a="1"/>
  <c r="X137" i="2" s="1"/>
  <c r="X263" i="2" a="1"/>
  <c r="X263" i="2" s="1"/>
  <c r="X359" i="2" a="1"/>
  <c r="X359" i="2" s="1"/>
  <c r="X355" i="2" a="1"/>
  <c r="X355" i="2" s="1"/>
  <c r="X65" i="2" a="1"/>
  <c r="X65" i="2" s="1"/>
  <c r="X223" i="2" a="1"/>
  <c r="X223" i="2" s="1"/>
  <c r="X94" i="2" a="1"/>
  <c r="X94" i="2" s="1"/>
  <c r="X288" i="2" a="1"/>
  <c r="X288" i="2" s="1"/>
  <c r="X243" i="2" a="1"/>
  <c r="X243" i="2" s="1"/>
  <c r="X108" i="2" a="1"/>
  <c r="X108" i="2" s="1"/>
  <c r="X347" i="2" a="1"/>
  <c r="X347" i="2" s="1"/>
  <c r="X203" i="2" a="1"/>
  <c r="X203" i="2" s="1"/>
  <c r="X405" i="2" a="1"/>
  <c r="X405" i="2" s="1"/>
  <c r="X34" i="2" a="1"/>
  <c r="X34" i="2" s="1"/>
  <c r="X42" i="2" a="1"/>
  <c r="X42" i="2" s="1"/>
  <c r="X368" i="2" a="1"/>
  <c r="X368" i="2" s="1"/>
  <c r="X336" i="2" a="1"/>
  <c r="X336" i="2" s="1"/>
  <c r="AI336" i="2" s="1" a="1"/>
  <c r="AI336" i="2" s="1"/>
  <c r="X77" i="2" a="1"/>
  <c r="X77" i="2" s="1"/>
  <c r="X345" i="2" a="1"/>
  <c r="X345" i="2" s="1"/>
  <c r="X211" i="2" a="1"/>
  <c r="X211" i="2" s="1"/>
  <c r="X337" i="2" a="1"/>
  <c r="X337" i="2" s="1"/>
  <c r="X350" i="2" a="1"/>
  <c r="X350" i="2" s="1"/>
  <c r="X357" i="2" a="1"/>
  <c r="X357" i="2" s="1"/>
  <c r="AI357" i="2" s="1" a="1"/>
  <c r="AI357" i="2" s="1"/>
  <c r="X361" i="2" a="1"/>
  <c r="X361" i="2" s="1"/>
  <c r="X231" i="2" a="1"/>
  <c r="X231" i="2" s="1"/>
  <c r="X122" i="2" a="1"/>
  <c r="X122" i="2" s="1"/>
  <c r="X105" i="2" a="1"/>
  <c r="X105" i="2" s="1"/>
  <c r="X162" i="2" a="1"/>
  <c r="X162" i="2" s="1"/>
  <c r="X392" i="2" a="1"/>
  <c r="X392" i="2" s="1"/>
  <c r="X399" i="2" a="1"/>
  <c r="X399" i="2" s="1"/>
  <c r="AI399" i="2" s="1" a="1"/>
  <c r="AI399" i="2" s="1"/>
  <c r="X320" i="2" a="1"/>
  <c r="X320" i="2" s="1"/>
  <c r="X352" i="2" a="1"/>
  <c r="X352" i="2" s="1"/>
  <c r="X390" i="2" a="1"/>
  <c r="X390" i="2" s="1"/>
  <c r="AI390" i="2" s="1" a="1"/>
  <c r="AI390" i="2" s="1"/>
  <c r="X386" i="2" a="1"/>
  <c r="X386" i="2" s="1"/>
  <c r="AI386" i="2" s="1" a="1"/>
  <c r="AI386" i="2" s="1"/>
  <c r="X54" i="2" a="1"/>
  <c r="X54" i="2" s="1"/>
  <c r="X274" i="2" a="1"/>
  <c r="X274" i="2" s="1"/>
  <c r="X396" i="2" a="1"/>
  <c r="X396" i="2" s="1"/>
  <c r="AI396" i="2" s="1" a="1"/>
  <c r="AI396" i="2" s="1"/>
  <c r="X356" i="2" a="1"/>
  <c r="X356" i="2" s="1"/>
  <c r="X45" i="2" a="1"/>
  <c r="X45" i="2" s="1"/>
  <c r="AJ235" i="2" s="1"/>
  <c r="X395" i="2" a="1"/>
  <c r="X395" i="2" s="1"/>
  <c r="AI395" i="2" s="1" a="1"/>
  <c r="AI395" i="2" s="1"/>
  <c r="X117" i="2" a="1"/>
  <c r="X117" i="2" s="1"/>
  <c r="X128" i="2" a="1"/>
  <c r="X128" i="2" s="1"/>
  <c r="X374" i="2" a="1"/>
  <c r="X374" i="2" s="1"/>
  <c r="X68" i="2" a="1"/>
  <c r="X68" i="2" s="1"/>
  <c r="X340" i="2" a="1"/>
  <c r="X340" i="2" s="1"/>
  <c r="X37" i="2" a="1"/>
  <c r="X37" i="2" s="1"/>
  <c r="X404" i="2" a="1"/>
  <c r="X404" i="2" s="1"/>
  <c r="AI404" i="2" s="1" a="1"/>
  <c r="AI404" i="2" s="1"/>
  <c r="X148" i="2" a="1"/>
  <c r="X148" i="2" s="1"/>
  <c r="X157" i="2" a="1"/>
  <c r="X157" i="2" s="1"/>
  <c r="X319" i="2" a="1"/>
  <c r="X319" i="2" s="1"/>
  <c r="X400" i="2" a="1"/>
  <c r="X400" i="2" s="1"/>
  <c r="AI400" i="2" s="1" a="1"/>
  <c r="AI400" i="2" s="1"/>
  <c r="X185" i="2" a="1"/>
  <c r="X185" i="2" s="1"/>
  <c r="X220" i="2" a="1"/>
  <c r="X220" i="2" s="1"/>
  <c r="X311" i="2" a="1"/>
  <c r="X311" i="2" s="1"/>
  <c r="X348" i="2" a="1"/>
  <c r="X348" i="2" s="1"/>
  <c r="X17" i="2" a="1"/>
  <c r="X17" i="2" s="1"/>
  <c r="X268" i="2" a="1"/>
  <c r="X268" i="2" s="1"/>
  <c r="X97" i="2" a="1"/>
  <c r="X97" i="2" s="1"/>
  <c r="X82" i="2" a="1"/>
  <c r="X82" i="2" s="1"/>
  <c r="X365" i="2" a="1"/>
  <c r="X365" i="2" s="1"/>
  <c r="X202" i="2" a="1"/>
  <c r="X202" i="2" s="1"/>
  <c r="X324" i="2" a="1"/>
  <c r="X324" i="2" s="1"/>
  <c r="X102" i="2" a="1"/>
  <c r="X102" i="2" s="1"/>
  <c r="AJ186" i="2" s="1"/>
  <c r="X248" i="2" a="1"/>
  <c r="X248" i="2" s="1"/>
  <c r="X134" i="2" a="1"/>
  <c r="X134" i="2" s="1"/>
  <c r="X378" i="2" a="1"/>
  <c r="X378" i="2" s="1"/>
  <c r="X403" i="2" a="1"/>
  <c r="X403" i="2" s="1"/>
  <c r="AI403" i="2" s="1" a="1"/>
  <c r="AI403" i="2" s="1"/>
  <c r="X360" i="2" a="1"/>
  <c r="X360" i="2" s="1"/>
  <c r="AI360" i="2" s="1" a="1"/>
  <c r="AI360" i="2" s="1"/>
  <c r="X401" i="2" a="1"/>
  <c r="X401" i="2" s="1"/>
  <c r="AI401" i="2" s="1" a="1"/>
  <c r="AI401" i="2" s="1"/>
  <c r="X397" i="2" a="1"/>
  <c r="X397" i="2" s="1"/>
  <c r="X142" i="2" a="1"/>
  <c r="X142" i="2" s="1"/>
  <c r="AJ276" i="2" s="1"/>
  <c r="X308" i="2" a="1"/>
  <c r="X308" i="2" s="1"/>
  <c r="X391" i="2" a="1"/>
  <c r="X391" i="2" s="1"/>
  <c r="AI391" i="2" s="1" a="1"/>
  <c r="AI391" i="2" s="1"/>
  <c r="X370" i="2" a="1"/>
  <c r="X370" i="2" s="1"/>
  <c r="AI370" i="2" s="1" a="1"/>
  <c r="AI370" i="2" s="1"/>
  <c r="X338" i="2" a="1"/>
  <c r="X338" i="2" s="1"/>
  <c r="X328" i="2" a="1"/>
  <c r="X328" i="2" s="1"/>
  <c r="AI388" i="2" a="1"/>
  <c r="AI388" i="2" s="1"/>
  <c r="AJ71" i="2"/>
  <c r="AJ101" i="2"/>
  <c r="AJ131" i="2"/>
  <c r="AJ95" i="2"/>
  <c r="AJ155" i="2"/>
  <c r="AJ80" i="2"/>
  <c r="BD296" i="2"/>
  <c r="BC296" i="2" s="1"/>
  <c r="BD10" i="2"/>
  <c r="BC10" i="2" s="1"/>
  <c r="BD319" i="2"/>
  <c r="BC319" i="2" s="1"/>
  <c r="BD408" i="2"/>
  <c r="BC408" i="2" s="1"/>
  <c r="BD17" i="2"/>
  <c r="BC17" i="2" s="1"/>
  <c r="BD230" i="2"/>
  <c r="BC230" i="2" s="1"/>
  <c r="BD80" i="2"/>
  <c r="BC80" i="2" s="1"/>
  <c r="BD37" i="2"/>
  <c r="BC37" i="2" s="1"/>
  <c r="BD112" i="2"/>
  <c r="BC112" i="2" s="1"/>
  <c r="BD218" i="2"/>
  <c r="BC218" i="2" s="1"/>
  <c r="BD291" i="2"/>
  <c r="BC291" i="2" s="1"/>
  <c r="BD264" i="2"/>
  <c r="BC264" i="2" s="1"/>
  <c r="BD402" i="2"/>
  <c r="BC402" i="2" s="1"/>
  <c r="BD167" i="2"/>
  <c r="BC167" i="2" s="1"/>
  <c r="BA167" i="2" s="1"/>
  <c r="BD189" i="2"/>
  <c r="BC189" i="2" s="1"/>
  <c r="BD227" i="2"/>
  <c r="BC227" i="2" s="1"/>
  <c r="BD130" i="2"/>
  <c r="BC130" i="2" s="1"/>
  <c r="BA130" i="2" s="1"/>
  <c r="BD84" i="2"/>
  <c r="BC84" i="2" s="1"/>
  <c r="BD148" i="2"/>
  <c r="BC148" i="2" s="1"/>
  <c r="BD364" i="2"/>
  <c r="BD268" i="2"/>
  <c r="BC268" i="2" s="1"/>
  <c r="BD34" i="2"/>
  <c r="BC34" i="2" s="1"/>
  <c r="BD132" i="2"/>
  <c r="BC132" i="2" s="1"/>
  <c r="BD406" i="2"/>
  <c r="BC406" i="2" s="1"/>
  <c r="BD310" i="2"/>
  <c r="BC310" i="2" s="1"/>
  <c r="BD234" i="2"/>
  <c r="BC234" i="2" s="1"/>
  <c r="BD146" i="2"/>
  <c r="BC146" i="2" s="1"/>
  <c r="BD203" i="2"/>
  <c r="BC203" i="2" s="1"/>
  <c r="BD126" i="2"/>
  <c r="BC126" i="2" s="1"/>
  <c r="BD134" i="2"/>
  <c r="BC134" i="2" s="1"/>
  <c r="BD321" i="2"/>
  <c r="BD241" i="2"/>
  <c r="BC241" i="2" s="1"/>
  <c r="BD98" i="2"/>
  <c r="BC98" i="2" s="1"/>
  <c r="BD150" i="2"/>
  <c r="BC150" i="2" s="1"/>
  <c r="BA150" i="2" s="1"/>
  <c r="BD171" i="2"/>
  <c r="BC171" i="2" s="1"/>
  <c r="BD104" i="2"/>
  <c r="BC104" i="2" s="1"/>
  <c r="BD283" i="2"/>
  <c r="BD314" i="2"/>
  <c r="BC314" i="2" s="1"/>
  <c r="BD275" i="2"/>
  <c r="BC275" i="2" s="1"/>
  <c r="BD29" i="2"/>
  <c r="BC29" i="2" s="1"/>
  <c r="BD312" i="2"/>
  <c r="BC312" i="2" s="1"/>
  <c r="BD91" i="2"/>
  <c r="BC91" i="2" s="1"/>
  <c r="BD103" i="2"/>
  <c r="BC103" i="2" s="1"/>
  <c r="BD110" i="2"/>
  <c r="BC110" i="2" s="1"/>
  <c r="BD67" i="2"/>
  <c r="BC67" i="2" s="1"/>
  <c r="BD249" i="2"/>
  <c r="BC249" i="2" s="1"/>
  <c r="BD35" i="2"/>
  <c r="BC35" i="2" s="1"/>
  <c r="BD28" i="2"/>
  <c r="BC28" i="2" s="1"/>
  <c r="BD31" i="2"/>
  <c r="BC31" i="2" s="1"/>
  <c r="BD333" i="2"/>
  <c r="BC333" i="2" s="1"/>
  <c r="BD263" i="2"/>
  <c r="BC263" i="2" s="1"/>
  <c r="BD358" i="2"/>
  <c r="BC358" i="2" s="1"/>
  <c r="BD322" i="2"/>
  <c r="BC322" i="2" s="1"/>
  <c r="BD168" i="2"/>
  <c r="BC168" i="2" s="1"/>
  <c r="BD180" i="2"/>
  <c r="BC180" i="2" s="1"/>
  <c r="BA180" i="2" s="1"/>
  <c r="BD87" i="2"/>
  <c r="BC87" i="2" s="1"/>
  <c r="BD73" i="2"/>
  <c r="BC73" i="2" s="1"/>
  <c r="BD216" i="2"/>
  <c r="BC216" i="2" s="1"/>
  <c r="BD95" i="2"/>
  <c r="BC95" i="2" s="1"/>
  <c r="BD40" i="2"/>
  <c r="BC40" i="2" s="1"/>
  <c r="BD123" i="2"/>
  <c r="BC123" i="2" s="1"/>
  <c r="BD272" i="2"/>
  <c r="BC272" i="2" s="1"/>
  <c r="BD108" i="2"/>
  <c r="BC108" i="2" s="1"/>
  <c r="BD221" i="2"/>
  <c r="BC221" i="2" s="1"/>
  <c r="BD335" i="2"/>
  <c r="BC335" i="2" s="1"/>
  <c r="BD140" i="2"/>
  <c r="BC140" i="2" s="1"/>
  <c r="BD142" i="2"/>
  <c r="BC142" i="2" s="1"/>
  <c r="BD388" i="2"/>
  <c r="BD344" i="2"/>
  <c r="BC344" i="2" s="1"/>
  <c r="BD222" i="2"/>
  <c r="BC222" i="2" s="1"/>
  <c r="BD251" i="2"/>
  <c r="BC251" i="2" s="1"/>
  <c r="BD352" i="2"/>
  <c r="BD233" i="2"/>
  <c r="BC233" i="2" s="1"/>
  <c r="BD15" i="2"/>
  <c r="BC15" i="2" s="1"/>
  <c r="BD266" i="2"/>
  <c r="BC266" i="2" s="1"/>
  <c r="BD128" i="2"/>
  <c r="BC128" i="2" s="1"/>
  <c r="BD74" i="2"/>
  <c r="BC74" i="2" s="1"/>
  <c r="BD328" i="2"/>
  <c r="BC328" i="2" s="1"/>
  <c r="BD82" i="2"/>
  <c r="BC82" i="2" s="1"/>
  <c r="BD348" i="2"/>
  <c r="BD401" i="2"/>
  <c r="BC401" i="2" s="1"/>
  <c r="BD389" i="2"/>
  <c r="BC389" i="2" s="1"/>
  <c r="BD22" i="2"/>
  <c r="BC22" i="2" s="1"/>
  <c r="BD65" i="2"/>
  <c r="BC65" i="2" s="1"/>
  <c r="BD186" i="2"/>
  <c r="BC186" i="2" s="1"/>
  <c r="BD285" i="2"/>
  <c r="BC285" i="2" s="1"/>
  <c r="BD89" i="2"/>
  <c r="BC89" i="2" s="1"/>
  <c r="BD39" i="2"/>
  <c r="BC39" i="2" s="1"/>
  <c r="BD139" i="2"/>
  <c r="BC139" i="2" s="1"/>
  <c r="BD356" i="2"/>
  <c r="BC356" i="2" s="1"/>
  <c r="BD235" i="2"/>
  <c r="BC235" i="2" s="1"/>
  <c r="BD393" i="2"/>
  <c r="BC393" i="2" s="1"/>
  <c r="BD304" i="2"/>
  <c r="BC304" i="2" s="1"/>
  <c r="BD338" i="2"/>
  <c r="BC338" i="2" s="1"/>
  <c r="BD160" i="2"/>
  <c r="BC160" i="2" s="1"/>
  <c r="BA160" i="2" s="1"/>
  <c r="BD259" i="2"/>
  <c r="BC259" i="2" s="1"/>
  <c r="BD27" i="2"/>
  <c r="BC27" i="2" s="1"/>
  <c r="BD317" i="2"/>
  <c r="BC317" i="2" s="1"/>
  <c r="BD159" i="2"/>
  <c r="BC159" i="2" s="1"/>
  <c r="BD224" i="2"/>
  <c r="BC224" i="2" s="1"/>
  <c r="BD302" i="2"/>
  <c r="BC302" i="2" s="1"/>
  <c r="BD256" i="2"/>
  <c r="BC256" i="2" s="1"/>
  <c r="BD370" i="2"/>
  <c r="BC370" i="2" s="1"/>
  <c r="BD204" i="2"/>
  <c r="BC204" i="2" s="1"/>
  <c r="BD90" i="2"/>
  <c r="BC90" i="2" s="1"/>
  <c r="BD165" i="2"/>
  <c r="BC165" i="2" s="1"/>
  <c r="BD18" i="2"/>
  <c r="BC18" i="2" s="1"/>
  <c r="BD231" i="2"/>
  <c r="BC231" i="2" s="1"/>
  <c r="BD404" i="2"/>
  <c r="BC404" i="2" s="1"/>
  <c r="BD353" i="2"/>
  <c r="BC353" i="2" s="1"/>
  <c r="BD242" i="2"/>
  <c r="BC242" i="2" s="1"/>
  <c r="BD337" i="2"/>
  <c r="BC337" i="2" s="1"/>
  <c r="BD62" i="2"/>
  <c r="BC62" i="2" s="1"/>
  <c r="BD129" i="2"/>
  <c r="BC129" i="2" s="1"/>
  <c r="BD109" i="2"/>
  <c r="BC109" i="2" s="1"/>
  <c r="BD329" i="2"/>
  <c r="BC329" i="2" s="1"/>
  <c r="BD299" i="2"/>
  <c r="BC299" i="2" s="1"/>
  <c r="BD177" i="2"/>
  <c r="BC177" i="2" s="1"/>
  <c r="BD320" i="2"/>
  <c r="BC320" i="2" s="1"/>
  <c r="BD273" i="2"/>
  <c r="BC273" i="2" s="1"/>
  <c r="BD161" i="2"/>
  <c r="BC161" i="2" s="1"/>
  <c r="BD9" i="2"/>
  <c r="BC9" i="2" s="1"/>
  <c r="BD124" i="2"/>
  <c r="BC124" i="2" s="1"/>
  <c r="BD136" i="2"/>
  <c r="BC136" i="2" s="1"/>
  <c r="BD21" i="2"/>
  <c r="BC21" i="2" s="1"/>
  <c r="BD349" i="2"/>
  <c r="BD316" i="2"/>
  <c r="BC316" i="2" s="1"/>
  <c r="BD318" i="2"/>
  <c r="BC318" i="2" s="1"/>
  <c r="BD278" i="2"/>
  <c r="BC278" i="2" s="1"/>
  <c r="BD96" i="2"/>
  <c r="BC96" i="2" s="1"/>
  <c r="BD243" i="2"/>
  <c r="BC243" i="2" s="1"/>
  <c r="BD334" i="2"/>
  <c r="BC334" i="2" s="1"/>
  <c r="BD247" i="2"/>
  <c r="BC247" i="2" s="1"/>
  <c r="BD20" i="2"/>
  <c r="BC20" i="2" s="1"/>
  <c r="BD270" i="2"/>
  <c r="BC270" i="2" s="1"/>
  <c r="BD102" i="2"/>
  <c r="BC102" i="2" s="1"/>
  <c r="BD371" i="2"/>
  <c r="BC371" i="2" s="1"/>
  <c r="BD66" i="2"/>
  <c r="BC66" i="2" s="1"/>
  <c r="BD377" i="2"/>
  <c r="BC377" i="2" s="1"/>
  <c r="BD309" i="2"/>
  <c r="BC309" i="2" s="1"/>
  <c r="BD48" i="2"/>
  <c r="BC48" i="2" s="1"/>
  <c r="BD362" i="2"/>
  <c r="BC362" i="2" s="1"/>
  <c r="BD11" i="2"/>
  <c r="BC11" i="2" s="1"/>
  <c r="BD42" i="2"/>
  <c r="BC42" i="2" s="1"/>
  <c r="BD76" i="2"/>
  <c r="BC76" i="2" s="1"/>
  <c r="BD236" i="2"/>
  <c r="BC236" i="2" s="1"/>
  <c r="BD375" i="2"/>
  <c r="BC375" i="2" s="1"/>
  <c r="BD121" i="2"/>
  <c r="BC121" i="2" s="1"/>
  <c r="BD197" i="2"/>
  <c r="BC197" i="2" s="1"/>
  <c r="BD262" i="2"/>
  <c r="BC262" i="2" s="1"/>
  <c r="BD315" i="2"/>
  <c r="BC315" i="2" s="1"/>
  <c r="BD51" i="2"/>
  <c r="BC51" i="2" s="1"/>
  <c r="BD383" i="2"/>
  <c r="BC383" i="2" s="1"/>
  <c r="BD157" i="2"/>
  <c r="BC157" i="2" s="1"/>
  <c r="BD405" i="2"/>
  <c r="BC405" i="2" s="1"/>
  <c r="BD390" i="2"/>
  <c r="BC390" i="2" s="1"/>
  <c r="BD19" i="2"/>
  <c r="BC19" i="2" s="1"/>
  <c r="BD391" i="2"/>
  <c r="BC391" i="2" s="1"/>
  <c r="BD181" i="2"/>
  <c r="BC181" i="2" s="1"/>
  <c r="BD257" i="2"/>
  <c r="BC257" i="2" s="1"/>
  <c r="BD113" i="2"/>
  <c r="BC113" i="2" s="1"/>
  <c r="BD213" i="2"/>
  <c r="BC213" i="2" s="1"/>
  <c r="BD100" i="2"/>
  <c r="BC100" i="2" s="1"/>
  <c r="BD248" i="2"/>
  <c r="BC248" i="2" s="1"/>
  <c r="BD178" i="2"/>
  <c r="BC178" i="2" s="1"/>
  <c r="BD190" i="2"/>
  <c r="BC190" i="2" s="1"/>
  <c r="BD33" i="2"/>
  <c r="BC33" i="2" s="1"/>
  <c r="BD158" i="2"/>
  <c r="BC158" i="2" s="1"/>
  <c r="BD363" i="2"/>
  <c r="BC363" i="2" s="1"/>
  <c r="BD361" i="2"/>
  <c r="BD138" i="2"/>
  <c r="BC138" i="2" s="1"/>
  <c r="BD355" i="2"/>
  <c r="BC355" i="2" s="1"/>
  <c r="BD281" i="2"/>
  <c r="BC281" i="2" s="1"/>
  <c r="BD226" i="2"/>
  <c r="BC226" i="2" s="1"/>
  <c r="BD115" i="2"/>
  <c r="BC115" i="2" s="1"/>
  <c r="BD339" i="2"/>
  <c r="BC339" i="2" s="1"/>
  <c r="BD105" i="2"/>
  <c r="BC105" i="2" s="1"/>
  <c r="BD382" i="2"/>
  <c r="BC382" i="2" s="1"/>
  <c r="BD125" i="2"/>
  <c r="BC125" i="2" s="1"/>
  <c r="BD219" i="2"/>
  <c r="BC219" i="2" s="1"/>
  <c r="BD143" i="2"/>
  <c r="BC143" i="2" s="1"/>
  <c r="BD118" i="2"/>
  <c r="BC118" i="2" s="1"/>
  <c r="BD75" i="2"/>
  <c r="BC75" i="2" s="1"/>
  <c r="BD228" i="2"/>
  <c r="BC228" i="2" s="1"/>
  <c r="BD374" i="2"/>
  <c r="BC374" i="2" s="1"/>
  <c r="BD367" i="2"/>
  <c r="BC367" i="2" s="1"/>
  <c r="BD415" i="2"/>
  <c r="BC415" i="2" s="1"/>
  <c r="BD298" i="2"/>
  <c r="BC298" i="2" s="1"/>
  <c r="BD99" i="2"/>
  <c r="BC99" i="2" s="1"/>
  <c r="BD174" i="2"/>
  <c r="BC174" i="2" s="1"/>
  <c r="BD176" i="2"/>
  <c r="BC176" i="2" s="1"/>
  <c r="BA176" i="2" s="1"/>
  <c r="BD77" i="2"/>
  <c r="BC77" i="2" s="1"/>
  <c r="BD359" i="2"/>
  <c r="BD163" i="2"/>
  <c r="BC163" i="2" s="1"/>
  <c r="BD149" i="2"/>
  <c r="BC149" i="2" s="1"/>
  <c r="BD255" i="2"/>
  <c r="BC255" i="2" s="1"/>
  <c r="BD117" i="2"/>
  <c r="BC117" i="2" s="1"/>
  <c r="BD122" i="2"/>
  <c r="BC122" i="2" s="1"/>
  <c r="BD192" i="2"/>
  <c r="BC192" i="2" s="1"/>
  <c r="BD287" i="2"/>
  <c r="BC287" i="2" s="1"/>
  <c r="BD184" i="2"/>
  <c r="BC184" i="2" s="1"/>
  <c r="BD311" i="2"/>
  <c r="BC311" i="2" s="1"/>
  <c r="BD127" i="2"/>
  <c r="BC127" i="2" s="1"/>
  <c r="BD292" i="2"/>
  <c r="BC292" i="2" s="1"/>
  <c r="BD398" i="2"/>
  <c r="BC398" i="2" s="1"/>
  <c r="BD152" i="2"/>
  <c r="BC152" i="2" s="1"/>
  <c r="BD49" i="2"/>
  <c r="BC49" i="2" s="1"/>
  <c r="BD258" i="2"/>
  <c r="BC258" i="2" s="1"/>
  <c r="BD45" i="2"/>
  <c r="BC45" i="2" s="1"/>
  <c r="BD282" i="2"/>
  <c r="BC282" i="2" s="1"/>
  <c r="BD384" i="2"/>
  <c r="BC384" i="2" s="1"/>
  <c r="BD111" i="2"/>
  <c r="BC111" i="2" s="1"/>
  <c r="BD215" i="2"/>
  <c r="BC215" i="2" s="1"/>
  <c r="BD342" i="2"/>
  <c r="BC342" i="2" s="1"/>
  <c r="BD183" i="2"/>
  <c r="BC183" i="2" s="1"/>
  <c r="BD245" i="2"/>
  <c r="BC245" i="2" s="1"/>
  <c r="BD175" i="2"/>
  <c r="BC175" i="2" s="1"/>
  <c r="BD385" i="2"/>
  <c r="BC385" i="2" s="1"/>
  <c r="BD162" i="2"/>
  <c r="BC162" i="2" s="1"/>
  <c r="BD379" i="2"/>
  <c r="BC379" i="2" s="1"/>
  <c r="BD166" i="2"/>
  <c r="BC166" i="2" s="1"/>
  <c r="BD280" i="2"/>
  <c r="BC280" i="2" s="1"/>
  <c r="BD376" i="2"/>
  <c r="BC376" i="2" s="1"/>
  <c r="BD308" i="2"/>
  <c r="BC308" i="2" s="1"/>
  <c r="BD217" i="2"/>
  <c r="BC217" i="2" s="1"/>
  <c r="BD47" i="2"/>
  <c r="BC47" i="2" s="1"/>
  <c r="AJ166" i="2"/>
  <c r="BD387" i="2"/>
  <c r="BC387" i="2" s="1"/>
  <c r="BD30" i="2"/>
  <c r="BC30" i="2" s="1"/>
  <c r="BD354" i="2"/>
  <c r="BD288" i="2"/>
  <c r="BC288" i="2" s="1"/>
  <c r="BD372" i="2"/>
  <c r="BC372" i="2" s="1"/>
  <c r="BD327" i="2"/>
  <c r="BC327" i="2" s="1"/>
  <c r="BD397" i="2"/>
  <c r="BC397" i="2" s="1"/>
  <c r="BD279" i="2"/>
  <c r="BC279" i="2" s="1"/>
  <c r="BD119" i="2"/>
  <c r="BC119" i="2" s="1"/>
  <c r="BD294" i="2"/>
  <c r="BC294" i="2" s="1"/>
  <c r="BD246" i="2"/>
  <c r="BC246" i="2" s="1"/>
  <c r="BD274" i="2"/>
  <c r="BC274" i="2" s="1"/>
  <c r="BA8" i="2"/>
  <c r="BD83" i="2"/>
  <c r="BC83" i="2" s="1"/>
  <c r="BD191" i="2"/>
  <c r="BC191" i="2" s="1"/>
  <c r="BD399" i="2"/>
  <c r="BC399" i="2" s="1"/>
  <c r="BD93" i="2"/>
  <c r="BC93" i="2" s="1"/>
  <c r="BD70" i="2"/>
  <c r="BC70" i="2" s="1"/>
  <c r="BD297" i="2"/>
  <c r="BC297" i="2" s="1"/>
  <c r="BD53" i="2"/>
  <c r="BC53" i="2" s="1"/>
  <c r="BD326" i="2"/>
  <c r="BC326" i="2" s="1"/>
  <c r="BD154" i="2"/>
  <c r="BC154" i="2" s="1"/>
  <c r="BD41" i="2"/>
  <c r="BC41" i="2" s="1"/>
  <c r="BD347" i="2"/>
  <c r="BC347" i="2" s="1"/>
  <c r="BD69" i="2"/>
  <c r="BC69" i="2" s="1"/>
  <c r="BD392" i="2"/>
  <c r="BC392" i="2" s="1"/>
  <c r="BD137" i="2"/>
  <c r="BC137" i="2" s="1"/>
  <c r="BD381" i="2"/>
  <c r="BC381" i="2" s="1"/>
  <c r="BD260" i="2"/>
  <c r="BC260" i="2" s="1"/>
  <c r="BD59" i="2"/>
  <c r="BC59" i="2" s="1"/>
  <c r="BD267" i="2"/>
  <c r="BC267" i="2" s="1"/>
  <c r="BD36" i="2"/>
  <c r="BC36" i="2" s="1"/>
  <c r="BD55" i="2"/>
  <c r="BC55" i="2" s="1"/>
  <c r="BD305" i="2"/>
  <c r="BD106" i="2"/>
  <c r="BC106" i="2" s="1"/>
  <c r="BD32" i="2"/>
  <c r="BC32" i="2" s="1"/>
  <c r="BD323" i="2"/>
  <c r="BD12" i="2"/>
  <c r="BC12" i="2" s="1"/>
  <c r="BD145" i="2"/>
  <c r="BC145" i="2" s="1"/>
  <c r="BD396" i="2"/>
  <c r="BC396" i="2" s="1"/>
  <c r="BD277" i="2"/>
  <c r="BC277" i="2" s="1"/>
  <c r="BD46" i="2"/>
  <c r="BC46" i="2" s="1"/>
  <c r="BD289" i="2"/>
  <c r="BC289" i="2" s="1"/>
  <c r="BD368" i="2"/>
  <c r="BC368" i="2" s="1"/>
  <c r="BD24" i="2"/>
  <c r="BC24" i="2" s="1"/>
  <c r="BD378" i="2"/>
  <c r="BC378" i="2" s="1"/>
  <c r="BD214" i="2"/>
  <c r="BC214" i="2" s="1"/>
  <c r="BD254" i="2"/>
  <c r="BC254" i="2" s="1"/>
  <c r="BD173" i="2"/>
  <c r="BC173" i="2" s="1"/>
  <c r="BD172" i="2"/>
  <c r="BC172" i="2" s="1"/>
  <c r="BD351" i="2"/>
  <c r="BC351" i="2" s="1"/>
  <c r="BD151" i="2"/>
  <c r="BC151" i="2" s="1"/>
  <c r="BD360" i="2"/>
  <c r="BC360" i="2" s="1"/>
  <c r="BD330" i="2"/>
  <c r="BC330" i="2" s="1"/>
  <c r="BD394" i="2"/>
  <c r="BC394" i="2" s="1"/>
  <c r="BD13" i="2"/>
  <c r="BC13" i="2" s="1"/>
  <c r="BD26" i="2"/>
  <c r="BC26" i="2" s="1"/>
  <c r="BD196" i="2"/>
  <c r="BC196" i="2" s="1"/>
  <c r="BD313" i="2"/>
  <c r="BC313" i="2" s="1"/>
  <c r="AJ192" i="2"/>
  <c r="BD131" i="2"/>
  <c r="BC131" i="2" s="1"/>
  <c r="BD147" i="2"/>
  <c r="BC147" i="2" s="1"/>
  <c r="BD61" i="2"/>
  <c r="BC61" i="2" s="1"/>
  <c r="BD306" i="2"/>
  <c r="BC306" i="2" s="1"/>
  <c r="BD244" i="2"/>
  <c r="BC244" i="2" s="1"/>
  <c r="BD169" i="2"/>
  <c r="BC169" i="2" s="1"/>
  <c r="BD340" i="2"/>
  <c r="BC340" i="2" s="1"/>
  <c r="BD403" i="2"/>
  <c r="BC403" i="2" s="1"/>
  <c r="BD187" i="2"/>
  <c r="BC187" i="2" s="1"/>
  <c r="BD179" i="2"/>
  <c r="BC179" i="2" s="1"/>
  <c r="BD25" i="2"/>
  <c r="BC25" i="2" s="1"/>
  <c r="BD202" i="2"/>
  <c r="BC202" i="2" s="1"/>
  <c r="BD369" i="2"/>
  <c r="BC369" i="2" s="1"/>
  <c r="BD153" i="2"/>
  <c r="BC153" i="2" s="1"/>
  <c r="BD101" i="2"/>
  <c r="BC101" i="2" s="1"/>
  <c r="BD114" i="2"/>
  <c r="BC114" i="2" s="1"/>
  <c r="BD373" i="2"/>
  <c r="BC373" i="2" s="1"/>
  <c r="BD156" i="2"/>
  <c r="BC156" i="2" s="1"/>
  <c r="BD293" i="2"/>
  <c r="BC293" i="2" s="1"/>
  <c r="BD240" i="2"/>
  <c r="BC240" i="2" s="1"/>
  <c r="BD269" i="2"/>
  <c r="BC269" i="2" s="1"/>
  <c r="BD92" i="2"/>
  <c r="BC92" i="2" s="1"/>
  <c r="BD325" i="2"/>
  <c r="BC325" i="2" s="1"/>
  <c r="BD182" i="2"/>
  <c r="BC182" i="2" s="1"/>
  <c r="BD208" i="2"/>
  <c r="BC208" i="2" s="1"/>
  <c r="BD56" i="2"/>
  <c r="BC56" i="2" s="1"/>
  <c r="BD195" i="2"/>
  <c r="BC195" i="2" s="1"/>
  <c r="BD225" i="2"/>
  <c r="BC225" i="2" s="1"/>
  <c r="BD86" i="2"/>
  <c r="BC86" i="2" s="1"/>
  <c r="BD210" i="2"/>
  <c r="BC210" i="2" s="1"/>
  <c r="BD229" i="2"/>
  <c r="BC229" i="2" s="1"/>
  <c r="BD366" i="2"/>
  <c r="BD94" i="2"/>
  <c r="BC94" i="2" s="1"/>
  <c r="BD265" i="2"/>
  <c r="BC265" i="2" s="1"/>
  <c r="BD16" i="2"/>
  <c r="BC16" i="2" s="1"/>
  <c r="BD346" i="2"/>
  <c r="BC346" i="2" s="1"/>
  <c r="BD286" i="2"/>
  <c r="BC286" i="2" s="1"/>
  <c r="BD357" i="2"/>
  <c r="BC357" i="2" s="1"/>
  <c r="BD253" i="2"/>
  <c r="BC253" i="2" s="1"/>
  <c r="BD205" i="2"/>
  <c r="BC205" i="2" s="1"/>
  <c r="BD52" i="2"/>
  <c r="BC52" i="2" s="1"/>
  <c r="BD238" i="2"/>
  <c r="BC238" i="2" s="1"/>
  <c r="BD43" i="2"/>
  <c r="BC43" i="2" s="1"/>
  <c r="BD85" i="2"/>
  <c r="BC85" i="2" s="1"/>
  <c r="AJ278" i="2"/>
  <c r="BD350" i="2"/>
  <c r="BD237" i="2"/>
  <c r="BC237" i="2" s="1"/>
  <c r="BD345" i="2"/>
  <c r="BC345" i="2" s="1"/>
  <c r="BD209" i="2"/>
  <c r="BC209" i="2" s="1"/>
  <c r="BD193" i="2"/>
  <c r="BC193" i="2" s="1"/>
  <c r="BD194" i="2"/>
  <c r="BC194" i="2" s="1"/>
  <c r="BD336" i="2"/>
  <c r="BC336" i="2" s="1"/>
  <c r="BD331" i="2"/>
  <c r="BC331" i="2" s="1"/>
  <c r="BD71" i="2"/>
  <c r="BC71" i="2" s="1"/>
  <c r="BD395" i="2"/>
  <c r="BC395" i="2" s="1"/>
  <c r="BD386" i="2"/>
  <c r="BC386" i="2" s="1"/>
  <c r="BD232" i="2"/>
  <c r="BC232" i="2" s="1"/>
  <c r="BD116" i="2"/>
  <c r="BC116" i="2" s="1"/>
  <c r="BD307" i="2"/>
  <c r="BC307" i="2" s="1"/>
  <c r="BD271" i="2"/>
  <c r="BC271" i="2" s="1"/>
  <c r="BD198" i="2"/>
  <c r="BC198" i="2" s="1"/>
  <c r="BD239" i="2"/>
  <c r="BC239" i="2" s="1"/>
  <c r="BD212" i="2"/>
  <c r="BC212" i="2" s="1"/>
  <c r="BD407" i="2"/>
  <c r="BC407" i="2" s="1"/>
  <c r="BD207" i="2"/>
  <c r="BC207" i="2" s="1"/>
  <c r="BD223" i="2"/>
  <c r="BC223" i="2" s="1"/>
  <c r="BD211" i="2"/>
  <c r="BC211" i="2" s="1"/>
  <c r="BD144" i="2"/>
  <c r="BC144" i="2" s="1"/>
  <c r="BD14" i="2"/>
  <c r="BC14" i="2" s="1"/>
  <c r="BD63" i="2"/>
  <c r="BC63" i="2" s="1"/>
  <c r="BD44" i="2"/>
  <c r="BC44" i="2" s="1"/>
  <c r="BD284" i="2"/>
  <c r="BC284" i="2" s="1"/>
  <c r="BD300" i="2"/>
  <c r="BC300" i="2" s="1"/>
  <c r="BD380" i="2"/>
  <c r="BC380" i="2" s="1"/>
  <c r="BD107" i="2"/>
  <c r="BC107" i="2" s="1"/>
  <c r="BD220" i="2"/>
  <c r="BC220" i="2" s="1"/>
  <c r="BD252" i="2"/>
  <c r="BC252" i="2" s="1"/>
  <c r="BD206" i="2"/>
  <c r="BC206" i="2" s="1"/>
  <c r="BD303" i="2"/>
  <c r="BC303" i="2" s="1"/>
  <c r="BD261" i="2"/>
  <c r="BC261" i="2" s="1"/>
  <c r="BD188" i="2"/>
  <c r="BC188" i="2" s="1"/>
  <c r="BD141" i="2"/>
  <c r="BC141" i="2" s="1"/>
  <c r="BA141" i="2" s="1"/>
  <c r="BD78" i="2"/>
  <c r="BC78" i="2" s="1"/>
  <c r="BD88" i="2"/>
  <c r="BC88" i="2" s="1"/>
  <c r="BD164" i="2"/>
  <c r="BC164" i="2" s="1"/>
  <c r="BD60" i="2"/>
  <c r="BC60" i="2" s="1"/>
  <c r="BD72" i="2"/>
  <c r="BC72" i="2" s="1"/>
  <c r="BD295" i="2"/>
  <c r="BC295" i="2" s="1"/>
  <c r="BD400" i="2"/>
  <c r="BC400" i="2" s="1"/>
  <c r="BD365" i="2"/>
  <c r="BC365" i="2" s="1"/>
  <c r="BD276" i="2"/>
  <c r="BC276" i="2" s="1"/>
  <c r="BD57" i="2"/>
  <c r="BC57" i="2" s="1"/>
  <c r="BD324" i="2"/>
  <c r="BC324" i="2" s="1"/>
  <c r="BD81" i="2"/>
  <c r="BC81" i="2" s="1"/>
  <c r="BD185" i="2"/>
  <c r="BC185" i="2" s="1"/>
  <c r="BD50" i="2"/>
  <c r="BC50" i="2" s="1"/>
  <c r="BD343" i="2"/>
  <c r="BC343" i="2" s="1"/>
  <c r="BD155" i="2"/>
  <c r="BC155" i="2" s="1"/>
  <c r="BD201" i="2"/>
  <c r="BC201" i="2" s="1"/>
  <c r="BD341" i="2"/>
  <c r="BC341" i="2" s="1"/>
  <c r="BD332" i="2"/>
  <c r="BC332" i="2" s="1"/>
  <c r="BD38" i="2"/>
  <c r="BC38" i="2" s="1"/>
  <c r="BD135" i="2"/>
  <c r="BC135" i="2" s="1"/>
  <c r="BD199" i="2"/>
  <c r="BC199" i="2" s="1"/>
  <c r="BD120" i="2"/>
  <c r="BC120" i="2" s="1"/>
  <c r="BA120" i="2" s="1"/>
  <c r="BD250" i="2"/>
  <c r="BC250" i="2" s="1"/>
  <c r="BD79" i="2"/>
  <c r="BC79" i="2" s="1"/>
  <c r="BD290" i="2"/>
  <c r="BD58" i="2"/>
  <c r="BC58" i="2" s="1"/>
  <c r="BD170" i="2"/>
  <c r="BC170" i="2" s="1"/>
  <c r="BD68" i="2"/>
  <c r="BC68" i="2" s="1"/>
  <c r="BD133" i="2"/>
  <c r="BC133" i="2" s="1"/>
  <c r="BD301" i="2"/>
  <c r="BC301" i="2" s="1"/>
  <c r="BD97" i="2"/>
  <c r="BC97" i="2" s="1"/>
  <c r="BD23" i="2"/>
  <c r="BC23" i="2" s="1"/>
  <c r="BD64" i="2"/>
  <c r="BC64" i="2" s="1"/>
  <c r="BD200" i="2"/>
  <c r="BC200" i="2" s="1"/>
  <c r="BD54" i="2"/>
  <c r="BC54" i="2" s="1"/>
  <c r="AJ146" i="2"/>
  <c r="AJ56" i="2"/>
  <c r="AJ86" i="2"/>
  <c r="AJ44" i="2"/>
  <c r="AJ110" i="2"/>
  <c r="AJ116" i="2"/>
  <c r="AJ92" i="2"/>
  <c r="AJ41" i="2"/>
  <c r="AJ149" i="2"/>
  <c r="AJ119" i="2"/>
  <c r="AJ104" i="2"/>
  <c r="AJ161" i="2"/>
  <c r="AJ164" i="2"/>
  <c r="AJ140" i="2"/>
  <c r="AJ89" i="2"/>
  <c r="AJ152" i="2"/>
  <c r="AJ59" i="2"/>
  <c r="AJ29" i="2" l="1"/>
  <c r="AJ26" i="2"/>
  <c r="AJ292" i="2"/>
  <c r="AJ183" i="2"/>
  <c r="AJ191" i="2"/>
  <c r="AJ215" i="2"/>
  <c r="AJ275" i="2"/>
  <c r="AJ281" i="2"/>
  <c r="AJ250" i="2"/>
  <c r="AJ190" i="2"/>
  <c r="AJ130" i="2"/>
  <c r="AJ170" i="2"/>
  <c r="AJ176" i="2"/>
  <c r="AJ184" i="2"/>
  <c r="AJ107" i="2"/>
  <c r="AJ167" i="2"/>
  <c r="AJ181" i="2"/>
  <c r="AJ144" i="2"/>
  <c r="AJ196" i="2"/>
  <c r="BD807" i="2"/>
  <c r="BC807" i="2" s="1"/>
  <c r="AI406" i="2" a="1"/>
  <c r="AI406" i="2" s="1"/>
  <c r="AJ406" i="2"/>
  <c r="BD742" i="2"/>
  <c r="BC742" i="2" s="1"/>
  <c r="BD778" i="2"/>
  <c r="BC778" i="2" s="1"/>
  <c r="BD734" i="2"/>
  <c r="BC734" i="2" s="1"/>
  <c r="BD732" i="2"/>
  <c r="BC732" i="2" s="1"/>
  <c r="AJ396" i="2"/>
  <c r="BD746" i="2"/>
  <c r="BC746" i="2" s="1"/>
  <c r="BD769" i="2"/>
  <c r="BC769" i="2" s="1"/>
  <c r="BD805" i="2"/>
  <c r="BC805" i="2" s="1"/>
  <c r="BD767" i="2"/>
  <c r="BC767" i="2" s="1"/>
  <c r="AJ403" i="2"/>
  <c r="AJ404" i="2"/>
  <c r="BD744" i="2"/>
  <c r="BC744" i="2" s="1"/>
  <c r="BD797" i="2"/>
  <c r="BC797" i="2" s="1"/>
  <c r="BD781" i="2"/>
  <c r="BC781" i="2" s="1"/>
  <c r="BD755" i="2"/>
  <c r="BC755" i="2" s="1"/>
  <c r="BD806" i="2"/>
  <c r="BC806" i="2" s="1"/>
  <c r="BD803" i="2"/>
  <c r="BC803" i="2" s="1"/>
  <c r="BD740" i="2"/>
  <c r="BC740" i="2" s="1"/>
  <c r="BD725" i="2"/>
  <c r="BC725" i="2" s="1"/>
  <c r="BD792" i="2"/>
  <c r="BC792" i="2" s="1"/>
  <c r="BD754" i="2"/>
  <c r="BC754" i="2" s="1"/>
  <c r="AJ399" i="2"/>
  <c r="BD731" i="2"/>
  <c r="BC731" i="2" s="1"/>
  <c r="BD747" i="2"/>
  <c r="BC747" i="2" s="1"/>
  <c r="BD800" i="2"/>
  <c r="BC800" i="2" s="1"/>
  <c r="BD768" i="2"/>
  <c r="BC768" i="2" s="1"/>
  <c r="BD791" i="2"/>
  <c r="BC791" i="2" s="1"/>
  <c r="BD804" i="2"/>
  <c r="BC804" i="2" s="1"/>
  <c r="AJ405" i="2"/>
  <c r="AI405" i="2" a="1"/>
  <c r="AI405" i="2" s="1"/>
  <c r="BD759" i="2"/>
  <c r="BC759" i="2" s="1"/>
  <c r="BD799" i="2"/>
  <c r="BC799" i="2" s="1"/>
  <c r="AJ395" i="2"/>
  <c r="BD756" i="2"/>
  <c r="BC756" i="2" s="1"/>
  <c r="BD793" i="2"/>
  <c r="AJ401" i="2"/>
  <c r="BD795" i="2"/>
  <c r="BC795" i="2" s="1"/>
  <c r="BD765" i="2"/>
  <c r="BC765" i="2" s="1"/>
  <c r="BD766" i="2"/>
  <c r="BC766" i="2" s="1"/>
  <c r="BD801" i="2"/>
  <c r="BC801" i="2" s="1"/>
  <c r="AJ397" i="2"/>
  <c r="AI397" i="2" a="1"/>
  <c r="AI397" i="2" s="1"/>
  <c r="BD802" i="2"/>
  <c r="BC802" i="2" s="1"/>
  <c r="AI394" i="2" a="1"/>
  <c r="AI394" i="2" s="1"/>
  <c r="AJ394" i="2"/>
  <c r="AJ393" i="2"/>
  <c r="BD796" i="2"/>
  <c r="BC796" i="2" s="1"/>
  <c r="AJ402" i="2"/>
  <c r="AI402" i="2" a="1"/>
  <c r="AI402" i="2" s="1"/>
  <c r="AI392" i="2" a="1"/>
  <c r="AI392" i="2" s="1"/>
  <c r="AJ392" i="2"/>
  <c r="BD794" i="2"/>
  <c r="BC794" i="2" s="1"/>
  <c r="AJ398" i="2"/>
  <c r="AI398" i="2" a="1"/>
  <c r="AI398" i="2" s="1"/>
  <c r="AJ400" i="2"/>
  <c r="BD798" i="2"/>
  <c r="BC798" i="2" s="1"/>
  <c r="BD787" i="2"/>
  <c r="BC787" i="2" s="1"/>
  <c r="BD784" i="2"/>
  <c r="AJ371" i="2"/>
  <c r="BD777" i="2"/>
  <c r="BC777" i="2" s="1"/>
  <c r="BD772" i="2"/>
  <c r="BC772" i="2" s="1"/>
  <c r="BD771" i="2"/>
  <c r="BC771" i="2" s="1"/>
  <c r="AJ383" i="2"/>
  <c r="AJ389" i="2"/>
  <c r="AJ387" i="2"/>
  <c r="AJ352" i="2"/>
  <c r="AJ382" i="2"/>
  <c r="BD763" i="2"/>
  <c r="BC763" i="2" s="1"/>
  <c r="AJ391" i="2"/>
  <c r="BD785" i="2"/>
  <c r="BC785" i="2" s="1"/>
  <c r="AJ373" i="2"/>
  <c r="AJ390" i="2"/>
  <c r="AJ388" i="2"/>
  <c r="AJ386" i="2"/>
  <c r="AJ381" i="2"/>
  <c r="AJ377" i="2"/>
  <c r="BD774" i="2"/>
  <c r="BC774" i="2" s="1"/>
  <c r="BD788" i="2"/>
  <c r="BC788" i="2" s="1"/>
  <c r="BD790" i="2"/>
  <c r="BC790" i="2" s="1"/>
  <c r="BD783" i="2"/>
  <c r="BC783" i="2" s="1"/>
  <c r="BD775" i="2"/>
  <c r="BC775" i="2" s="1"/>
  <c r="BD789" i="2"/>
  <c r="BC789" i="2" s="1"/>
  <c r="AJ384" i="2"/>
  <c r="BD782" i="2"/>
  <c r="BC782" i="2" s="1"/>
  <c r="BD773" i="2"/>
  <c r="BC773" i="2" s="1"/>
  <c r="BD761" i="2"/>
  <c r="BC761" i="2" s="1"/>
  <c r="BD786" i="2"/>
  <c r="BC786" i="2" s="1"/>
  <c r="BD760" i="2"/>
  <c r="BC760" i="2" s="1"/>
  <c r="AJ385" i="2"/>
  <c r="AJ372" i="2"/>
  <c r="AI372" i="2" s="1" a="1"/>
  <c r="AI372" i="2" s="1"/>
  <c r="AJ375" i="2"/>
  <c r="AJ366" i="2"/>
  <c r="AJ370" i="2"/>
  <c r="AJ376" i="2"/>
  <c r="AI378" i="2" a="1"/>
  <c r="AI378" i="2" s="1"/>
  <c r="AJ378" i="2"/>
  <c r="BD776" i="2"/>
  <c r="BC776" i="2" s="1"/>
  <c r="BD779" i="2"/>
  <c r="BC779" i="2" s="1"/>
  <c r="AJ374" i="2"/>
  <c r="BD780" i="2"/>
  <c r="BC780" i="2" s="1"/>
  <c r="AJ380" i="2"/>
  <c r="AI380" i="2" a="1"/>
  <c r="AI380" i="2" s="1"/>
  <c r="AI379" i="2" a="1"/>
  <c r="AI379" i="2" s="1"/>
  <c r="AJ379" i="2"/>
  <c r="BD758" i="2"/>
  <c r="BC758" i="2" s="1"/>
  <c r="AJ364" i="2"/>
  <c r="BD739" i="2"/>
  <c r="BC739" i="2" s="1"/>
  <c r="BD762" i="2"/>
  <c r="BC762" i="2" s="1"/>
  <c r="AI363" i="2" a="1"/>
  <c r="AI363" i="2" s="1"/>
  <c r="AJ363" i="2"/>
  <c r="BD770" i="2"/>
  <c r="BC770" i="2" s="1"/>
  <c r="BD750" i="2"/>
  <c r="BC750" i="2" s="1"/>
  <c r="BD749" i="2"/>
  <c r="BC749" i="2" s="1"/>
  <c r="AJ369" i="2"/>
  <c r="AI369" i="2" a="1"/>
  <c r="AI369" i="2" s="1"/>
  <c r="AJ332" i="2"/>
  <c r="AJ357" i="2"/>
  <c r="AI368" i="2" a="1"/>
  <c r="AI368" i="2" s="1"/>
  <c r="AJ368" i="2"/>
  <c r="AJ362" i="2"/>
  <c r="AJ361" i="2"/>
  <c r="AI361" i="2" a="1"/>
  <c r="AI361" i="2" s="1"/>
  <c r="AJ358" i="2"/>
  <c r="AJ360" i="2"/>
  <c r="AJ365" i="2"/>
  <c r="AI365" i="2" a="1"/>
  <c r="AI365" i="2" s="1"/>
  <c r="BD764" i="2"/>
  <c r="BC764" i="2" s="1"/>
  <c r="AI359" i="2" a="1"/>
  <c r="AI359" i="2" s="1"/>
  <c r="AJ359" i="2"/>
  <c r="AJ367" i="2"/>
  <c r="AI358" i="2" s="1" a="1"/>
  <c r="AI358" i="2" s="1"/>
  <c r="BD741" i="2"/>
  <c r="BC741" i="2" s="1"/>
  <c r="BD748" i="2"/>
  <c r="BC748" i="2" s="1"/>
  <c r="AI356" i="2" a="1"/>
  <c r="AI356" i="2" s="1"/>
  <c r="AJ356" i="2"/>
  <c r="AJ343" i="2"/>
  <c r="AJ348" i="2"/>
  <c r="AJ349" i="2"/>
  <c r="BD751" i="2"/>
  <c r="BC751" i="2" s="1"/>
  <c r="AJ314" i="2"/>
  <c r="AJ350" i="2"/>
  <c r="AI350" i="2" s="1" a="1"/>
  <c r="AI350" i="2" s="1"/>
  <c r="BD757" i="2"/>
  <c r="BC757" i="2" s="1"/>
  <c r="BD753" i="2"/>
  <c r="BC753" i="2" s="1"/>
  <c r="AJ355" i="2"/>
  <c r="AI355" i="2" a="1"/>
  <c r="AI355" i="2" s="1"/>
  <c r="BD752" i="2"/>
  <c r="BC752" i="2" s="1"/>
  <c r="AI346" i="2" a="1"/>
  <c r="AI346" i="2" s="1"/>
  <c r="AJ346" i="2"/>
  <c r="AI347" i="2" a="1"/>
  <c r="AI347" i="2" s="1"/>
  <c r="AJ347" i="2"/>
  <c r="AJ353" i="2"/>
  <c r="AJ354" i="2"/>
  <c r="AI351" i="2" s="1" a="1"/>
  <c r="AI351" i="2" s="1"/>
  <c r="AJ351" i="2"/>
  <c r="AJ339" i="2"/>
  <c r="AJ342" i="2"/>
  <c r="AJ337" i="2"/>
  <c r="AI337" i="2" a="1"/>
  <c r="AI337" i="2" s="1"/>
  <c r="AJ335" i="2"/>
  <c r="AJ336" i="2"/>
  <c r="AJ341" i="2"/>
  <c r="AI334" i="2" a="1"/>
  <c r="AI334" i="2" s="1"/>
  <c r="AJ334" i="2"/>
  <c r="AJ345" i="2"/>
  <c r="AI345" i="2" a="1"/>
  <c r="AI345" i="2" s="1"/>
  <c r="AJ199" i="2"/>
  <c r="AJ280" i="2"/>
  <c r="BD735" i="2"/>
  <c r="BC735" i="2" s="1"/>
  <c r="BD736" i="2"/>
  <c r="BC736" i="2" s="1"/>
  <c r="BD743" i="2"/>
  <c r="BC743" i="2" s="1"/>
  <c r="AJ340" i="2"/>
  <c r="AI340" i="2" a="1"/>
  <c r="AI340" i="2" s="1"/>
  <c r="AJ328" i="2"/>
  <c r="AJ211" i="2"/>
  <c r="BD737" i="2"/>
  <c r="BC737" i="2" s="1"/>
  <c r="BD745" i="2"/>
  <c r="BC745" i="2" s="1"/>
  <c r="AJ344" i="2"/>
  <c r="AI344" i="2" s="1" a="1"/>
  <c r="AI344" i="2" s="1"/>
  <c r="BD738" i="2"/>
  <c r="BC738" i="2" s="1"/>
  <c r="AI338" i="2" a="1"/>
  <c r="AI338" i="2" s="1"/>
  <c r="AJ338" i="2"/>
  <c r="AJ243" i="2"/>
  <c r="AJ333" i="2"/>
  <c r="AJ273" i="2"/>
  <c r="BD733" i="2"/>
  <c r="BC733" i="2" s="1"/>
  <c r="AJ253" i="2"/>
  <c r="AJ213" i="2"/>
  <c r="AJ293" i="2"/>
  <c r="AJ212" i="2"/>
  <c r="AJ252" i="2"/>
  <c r="AJ232" i="2"/>
  <c r="AJ301" i="2"/>
  <c r="AJ221" i="2"/>
  <c r="AJ331" i="2"/>
  <c r="AJ261" i="2"/>
  <c r="AJ272" i="2"/>
  <c r="AJ312" i="2"/>
  <c r="AJ260" i="2"/>
  <c r="AJ311" i="2"/>
  <c r="AJ200" i="2"/>
  <c r="AJ330" i="2"/>
  <c r="AJ291" i="2"/>
  <c r="AJ251" i="2"/>
  <c r="AJ220" i="2"/>
  <c r="AJ240" i="2"/>
  <c r="AJ300" i="2"/>
  <c r="AJ271" i="2"/>
  <c r="AJ230" i="2"/>
  <c r="AJ207" i="2"/>
  <c r="AJ315" i="2"/>
  <c r="BD730" i="2"/>
  <c r="BC730" i="2" s="1"/>
  <c r="AJ247" i="2"/>
  <c r="AJ287" i="2"/>
  <c r="AJ299" i="2"/>
  <c r="AJ270" i="2"/>
  <c r="AJ244" i="2"/>
  <c r="AJ279" i="2"/>
  <c r="AJ204" i="2"/>
  <c r="AJ227" i="2"/>
  <c r="AJ304" i="2"/>
  <c r="AJ296" i="2"/>
  <c r="BD729" i="2"/>
  <c r="BC729" i="2" s="1"/>
  <c r="AJ236" i="2"/>
  <c r="AJ267" i="2"/>
  <c r="AJ310" i="2"/>
  <c r="AJ329" i="2"/>
  <c r="AJ264" i="2"/>
  <c r="AJ307" i="2"/>
  <c r="AJ290" i="2"/>
  <c r="BD569" i="2"/>
  <c r="BC569" i="2" s="1"/>
  <c r="AJ224" i="2"/>
  <c r="AJ256" i="2"/>
  <c r="AJ259" i="2"/>
  <c r="AJ219" i="2"/>
  <c r="BD726" i="2"/>
  <c r="BC726" i="2" s="1"/>
  <c r="BD727" i="2"/>
  <c r="BC727" i="2" s="1"/>
  <c r="AJ284" i="2"/>
  <c r="AJ318" i="2"/>
  <c r="AJ298" i="2"/>
  <c r="AJ255" i="2"/>
  <c r="AJ309" i="2"/>
  <c r="AJ303" i="2"/>
  <c r="AJ266" i="2"/>
  <c r="AJ269" i="2"/>
  <c r="AJ258" i="2"/>
  <c r="AJ317" i="2"/>
  <c r="AJ206" i="2"/>
  <c r="AJ246" i="2"/>
  <c r="AJ327" i="2"/>
  <c r="AJ306" i="2"/>
  <c r="AJ249" i="2"/>
  <c r="AJ226" i="2"/>
  <c r="AJ198" i="2"/>
  <c r="AJ289" i="2"/>
  <c r="AJ286" i="2"/>
  <c r="AJ238" i="2"/>
  <c r="AJ295" i="2"/>
  <c r="AJ263" i="2"/>
  <c r="AJ283" i="2"/>
  <c r="BD728" i="2"/>
  <c r="BC728" i="2" s="1"/>
  <c r="AJ326" i="2"/>
  <c r="AJ325" i="2"/>
  <c r="AI325" i="2" s="1" a="1"/>
  <c r="AI325" i="2" s="1"/>
  <c r="BD713" i="2"/>
  <c r="BC713" i="2" s="1"/>
  <c r="AJ324" i="2"/>
  <c r="BD697" i="2"/>
  <c r="BC697" i="2" s="1"/>
  <c r="AJ254" i="2"/>
  <c r="BD689" i="2"/>
  <c r="BC689" i="2" s="1"/>
  <c r="AJ323" i="2"/>
  <c r="BD688" i="2"/>
  <c r="BC688" i="2" s="1"/>
  <c r="BD724" i="2"/>
  <c r="BC724" i="2" s="1"/>
  <c r="AJ305" i="2"/>
  <c r="BD670" i="2"/>
  <c r="BC670" i="2" s="1"/>
  <c r="BD687" i="2"/>
  <c r="BC687" i="2" s="1"/>
  <c r="BD587" i="2"/>
  <c r="BC587" i="2" s="1"/>
  <c r="BD706" i="2"/>
  <c r="BC706" i="2" s="1"/>
  <c r="BD723" i="2"/>
  <c r="BC723" i="2" s="1"/>
  <c r="BD685" i="2"/>
  <c r="BC685" i="2" s="1"/>
  <c r="BD655" i="2"/>
  <c r="BC655" i="2" s="1"/>
  <c r="AJ319" i="2"/>
  <c r="BD593" i="2"/>
  <c r="BC593" i="2" s="1"/>
  <c r="AJ137" i="2"/>
  <c r="AJ134" i="2"/>
  <c r="BD707" i="2"/>
  <c r="BC707" i="2" s="1"/>
  <c r="BD601" i="2"/>
  <c r="BC601" i="2" s="1"/>
  <c r="AJ217" i="2"/>
  <c r="BD521" i="2"/>
  <c r="BC521" i="2" s="1"/>
  <c r="BD677" i="2"/>
  <c r="BC677" i="2" s="1"/>
  <c r="BD651" i="2"/>
  <c r="BC651" i="2" s="1"/>
  <c r="BD664" i="2"/>
  <c r="BC664" i="2" s="1"/>
  <c r="BD694" i="2"/>
  <c r="BC694" i="2" s="1"/>
  <c r="BD665" i="2"/>
  <c r="BC665" i="2" s="1"/>
  <c r="AJ228" i="2"/>
  <c r="BD676" i="2"/>
  <c r="BC676" i="2" s="1"/>
  <c r="BD711" i="2"/>
  <c r="BC711" i="2" s="1"/>
  <c r="BD710" i="2"/>
  <c r="BC710" i="2" s="1"/>
  <c r="BD646" i="2"/>
  <c r="BC646" i="2" s="1"/>
  <c r="BD691" i="2"/>
  <c r="BC691" i="2" s="1"/>
  <c r="BD705" i="2"/>
  <c r="BC705" i="2" s="1"/>
  <c r="AJ125" i="2"/>
  <c r="AJ122" i="2"/>
  <c r="AJ77" i="2"/>
  <c r="AJ74" i="2"/>
  <c r="BD647" i="2"/>
  <c r="BC647" i="2" s="1"/>
  <c r="BD695" i="2"/>
  <c r="BC695" i="2" s="1"/>
  <c r="BD661" i="2"/>
  <c r="BC661" i="2" s="1"/>
  <c r="BD650" i="2"/>
  <c r="BC650" i="2" s="1"/>
  <c r="BD702" i="2"/>
  <c r="BC702" i="2" s="1"/>
  <c r="AJ321" i="2"/>
  <c r="AJ8" i="2"/>
  <c r="AJ322" i="2"/>
  <c r="BD698" i="2"/>
  <c r="BC698" i="2" s="1"/>
  <c r="BD663" i="2"/>
  <c r="BC663" i="2" s="1"/>
  <c r="BD667" i="2"/>
  <c r="BC667" i="2" s="1"/>
  <c r="BD682" i="2"/>
  <c r="BC682" i="2" s="1"/>
  <c r="BD607" i="2"/>
  <c r="BC607" i="2" s="1"/>
  <c r="BD686" i="2"/>
  <c r="BC686" i="2" s="1"/>
  <c r="BD720" i="2"/>
  <c r="BC720" i="2" s="1"/>
  <c r="BD674" i="2"/>
  <c r="BC674" i="2" s="1"/>
  <c r="BD666" i="2"/>
  <c r="BC666" i="2" s="1"/>
  <c r="BD658" i="2"/>
  <c r="BC658" i="2" s="1"/>
  <c r="BD718" i="2"/>
  <c r="BC718" i="2" s="1"/>
  <c r="BD657" i="2"/>
  <c r="BC657" i="2" s="1"/>
  <c r="BD668" i="2"/>
  <c r="BC668" i="2" s="1"/>
  <c r="BD679" i="2"/>
  <c r="BC679" i="2" s="1"/>
  <c r="BD701" i="2"/>
  <c r="BC701" i="2" s="1"/>
  <c r="BD716" i="2"/>
  <c r="BC716" i="2" s="1"/>
  <c r="BD648" i="2"/>
  <c r="BC648" i="2" s="1"/>
  <c r="BD678" i="2"/>
  <c r="BC678" i="2" s="1"/>
  <c r="BD681" i="2"/>
  <c r="BC681" i="2" s="1"/>
  <c r="BD722" i="2"/>
  <c r="BC722" i="2" s="1"/>
  <c r="BD699" i="2"/>
  <c r="BC699" i="2" s="1"/>
  <c r="BD642" i="2"/>
  <c r="BC642" i="2" s="1"/>
  <c r="BD662" i="2"/>
  <c r="BC662" i="2" s="1"/>
  <c r="AJ197" i="2"/>
  <c r="BD649" i="2"/>
  <c r="BC649" i="2" s="1"/>
  <c r="BD721" i="2"/>
  <c r="BC721" i="2" s="1"/>
  <c r="BD700" i="2"/>
  <c r="BC700" i="2" s="1"/>
  <c r="BD598" i="2"/>
  <c r="BC598" i="2" s="1"/>
  <c r="BD659" i="2"/>
  <c r="BC659" i="2" s="1"/>
  <c r="BD652" i="2"/>
  <c r="BC652" i="2" s="1"/>
  <c r="BD708" i="2"/>
  <c r="BC708" i="2" s="1"/>
  <c r="BD717" i="2"/>
  <c r="BC717" i="2" s="1"/>
  <c r="BD583" i="2"/>
  <c r="BC583" i="2" s="1"/>
  <c r="BD715" i="2"/>
  <c r="BC715" i="2" s="1"/>
  <c r="BD654" i="2"/>
  <c r="BC654" i="2" s="1"/>
  <c r="AJ168" i="2"/>
  <c r="BD669" i="2"/>
  <c r="BC669" i="2" s="1"/>
  <c r="BD709" i="2"/>
  <c r="BC709" i="2" s="1"/>
  <c r="AJ320" i="2"/>
  <c r="AI317" i="2" s="1" a="1"/>
  <c r="AI317" i="2" s="1"/>
  <c r="BD703" i="2"/>
  <c r="BC703" i="2" s="1"/>
  <c r="BD680" i="2"/>
  <c r="BC680" i="2" s="1"/>
  <c r="BD690" i="2"/>
  <c r="BC690" i="2" s="1"/>
  <c r="AJ282" i="2"/>
  <c r="AJ174" i="2"/>
  <c r="AJ297" i="2"/>
  <c r="AJ248" i="2"/>
  <c r="AJ245" i="2"/>
  <c r="AJ194" i="2"/>
  <c r="BD714" i="2"/>
  <c r="BC714" i="2" s="1"/>
  <c r="BD644" i="2"/>
  <c r="BC644" i="2" s="1"/>
  <c r="BD653" i="2"/>
  <c r="BC653" i="2" s="1"/>
  <c r="BD671" i="2"/>
  <c r="BC671" i="2" s="1"/>
  <c r="BD693" i="2"/>
  <c r="BC693" i="2" s="1"/>
  <c r="BD696" i="2"/>
  <c r="BC696" i="2" s="1"/>
  <c r="AJ277" i="2"/>
  <c r="AJ242" i="2"/>
  <c r="AJ202" i="2"/>
  <c r="AJ288" i="2"/>
  <c r="AI288" i="2" s="1" a="1"/>
  <c r="AI288" i="2" s="1"/>
  <c r="AJ268" i="2"/>
  <c r="AI268" i="2" s="1" a="1"/>
  <c r="AI268" i="2" s="1"/>
  <c r="BD704" i="2"/>
  <c r="BC704" i="2" s="1"/>
  <c r="BD643" i="2"/>
  <c r="BC643" i="2" s="1"/>
  <c r="BD673" i="2"/>
  <c r="BC673" i="2" s="1"/>
  <c r="AJ316" i="2"/>
  <c r="AI316" i="2" s="1" a="1"/>
  <c r="AI316" i="2" s="1"/>
  <c r="BD684" i="2"/>
  <c r="BC684" i="2" s="1"/>
  <c r="BD645" i="2"/>
  <c r="BC645" i="2" s="1"/>
  <c r="BD712" i="2"/>
  <c r="BC712" i="2" s="1"/>
  <c r="BD683" i="2"/>
  <c r="BC683" i="2" s="1"/>
  <c r="BD719" i="2"/>
  <c r="BC719" i="2" s="1"/>
  <c r="AJ182" i="2"/>
  <c r="BD660" i="2"/>
  <c r="BC660" i="2" s="1"/>
  <c r="AJ68" i="2"/>
  <c r="AJ294" i="2"/>
  <c r="AJ274" i="2"/>
  <c r="AJ265" i="2"/>
  <c r="AJ234" i="2"/>
  <c r="AJ257" i="2"/>
  <c r="AJ222" i="2"/>
  <c r="AJ302" i="2"/>
  <c r="AJ205" i="2"/>
  <c r="AJ313" i="2"/>
  <c r="AJ177" i="2"/>
  <c r="AJ262" i="2"/>
  <c r="AJ185" i="2"/>
  <c r="AJ54" i="2"/>
  <c r="AJ285" i="2"/>
  <c r="BD672" i="2"/>
  <c r="BC672" i="2" s="1"/>
  <c r="BD675" i="2"/>
  <c r="BC675" i="2" s="1"/>
  <c r="BD656" i="2"/>
  <c r="BC656" i="2" s="1"/>
  <c r="BD692" i="2"/>
  <c r="BC692" i="2" s="1"/>
  <c r="AJ308" i="2"/>
  <c r="AI308" i="2" s="1" a="1"/>
  <c r="AI308" i="2" s="1"/>
  <c r="AJ114" i="2"/>
  <c r="BD588" i="2"/>
  <c r="BC588" i="2" s="1"/>
  <c r="AJ143" i="2"/>
  <c r="BD578" i="2"/>
  <c r="BC578" i="2" s="1"/>
  <c r="AJ158" i="2"/>
  <c r="BD610" i="2"/>
  <c r="BC610" i="2" s="1"/>
  <c r="BD579" i="2"/>
  <c r="BC579" i="2" s="1"/>
  <c r="BD551" i="2"/>
  <c r="BC551" i="2" s="1"/>
  <c r="BD568" i="2"/>
  <c r="BC568" i="2" s="1"/>
  <c r="AJ214" i="2"/>
  <c r="BD633" i="2"/>
  <c r="BC633" i="2" s="1"/>
  <c r="BD574" i="2"/>
  <c r="BC574" i="2" s="1"/>
  <c r="BD591" i="2"/>
  <c r="BC591" i="2" s="1"/>
  <c r="BD603" i="2"/>
  <c r="BC603" i="2" s="1"/>
  <c r="BD638" i="2"/>
  <c r="BC638" i="2" s="1"/>
  <c r="AJ171" i="2"/>
  <c r="AJ124" i="2"/>
  <c r="AJ154" i="2"/>
  <c r="AI154" i="2" s="1" a="1"/>
  <c r="AI154" i="2" s="1"/>
  <c r="AJ216" i="2"/>
  <c r="BD581" i="2"/>
  <c r="BC581" i="2" s="1"/>
  <c r="AJ225" i="2"/>
  <c r="BD630" i="2"/>
  <c r="BC630" i="2" s="1"/>
  <c r="BD576" i="2"/>
  <c r="BC576" i="2" s="1"/>
  <c r="BD629" i="2"/>
  <c r="BC629" i="2" s="1"/>
  <c r="BD624" i="2"/>
  <c r="BC624" i="2" s="1"/>
  <c r="BD620" i="2"/>
  <c r="BC620" i="2" s="1"/>
  <c r="AJ38" i="2"/>
  <c r="BD572" i="2"/>
  <c r="BC572" i="2" s="1"/>
  <c r="BD625" i="2"/>
  <c r="BC625" i="2" s="1"/>
  <c r="BD450" i="2"/>
  <c r="BC450" i="2" s="1"/>
  <c r="BD482" i="2"/>
  <c r="BC482" i="2" s="1"/>
  <c r="BD575" i="2"/>
  <c r="BC575" i="2" s="1"/>
  <c r="BD636" i="2"/>
  <c r="BC636" i="2" s="1"/>
  <c r="BD571" i="2"/>
  <c r="BC571" i="2" s="1"/>
  <c r="BD605" i="2"/>
  <c r="BC605" i="2" s="1"/>
  <c r="BD596" i="2"/>
  <c r="BC596" i="2" s="1"/>
  <c r="AJ90" i="2"/>
  <c r="AJ120" i="2"/>
  <c r="AJ201" i="2"/>
  <c r="AJ231" i="2"/>
  <c r="BD597" i="2"/>
  <c r="BC597" i="2" s="1"/>
  <c r="BD570" i="2"/>
  <c r="BC570" i="2" s="1"/>
  <c r="BD544" i="2"/>
  <c r="BC544" i="2" s="1"/>
  <c r="BD454" i="2"/>
  <c r="BC454" i="2" s="1"/>
  <c r="BD582" i="2"/>
  <c r="BC582" i="2" s="1"/>
  <c r="BD613" i="2"/>
  <c r="BC613" i="2" s="1"/>
  <c r="BD468" i="2"/>
  <c r="BC468" i="2" s="1"/>
  <c r="BD481" i="2"/>
  <c r="BC481" i="2" s="1"/>
  <c r="BD577" i="2"/>
  <c r="BC577" i="2" s="1"/>
  <c r="BD584" i="2"/>
  <c r="BC584" i="2" s="1"/>
  <c r="BD634" i="2"/>
  <c r="BC634" i="2" s="1"/>
  <c r="BD628" i="2"/>
  <c r="BC628" i="2" s="1"/>
  <c r="BD611" i="2"/>
  <c r="BC611" i="2" s="1"/>
  <c r="BD612" i="2"/>
  <c r="BC612" i="2" s="1"/>
  <c r="AJ237" i="2"/>
  <c r="AJ229" i="2"/>
  <c r="BD565" i="2"/>
  <c r="BC565" i="2" s="1"/>
  <c r="BD640" i="2"/>
  <c r="BC640" i="2" s="1"/>
  <c r="AI197" i="2" a="1"/>
  <c r="AI197" i="2" s="1"/>
  <c r="BD566" i="2"/>
  <c r="BC566" i="2" s="1"/>
  <c r="BD595" i="2"/>
  <c r="BC595" i="2" s="1"/>
  <c r="BD491" i="2"/>
  <c r="BC491" i="2" s="1"/>
  <c r="AJ98" i="2"/>
  <c r="AJ113" i="2"/>
  <c r="AJ83" i="2"/>
  <c r="BD573" i="2"/>
  <c r="BC573" i="2" s="1"/>
  <c r="BD602" i="2"/>
  <c r="BC602" i="2" s="1"/>
  <c r="BD622" i="2"/>
  <c r="BC622" i="2" s="1"/>
  <c r="BD507" i="2"/>
  <c r="BC507" i="2" s="1"/>
  <c r="BD460" i="2"/>
  <c r="BC460" i="2" s="1"/>
  <c r="BD599" i="2"/>
  <c r="BC599" i="2" s="1"/>
  <c r="BD623" i="2"/>
  <c r="BC623" i="2" s="1"/>
  <c r="BD619" i="2"/>
  <c r="BC619" i="2" s="1"/>
  <c r="BD604" i="2"/>
  <c r="BC604" i="2" s="1"/>
  <c r="BD452" i="2"/>
  <c r="BC452" i="2" s="1"/>
  <c r="BD594" i="2"/>
  <c r="BC594" i="2" s="1"/>
  <c r="BD585" i="2"/>
  <c r="BC585" i="2" s="1"/>
  <c r="AJ208" i="2"/>
  <c r="BD567" i="2"/>
  <c r="BC567" i="2" s="1"/>
  <c r="BD627" i="2"/>
  <c r="BC627" i="2" s="1"/>
  <c r="AJ139" i="2"/>
  <c r="AJ218" i="2"/>
  <c r="AJ180" i="2"/>
  <c r="AJ223" i="2"/>
  <c r="AJ64" i="2"/>
  <c r="AJ169" i="2"/>
  <c r="AJ165" i="2"/>
  <c r="AJ173" i="2"/>
  <c r="AJ128" i="2"/>
  <c r="BD463" i="2"/>
  <c r="BC463" i="2" s="1"/>
  <c r="AJ241" i="2"/>
  <c r="BD480" i="2"/>
  <c r="BC480" i="2" s="1"/>
  <c r="BD626" i="2"/>
  <c r="BC626" i="2" s="1"/>
  <c r="BD590" i="2"/>
  <c r="BC590" i="2" s="1"/>
  <c r="BD641" i="2"/>
  <c r="BC641" i="2" s="1"/>
  <c r="AJ193" i="2"/>
  <c r="BD637" i="2"/>
  <c r="BC637" i="2" s="1"/>
  <c r="BD609" i="2"/>
  <c r="BC609" i="2" s="1"/>
  <c r="AJ94" i="2"/>
  <c r="AJ109" i="2"/>
  <c r="AJ210" i="2"/>
  <c r="AJ203" i="2"/>
  <c r="BD632" i="2"/>
  <c r="BC632" i="2" s="1"/>
  <c r="BD600" i="2"/>
  <c r="BC600" i="2" s="1"/>
  <c r="BD615" i="2"/>
  <c r="BC615" i="2" s="1"/>
  <c r="BD589" i="2"/>
  <c r="BC589" i="2" s="1"/>
  <c r="AJ195" i="2"/>
  <c r="AI194" i="2" s="1" a="1"/>
  <c r="AI194" i="2" s="1"/>
  <c r="AJ150" i="2"/>
  <c r="AJ79" i="2"/>
  <c r="BD618" i="2"/>
  <c r="BC618" i="2" s="1"/>
  <c r="BD616" i="2"/>
  <c r="BC616" i="2" s="1"/>
  <c r="BD639" i="2"/>
  <c r="BC639" i="2" s="1"/>
  <c r="BD614" i="2"/>
  <c r="BC614" i="2" s="1"/>
  <c r="BD580" i="2"/>
  <c r="BC580" i="2" s="1"/>
  <c r="BD617" i="2"/>
  <c r="BC617" i="2" s="1"/>
  <c r="BD635" i="2"/>
  <c r="BC635" i="2" s="1"/>
  <c r="BD621" i="2"/>
  <c r="BC621" i="2" s="1"/>
  <c r="BD608" i="2"/>
  <c r="BC608" i="2" s="1"/>
  <c r="BD586" i="2"/>
  <c r="BC586" i="2" s="1"/>
  <c r="BD631" i="2"/>
  <c r="BC631" i="2" s="1"/>
  <c r="BD592" i="2"/>
  <c r="BC592" i="2" s="1"/>
  <c r="AJ239" i="2"/>
  <c r="BD606" i="2"/>
  <c r="BC606" i="2" s="1"/>
  <c r="AJ188" i="2"/>
  <c r="AJ233" i="2"/>
  <c r="AJ178" i="2"/>
  <c r="AJ108" i="2"/>
  <c r="AJ123" i="2"/>
  <c r="AJ103" i="2"/>
  <c r="AJ118" i="2"/>
  <c r="AI105" i="2" s="1" a="1"/>
  <c r="AI105" i="2" s="1"/>
  <c r="AJ163" i="2"/>
  <c r="AJ23" i="2"/>
  <c r="AJ93" i="2"/>
  <c r="AJ88" i="2"/>
  <c r="AJ148" i="2"/>
  <c r="AJ73" i="2"/>
  <c r="AJ138" i="2"/>
  <c r="AJ78" i="2"/>
  <c r="AJ53" i="2"/>
  <c r="AJ153" i="2"/>
  <c r="AJ63" i="2"/>
  <c r="AJ58" i="2"/>
  <c r="AJ133" i="2"/>
  <c r="BD552" i="2"/>
  <c r="BC552" i="2" s="1"/>
  <c r="BD527" i="2"/>
  <c r="BC527" i="2" s="1"/>
  <c r="BD500" i="2"/>
  <c r="BC500" i="2" s="1"/>
  <c r="BD535" i="2"/>
  <c r="BC535" i="2" s="1"/>
  <c r="BD561" i="2"/>
  <c r="BC561" i="2" s="1"/>
  <c r="BD517" i="2"/>
  <c r="BC517" i="2" s="1"/>
  <c r="BD487" i="2"/>
  <c r="BC487" i="2" s="1"/>
  <c r="BD556" i="2"/>
  <c r="BC556" i="2" s="1"/>
  <c r="BD542" i="2"/>
  <c r="BC542" i="2" s="1"/>
  <c r="BD550" i="2"/>
  <c r="BC550" i="2" s="1"/>
  <c r="BD511" i="2"/>
  <c r="BC511" i="2" s="1"/>
  <c r="AJ162" i="2"/>
  <c r="AI161" i="2" s="1" a="1"/>
  <c r="AI161" i="2" s="1"/>
  <c r="AJ151" i="2"/>
  <c r="AJ112" i="2"/>
  <c r="AJ76" i="2"/>
  <c r="AJ145" i="2"/>
  <c r="BD555" i="2"/>
  <c r="BC555" i="2" s="1"/>
  <c r="BD562" i="2"/>
  <c r="BC562" i="2" s="1"/>
  <c r="BD533" i="2"/>
  <c r="BC533" i="2" s="1"/>
  <c r="BD502" i="2"/>
  <c r="BC502" i="2" s="1"/>
  <c r="BD495" i="2"/>
  <c r="BC495" i="2" s="1"/>
  <c r="BD488" i="2"/>
  <c r="BC488" i="2" s="1"/>
  <c r="BD549" i="2"/>
  <c r="BC549" i="2" s="1"/>
  <c r="BD505" i="2"/>
  <c r="BC505" i="2" s="1"/>
  <c r="BD509" i="2"/>
  <c r="BC509" i="2" s="1"/>
  <c r="BD540" i="2"/>
  <c r="BC540" i="2" s="1"/>
  <c r="BD508" i="2"/>
  <c r="BC508" i="2" s="1"/>
  <c r="AJ135" i="2"/>
  <c r="AJ141" i="2"/>
  <c r="AJ147" i="2"/>
  <c r="BD518" i="2"/>
  <c r="BC518" i="2" s="1"/>
  <c r="BD490" i="2"/>
  <c r="BC490" i="2" s="1"/>
  <c r="BD564" i="2"/>
  <c r="BC564" i="2" s="1"/>
  <c r="BD520" i="2"/>
  <c r="BC520" i="2" s="1"/>
  <c r="BD519" i="2"/>
  <c r="BC519" i="2" s="1"/>
  <c r="BD530" i="2"/>
  <c r="BC530" i="2" s="1"/>
  <c r="BD496" i="2"/>
  <c r="BC496" i="2" s="1"/>
  <c r="BD522" i="2"/>
  <c r="BC522" i="2" s="1"/>
  <c r="BD543" i="2"/>
  <c r="BC543" i="2" s="1"/>
  <c r="BD503" i="2"/>
  <c r="BC503" i="2" s="1"/>
  <c r="AJ160" i="2"/>
  <c r="AJ111" i="2"/>
  <c r="BD545" i="2"/>
  <c r="BC545" i="2" s="1"/>
  <c r="BD512" i="2"/>
  <c r="BC512" i="2" s="1"/>
  <c r="BD560" i="2"/>
  <c r="BC560" i="2" s="1"/>
  <c r="BD538" i="2"/>
  <c r="BC538" i="2" s="1"/>
  <c r="BD499" i="2"/>
  <c r="BC499" i="2" s="1"/>
  <c r="BD528" i="2"/>
  <c r="BC528" i="2" s="1"/>
  <c r="BD486" i="2"/>
  <c r="BC486" i="2" s="1"/>
  <c r="BD504" i="2"/>
  <c r="BC504" i="2" s="1"/>
  <c r="AJ96" i="2"/>
  <c r="AI85" i="2" s="1" a="1"/>
  <c r="AI85" i="2" s="1"/>
  <c r="AJ85" i="2"/>
  <c r="AJ87" i="2"/>
  <c r="BD497" i="2"/>
  <c r="BC497" i="2" s="1"/>
  <c r="BD534" i="2"/>
  <c r="BC534" i="2" s="1"/>
  <c r="BD531" i="2"/>
  <c r="BC531" i="2" s="1"/>
  <c r="BD554" i="2"/>
  <c r="BC554" i="2" s="1"/>
  <c r="BD498" i="2"/>
  <c r="BC498" i="2" s="1"/>
  <c r="BD514" i="2"/>
  <c r="BC514" i="2" s="1"/>
  <c r="BD513" i="2"/>
  <c r="BC513" i="2" s="1"/>
  <c r="BD515" i="2"/>
  <c r="BC515" i="2" s="1"/>
  <c r="AJ81" i="2"/>
  <c r="AJ142" i="2"/>
  <c r="AJ102" i="2"/>
  <c r="AI99" i="2" s="1" a="1"/>
  <c r="AI99" i="2" s="1"/>
  <c r="AJ106" i="2"/>
  <c r="AJ156" i="2"/>
  <c r="BD501" i="2"/>
  <c r="BC501" i="2" s="1"/>
  <c r="BD493" i="2"/>
  <c r="BC493" i="2" s="1"/>
  <c r="BD548" i="2"/>
  <c r="BC548" i="2" s="1"/>
  <c r="BD532" i="2"/>
  <c r="BC532" i="2" s="1"/>
  <c r="BD529" i="2"/>
  <c r="BC529" i="2" s="1"/>
  <c r="BD547" i="2"/>
  <c r="BC547" i="2" s="1"/>
  <c r="BD510" i="2"/>
  <c r="BC510" i="2" s="1"/>
  <c r="BD541" i="2"/>
  <c r="BC541" i="2" s="1"/>
  <c r="BD494" i="2"/>
  <c r="BC494" i="2" s="1"/>
  <c r="AJ136" i="2"/>
  <c r="AJ66" i="2"/>
  <c r="AJ91" i="2"/>
  <c r="AJ105" i="2"/>
  <c r="AJ117" i="2"/>
  <c r="BD506" i="2"/>
  <c r="BC506" i="2" s="1"/>
  <c r="BD553" i="2"/>
  <c r="BC553" i="2" s="1"/>
  <c r="BD524" i="2"/>
  <c r="BC524" i="2" s="1"/>
  <c r="BD523" i="2"/>
  <c r="BC523" i="2" s="1"/>
  <c r="BD492" i="2"/>
  <c r="BC492" i="2" s="1"/>
  <c r="BD557" i="2"/>
  <c r="BC557" i="2" s="1"/>
  <c r="BD558" i="2"/>
  <c r="BC558" i="2" s="1"/>
  <c r="BD559" i="2"/>
  <c r="BC559" i="2" s="1"/>
  <c r="BD537" i="2"/>
  <c r="BC537" i="2" s="1"/>
  <c r="AJ61" i="2"/>
  <c r="AJ97" i="2"/>
  <c r="AI97" i="2" s="1" a="1"/>
  <c r="AI97" i="2" s="1"/>
  <c r="AJ126" i="2"/>
  <c r="AJ115" i="2"/>
  <c r="BD489" i="2"/>
  <c r="BC489" i="2" s="1"/>
  <c r="BD536" i="2"/>
  <c r="BC536" i="2" s="1"/>
  <c r="BD563" i="2"/>
  <c r="BC563" i="2" s="1"/>
  <c r="BD525" i="2"/>
  <c r="BC525" i="2" s="1"/>
  <c r="BD516" i="2"/>
  <c r="BC516" i="2" s="1"/>
  <c r="BD539" i="2"/>
  <c r="BC539" i="2" s="1"/>
  <c r="BD526" i="2"/>
  <c r="BC526" i="2" s="1"/>
  <c r="BD546" i="2"/>
  <c r="BC546" i="2" s="1"/>
  <c r="AJ121" i="2"/>
  <c r="AJ132" i="2"/>
  <c r="AJ157" i="2"/>
  <c r="AI148" i="2" s="1" a="1"/>
  <c r="AI148" i="2" s="1"/>
  <c r="AJ127" i="2"/>
  <c r="BD485" i="2"/>
  <c r="BC485" i="2" s="1"/>
  <c r="BD467" i="2"/>
  <c r="BC467" i="2" s="1"/>
  <c r="BD469" i="2"/>
  <c r="BC469" i="2" s="1"/>
  <c r="AJ50" i="2"/>
  <c r="BD465" i="2"/>
  <c r="BC465" i="2" s="1"/>
  <c r="BD471" i="2"/>
  <c r="BC471" i="2" s="1"/>
  <c r="BD479" i="2"/>
  <c r="BC479" i="2" s="1"/>
  <c r="BD484" i="2"/>
  <c r="BC484" i="2" s="1"/>
  <c r="BD455" i="2"/>
  <c r="BC455" i="2" s="1"/>
  <c r="BD456" i="2"/>
  <c r="BC456" i="2" s="1"/>
  <c r="BD462" i="2"/>
  <c r="BC462" i="2" s="1"/>
  <c r="BD475" i="2"/>
  <c r="BC475" i="2" s="1"/>
  <c r="BD441" i="2"/>
  <c r="BC441" i="2" s="1"/>
  <c r="AJ70" i="2"/>
  <c r="AJ57" i="2"/>
  <c r="BD458" i="2"/>
  <c r="BC458" i="2" s="1"/>
  <c r="BD461" i="2"/>
  <c r="BC461" i="2" s="1"/>
  <c r="AJ60" i="2"/>
  <c r="AJ84" i="2"/>
  <c r="AJ32" i="2"/>
  <c r="BD457" i="2"/>
  <c r="BC457" i="2" s="1"/>
  <c r="BD483" i="2"/>
  <c r="BC483" i="2" s="1"/>
  <c r="BD447" i="2"/>
  <c r="BC447" i="2" s="1"/>
  <c r="BD477" i="2"/>
  <c r="BC477" i="2" s="1"/>
  <c r="AJ67" i="2"/>
  <c r="AJ55" i="2"/>
  <c r="AJ47" i="2"/>
  <c r="BD476" i="2"/>
  <c r="BC476" i="2" s="1"/>
  <c r="BD470" i="2"/>
  <c r="BC470" i="2" s="1"/>
  <c r="BD459" i="2"/>
  <c r="BC459" i="2" s="1"/>
  <c r="AJ75" i="2"/>
  <c r="AJ62" i="2"/>
  <c r="AJ65" i="2"/>
  <c r="BD478" i="2"/>
  <c r="BC478" i="2" s="1"/>
  <c r="AJ82" i="2"/>
  <c r="AJ72" i="2"/>
  <c r="BD464" i="2"/>
  <c r="BC464" i="2" s="1"/>
  <c r="BD449" i="2"/>
  <c r="BC449" i="2" s="1"/>
  <c r="BD466" i="2"/>
  <c r="BC466" i="2" s="1"/>
  <c r="BD451" i="2"/>
  <c r="BC451" i="2" s="1"/>
  <c r="BD473" i="2"/>
  <c r="BC473" i="2" s="1"/>
  <c r="BD472" i="2"/>
  <c r="BC472" i="2" s="1"/>
  <c r="BD474" i="2"/>
  <c r="BC474" i="2" s="1"/>
  <c r="AJ46" i="2"/>
  <c r="AJ24" i="2"/>
  <c r="AJ52" i="2"/>
  <c r="AJ42" i="2"/>
  <c r="AJ48" i="2"/>
  <c r="AI48" i="2" s="1" a="1"/>
  <c r="AI48" i="2" s="1"/>
  <c r="BD453" i="2"/>
  <c r="BC453" i="2" s="1"/>
  <c r="BD445" i="2"/>
  <c r="BC445" i="2" s="1"/>
  <c r="AJ39" i="2"/>
  <c r="AJ49" i="2"/>
  <c r="AJ51" i="2"/>
  <c r="BD439" i="2"/>
  <c r="BC439" i="2" s="1"/>
  <c r="BD440" i="2"/>
  <c r="BC440" i="2" s="1"/>
  <c r="AJ40" i="2"/>
  <c r="AJ30" i="2"/>
  <c r="BD442" i="2"/>
  <c r="BC442" i="2" s="1"/>
  <c r="AJ28" i="2"/>
  <c r="AJ36" i="2"/>
  <c r="BD443" i="2"/>
  <c r="BC443" i="2" s="1"/>
  <c r="BD448" i="2"/>
  <c r="BC448" i="2" s="1"/>
  <c r="AJ43" i="2"/>
  <c r="AJ34" i="2"/>
  <c r="BD434" i="2"/>
  <c r="BC434" i="2" s="1"/>
  <c r="BD444" i="2"/>
  <c r="BC444" i="2" s="1"/>
  <c r="BD446" i="2"/>
  <c r="BC446" i="2" s="1"/>
  <c r="AJ45" i="2"/>
  <c r="AJ35" i="2"/>
  <c r="BD432" i="2"/>
  <c r="BC432" i="2" s="1"/>
  <c r="BD436" i="2"/>
  <c r="BC436" i="2" s="1"/>
  <c r="AJ27" i="2"/>
  <c r="BD427" i="2"/>
  <c r="BC427" i="2" s="1"/>
  <c r="BD433" i="2"/>
  <c r="BC433" i="2" s="1"/>
  <c r="BD428" i="2"/>
  <c r="BC428" i="2" s="1"/>
  <c r="BD429" i="2"/>
  <c r="BC429" i="2" s="1"/>
  <c r="AJ25" i="2"/>
  <c r="BD424" i="2"/>
  <c r="BC424" i="2" s="1"/>
  <c r="BD430" i="2"/>
  <c r="BC430" i="2" s="1"/>
  <c r="AJ31" i="2"/>
  <c r="BD426" i="2"/>
  <c r="BC426" i="2" s="1"/>
  <c r="BD435" i="2"/>
  <c r="BC435" i="2" s="1"/>
  <c r="AJ37" i="2"/>
  <c r="BD437" i="2"/>
  <c r="BC437" i="2" s="1"/>
  <c r="BD438" i="2"/>
  <c r="BC438" i="2" s="1"/>
  <c r="BD431" i="2"/>
  <c r="BC431" i="2" s="1"/>
  <c r="BD425" i="2"/>
  <c r="BC425" i="2" s="1"/>
  <c r="AJ33" i="2"/>
  <c r="AJ17" i="2"/>
  <c r="BD423" i="2"/>
  <c r="BC423" i="2" s="1"/>
  <c r="AJ22" i="2"/>
  <c r="BD422" i="2"/>
  <c r="BC422" i="2" s="1"/>
  <c r="AJ20" i="2"/>
  <c r="BD419" i="2"/>
  <c r="BC419" i="2" s="1"/>
  <c r="AJ21" i="2"/>
  <c r="BD421" i="2"/>
  <c r="BC421" i="2" s="1"/>
  <c r="BD420" i="2"/>
  <c r="BC420" i="2" s="1"/>
  <c r="AJ19" i="2"/>
  <c r="AJ18" i="2"/>
  <c r="BD418" i="2"/>
  <c r="BC418" i="2" s="1"/>
  <c r="BD417" i="2"/>
  <c r="BC417" i="2" s="1"/>
  <c r="AJ16" i="2"/>
  <c r="AJ15" i="2"/>
  <c r="BD416" i="2"/>
  <c r="BC416" i="2" s="1"/>
  <c r="AJ14" i="2"/>
  <c r="AJ11" i="2"/>
  <c r="AJ13" i="2"/>
  <c r="BD410" i="2"/>
  <c r="BC410" i="2" s="1"/>
  <c r="BD414" i="2"/>
  <c r="BC414" i="2" s="1"/>
  <c r="BD413" i="2"/>
  <c r="BC413" i="2" s="1"/>
  <c r="AJ12" i="2"/>
  <c r="BD412" i="2"/>
  <c r="BC412" i="2" s="1"/>
  <c r="AJ9" i="2"/>
  <c r="BD411" i="2"/>
  <c r="BC411" i="2" s="1"/>
  <c r="AJ10" i="2"/>
  <c r="BA9" i="2"/>
  <c r="BA10" i="2" s="1"/>
  <c r="BC784" i="2"/>
  <c r="BC793" i="2"/>
  <c r="BC352" i="2"/>
  <c r="BC323" i="2"/>
  <c r="BC305" i="2"/>
  <c r="BC348" i="2"/>
  <c r="BC283" i="2"/>
  <c r="BC321" i="2"/>
  <c r="BA173" i="2"/>
  <c r="BC349" i="2"/>
  <c r="BC388" i="2"/>
  <c r="BC364" i="2"/>
  <c r="BC359" i="2"/>
  <c r="BD409" i="2"/>
  <c r="BC361" i="2"/>
  <c r="BC290" i="2"/>
  <c r="BC350" i="2"/>
  <c r="BC366" i="2"/>
  <c r="BC354" i="2"/>
  <c r="AI102" i="2" a="1"/>
  <c r="AI102" i="2" s="1"/>
  <c r="AI37" i="2" a="1"/>
  <c r="AI37" i="2" s="1"/>
  <c r="AI162" i="2" a="1"/>
  <c r="AI162" i="2" s="1"/>
  <c r="AI157" i="2" a="1"/>
  <c r="AI157" i="2" s="1"/>
  <c r="AI142" i="2" a="1"/>
  <c r="AI142" i="2" s="1"/>
  <c r="AI82" i="2" a="1"/>
  <c r="AI82" i="2" s="1"/>
  <c r="AI22" i="2" l="1" a="1"/>
  <c r="AI22" i="2" s="1"/>
  <c r="AI181" i="2" a="1"/>
  <c r="AI181" i="2" s="1"/>
  <c r="AI187" i="2" a="1"/>
  <c r="AI187" i="2" s="1"/>
  <c r="AI183" i="2" a="1"/>
  <c r="AI183" i="2" s="1"/>
  <c r="AI247" i="2" a="1"/>
  <c r="AI247" i="2" s="1"/>
  <c r="AI164" i="2" a="1"/>
  <c r="AI164" i="2" s="1"/>
  <c r="AI172" i="2" a="1"/>
  <c r="AI172" i="2" s="1"/>
  <c r="AI74" i="2" a="1"/>
  <c r="AI74" i="2" s="1"/>
  <c r="AI371" i="2" a="1"/>
  <c r="AI371" i="2" s="1"/>
  <c r="AI182" i="2" a="1"/>
  <c r="AI182" i="2" s="1"/>
  <c r="AI25" i="2" a="1"/>
  <c r="AI25" i="2" s="1"/>
  <c r="AI45" i="2" a="1"/>
  <c r="AI45" i="2" s="1"/>
  <c r="AI374" i="2" a="1"/>
  <c r="AI374" i="2" s="1"/>
  <c r="AI165" i="2" a="1"/>
  <c r="AI165" i="2" s="1"/>
  <c r="AI125" i="2" a="1"/>
  <c r="AI125" i="2" s="1"/>
  <c r="AI188" i="2" a="1"/>
  <c r="AI188" i="2" s="1"/>
  <c r="AI108" i="2" a="1"/>
  <c r="AI108" i="2" s="1"/>
  <c r="AI77" i="2" a="1"/>
  <c r="AI77" i="2" s="1"/>
  <c r="AI137" i="2" a="1"/>
  <c r="AI137" i="2" s="1"/>
  <c r="AI28" i="2" a="1"/>
  <c r="AI28" i="2" s="1"/>
  <c r="AI122" i="2" a="1"/>
  <c r="AI122" i="2" s="1"/>
  <c r="AI352" i="2" a="1"/>
  <c r="AI352" i="2" s="1"/>
  <c r="AI217" i="2" a="1"/>
  <c r="AI217" i="2" s="1"/>
  <c r="AI257" i="2" a="1"/>
  <c r="AI257" i="2" s="1"/>
  <c r="AI376" i="2" a="1"/>
  <c r="AI376" i="2" s="1"/>
  <c r="AI227" i="2" a="1"/>
  <c r="AI227" i="2" s="1"/>
  <c r="AI375" i="2" a="1"/>
  <c r="AI375" i="2" s="1"/>
  <c r="AI331" i="2" a="1"/>
  <c r="AI331" i="2" s="1"/>
  <c r="AI353" i="2" a="1"/>
  <c r="AI353" i="2" s="1"/>
  <c r="AI330" i="2" a="1"/>
  <c r="AI330" i="2" s="1"/>
  <c r="AI354" i="2" a="1"/>
  <c r="AI354" i="2" s="1"/>
  <c r="AI349" i="2" a="1"/>
  <c r="AI349" i="2" s="1"/>
  <c r="AI219" i="2" a="1"/>
  <c r="AI219" i="2" s="1"/>
  <c r="AI348" i="2" a="1"/>
  <c r="AI348" i="2" s="1"/>
  <c r="AI367" i="2" a="1"/>
  <c r="AI367" i="2" s="1"/>
  <c r="AI366" i="2" a="1"/>
  <c r="AI366" i="2" s="1"/>
  <c r="AI277" i="2" a="1"/>
  <c r="AI277" i="2" s="1"/>
  <c r="AI343" i="2" a="1"/>
  <c r="AI343" i="2" s="1"/>
  <c r="AI328" i="2" a="1"/>
  <c r="AI328" i="2" s="1"/>
  <c r="AI329" i="2" a="1"/>
  <c r="AI329" i="2" s="1"/>
  <c r="AI327" i="2" a="1"/>
  <c r="AI327" i="2" s="1"/>
  <c r="AI339" i="2" a="1"/>
  <c r="AI339" i="2" s="1"/>
  <c r="AI326" i="2" a="1"/>
  <c r="AI326" i="2" s="1"/>
  <c r="AI342" i="2" a="1"/>
  <c r="AI342" i="2" s="1"/>
  <c r="AI265" i="2" a="1"/>
  <c r="AI265" i="2" s="1"/>
  <c r="AI304" i="2" a="1"/>
  <c r="AI304" i="2" s="1"/>
  <c r="AI322" i="2" a="1"/>
  <c r="AI322" i="2" s="1"/>
  <c r="AI341" i="2" a="1"/>
  <c r="AI341" i="2" s="1"/>
  <c r="AI333" i="2" a="1"/>
  <c r="AI333" i="2" s="1"/>
  <c r="AI332" i="2" a="1"/>
  <c r="AI332" i="2" s="1"/>
  <c r="AI312" i="2" a="1"/>
  <c r="AI312" i="2" s="1"/>
  <c r="AI296" i="2" a="1"/>
  <c r="AI296" i="2" s="1"/>
  <c r="AI324" i="2" a="1"/>
  <c r="AI324" i="2" s="1"/>
  <c r="AI323" i="2" a="1"/>
  <c r="AI323" i="2" s="1"/>
  <c r="AI234" i="2" a="1"/>
  <c r="AI234" i="2" s="1"/>
  <c r="AI176" i="2" a="1"/>
  <c r="AI176" i="2" s="1"/>
  <c r="AI245" i="2" a="1"/>
  <c r="AI245" i="2" s="1"/>
  <c r="AI285" i="2" a="1"/>
  <c r="AI285" i="2" s="1"/>
  <c r="AI248" i="2" a="1"/>
  <c r="AI248" i="2" s="1"/>
  <c r="AI202" i="2" a="1"/>
  <c r="AI202" i="2" s="1"/>
  <c r="AI208" i="2" a="1"/>
  <c r="AI208" i="2" s="1"/>
  <c r="AI318" i="2" a="1"/>
  <c r="AI318" i="2" s="1"/>
  <c r="AI274" i="2" a="1"/>
  <c r="AI274" i="2" s="1"/>
  <c r="AI293" i="2" a="1"/>
  <c r="AI293" i="2" s="1"/>
  <c r="AI301" i="2" a="1"/>
  <c r="AI301" i="2" s="1"/>
  <c r="AI321" i="2" a="1"/>
  <c r="AI321" i="2" s="1"/>
  <c r="AI215" i="2" a="1"/>
  <c r="AI215" i="2" s="1"/>
  <c r="AI252" i="2" a="1"/>
  <c r="AI252" i="2" s="1"/>
  <c r="AI242" i="2" a="1"/>
  <c r="AI242" i="2" s="1"/>
  <c r="AI251" i="2" a="1"/>
  <c r="AI251" i="2" s="1"/>
  <c r="AI280" i="2" a="1"/>
  <c r="AI280" i="2" s="1"/>
  <c r="AI320" i="2" a="1"/>
  <c r="AI320" i="2" s="1"/>
  <c r="AI237" i="2" a="1"/>
  <c r="AI237" i="2" s="1"/>
  <c r="AI226" i="2" a="1"/>
  <c r="AI226" i="2" s="1"/>
  <c r="AI302" i="2" a="1"/>
  <c r="AI302" i="2" s="1"/>
  <c r="AI297" i="2" a="1"/>
  <c r="AI297" i="2" s="1"/>
  <c r="AI319" i="2" a="1"/>
  <c r="AI319" i="2" s="1"/>
  <c r="AI303" i="2" a="1"/>
  <c r="AI303" i="2" s="1"/>
  <c r="AI305" i="2" a="1"/>
  <c r="AI305" i="2" s="1"/>
  <c r="AI228" i="2" a="1"/>
  <c r="AI228" i="2" s="1"/>
  <c r="AI224" i="2" a="1"/>
  <c r="AI224" i="2" s="1"/>
  <c r="AI225" i="2" a="1"/>
  <c r="AI225" i="2" s="1"/>
  <c r="AI260" i="2" a="1"/>
  <c r="AI260" i="2" s="1"/>
  <c r="AI262" i="2" a="1"/>
  <c r="AI262" i="2" s="1"/>
  <c r="AI294" i="2" a="1"/>
  <c r="AI294" i="2" s="1"/>
  <c r="AI211" i="2" a="1"/>
  <c r="AI211" i="2" s="1"/>
  <c r="AI214" i="2" a="1"/>
  <c r="AI214" i="2" s="1"/>
  <c r="AI313" i="2" a="1"/>
  <c r="AI313" i="2" s="1"/>
  <c r="AI282" i="2" a="1"/>
  <c r="AI282" i="2" s="1"/>
  <c r="AI253" i="2" a="1"/>
  <c r="AI253" i="2" s="1"/>
  <c r="AI254" i="2" a="1"/>
  <c r="AI254" i="2" s="1"/>
  <c r="AI141" i="2" a="1"/>
  <c r="AI141" i="2" s="1"/>
  <c r="AI151" i="2" a="1"/>
  <c r="AI151" i="2" s="1"/>
  <c r="AI83" i="2" a="1"/>
  <c r="AI83" i="2" s="1"/>
  <c r="AI93" i="2" a="1"/>
  <c r="AI93" i="2" s="1"/>
  <c r="AI91" i="2" a="1"/>
  <c r="AI91" i="2" s="1"/>
  <c r="AI121" i="2" a="1"/>
  <c r="AI121" i="2" s="1"/>
  <c r="AI123" i="2" a="1"/>
  <c r="AI123" i="2" s="1"/>
  <c r="AI66" i="2" a="1"/>
  <c r="AI66" i="2" s="1"/>
  <c r="AI153" i="2" a="1"/>
  <c r="AI153" i="2" s="1"/>
  <c r="AI132" i="2" a="1"/>
  <c r="AI132" i="2" s="1"/>
  <c r="AI111" i="2" a="1"/>
  <c r="AI111" i="2" s="1"/>
  <c r="AI144" i="2" a="1"/>
  <c r="AI144" i="2" s="1"/>
  <c r="AI106" i="2" a="1"/>
  <c r="AI106" i="2" s="1"/>
  <c r="AI87" i="2" a="1"/>
  <c r="AI87" i="2" s="1"/>
  <c r="AI71" i="2" a="1"/>
  <c r="AI71" i="2" s="1"/>
  <c r="AI152" i="2" a="1"/>
  <c r="AI152" i="2" s="1"/>
  <c r="AI67" i="2" a="1"/>
  <c r="AI67" i="2" s="1"/>
  <c r="AI118" i="2" a="1"/>
  <c r="AI118" i="2" s="1"/>
  <c r="AI136" i="2" a="1"/>
  <c r="AI136" i="2" s="1"/>
  <c r="AI36" i="2" a="1"/>
  <c r="AI36" i="2" s="1"/>
  <c r="AI147" i="2" a="1"/>
  <c r="AI147" i="2" s="1"/>
  <c r="AI167" i="2" a="1"/>
  <c r="AI167" i="2" s="1"/>
  <c r="AI63" i="2" a="1"/>
  <c r="AI63" i="2" s="1"/>
  <c r="AI72" i="2" a="1"/>
  <c r="AI72" i="2" s="1"/>
  <c r="AI246" i="2" a="1"/>
  <c r="AI246" i="2" s="1"/>
  <c r="AI112" i="2" a="1"/>
  <c r="AI112" i="2" s="1"/>
  <c r="AI249" i="2" a="1"/>
  <c r="AI249" i="2" s="1"/>
  <c r="AI120" i="2" a="1"/>
  <c r="AI120" i="2" s="1"/>
  <c r="AI233" i="2" a="1"/>
  <c r="AI233" i="2" s="1"/>
  <c r="AI43" i="2" a="1"/>
  <c r="AI43" i="2" s="1"/>
  <c r="AI56" i="2" a="1"/>
  <c r="AI56" i="2" s="1"/>
  <c r="AI143" i="2" a="1"/>
  <c r="AI143" i="2" s="1"/>
  <c r="AI179" i="2" a="1"/>
  <c r="AI179" i="2" s="1"/>
  <c r="AI90" i="2" a="1"/>
  <c r="AI90" i="2" s="1"/>
  <c r="AI96" i="2" a="1"/>
  <c r="AI96" i="2" s="1"/>
  <c r="AI279" i="2" a="1"/>
  <c r="AI279" i="2" s="1"/>
  <c r="AI78" i="2" a="1"/>
  <c r="AI78" i="2" s="1"/>
  <c r="AI291" i="2" a="1"/>
  <c r="AI291" i="2" s="1"/>
  <c r="AI76" i="2" a="1"/>
  <c r="AI76" i="2" s="1"/>
  <c r="AI116" i="2" a="1"/>
  <c r="AI116" i="2" s="1"/>
  <c r="AI92" i="2" a="1"/>
  <c r="AI92" i="2" s="1"/>
  <c r="AI86" i="2" a="1"/>
  <c r="AI86" i="2" s="1"/>
  <c r="AI258" i="2" a="1"/>
  <c r="AI258" i="2" s="1"/>
  <c r="AI12" i="2" a="1"/>
  <c r="AI12" i="2" s="1"/>
  <c r="AI27" i="2" a="1"/>
  <c r="AI27" i="2" s="1"/>
  <c r="AI46" i="2" a="1"/>
  <c r="AI46" i="2" s="1"/>
  <c r="AI133" i="2" a="1"/>
  <c r="AI133" i="2" s="1"/>
  <c r="AI135" i="2" a="1"/>
  <c r="AI135" i="2" s="1"/>
  <c r="AI52" i="2" a="1"/>
  <c r="AI52" i="2" s="1"/>
  <c r="AI203" i="2" a="1"/>
  <c r="AI203" i="2" s="1"/>
  <c r="AI261" i="2" a="1"/>
  <c r="AI261" i="2" s="1"/>
  <c r="AI150" i="2" a="1"/>
  <c r="AI150" i="2" s="1"/>
  <c r="AI61" i="2" a="1"/>
  <c r="AI61" i="2" s="1"/>
  <c r="AI110" i="2" a="1"/>
  <c r="AI110" i="2" s="1"/>
  <c r="AI32" i="2" a="1"/>
  <c r="AI32" i="2" s="1"/>
  <c r="AI231" i="2" a="1"/>
  <c r="AI231" i="2" s="1"/>
  <c r="AI198" i="2" a="1"/>
  <c r="AI198" i="2" s="1"/>
  <c r="AI146" i="2" a="1"/>
  <c r="AI146" i="2" s="1"/>
  <c r="AI127" i="2" a="1"/>
  <c r="AI127" i="2" s="1"/>
  <c r="AI180" i="2" a="1"/>
  <c r="AI180" i="2" s="1"/>
  <c r="AI130" i="2" a="1"/>
  <c r="AI130" i="2" s="1"/>
  <c r="AI250" i="2" a="1"/>
  <c r="AI250" i="2" s="1"/>
  <c r="AI278" i="2" a="1"/>
  <c r="AI278" i="2" s="1"/>
  <c r="AI47" i="2" a="1"/>
  <c r="AI47" i="2" s="1"/>
  <c r="AI158" i="2" a="1"/>
  <c r="AI158" i="2" s="1"/>
  <c r="AI209" i="2" a="1"/>
  <c r="AI209" i="2" s="1"/>
  <c r="AI210" i="2" a="1"/>
  <c r="AI210" i="2" s="1"/>
  <c r="AI230" i="2" a="1"/>
  <c r="AI230" i="2" s="1"/>
  <c r="AI306" i="2" a="1"/>
  <c r="AI306" i="2" s="1"/>
  <c r="AI307" i="2" a="1"/>
  <c r="AI307" i="2" s="1"/>
  <c r="AI315" i="2" a="1"/>
  <c r="AI315" i="2" s="1"/>
  <c r="AI314" i="2" a="1"/>
  <c r="AI314" i="2" s="1"/>
  <c r="AI289" i="2" a="1"/>
  <c r="AI289" i="2" s="1"/>
  <c r="AI21" i="2" a="1"/>
  <c r="AI21" i="2" s="1"/>
  <c r="AI101" i="2" a="1"/>
  <c r="AI101" i="2" s="1"/>
  <c r="AI238" i="2" a="1"/>
  <c r="AI238" i="2" s="1"/>
  <c r="AI239" i="2" a="1"/>
  <c r="AI239" i="2" s="1"/>
  <c r="AI195" i="2" a="1"/>
  <c r="AI195" i="2" s="1"/>
  <c r="AI200" i="2" a="1"/>
  <c r="AI200" i="2" s="1"/>
  <c r="AI295" i="2" a="1"/>
  <c r="AI295" i="2" s="1"/>
  <c r="AI290" i="2" a="1"/>
  <c r="AI290" i="2" s="1"/>
  <c r="AI270" i="2" a="1"/>
  <c r="AI270" i="2" s="1"/>
  <c r="AI269" i="2" a="1"/>
  <c r="AI269" i="2" s="1"/>
  <c r="AI271" i="2" a="1"/>
  <c r="AI271" i="2" s="1"/>
  <c r="AI272" i="2" a="1"/>
  <c r="AI272" i="2" s="1"/>
  <c r="AI273" i="2" a="1"/>
  <c r="AI273" i="2" s="1"/>
  <c r="AI240" i="2" a="1"/>
  <c r="AI240" i="2" s="1"/>
  <c r="AI241" i="2" a="1"/>
  <c r="AI241" i="2" s="1"/>
  <c r="AI201" i="2" a="1"/>
  <c r="AI201" i="2" s="1"/>
  <c r="AI171" i="2" a="1"/>
  <c r="AI171" i="2" s="1"/>
  <c r="AI292" i="2" a="1"/>
  <c r="AI292" i="2" s="1"/>
  <c r="AI81" i="2" a="1"/>
  <c r="AI81" i="2" s="1"/>
  <c r="AI109" i="2" a="1"/>
  <c r="AI109" i="2" s="1"/>
  <c r="AI51" i="2" a="1"/>
  <c r="AI51" i="2" s="1"/>
  <c r="AI79" i="2" a="1"/>
  <c r="AI79" i="2" s="1"/>
  <c r="AI178" i="2" a="1"/>
  <c r="AI178" i="2" s="1"/>
  <c r="AI169" i="2" a="1"/>
  <c r="AI169" i="2" s="1"/>
  <c r="AI218" i="2" a="1"/>
  <c r="AI218" i="2" s="1"/>
  <c r="AI170" i="2" a="1"/>
  <c r="AI170" i="2" s="1"/>
  <c r="AI283" i="2" a="1"/>
  <c r="AI283" i="2" s="1"/>
  <c r="AI284" i="2" a="1"/>
  <c r="AI284" i="2" s="1"/>
  <c r="AI276" i="2" a="1"/>
  <c r="AI276" i="2" s="1"/>
  <c r="AI275" i="2" a="1"/>
  <c r="AI275" i="2" s="1"/>
  <c r="AI311" i="2" a="1"/>
  <c r="AI311" i="2" s="1"/>
  <c r="AI298" i="2" a="1"/>
  <c r="AI298" i="2" s="1"/>
  <c r="AI126" i="2" a="1"/>
  <c r="AI126" i="2" s="1"/>
  <c r="AI156" i="2" a="1"/>
  <c r="AI156" i="2" s="1"/>
  <c r="AI138" i="2" a="1"/>
  <c r="AI138" i="2" s="1"/>
  <c r="AI113" i="2" a="1"/>
  <c r="AI113" i="2" s="1"/>
  <c r="AI232" i="2" a="1"/>
  <c r="AI232" i="2" s="1"/>
  <c r="AI259" i="2" a="1"/>
  <c r="AI259" i="2" s="1"/>
  <c r="AI244" i="2" a="1"/>
  <c r="AI244" i="2" s="1"/>
  <c r="AI243" i="2" a="1"/>
  <c r="AI243" i="2" s="1"/>
  <c r="AI199" i="2" a="1"/>
  <c r="AI199" i="2" s="1"/>
  <c r="AI310" i="2" a="1"/>
  <c r="AI310" i="2" s="1"/>
  <c r="AI192" i="2" a="1"/>
  <c r="AI192" i="2" s="1"/>
  <c r="AI193" i="2" a="1"/>
  <c r="AI193" i="2" s="1"/>
  <c r="AI185" i="2" a="1"/>
  <c r="AI185" i="2" s="1"/>
  <c r="AI184" i="2" a="1"/>
  <c r="AI184" i="2" s="1"/>
  <c r="AI255" i="2" a="1"/>
  <c r="AI255" i="2" s="1"/>
  <c r="AI256" i="2" a="1"/>
  <c r="AI256" i="2" s="1"/>
  <c r="AI309" i="2" a="1"/>
  <c r="AI309" i="2" s="1"/>
  <c r="AI267" i="2" a="1"/>
  <c r="AI267" i="2" s="1"/>
  <c r="AI266" i="2" a="1"/>
  <c r="AI266" i="2" s="1"/>
  <c r="AI281" i="2" a="1"/>
  <c r="AI281" i="2" s="1"/>
  <c r="AI53" i="2" a="1"/>
  <c r="AI53" i="2" s="1"/>
  <c r="AI95" i="2" a="1"/>
  <c r="AI95" i="2" s="1"/>
  <c r="AI173" i="2" a="1"/>
  <c r="AI173" i="2" s="1"/>
  <c r="AI223" i="2" a="1"/>
  <c r="AI223" i="2" s="1"/>
  <c r="AI229" i="2" a="1"/>
  <c r="AI229" i="2" s="1"/>
  <c r="AI216" i="2" a="1"/>
  <c r="AI216" i="2" s="1"/>
  <c r="AI264" i="2" a="1"/>
  <c r="AI264" i="2" s="1"/>
  <c r="AI263" i="2" a="1"/>
  <c r="AI263" i="2" s="1"/>
  <c r="AI287" i="2" a="1"/>
  <c r="AI287" i="2" s="1"/>
  <c r="AI286" i="2" a="1"/>
  <c r="AI286" i="2" s="1"/>
  <c r="AI300" i="2" a="1"/>
  <c r="AI300" i="2" s="1"/>
  <c r="AI299" i="2" a="1"/>
  <c r="AI299" i="2" s="1"/>
  <c r="AI186" i="2" a="1"/>
  <c r="AI186" i="2" s="1"/>
  <c r="AI41" i="2" a="1"/>
  <c r="AI41" i="2" s="1"/>
  <c r="AI160" i="2" a="1"/>
  <c r="AI160" i="2" s="1"/>
  <c r="AI70" i="2" a="1"/>
  <c r="AI70" i="2" s="1"/>
  <c r="AI145" i="2" a="1"/>
  <c r="AI145" i="2" s="1"/>
  <c r="AI159" i="2" a="1"/>
  <c r="AI159" i="2" s="1"/>
  <c r="AI17" i="2" a="1"/>
  <c r="AI17" i="2" s="1"/>
  <c r="AI191" i="2" a="1"/>
  <c r="AI191" i="2" s="1"/>
  <c r="AI220" i="2" a="1"/>
  <c r="AI220" i="2" s="1"/>
  <c r="AI166" i="2" a="1"/>
  <c r="AI166" i="2" s="1"/>
  <c r="AI177" i="2" a="1"/>
  <c r="AI177" i="2" s="1"/>
  <c r="AI42" i="2" a="1"/>
  <c r="AI42" i="2" s="1"/>
  <c r="AI114" i="2" a="1"/>
  <c r="AI114" i="2" s="1"/>
  <c r="AI58" i="2" a="1"/>
  <c r="AI58" i="2" s="1"/>
  <c r="AI62" i="2" a="1"/>
  <c r="AI62" i="2" s="1"/>
  <c r="AI174" i="2" a="1"/>
  <c r="AI174" i="2" s="1"/>
  <c r="AI196" i="2" a="1"/>
  <c r="AI196" i="2" s="1"/>
  <c r="AI107" i="2" a="1"/>
  <c r="AI107" i="2" s="1"/>
  <c r="AI168" i="2" a="1"/>
  <c r="AI168" i="2" s="1"/>
  <c r="AI175" i="2" a="1"/>
  <c r="AI175" i="2" s="1"/>
  <c r="AI221" i="2" a="1"/>
  <c r="AI221" i="2" s="1"/>
  <c r="AI222" i="2" a="1"/>
  <c r="AI222" i="2" s="1"/>
  <c r="AI189" i="2" a="1"/>
  <c r="AI189" i="2" s="1"/>
  <c r="AI117" i="2" a="1"/>
  <c r="AI117" i="2" s="1"/>
  <c r="AI57" i="2" a="1"/>
  <c r="AI57" i="2" s="1"/>
  <c r="AI31" i="2" a="1"/>
  <c r="AI31" i="2" s="1"/>
  <c r="AI207" i="2" a="1"/>
  <c r="AI207" i="2" s="1"/>
  <c r="AI206" i="2" a="1"/>
  <c r="AI206" i="2" s="1"/>
  <c r="AI204" i="2" a="1"/>
  <c r="AI204" i="2" s="1"/>
  <c r="AI205" i="2" a="1"/>
  <c r="AI205" i="2" s="1"/>
  <c r="AI236" i="2" a="1"/>
  <c r="AI236" i="2" s="1"/>
  <c r="AI235" i="2" a="1"/>
  <c r="AI235" i="2" s="1"/>
  <c r="AI190" i="2" a="1"/>
  <c r="AI190" i="2" s="1"/>
  <c r="AI212" i="2" a="1"/>
  <c r="AI212" i="2" s="1"/>
  <c r="AI213" i="2" a="1"/>
  <c r="AI213" i="2" s="1"/>
  <c r="AI24" i="2" a="1"/>
  <c r="AI24" i="2" s="1"/>
  <c r="AI11" i="2" a="1"/>
  <c r="AI11" i="2" s="1"/>
  <c r="AI60" i="2" a="1"/>
  <c r="AI60" i="2" s="1"/>
  <c r="AI115" i="2" a="1"/>
  <c r="AI115" i="2" s="1"/>
  <c r="AI9" i="2" a="1"/>
  <c r="AI9" i="2" s="1"/>
  <c r="AI75" i="2" a="1"/>
  <c r="AI75" i="2" s="1"/>
  <c r="AI69" i="2" a="1"/>
  <c r="AI69" i="2" s="1"/>
  <c r="AI34" i="2" a="1"/>
  <c r="AI34" i="2" s="1"/>
  <c r="AI40" i="2" a="1"/>
  <c r="AI40" i="2" s="1"/>
  <c r="AI128" i="2" a="1"/>
  <c r="AI128" i="2" s="1"/>
  <c r="AI131" i="2" a="1"/>
  <c r="AI131" i="2" s="1"/>
  <c r="AI104" i="2" a="1"/>
  <c r="AI104" i="2" s="1"/>
  <c r="AI139" i="2" a="1"/>
  <c r="AI139" i="2" s="1"/>
  <c r="AI54" i="2" a="1"/>
  <c r="AI54" i="2" s="1"/>
  <c r="AI80" i="2" a="1"/>
  <c r="AI80" i="2" s="1"/>
  <c r="AI55" i="2" a="1"/>
  <c r="AI55" i="2" s="1"/>
  <c r="AI89" i="2" a="1"/>
  <c r="AI89" i="2" s="1"/>
  <c r="AI94" i="2" a="1"/>
  <c r="AI94" i="2" s="1"/>
  <c r="AI129" i="2" a="1"/>
  <c r="AI129" i="2" s="1"/>
  <c r="AI124" i="2" a="1"/>
  <c r="AI124" i="2" s="1"/>
  <c r="AI100" i="2" a="1"/>
  <c r="AI100" i="2" s="1"/>
  <c r="AI44" i="2" a="1"/>
  <c r="AI44" i="2" s="1"/>
  <c r="AI140" i="2" a="1"/>
  <c r="AI140" i="2" s="1"/>
  <c r="AI149" i="2" a="1"/>
  <c r="AI149" i="2" s="1"/>
  <c r="AI10" i="2" a="1"/>
  <c r="AI10" i="2" s="1"/>
  <c r="AI134" i="2" a="1"/>
  <c r="AI134" i="2" s="1"/>
  <c r="AI155" i="2" a="1"/>
  <c r="AI155" i="2" s="1"/>
  <c r="AI49" i="2" a="1"/>
  <c r="AI49" i="2" s="1"/>
  <c r="AI64" i="2" a="1"/>
  <c r="AI64" i="2" s="1"/>
  <c r="AI65" i="2" a="1"/>
  <c r="AI65" i="2" s="1"/>
  <c r="AI39" i="2" a="1"/>
  <c r="AI39" i="2" s="1"/>
  <c r="AI33" i="2" a="1"/>
  <c r="AI33" i="2" s="1"/>
  <c r="AI73" i="2" a="1"/>
  <c r="AI73" i="2" s="1"/>
  <c r="AI30" i="2" a="1"/>
  <c r="AI30" i="2" s="1"/>
  <c r="AI84" i="2" a="1"/>
  <c r="AI84" i="2" s="1"/>
  <c r="AI13" i="2" a="1"/>
  <c r="AI13" i="2" s="1"/>
  <c r="AI98" i="2" a="1"/>
  <c r="AI98" i="2" s="1"/>
  <c r="AI119" i="2" a="1"/>
  <c r="AI119" i="2" s="1"/>
  <c r="AI88" i="2" a="1"/>
  <c r="AI88" i="2" s="1"/>
  <c r="AI103" i="2" a="1"/>
  <c r="AI103" i="2" s="1"/>
  <c r="AI18" i="2" a="1"/>
  <c r="AI18" i="2" s="1"/>
  <c r="AI59" i="2" a="1"/>
  <c r="AI59" i="2" s="1"/>
  <c r="AI68" i="2" a="1"/>
  <c r="AI68" i="2" s="1"/>
  <c r="AI19" i="2" a="1"/>
  <c r="AI19" i="2" s="1"/>
  <c r="AI23" i="2" a="1"/>
  <c r="AI23" i="2" s="1"/>
  <c r="AI38" i="2" a="1"/>
  <c r="AI38" i="2" s="1"/>
  <c r="AI8" i="2" a="1"/>
  <c r="AI8" i="2" s="1"/>
  <c r="AI50" i="2" a="1"/>
  <c r="AI50" i="2" s="1"/>
  <c r="AI26" i="2" a="1"/>
  <c r="AI26" i="2" s="1"/>
  <c r="AI35" i="2" a="1"/>
  <c r="AI35" i="2" s="1"/>
  <c r="AI29" i="2" a="1"/>
  <c r="AI29" i="2" s="1"/>
  <c r="AI20" i="2" a="1"/>
  <c r="AI20" i="2" s="1"/>
  <c r="AI14" i="2" a="1"/>
  <c r="AI14" i="2" s="1"/>
  <c r="AJ5" i="2"/>
  <c r="AI15" i="2" s="1" a="1"/>
  <c r="AI15" i="2" s="1"/>
  <c r="BA11" i="2"/>
  <c r="BC409" i="2"/>
  <c r="AI16" i="2" l="1" a="1"/>
  <c r="AI16" i="2" s="1"/>
  <c r="AI7" i="2" a="1"/>
  <c r="AI7" i="2" s="1"/>
  <c r="AI163" i="2" a="1"/>
  <c r="AI163" i="2" s="1"/>
  <c r="BA12" i="2"/>
  <c r="AF7" i="2"/>
  <c r="AF8" i="2"/>
  <c r="BA13" i="2" l="1"/>
  <c r="AF9" i="2"/>
  <c r="Z406" i="2" l="1"/>
  <c r="Z403" i="2"/>
  <c r="Z405" i="2"/>
  <c r="Z404" i="2"/>
  <c r="Z395" i="2"/>
  <c r="Z393" i="2"/>
  <c r="Z402" i="2"/>
  <c r="Z397" i="2"/>
  <c r="Z398" i="2"/>
  <c r="Z396" i="2"/>
  <c r="Z392" i="2"/>
  <c r="Z400" i="2"/>
  <c r="Z394" i="2"/>
  <c r="Z401" i="2"/>
  <c r="Z399" i="2"/>
  <c r="Z381" i="2"/>
  <c r="Z388" i="2"/>
  <c r="Z390" i="2"/>
  <c r="Z382" i="2"/>
  <c r="Z385" i="2"/>
  <c r="Z384" i="2"/>
  <c r="Z383" i="2"/>
  <c r="Z391" i="2"/>
  <c r="Z387" i="2"/>
  <c r="Z389" i="2"/>
  <c r="Z386" i="2"/>
  <c r="Z373" i="2"/>
  <c r="Z374" i="2"/>
  <c r="Z377" i="2"/>
  <c r="Z371" i="2"/>
  <c r="Z378" i="2"/>
  <c r="Z372" i="2"/>
  <c r="Z375" i="2"/>
  <c r="Z380" i="2"/>
  <c r="Z376" i="2"/>
  <c r="Z370" i="2"/>
  <c r="Z379" i="2"/>
  <c r="Z367" i="2"/>
  <c r="Z368" i="2"/>
  <c r="Z362" i="2"/>
  <c r="Z361" i="2"/>
  <c r="Z365" i="2"/>
  <c r="Z358" i="2"/>
  <c r="Z359" i="2"/>
  <c r="Z369" i="2"/>
  <c r="Z360" i="2"/>
  <c r="Z364" i="2"/>
  <c r="Z363" i="2"/>
  <c r="Z366" i="2"/>
  <c r="Z346" i="2"/>
  <c r="Z347" i="2"/>
  <c r="Z348" i="2"/>
  <c r="Z351" i="2"/>
  <c r="Z355" i="2"/>
  <c r="Z350" i="2"/>
  <c r="Z353" i="2"/>
  <c r="Z349" i="2"/>
  <c r="Z357" i="2"/>
  <c r="Z354" i="2"/>
  <c r="Z356" i="2"/>
  <c r="Z352" i="2"/>
  <c r="Z338" i="2"/>
  <c r="Z340" i="2"/>
  <c r="Z345" i="2"/>
  <c r="Z341" i="2"/>
  <c r="Z344" i="2"/>
  <c r="Z343" i="2"/>
  <c r="Z342" i="2"/>
  <c r="Z335" i="2"/>
  <c r="Z339" i="2"/>
  <c r="Z334" i="2"/>
  <c r="Z336" i="2"/>
  <c r="Z337" i="2"/>
  <c r="Z333" i="2"/>
  <c r="Z332" i="2"/>
  <c r="Z331" i="2"/>
  <c r="Z330" i="2"/>
  <c r="Z329" i="2"/>
  <c r="Z328" i="2"/>
  <c r="Z327" i="2"/>
  <c r="Z326" i="2"/>
  <c r="Z325" i="2"/>
  <c r="Z324" i="2"/>
  <c r="Z323" i="2"/>
  <c r="Z322" i="2"/>
  <c r="Z321" i="2"/>
  <c r="Z320" i="2"/>
  <c r="Z318" i="2"/>
  <c r="Z295" i="2"/>
  <c r="Z288" i="2"/>
  <c r="Z297" i="2"/>
  <c r="Z294" i="2"/>
  <c r="Z248" i="2"/>
  <c r="Z316" i="2"/>
  <c r="Z307" i="2"/>
  <c r="Z312" i="2"/>
  <c r="Z249" i="2"/>
  <c r="Z264" i="2"/>
  <c r="Z286" i="2"/>
  <c r="Z254" i="2"/>
  <c r="Z317" i="2"/>
  <c r="Z304" i="2"/>
  <c r="Z272" i="2"/>
  <c r="Z298" i="2"/>
  <c r="Z268" i="2"/>
  <c r="Z296" i="2"/>
  <c r="Z282" i="2"/>
  <c r="Z287" i="2"/>
  <c r="Z260" i="2"/>
  <c r="Z289" i="2"/>
  <c r="Z244" i="2"/>
  <c r="Z290" i="2"/>
  <c r="Z299" i="2"/>
  <c r="Z300" i="2"/>
  <c r="Z267" i="2"/>
  <c r="Z283" i="2"/>
  <c r="Z285" i="2"/>
  <c r="Z276" i="2"/>
  <c r="Z279" i="2"/>
  <c r="Z315" i="2"/>
  <c r="Z270" i="2"/>
  <c r="Z266" i="2"/>
  <c r="Z259" i="2"/>
  <c r="Z292" i="2"/>
  <c r="Z265" i="2"/>
  <c r="Z273" i="2"/>
  <c r="Z313" i="2"/>
  <c r="Z280" i="2"/>
  <c r="Z243" i="2"/>
  <c r="Z309" i="2"/>
  <c r="Z251" i="2"/>
  <c r="Z281" i="2"/>
  <c r="Z252" i="2"/>
  <c r="Z291" i="2"/>
  <c r="Z310" i="2"/>
  <c r="Z253" i="2"/>
  <c r="Z311" i="2"/>
  <c r="Z293" i="2"/>
  <c r="Z250" i="2"/>
  <c r="Z274" i="2"/>
  <c r="Z314" i="2"/>
  <c r="Z278" i="2"/>
  <c r="Z277" i="2"/>
  <c r="Z247" i="2"/>
  <c r="Z261" i="2"/>
  <c r="Z302" i="2"/>
  <c r="Z256" i="2"/>
  <c r="Z303" i="2"/>
  <c r="Z258" i="2"/>
  <c r="Z308" i="2"/>
  <c r="Z246" i="2"/>
  <c r="Z306" i="2"/>
  <c r="Z284" i="2"/>
  <c r="Z262" i="2"/>
  <c r="Z275" i="2"/>
  <c r="Z301" i="2"/>
  <c r="Z305" i="2"/>
  <c r="Z257" i="2"/>
  <c r="Z263" i="2"/>
  <c r="Z269" i="2"/>
  <c r="Z271" i="2"/>
  <c r="Z242" i="2"/>
  <c r="Z319" i="2"/>
  <c r="Z255" i="2"/>
  <c r="Z245" i="2"/>
  <c r="Z163" i="2"/>
  <c r="AC163" i="2" s="1"/>
  <c r="Z169" i="2"/>
  <c r="Z194" i="2"/>
  <c r="Z239" i="2"/>
  <c r="Z218" i="2"/>
  <c r="Z203" i="2"/>
  <c r="Z166" i="2"/>
  <c r="Z223" i="2"/>
  <c r="Z225" i="2"/>
  <c r="Z214" i="2"/>
  <c r="Z240" i="2"/>
  <c r="Z238" i="2"/>
  <c r="Z228" i="2"/>
  <c r="Z165" i="2"/>
  <c r="Z222" i="2"/>
  <c r="Z187" i="2"/>
  <c r="Z233" i="2"/>
  <c r="Z211" i="2"/>
  <c r="Z235" i="2"/>
  <c r="Z204" i="2"/>
  <c r="Z191" i="2"/>
  <c r="Z209" i="2"/>
  <c r="Z197" i="2"/>
  <c r="Z210" i="2"/>
  <c r="Z185" i="2"/>
  <c r="Z231" i="2"/>
  <c r="Z178" i="2"/>
  <c r="Z199" i="2"/>
  <c r="Z171" i="2"/>
  <c r="Z198" i="2"/>
  <c r="Z179" i="2"/>
  <c r="Z176" i="2"/>
  <c r="Z232" i="2"/>
  <c r="Z193" i="2"/>
  <c r="Z217" i="2"/>
  <c r="Z177" i="2"/>
  <c r="Z206" i="2"/>
  <c r="Z224" i="2"/>
  <c r="Z207" i="2"/>
  <c r="Z167" i="2"/>
  <c r="Z226" i="2"/>
  <c r="Z212" i="2"/>
  <c r="Z216" i="2"/>
  <c r="Z215" i="2"/>
  <c r="Z173" i="2"/>
  <c r="Z181" i="2"/>
  <c r="Z227" i="2"/>
  <c r="Z230" i="2"/>
  <c r="Z182" i="2"/>
  <c r="Z208" i="2"/>
  <c r="Z229" i="2"/>
  <c r="Z236" i="2"/>
  <c r="Z205" i="2"/>
  <c r="Z202" i="2"/>
  <c r="Z234" i="2"/>
  <c r="Z188" i="2"/>
  <c r="Z186" i="2"/>
  <c r="Z189" i="2"/>
  <c r="Z180" i="2"/>
  <c r="Z220" i="2"/>
  <c r="Z183" i="2"/>
  <c r="Z213" i="2"/>
  <c r="Z175" i="2"/>
  <c r="Z174" i="2"/>
  <c r="Z201" i="2"/>
  <c r="Z195" i="2"/>
  <c r="Z170" i="2"/>
  <c r="Z192" i="2"/>
  <c r="Z221" i="2"/>
  <c r="Z168" i="2"/>
  <c r="Z196" i="2"/>
  <c r="Z219" i="2"/>
  <c r="Z237" i="2"/>
  <c r="Z172" i="2"/>
  <c r="Z200" i="2"/>
  <c r="Z184" i="2"/>
  <c r="Z241" i="2"/>
  <c r="Z190" i="2"/>
  <c r="Z164" i="2"/>
  <c r="Z87" i="2"/>
  <c r="Z151" i="2"/>
  <c r="Z128" i="2"/>
  <c r="Z97" i="2"/>
  <c r="Z161" i="2"/>
  <c r="Z138" i="2"/>
  <c r="Z115" i="2"/>
  <c r="Z157" i="2"/>
  <c r="Z148" i="2"/>
  <c r="Z118" i="2"/>
  <c r="Z143" i="2"/>
  <c r="Z107" i="2"/>
  <c r="Z95" i="2"/>
  <c r="Z159" i="2"/>
  <c r="Z136" i="2"/>
  <c r="Z105" i="2"/>
  <c r="Z117" i="2"/>
  <c r="Z146" i="2"/>
  <c r="Z123" i="2"/>
  <c r="Z92" i="2"/>
  <c r="Z156" i="2"/>
  <c r="Z126" i="2"/>
  <c r="Z103" i="2"/>
  <c r="Z109" i="2"/>
  <c r="Z113" i="2"/>
  <c r="Z90" i="2"/>
  <c r="Z131" i="2"/>
  <c r="Z129" i="2"/>
  <c r="Z116" i="2"/>
  <c r="Z155" i="2"/>
  <c r="Z141" i="2"/>
  <c r="Z102" i="2"/>
  <c r="Z89" i="2"/>
  <c r="Z110" i="2"/>
  <c r="Z144" i="2"/>
  <c r="Z154" i="2"/>
  <c r="Z100" i="2"/>
  <c r="Z134" i="2"/>
  <c r="Z160" i="2"/>
  <c r="Z93" i="2"/>
  <c r="Z150" i="2"/>
  <c r="Z127" i="2"/>
  <c r="Z91" i="2"/>
  <c r="Z153" i="2"/>
  <c r="Z111" i="2"/>
  <c r="Z88" i="2"/>
  <c r="Z152" i="2"/>
  <c r="Z121" i="2"/>
  <c r="Z98" i="2"/>
  <c r="Z162" i="2"/>
  <c r="Z139" i="2"/>
  <c r="Z108" i="2"/>
  <c r="Z133" i="2"/>
  <c r="Z142" i="2"/>
  <c r="Z119" i="2"/>
  <c r="Z106" i="2"/>
  <c r="Z147" i="2"/>
  <c r="Z104" i="2"/>
  <c r="Z114" i="2"/>
  <c r="Z94" i="2"/>
  <c r="Z122" i="2"/>
  <c r="Z85" i="2"/>
  <c r="Z120" i="2"/>
  <c r="Z140" i="2"/>
  <c r="Z96" i="2"/>
  <c r="Z86" i="2"/>
  <c r="Z137" i="2"/>
  <c r="Z158" i="2"/>
  <c r="Z135" i="2"/>
  <c r="Z99" i="2"/>
  <c r="Z125" i="2"/>
  <c r="Z101" i="2"/>
  <c r="Z124" i="2"/>
  <c r="Z112" i="2"/>
  <c r="Z132" i="2"/>
  <c r="Z145" i="2"/>
  <c r="Z130" i="2"/>
  <c r="Z149" i="2"/>
  <c r="Z55" i="2"/>
  <c r="Z58" i="2"/>
  <c r="Z62" i="2"/>
  <c r="Z66" i="2"/>
  <c r="Z71" i="2"/>
  <c r="Z83" i="2"/>
  <c r="Z72" i="2"/>
  <c r="Z68" i="2"/>
  <c r="Z78" i="2"/>
  <c r="Z79" i="2"/>
  <c r="Z76" i="2"/>
  <c r="Z82" i="2"/>
  <c r="Z81" i="2"/>
  <c r="Z80" i="2"/>
  <c r="Z74" i="2"/>
  <c r="Z61" i="2"/>
  <c r="Z77" i="2"/>
  <c r="Z56" i="2"/>
  <c r="Z59" i="2"/>
  <c r="Z67" i="2"/>
  <c r="Z63" i="2"/>
  <c r="Z75" i="2"/>
  <c r="Z84" i="2"/>
  <c r="Z69" i="2"/>
  <c r="Z54" i="2"/>
  <c r="Z64" i="2"/>
  <c r="Z57" i="2"/>
  <c r="Z70" i="2"/>
  <c r="Z65" i="2"/>
  <c r="Z60" i="2"/>
  <c r="Z73" i="2"/>
  <c r="Z50" i="2"/>
  <c r="Z39" i="2"/>
  <c r="Z43" i="2"/>
  <c r="Z53" i="2"/>
  <c r="Z47" i="2"/>
  <c r="Z40" i="2"/>
  <c r="Z51" i="2"/>
  <c r="Z48" i="2"/>
  <c r="Z41" i="2"/>
  <c r="Z52" i="2"/>
  <c r="Z38" i="2"/>
  <c r="Z49" i="2"/>
  <c r="Z42" i="2"/>
  <c r="Z45" i="2"/>
  <c r="Z46" i="2"/>
  <c r="Z44" i="2"/>
  <c r="Z31" i="2"/>
  <c r="Z25" i="2"/>
  <c r="Z27" i="2"/>
  <c r="Z35" i="2"/>
  <c r="Z33" i="2"/>
  <c r="Z30" i="2"/>
  <c r="Z24" i="2"/>
  <c r="Z29" i="2"/>
  <c r="Z37" i="2"/>
  <c r="Z36" i="2"/>
  <c r="Z32" i="2"/>
  <c r="Z23" i="2"/>
  <c r="Z26" i="2"/>
  <c r="Z34" i="2"/>
  <c r="Z28" i="2"/>
  <c r="BA14" i="2"/>
  <c r="Z21" i="2"/>
  <c r="AA23" i="2" s="1"/>
  <c r="Z22" i="2"/>
  <c r="Z19" i="2"/>
  <c r="Z20" i="2"/>
  <c r="AF11" i="2" a="1"/>
  <c r="AF11" i="2" s="1"/>
  <c r="AM93" i="2" s="1"/>
  <c r="Z18" i="2"/>
  <c r="Z12" i="2"/>
  <c r="AA10" i="2" s="1"/>
  <c r="Z14" i="2"/>
  <c r="Z13" i="2"/>
  <c r="Z16" i="2"/>
  <c r="Z17" i="2"/>
  <c r="Z11" i="2"/>
  <c r="Z8" i="2"/>
  <c r="Z9" i="2"/>
  <c r="Z15" i="2"/>
  <c r="Z10" i="2"/>
  <c r="AA8" i="2" l="1"/>
  <c r="AC11" i="2"/>
  <c r="AA9" i="2"/>
  <c r="AC13" i="2"/>
  <c r="AA11" i="2"/>
  <c r="AC14" i="2"/>
  <c r="AA12" i="2"/>
  <c r="AA13" i="2"/>
  <c r="AH16" i="2"/>
  <c r="AA14" i="2"/>
  <c r="AA15" i="2"/>
  <c r="AA20" i="2"/>
  <c r="AA19" i="2"/>
  <c r="AA24" i="2"/>
  <c r="AA17" i="2"/>
  <c r="AA18" i="2"/>
  <c r="AA22" i="2"/>
  <c r="AA21" i="2"/>
  <c r="AC8" i="2"/>
  <c r="AA16" i="2"/>
  <c r="AM406" i="2"/>
  <c r="AH406" i="2"/>
  <c r="AC406" i="2"/>
  <c r="AM403" i="2"/>
  <c r="AM405" i="2"/>
  <c r="AM404" i="2"/>
  <c r="AH404" i="2"/>
  <c r="AC404" i="2"/>
  <c r="AH405" i="2"/>
  <c r="AC405" i="2"/>
  <c r="AH403" i="2"/>
  <c r="AC403" i="2"/>
  <c r="AM396" i="2"/>
  <c r="AM394" i="2"/>
  <c r="AM395" i="2"/>
  <c r="AC396" i="2"/>
  <c r="AH396" i="2"/>
  <c r="AM400" i="2"/>
  <c r="AM393" i="2"/>
  <c r="AC398" i="2"/>
  <c r="AH398" i="2"/>
  <c r="AM397" i="2"/>
  <c r="AM402" i="2"/>
  <c r="AH397" i="2"/>
  <c r="AC397" i="2"/>
  <c r="AH392" i="2"/>
  <c r="AC392" i="2"/>
  <c r="AM398" i="2"/>
  <c r="AC399" i="2"/>
  <c r="AH399" i="2"/>
  <c r="AC402" i="2"/>
  <c r="AH402" i="2"/>
  <c r="AM401" i="2"/>
  <c r="AH401" i="2"/>
  <c r="AC401" i="2"/>
  <c r="AC393" i="2"/>
  <c r="AH393" i="2"/>
  <c r="AM392" i="2"/>
  <c r="AC394" i="2"/>
  <c r="AH394" i="2"/>
  <c r="AC395" i="2"/>
  <c r="AH395" i="2"/>
  <c r="AM399" i="2"/>
  <c r="AH400" i="2"/>
  <c r="AC400" i="2"/>
  <c r="AM389" i="2"/>
  <c r="AH383" i="2"/>
  <c r="AC383" i="2"/>
  <c r="AM382" i="2"/>
  <c r="AM384" i="2"/>
  <c r="AH384" i="2"/>
  <c r="AC384" i="2"/>
  <c r="AM388" i="2"/>
  <c r="AM383" i="2"/>
  <c r="AC385" i="2"/>
  <c r="AH385" i="2"/>
  <c r="AM390" i="2"/>
  <c r="AM387" i="2"/>
  <c r="AH382" i="2"/>
  <c r="AC382" i="2"/>
  <c r="AM385" i="2"/>
  <c r="AC386" i="2"/>
  <c r="AH386" i="2"/>
  <c r="AH390" i="2"/>
  <c r="AC390" i="2"/>
  <c r="AM386" i="2"/>
  <c r="AC389" i="2"/>
  <c r="AH389" i="2"/>
  <c r="AC388" i="2"/>
  <c r="AH388" i="2"/>
  <c r="AM391" i="2"/>
  <c r="AC387" i="2"/>
  <c r="AH387" i="2"/>
  <c r="AH381" i="2"/>
  <c r="AC381" i="2"/>
  <c r="AM381" i="2"/>
  <c r="AC391" i="2"/>
  <c r="AH391" i="2"/>
  <c r="AM374" i="2"/>
  <c r="AM372" i="2"/>
  <c r="AH380" i="2"/>
  <c r="AC380" i="2"/>
  <c r="AC375" i="2"/>
  <c r="AH375" i="2"/>
  <c r="AM375" i="2"/>
  <c r="AM370" i="2"/>
  <c r="AH372" i="2"/>
  <c r="AC372" i="2"/>
  <c r="AM378" i="2"/>
  <c r="AM373" i="2"/>
  <c r="AC378" i="2"/>
  <c r="AH378" i="2"/>
  <c r="AM380" i="2"/>
  <c r="AM376" i="2"/>
  <c r="AC371" i="2"/>
  <c r="AH371" i="2"/>
  <c r="AM371" i="2"/>
  <c r="AH379" i="2"/>
  <c r="AC379" i="2"/>
  <c r="AH377" i="2"/>
  <c r="AC377" i="2"/>
  <c r="AM377" i="2"/>
  <c r="AC370" i="2"/>
  <c r="AH370" i="2"/>
  <c r="AH374" i="2"/>
  <c r="AC374" i="2"/>
  <c r="AM379" i="2"/>
  <c r="AH376" i="2"/>
  <c r="AC376" i="2"/>
  <c r="AC373" i="2"/>
  <c r="AH373" i="2"/>
  <c r="AM358" i="2"/>
  <c r="AM365" i="2"/>
  <c r="AM369" i="2"/>
  <c r="AM360" i="2"/>
  <c r="AC369" i="2"/>
  <c r="AH369" i="2"/>
  <c r="AM368" i="2"/>
  <c r="AM361" i="2"/>
  <c r="AH359" i="2"/>
  <c r="AC359" i="2"/>
  <c r="AM359" i="2"/>
  <c r="AM366" i="2"/>
  <c r="AC358" i="2"/>
  <c r="AH358" i="2"/>
  <c r="AM364" i="2"/>
  <c r="AM362" i="2"/>
  <c r="AC365" i="2"/>
  <c r="AH365" i="2"/>
  <c r="AH366" i="2"/>
  <c r="AC366" i="2"/>
  <c r="AC361" i="2"/>
  <c r="AH361" i="2"/>
  <c r="AC363" i="2"/>
  <c r="AH363" i="2"/>
  <c r="AH362" i="2"/>
  <c r="AC362" i="2"/>
  <c r="AM367" i="2"/>
  <c r="AH364" i="2"/>
  <c r="AC364" i="2"/>
  <c r="AC368" i="2"/>
  <c r="AH368" i="2"/>
  <c r="AM363" i="2"/>
  <c r="AH360" i="2"/>
  <c r="AC360" i="2"/>
  <c r="AC367" i="2"/>
  <c r="AH367" i="2"/>
  <c r="AM347" i="2"/>
  <c r="AM350" i="2"/>
  <c r="AM352" i="2"/>
  <c r="AH350" i="2"/>
  <c r="AC350" i="2"/>
  <c r="AM357" i="2"/>
  <c r="AH352" i="2"/>
  <c r="AC352" i="2"/>
  <c r="AC351" i="2"/>
  <c r="AH351" i="2"/>
  <c r="AM356" i="2"/>
  <c r="AH356" i="2"/>
  <c r="AC356" i="2"/>
  <c r="AH348" i="2"/>
  <c r="AC348" i="2"/>
  <c r="AH354" i="2"/>
  <c r="AC354" i="2"/>
  <c r="AH347" i="2"/>
  <c r="AC347" i="2"/>
  <c r="AM349" i="2"/>
  <c r="AC357" i="2"/>
  <c r="AH357" i="2"/>
  <c r="AC346" i="2"/>
  <c r="AH346" i="2"/>
  <c r="AM346" i="2"/>
  <c r="AM353" i="2"/>
  <c r="AH349" i="2"/>
  <c r="AC349" i="2"/>
  <c r="AM348" i="2"/>
  <c r="AM351" i="2"/>
  <c r="AH353" i="2"/>
  <c r="AC353" i="2"/>
  <c r="AM355" i="2"/>
  <c r="AM354" i="2"/>
  <c r="AH355" i="2"/>
  <c r="AC355" i="2"/>
  <c r="AM337" i="2"/>
  <c r="AM335" i="2"/>
  <c r="AC335" i="2"/>
  <c r="AH335" i="2"/>
  <c r="AM344" i="2"/>
  <c r="AM336" i="2"/>
  <c r="AH342" i="2"/>
  <c r="AC342" i="2"/>
  <c r="AM342" i="2"/>
  <c r="AM340" i="2"/>
  <c r="AH343" i="2"/>
  <c r="AC343" i="2"/>
  <c r="AM341" i="2"/>
  <c r="AM334" i="2"/>
  <c r="AC344" i="2"/>
  <c r="AH344" i="2"/>
  <c r="AM339" i="2"/>
  <c r="AC337" i="2"/>
  <c r="AH337" i="2"/>
  <c r="AH341" i="2"/>
  <c r="AC341" i="2"/>
  <c r="AM338" i="2"/>
  <c r="AH336" i="2"/>
  <c r="AC336" i="2"/>
  <c r="AH345" i="2"/>
  <c r="AC345" i="2"/>
  <c r="AM343" i="2"/>
  <c r="AC334" i="2"/>
  <c r="AH334" i="2"/>
  <c r="AC340" i="2"/>
  <c r="AH340" i="2"/>
  <c r="AM345" i="2"/>
  <c r="AH339" i="2"/>
  <c r="AC339" i="2"/>
  <c r="AC338" i="2"/>
  <c r="AH338" i="2"/>
  <c r="AM333" i="2"/>
  <c r="AC333" i="2"/>
  <c r="AH333" i="2"/>
  <c r="AM332" i="2"/>
  <c r="AC332" i="2"/>
  <c r="AH332" i="2"/>
  <c r="AM331" i="2"/>
  <c r="AC331" i="2"/>
  <c r="AH331" i="2"/>
  <c r="AM330" i="2"/>
  <c r="AC330" i="2"/>
  <c r="AH330" i="2"/>
  <c r="AM329" i="2"/>
  <c r="AH329" i="2"/>
  <c r="AC329" i="2"/>
  <c r="AM328" i="2"/>
  <c r="AC328" i="2"/>
  <c r="AH328" i="2"/>
  <c r="AM327" i="2"/>
  <c r="AC327" i="2"/>
  <c r="AH327" i="2"/>
  <c r="AM326" i="2"/>
  <c r="AC326" i="2"/>
  <c r="AH326" i="2"/>
  <c r="AM325" i="2"/>
  <c r="AH325" i="2"/>
  <c r="AC325" i="2"/>
  <c r="AM324" i="2"/>
  <c r="AC324" i="2"/>
  <c r="AH324" i="2"/>
  <c r="AM323" i="2"/>
  <c r="AH323" i="2"/>
  <c r="AC323" i="2"/>
  <c r="AM322" i="2"/>
  <c r="AH322" i="2"/>
  <c r="AC322" i="2"/>
  <c r="AM321" i="2"/>
  <c r="AH321" i="2"/>
  <c r="AC321" i="2"/>
  <c r="AM320" i="2"/>
  <c r="AC320" i="2"/>
  <c r="AH320" i="2"/>
  <c r="BA15" i="2"/>
  <c r="BA16" i="2" s="1"/>
  <c r="AH163" i="2"/>
  <c r="AM279" i="2"/>
  <c r="AM273" i="2"/>
  <c r="AM254" i="2"/>
  <c r="AM294" i="2"/>
  <c r="AM304" i="2"/>
  <c r="AM243" i="2"/>
  <c r="AM275" i="2"/>
  <c r="AM302" i="2"/>
  <c r="AM255" i="2"/>
  <c r="AH245" i="2"/>
  <c r="AC245" i="2"/>
  <c r="AC305" i="2"/>
  <c r="AH305" i="2"/>
  <c r="AH258" i="2"/>
  <c r="AC258" i="2"/>
  <c r="AC314" i="2"/>
  <c r="AH314" i="2"/>
  <c r="AH252" i="2"/>
  <c r="AC252" i="2"/>
  <c r="AC265" i="2"/>
  <c r="AH265" i="2"/>
  <c r="AH285" i="2"/>
  <c r="AC285" i="2"/>
  <c r="AH260" i="2"/>
  <c r="AC260" i="2"/>
  <c r="AH317" i="2"/>
  <c r="AC317" i="2"/>
  <c r="AH248" i="2"/>
  <c r="AC248" i="2"/>
  <c r="AM277" i="2"/>
  <c r="AM310" i="2"/>
  <c r="AM246" i="2"/>
  <c r="AM299" i="2"/>
  <c r="AM297" i="2"/>
  <c r="AM276" i="2"/>
  <c r="AM309" i="2"/>
  <c r="AM301" i="2"/>
  <c r="AM311" i="2"/>
  <c r="AH255" i="2"/>
  <c r="AC255" i="2"/>
  <c r="AH301" i="2"/>
  <c r="AC301" i="2"/>
  <c r="AC303" i="2"/>
  <c r="AH303" i="2"/>
  <c r="AH274" i="2"/>
  <c r="AC274" i="2"/>
  <c r="AH281" i="2"/>
  <c r="AC281" i="2"/>
  <c r="AC292" i="2"/>
  <c r="AH292" i="2"/>
  <c r="AC283" i="2"/>
  <c r="AH283" i="2"/>
  <c r="AH287" i="2"/>
  <c r="AC287" i="2"/>
  <c r="AH254" i="2"/>
  <c r="AC254" i="2"/>
  <c r="AH294" i="2"/>
  <c r="AC294" i="2"/>
  <c r="AM282" i="2"/>
  <c r="AM298" i="2"/>
  <c r="AM291" i="2"/>
  <c r="AM290" i="2"/>
  <c r="AM271" i="2"/>
  <c r="AM313" i="2"/>
  <c r="AM251" i="2"/>
  <c r="AM245" i="2"/>
  <c r="AM266" i="2"/>
  <c r="AM261" i="2"/>
  <c r="AH319" i="2"/>
  <c r="AC319" i="2"/>
  <c r="AH275" i="2"/>
  <c r="AC275" i="2"/>
  <c r="AC256" i="2"/>
  <c r="AH256" i="2"/>
  <c r="AC250" i="2"/>
  <c r="AH250" i="2"/>
  <c r="AH251" i="2"/>
  <c r="AC251" i="2"/>
  <c r="AH259" i="2"/>
  <c r="AC259" i="2"/>
  <c r="AH267" i="2"/>
  <c r="AC267" i="2"/>
  <c r="AH282" i="2"/>
  <c r="AC282" i="2"/>
  <c r="AC286" i="2"/>
  <c r="AH286" i="2"/>
  <c r="AC297" i="2"/>
  <c r="AH297" i="2"/>
  <c r="AM286" i="2"/>
  <c r="AM257" i="2"/>
  <c r="AM242" i="2"/>
  <c r="AM308" i="2"/>
  <c r="AM280" i="2"/>
  <c r="AM269" i="2"/>
  <c r="AM306" i="2"/>
  <c r="AM264" i="2"/>
  <c r="AM278" i="2"/>
  <c r="AM284" i="2"/>
  <c r="AH242" i="2"/>
  <c r="AC242" i="2"/>
  <c r="AC262" i="2"/>
  <c r="AH262" i="2"/>
  <c r="AH302" i="2"/>
  <c r="AC302" i="2"/>
  <c r="AC293" i="2"/>
  <c r="AH293" i="2"/>
  <c r="AC309" i="2"/>
  <c r="AH309" i="2"/>
  <c r="AC266" i="2"/>
  <c r="AH266" i="2"/>
  <c r="AH300" i="2"/>
  <c r="AC300" i="2"/>
  <c r="AH296" i="2"/>
  <c r="AC296" i="2"/>
  <c r="AH264" i="2"/>
  <c r="AC264" i="2"/>
  <c r="AH288" i="2"/>
  <c r="AC288" i="2"/>
  <c r="AM268" i="2"/>
  <c r="AM248" i="2"/>
  <c r="AM272" i="2"/>
  <c r="AM252" i="2"/>
  <c r="AM293" i="2"/>
  <c r="AM307" i="2"/>
  <c r="AM287" i="2"/>
  <c r="AM260" i="2"/>
  <c r="AM296" i="2"/>
  <c r="AM270" i="2"/>
  <c r="AH271" i="2"/>
  <c r="AC271" i="2"/>
  <c r="AH284" i="2"/>
  <c r="AC284" i="2"/>
  <c r="AH261" i="2"/>
  <c r="AC261" i="2"/>
  <c r="AH311" i="2"/>
  <c r="AC311" i="2"/>
  <c r="AH243" i="2"/>
  <c r="AC243" i="2"/>
  <c r="AH270" i="2"/>
  <c r="AC270" i="2"/>
  <c r="AC299" i="2"/>
  <c r="AH299" i="2"/>
  <c r="AC268" i="2"/>
  <c r="AH268" i="2"/>
  <c r="AC249" i="2"/>
  <c r="AH249" i="2"/>
  <c r="AH295" i="2"/>
  <c r="AC295" i="2"/>
  <c r="AM262" i="2"/>
  <c r="AM283" i="2"/>
  <c r="AM295" i="2"/>
  <c r="AM253" i="2"/>
  <c r="AM281" i="2"/>
  <c r="AM250" i="2"/>
  <c r="AM263" i="2"/>
  <c r="AM315" i="2"/>
  <c r="AM249" i="2"/>
  <c r="AM314" i="2"/>
  <c r="AC269" i="2"/>
  <c r="AH269" i="2"/>
  <c r="AH306" i="2"/>
  <c r="AC306" i="2"/>
  <c r="AH247" i="2"/>
  <c r="AC247" i="2"/>
  <c r="AH253" i="2"/>
  <c r="AC253" i="2"/>
  <c r="AH280" i="2"/>
  <c r="AC280" i="2"/>
  <c r="AH315" i="2"/>
  <c r="AC315" i="2"/>
  <c r="AC290" i="2"/>
  <c r="AH290" i="2"/>
  <c r="AC298" i="2"/>
  <c r="AH298" i="2"/>
  <c r="AC312" i="2"/>
  <c r="AH312" i="2"/>
  <c r="AH318" i="2"/>
  <c r="AC318" i="2"/>
  <c r="AM247" i="2"/>
  <c r="AM319" i="2"/>
  <c r="AM244" i="2"/>
  <c r="AM259" i="2"/>
  <c r="AM312" i="2"/>
  <c r="AM265" i="2"/>
  <c r="AM256" i="2"/>
  <c r="AM303" i="2"/>
  <c r="AM305" i="2"/>
  <c r="AM292" i="2"/>
  <c r="AH263" i="2"/>
  <c r="AC263" i="2"/>
  <c r="AC246" i="2"/>
  <c r="AH246" i="2"/>
  <c r="AH277" i="2"/>
  <c r="AC277" i="2"/>
  <c r="AC310" i="2"/>
  <c r="AH310" i="2"/>
  <c r="AC313" i="2"/>
  <c r="AH313" i="2"/>
  <c r="AC279" i="2"/>
  <c r="AH279" i="2"/>
  <c r="AC244" i="2"/>
  <c r="AH244" i="2"/>
  <c r="AC272" i="2"/>
  <c r="AH272" i="2"/>
  <c r="AH307" i="2"/>
  <c r="AC307" i="2"/>
  <c r="AM289" i="2"/>
  <c r="AM317" i="2"/>
  <c r="AM300" i="2"/>
  <c r="AM318" i="2"/>
  <c r="AM285" i="2"/>
  <c r="AM258" i="2"/>
  <c r="AM274" i="2"/>
  <c r="AM316" i="2"/>
  <c r="AM288" i="2"/>
  <c r="AM267" i="2"/>
  <c r="AC257" i="2"/>
  <c r="AH257" i="2"/>
  <c r="AC308" i="2"/>
  <c r="AH308" i="2"/>
  <c r="AC278" i="2"/>
  <c r="AH278" i="2"/>
  <c r="AC291" i="2"/>
  <c r="AH291" i="2"/>
  <c r="AC273" i="2"/>
  <c r="AH273" i="2"/>
  <c r="AH276" i="2"/>
  <c r="AC276" i="2"/>
  <c r="AH289" i="2"/>
  <c r="AC289" i="2"/>
  <c r="AH304" i="2"/>
  <c r="AC304" i="2"/>
  <c r="AH316" i="2"/>
  <c r="AC316" i="2"/>
  <c r="AM221" i="2"/>
  <c r="AM219" i="2"/>
  <c r="AM235" i="2"/>
  <c r="AM165" i="2"/>
  <c r="AM181" i="2"/>
  <c r="AM220" i="2"/>
  <c r="AM229" i="2"/>
  <c r="AM223" i="2"/>
  <c r="AM211" i="2"/>
  <c r="AM173" i="2"/>
  <c r="AC219" i="2"/>
  <c r="AH219" i="2"/>
  <c r="AC174" i="2"/>
  <c r="AH174" i="2"/>
  <c r="AC188" i="2"/>
  <c r="AH188" i="2"/>
  <c r="AH230" i="2"/>
  <c r="AC230" i="2"/>
  <c r="AH167" i="2"/>
  <c r="AC167" i="2"/>
  <c r="AH176" i="2"/>
  <c r="AC176" i="2"/>
  <c r="AH210" i="2"/>
  <c r="AC210" i="2"/>
  <c r="AC187" i="2"/>
  <c r="AH187" i="2"/>
  <c r="AH223" i="2"/>
  <c r="AC223" i="2"/>
  <c r="AM176" i="2"/>
  <c r="AM217" i="2"/>
  <c r="AM207" i="2"/>
  <c r="AM201" i="2"/>
  <c r="AM169" i="2"/>
  <c r="AM224" i="2"/>
  <c r="AM182" i="2"/>
  <c r="AM188" i="2"/>
  <c r="AM194" i="2"/>
  <c r="AM241" i="2"/>
  <c r="AH196" i="2"/>
  <c r="AC196" i="2"/>
  <c r="AC175" i="2"/>
  <c r="AH175" i="2"/>
  <c r="AH234" i="2"/>
  <c r="AC234" i="2"/>
  <c r="AC227" i="2"/>
  <c r="AH227" i="2"/>
  <c r="AH207" i="2"/>
  <c r="AC207" i="2"/>
  <c r="AC179" i="2"/>
  <c r="AH179" i="2"/>
  <c r="AC197" i="2"/>
  <c r="AH197" i="2"/>
  <c r="AH222" i="2"/>
  <c r="AC222" i="2"/>
  <c r="AC166" i="2"/>
  <c r="AH166" i="2"/>
  <c r="AM195" i="2"/>
  <c r="AM191" i="2"/>
  <c r="AM180" i="2"/>
  <c r="AM187" i="2"/>
  <c r="AM171" i="2"/>
  <c r="AM198" i="2"/>
  <c r="AM237" i="2"/>
  <c r="AM177" i="2"/>
  <c r="AM166" i="2"/>
  <c r="AC190" i="2"/>
  <c r="AH190" i="2"/>
  <c r="AC168" i="2"/>
  <c r="AH168" i="2"/>
  <c r="AC213" i="2"/>
  <c r="AH213" i="2"/>
  <c r="AH202" i="2"/>
  <c r="AC202" i="2"/>
  <c r="AH181" i="2"/>
  <c r="AC181" i="2"/>
  <c r="AC224" i="2"/>
  <c r="AH224" i="2"/>
  <c r="AC198" i="2"/>
  <c r="AH198" i="2"/>
  <c r="AC209" i="2"/>
  <c r="AH209" i="2"/>
  <c r="AC165" i="2"/>
  <c r="AH165" i="2"/>
  <c r="AH203" i="2"/>
  <c r="AC203" i="2"/>
  <c r="AM212" i="2"/>
  <c r="AM226" i="2"/>
  <c r="AM193" i="2"/>
  <c r="AM215" i="2"/>
  <c r="AM218" i="2"/>
  <c r="AM168" i="2"/>
  <c r="AM233" i="2"/>
  <c r="AM230" i="2"/>
  <c r="AM203" i="2"/>
  <c r="AH241" i="2"/>
  <c r="AC241" i="2"/>
  <c r="AC221" i="2"/>
  <c r="AH221" i="2"/>
  <c r="AH183" i="2"/>
  <c r="AC183" i="2"/>
  <c r="AC205" i="2"/>
  <c r="AH205" i="2"/>
  <c r="AH173" i="2"/>
  <c r="AC173" i="2"/>
  <c r="AC206" i="2"/>
  <c r="AH206" i="2"/>
  <c r="AC171" i="2"/>
  <c r="AH171" i="2"/>
  <c r="AC191" i="2"/>
  <c r="AH191" i="2"/>
  <c r="AC228" i="2"/>
  <c r="AH228" i="2"/>
  <c r="AC218" i="2"/>
  <c r="AH218" i="2"/>
  <c r="AH164" i="2"/>
  <c r="AC164" i="2"/>
  <c r="AM179" i="2"/>
  <c r="AM236" i="2"/>
  <c r="AM213" i="2"/>
  <c r="AM202" i="2"/>
  <c r="AM214" i="2"/>
  <c r="AM238" i="2"/>
  <c r="AM231" i="2"/>
  <c r="AM199" i="2"/>
  <c r="AM189" i="2"/>
  <c r="AC184" i="2"/>
  <c r="AH184" i="2"/>
  <c r="AH192" i="2"/>
  <c r="AC192" i="2"/>
  <c r="AH220" i="2"/>
  <c r="AC220" i="2"/>
  <c r="AC236" i="2"/>
  <c r="AH236" i="2"/>
  <c r="AH215" i="2"/>
  <c r="AC215" i="2"/>
  <c r="AC177" i="2"/>
  <c r="AH177" i="2"/>
  <c r="AC199" i="2"/>
  <c r="AH199" i="2"/>
  <c r="AC204" i="2"/>
  <c r="AH204" i="2"/>
  <c r="AC238" i="2"/>
  <c r="AH238" i="2"/>
  <c r="AC239" i="2"/>
  <c r="AH239" i="2"/>
  <c r="AM228" i="2"/>
  <c r="AM184" i="2"/>
  <c r="AM197" i="2"/>
  <c r="AM227" i="2"/>
  <c r="AM186" i="2"/>
  <c r="AM208" i="2"/>
  <c r="AM239" i="2"/>
  <c r="AM192" i="2"/>
  <c r="AM206" i="2"/>
  <c r="AM174" i="2"/>
  <c r="AH200" i="2"/>
  <c r="AC200" i="2"/>
  <c r="AH170" i="2"/>
  <c r="AC170" i="2"/>
  <c r="AC180" i="2"/>
  <c r="AH180" i="2"/>
  <c r="AC229" i="2"/>
  <c r="AH229" i="2"/>
  <c r="AC216" i="2"/>
  <c r="AH216" i="2"/>
  <c r="AH217" i="2"/>
  <c r="AC217" i="2"/>
  <c r="AC178" i="2"/>
  <c r="AH178" i="2"/>
  <c r="AH235" i="2"/>
  <c r="AC235" i="2"/>
  <c r="AC240" i="2"/>
  <c r="AH240" i="2"/>
  <c r="AC194" i="2"/>
  <c r="AH194" i="2"/>
  <c r="AM164" i="2"/>
  <c r="AM234" i="2"/>
  <c r="AM183" i="2"/>
  <c r="AM200" i="2"/>
  <c r="AM232" i="2"/>
  <c r="AM172" i="2"/>
  <c r="AM196" i="2"/>
  <c r="AM225" i="2"/>
  <c r="AM204" i="2"/>
  <c r="AM185" i="2"/>
  <c r="AM240" i="2"/>
  <c r="AC172" i="2"/>
  <c r="AH172" i="2"/>
  <c r="AH195" i="2"/>
  <c r="AC195" i="2"/>
  <c r="AC189" i="2"/>
  <c r="AH189" i="2"/>
  <c r="AH208" i="2"/>
  <c r="AC208" i="2"/>
  <c r="AH212" i="2"/>
  <c r="AC212" i="2"/>
  <c r="AC193" i="2"/>
  <c r="AH193" i="2"/>
  <c r="AH231" i="2"/>
  <c r="AC231" i="2"/>
  <c r="AC211" i="2"/>
  <c r="AH211" i="2"/>
  <c r="AH214" i="2"/>
  <c r="AC214" i="2"/>
  <c r="AC169" i="2"/>
  <c r="AH169" i="2"/>
  <c r="AM167" i="2"/>
  <c r="AM190" i="2"/>
  <c r="AM222" i="2"/>
  <c r="AM209" i="2"/>
  <c r="AM210" i="2"/>
  <c r="AM178" i="2"/>
  <c r="AM216" i="2"/>
  <c r="AM175" i="2"/>
  <c r="AM170" i="2"/>
  <c r="AM205" i="2"/>
  <c r="AC237" i="2"/>
  <c r="AH237" i="2"/>
  <c r="AH201" i="2"/>
  <c r="AC201" i="2"/>
  <c r="AC186" i="2"/>
  <c r="AH186" i="2"/>
  <c r="AH182" i="2"/>
  <c r="AC182" i="2"/>
  <c r="AC226" i="2"/>
  <c r="AH226" i="2"/>
  <c r="AC232" i="2"/>
  <c r="AH232" i="2"/>
  <c r="AH185" i="2"/>
  <c r="AC185" i="2"/>
  <c r="AH233" i="2"/>
  <c r="AC233" i="2"/>
  <c r="AC225" i="2"/>
  <c r="AH225" i="2"/>
  <c r="AM91" i="2"/>
  <c r="AM108" i="2"/>
  <c r="AM126" i="2"/>
  <c r="AC104" i="2"/>
  <c r="AH104" i="2"/>
  <c r="AC146" i="2"/>
  <c r="AH146" i="2"/>
  <c r="AC118" i="2"/>
  <c r="AH118" i="2"/>
  <c r="AC151" i="2"/>
  <c r="AH151" i="2"/>
  <c r="AM54" i="2"/>
  <c r="AM92" i="2"/>
  <c r="AM132" i="2"/>
  <c r="AM122" i="2"/>
  <c r="AM96" i="2"/>
  <c r="AM86" i="2"/>
  <c r="AM89" i="2"/>
  <c r="AM154" i="2"/>
  <c r="AM140" i="2"/>
  <c r="AM85" i="2"/>
  <c r="AM151" i="2"/>
  <c r="AM139" i="2"/>
  <c r="AM111" i="2"/>
  <c r="AM113" i="2"/>
  <c r="AM106" i="2"/>
  <c r="AM133" i="2"/>
  <c r="AM144" i="2"/>
  <c r="AM90" i="2"/>
  <c r="AM131" i="2"/>
  <c r="AM120" i="2"/>
  <c r="AM130" i="2"/>
  <c r="AM110" i="2"/>
  <c r="AM104" i="2"/>
  <c r="AM161" i="2"/>
  <c r="AM119" i="2"/>
  <c r="AM102" i="2"/>
  <c r="AM145" i="2"/>
  <c r="AM105" i="2"/>
  <c r="AM146" i="2"/>
  <c r="AM109" i="2"/>
  <c r="AM149" i="2"/>
  <c r="AM127" i="2"/>
  <c r="AM157" i="2"/>
  <c r="AM123" i="2"/>
  <c r="AM97" i="2"/>
  <c r="AM124" i="2"/>
  <c r="AM142" i="2"/>
  <c r="AM136" i="2"/>
  <c r="AM101" i="2"/>
  <c r="AM112" i="2"/>
  <c r="AM152" i="2"/>
  <c r="AM107" i="2"/>
  <c r="AM125" i="2"/>
  <c r="AM159" i="2"/>
  <c r="AM118" i="2"/>
  <c r="AM95" i="2"/>
  <c r="AM148" i="2"/>
  <c r="AM114" i="2"/>
  <c r="AM88" i="2"/>
  <c r="AM162" i="2"/>
  <c r="AM116" i="2"/>
  <c r="AM147" i="2"/>
  <c r="AM98" i="2"/>
  <c r="AM94" i="2"/>
  <c r="AM143" i="2"/>
  <c r="AM160" i="2"/>
  <c r="AM150" i="2"/>
  <c r="AM153" i="2"/>
  <c r="AM99" i="2"/>
  <c r="AM163" i="2"/>
  <c r="AM155" i="2"/>
  <c r="AM103" i="2"/>
  <c r="AC124" i="2"/>
  <c r="AH124" i="2"/>
  <c r="AH96" i="2"/>
  <c r="AC96" i="2"/>
  <c r="AH147" i="2"/>
  <c r="AC147" i="2"/>
  <c r="AC98" i="2"/>
  <c r="AH98" i="2"/>
  <c r="AH150" i="2"/>
  <c r="AC150" i="2"/>
  <c r="AC89" i="2"/>
  <c r="AH89" i="2"/>
  <c r="AC113" i="2"/>
  <c r="AH113" i="2"/>
  <c r="AC117" i="2"/>
  <c r="AH117" i="2"/>
  <c r="AC148" i="2"/>
  <c r="AH148" i="2"/>
  <c r="AH87" i="2"/>
  <c r="AC87" i="2"/>
  <c r="AM87" i="2"/>
  <c r="AC90" i="2"/>
  <c r="AH90" i="2"/>
  <c r="AC106" i="2"/>
  <c r="AH106" i="2"/>
  <c r="AC93" i="2"/>
  <c r="AH93" i="2"/>
  <c r="AC105" i="2"/>
  <c r="AH105" i="2"/>
  <c r="AC157" i="2"/>
  <c r="AH157" i="2"/>
  <c r="AM117" i="2"/>
  <c r="AC162" i="2"/>
  <c r="AH162" i="2"/>
  <c r="AC140" i="2"/>
  <c r="AH140" i="2"/>
  <c r="AH121" i="2"/>
  <c r="AC121" i="2"/>
  <c r="AM115" i="2"/>
  <c r="AH125" i="2"/>
  <c r="AC125" i="2"/>
  <c r="AC120" i="2"/>
  <c r="AH120" i="2"/>
  <c r="AH119" i="2"/>
  <c r="AC119" i="2"/>
  <c r="AC152" i="2"/>
  <c r="AH152" i="2"/>
  <c r="AH160" i="2"/>
  <c r="AC160" i="2"/>
  <c r="AH141" i="2"/>
  <c r="AC141" i="2"/>
  <c r="AC103" i="2"/>
  <c r="AH103" i="2"/>
  <c r="AH136" i="2"/>
  <c r="AC136" i="2"/>
  <c r="AC115" i="2"/>
  <c r="AH115" i="2"/>
  <c r="AM158" i="2"/>
  <c r="AH112" i="2"/>
  <c r="AC112" i="2"/>
  <c r="AH110" i="2"/>
  <c r="AC110" i="2"/>
  <c r="AC102" i="2"/>
  <c r="AH102" i="2"/>
  <c r="AM129" i="2"/>
  <c r="AC149" i="2"/>
  <c r="AH149" i="2"/>
  <c r="AC99" i="2"/>
  <c r="AH99" i="2"/>
  <c r="AC85" i="2"/>
  <c r="AH85" i="2"/>
  <c r="AC142" i="2"/>
  <c r="AH142" i="2"/>
  <c r="AH88" i="2"/>
  <c r="AC88" i="2"/>
  <c r="AH134" i="2"/>
  <c r="AC134" i="2"/>
  <c r="AH155" i="2"/>
  <c r="AC155" i="2"/>
  <c r="AH126" i="2"/>
  <c r="AC126" i="2"/>
  <c r="AH159" i="2"/>
  <c r="AC159" i="2"/>
  <c r="AC138" i="2"/>
  <c r="AH138" i="2"/>
  <c r="AM138" i="2"/>
  <c r="AH86" i="2"/>
  <c r="AC86" i="2"/>
  <c r="AH127" i="2"/>
  <c r="AC127" i="2"/>
  <c r="AH101" i="2"/>
  <c r="AC101" i="2"/>
  <c r="AH109" i="2"/>
  <c r="AC109" i="2"/>
  <c r="AH130" i="2"/>
  <c r="AC130" i="2"/>
  <c r="AH135" i="2"/>
  <c r="AC135" i="2"/>
  <c r="AH122" i="2"/>
  <c r="AC122" i="2"/>
  <c r="AC133" i="2"/>
  <c r="AH133" i="2"/>
  <c r="AH111" i="2"/>
  <c r="AC111" i="2"/>
  <c r="AC100" i="2"/>
  <c r="AH100" i="2"/>
  <c r="AC116" i="2"/>
  <c r="AH116" i="2"/>
  <c r="AH156" i="2"/>
  <c r="AC156" i="2"/>
  <c r="AC95" i="2"/>
  <c r="AH95" i="2"/>
  <c r="AH161" i="2"/>
  <c r="AC161" i="2"/>
  <c r="AM137" i="2"/>
  <c r="AM134" i="2"/>
  <c r="AM156" i="2"/>
  <c r="AH145" i="2"/>
  <c r="AC145" i="2"/>
  <c r="AC158" i="2"/>
  <c r="AH158" i="2"/>
  <c r="AC94" i="2"/>
  <c r="AH94" i="2"/>
  <c r="AC108" i="2"/>
  <c r="AH108" i="2"/>
  <c r="AC153" i="2"/>
  <c r="AH153" i="2"/>
  <c r="AH154" i="2"/>
  <c r="AC154" i="2"/>
  <c r="AH129" i="2"/>
  <c r="AC129" i="2"/>
  <c r="AH92" i="2"/>
  <c r="AC92" i="2"/>
  <c r="AC107" i="2"/>
  <c r="AH107" i="2"/>
  <c r="AC97" i="2"/>
  <c r="AH97" i="2"/>
  <c r="AM141" i="2"/>
  <c r="AM128" i="2"/>
  <c r="AM135" i="2"/>
  <c r="AH132" i="2"/>
  <c r="AC132" i="2"/>
  <c r="AC137" i="2"/>
  <c r="AH137" i="2"/>
  <c r="AC114" i="2"/>
  <c r="AH114" i="2"/>
  <c r="AH139" i="2"/>
  <c r="AC139" i="2"/>
  <c r="AH91" i="2"/>
  <c r="AC91" i="2"/>
  <c r="AH144" i="2"/>
  <c r="AC144" i="2"/>
  <c r="AH131" i="2"/>
  <c r="AC131" i="2"/>
  <c r="AH123" i="2"/>
  <c r="AC123" i="2"/>
  <c r="AC143" i="2"/>
  <c r="AH143" i="2"/>
  <c r="AH128" i="2"/>
  <c r="AC128" i="2"/>
  <c r="AM121" i="2"/>
  <c r="AM100" i="2"/>
  <c r="AM59" i="2"/>
  <c r="AM78" i="2"/>
  <c r="AM66" i="2"/>
  <c r="AM68" i="2"/>
  <c r="AM71" i="2"/>
  <c r="AM65" i="2"/>
  <c r="AM79" i="2"/>
  <c r="AM41" i="2"/>
  <c r="AM80" i="2"/>
  <c r="AM83" i="2"/>
  <c r="AM73" i="2"/>
  <c r="AM49" i="2"/>
  <c r="AM55" i="2"/>
  <c r="AC64" i="2"/>
  <c r="AH64" i="2"/>
  <c r="AH54" i="2"/>
  <c r="AC54" i="2"/>
  <c r="AC55" i="2"/>
  <c r="AH55" i="2"/>
  <c r="AM81" i="2"/>
  <c r="AM72" i="2"/>
  <c r="AC61" i="2"/>
  <c r="AH61" i="2"/>
  <c r="AC68" i="2"/>
  <c r="AH68" i="2"/>
  <c r="AM56" i="2"/>
  <c r="AM69" i="2"/>
  <c r="AH84" i="2"/>
  <c r="AC84" i="2"/>
  <c r="AC72" i="2"/>
  <c r="AH72" i="2"/>
  <c r="AM67" i="2"/>
  <c r="AM62" i="2"/>
  <c r="AM64" i="2"/>
  <c r="AH60" i="2"/>
  <c r="AC60" i="2"/>
  <c r="AC75" i="2"/>
  <c r="AH75" i="2"/>
  <c r="AC80" i="2"/>
  <c r="AH80" i="2"/>
  <c r="AC83" i="2"/>
  <c r="AH83" i="2"/>
  <c r="AM60" i="2"/>
  <c r="AM76" i="2"/>
  <c r="AH56" i="2"/>
  <c r="AC56" i="2"/>
  <c r="AH79" i="2"/>
  <c r="AC79" i="2"/>
  <c r="AC58" i="2"/>
  <c r="AH58" i="2"/>
  <c r="AC78" i="2"/>
  <c r="AH78" i="2"/>
  <c r="AM58" i="2"/>
  <c r="AC69" i="2"/>
  <c r="AH69" i="2"/>
  <c r="AM84" i="2"/>
  <c r="AM82" i="2"/>
  <c r="AM70" i="2"/>
  <c r="AH73" i="2"/>
  <c r="AC73" i="2"/>
  <c r="AH74" i="2"/>
  <c r="AC74" i="2"/>
  <c r="AM63" i="2"/>
  <c r="AM74" i="2"/>
  <c r="AM57" i="2"/>
  <c r="AC65" i="2"/>
  <c r="AH65" i="2"/>
  <c r="AH63" i="2"/>
  <c r="AC63" i="2"/>
  <c r="AC81" i="2"/>
  <c r="AH81" i="2"/>
  <c r="AC71" i="2"/>
  <c r="AH71" i="2"/>
  <c r="AM77" i="2"/>
  <c r="AC70" i="2"/>
  <c r="AH70" i="2"/>
  <c r="AC82" i="2"/>
  <c r="AH82" i="2"/>
  <c r="AC57" i="2"/>
  <c r="AH57" i="2"/>
  <c r="AC59" i="2"/>
  <c r="AH59" i="2"/>
  <c r="AH76" i="2"/>
  <c r="AC76" i="2"/>
  <c r="AH62" i="2"/>
  <c r="AC62" i="2"/>
  <c r="AM75" i="2"/>
  <c r="AH67" i="2"/>
  <c r="AC67" i="2"/>
  <c r="AC66" i="2"/>
  <c r="AH66" i="2"/>
  <c r="AC77" i="2"/>
  <c r="AH77" i="2"/>
  <c r="AM23" i="2"/>
  <c r="AM61" i="2"/>
  <c r="AM45" i="2"/>
  <c r="AM43" i="2"/>
  <c r="AM53" i="2"/>
  <c r="AM39" i="2"/>
  <c r="AM44" i="2"/>
  <c r="AM50" i="2"/>
  <c r="AH44" i="2"/>
  <c r="AC44" i="2"/>
  <c r="AM48" i="2"/>
  <c r="AM51" i="2"/>
  <c r="AH46" i="2"/>
  <c r="AC46" i="2"/>
  <c r="AH51" i="2"/>
  <c r="AC51" i="2"/>
  <c r="AC45" i="2"/>
  <c r="AH45" i="2"/>
  <c r="AM40" i="2"/>
  <c r="AM47" i="2"/>
  <c r="AC49" i="2"/>
  <c r="AH49" i="2"/>
  <c r="AC53" i="2"/>
  <c r="AH53" i="2"/>
  <c r="AH40" i="2"/>
  <c r="AC40" i="2"/>
  <c r="AH42" i="2"/>
  <c r="AC42" i="2"/>
  <c r="AC47" i="2"/>
  <c r="AH47" i="2"/>
  <c r="AM42" i="2"/>
  <c r="AM38" i="2"/>
  <c r="AC38" i="2"/>
  <c r="AH38" i="2"/>
  <c r="AC43" i="2"/>
  <c r="AH43" i="2"/>
  <c r="AC52" i="2"/>
  <c r="AH52" i="2"/>
  <c r="AC39" i="2"/>
  <c r="AH39" i="2"/>
  <c r="AM46" i="2"/>
  <c r="AM52" i="2"/>
  <c r="AH41" i="2"/>
  <c r="AC41" i="2"/>
  <c r="AH50" i="2"/>
  <c r="AC50" i="2"/>
  <c r="AH48" i="2"/>
  <c r="AC48" i="2"/>
  <c r="AM14" i="2"/>
  <c r="AM37" i="2"/>
  <c r="AM28" i="2"/>
  <c r="AH36" i="2"/>
  <c r="AC36" i="2"/>
  <c r="AM27" i="2"/>
  <c r="AM34" i="2"/>
  <c r="AH29" i="2"/>
  <c r="AC29" i="2"/>
  <c r="AM25" i="2"/>
  <c r="AC25" i="2"/>
  <c r="AH25" i="2"/>
  <c r="AM36" i="2"/>
  <c r="AC28" i="2"/>
  <c r="AH28" i="2"/>
  <c r="AH24" i="2"/>
  <c r="AC24" i="2"/>
  <c r="AC30" i="2"/>
  <c r="AH30" i="2"/>
  <c r="AC26" i="2"/>
  <c r="AH26" i="2"/>
  <c r="AH33" i="2"/>
  <c r="AC33" i="2"/>
  <c r="AM29" i="2"/>
  <c r="AH23" i="2"/>
  <c r="AC23" i="2"/>
  <c r="AC35" i="2"/>
  <c r="AH35" i="2"/>
  <c r="AM8" i="2"/>
  <c r="AM32" i="2"/>
  <c r="AM31" i="2"/>
  <c r="AM35" i="2"/>
  <c r="AM30" i="2"/>
  <c r="AM26" i="2"/>
  <c r="AH34" i="2"/>
  <c r="AC34" i="2"/>
  <c r="AC32" i="2"/>
  <c r="AH32" i="2"/>
  <c r="AH27" i="2"/>
  <c r="AC27" i="2"/>
  <c r="AM33" i="2"/>
  <c r="AM24" i="2"/>
  <c r="AH37" i="2"/>
  <c r="AC37" i="2"/>
  <c r="AC31" i="2"/>
  <c r="AH31" i="2"/>
  <c r="AC22" i="2"/>
  <c r="AH22" i="2"/>
  <c r="AH21" i="2"/>
  <c r="AC21" i="2"/>
  <c r="AM22" i="2"/>
  <c r="AM21" i="2"/>
  <c r="AM20" i="2"/>
  <c r="AM16" i="2"/>
  <c r="AM12" i="2"/>
  <c r="AC20" i="2"/>
  <c r="AH20" i="2"/>
  <c r="AM10" i="2"/>
  <c r="AH19" i="2"/>
  <c r="AC19" i="2"/>
  <c r="AH11" i="2"/>
  <c r="AM7" i="2"/>
  <c r="AM18" i="2"/>
  <c r="AM19" i="2"/>
  <c r="AH13" i="2"/>
  <c r="AC16" i="2"/>
  <c r="AM11" i="2"/>
  <c r="AC18" i="2"/>
  <c r="AH18" i="2"/>
  <c r="AM13" i="2"/>
  <c r="AM15" i="2"/>
  <c r="AM9" i="2"/>
  <c r="AM17" i="2"/>
  <c r="AH17" i="2"/>
  <c r="AC17" i="2"/>
  <c r="AH14" i="2"/>
  <c r="AC12" i="2"/>
  <c r="AH12" i="2"/>
  <c r="AH8" i="2"/>
  <c r="AC9" i="2"/>
  <c r="AH9" i="2"/>
  <c r="AH10" i="2"/>
  <c r="AC10" i="2"/>
  <c r="AC15" i="2"/>
  <c r="AH15" i="2"/>
  <c r="BE7" i="2" l="1"/>
  <c r="BA17" i="2"/>
  <c r="AF13" i="2"/>
  <c r="AL200" i="2" s="1"/>
  <c r="AL406" i="2" l="1"/>
  <c r="AL405" i="2"/>
  <c r="AL404" i="2"/>
  <c r="AL403" i="2"/>
  <c r="AL402" i="2"/>
  <c r="AL394" i="2"/>
  <c r="AL396" i="2"/>
  <c r="AL392" i="2"/>
  <c r="AL401" i="2"/>
  <c r="AL395" i="2"/>
  <c r="AL399" i="2"/>
  <c r="AL400" i="2"/>
  <c r="AL397" i="2"/>
  <c r="AL398" i="2"/>
  <c r="AL393" i="2"/>
  <c r="AL386" i="2"/>
  <c r="AL387" i="2"/>
  <c r="AL388" i="2"/>
  <c r="AL381" i="2"/>
  <c r="AL383" i="2"/>
  <c r="AL391" i="2"/>
  <c r="AL389" i="2"/>
  <c r="AL384" i="2"/>
  <c r="AL390" i="2"/>
  <c r="AL382" i="2"/>
  <c r="AL385" i="2"/>
  <c r="AL370" i="2"/>
  <c r="AL373" i="2"/>
  <c r="AL379" i="2"/>
  <c r="AL374" i="2"/>
  <c r="AL375" i="2"/>
  <c r="AL378" i="2"/>
  <c r="AL372" i="2"/>
  <c r="AL376" i="2"/>
  <c r="AL371" i="2"/>
  <c r="AL377" i="2"/>
  <c r="AL380" i="2"/>
  <c r="AL366" i="2"/>
  <c r="AL359" i="2"/>
  <c r="AL362" i="2"/>
  <c r="AL360" i="2"/>
  <c r="AL368" i="2"/>
  <c r="AL369" i="2"/>
  <c r="AL358" i="2"/>
  <c r="AL367" i="2"/>
  <c r="AL365" i="2"/>
  <c r="AL361" i="2"/>
  <c r="AL364" i="2"/>
  <c r="AL363" i="2"/>
  <c r="AL348" i="2"/>
  <c r="AL352" i="2"/>
  <c r="AL353" i="2"/>
  <c r="AL357" i="2"/>
  <c r="AL347" i="2"/>
  <c r="AL350" i="2"/>
  <c r="AL356" i="2"/>
  <c r="AL349" i="2"/>
  <c r="AL355" i="2"/>
  <c r="AL354" i="2"/>
  <c r="AL351" i="2"/>
  <c r="AL346" i="2"/>
  <c r="AL343" i="2"/>
  <c r="AL337" i="2"/>
  <c r="AL338" i="2"/>
  <c r="AL344" i="2"/>
  <c r="AL345" i="2"/>
  <c r="AL342" i="2"/>
  <c r="AL335" i="2"/>
  <c r="AL336" i="2"/>
  <c r="AL341" i="2"/>
  <c r="AL340" i="2"/>
  <c r="AL334" i="2"/>
  <c r="AL339" i="2"/>
  <c r="AL333" i="2"/>
  <c r="AL332" i="2"/>
  <c r="AL331" i="2"/>
  <c r="AL330" i="2"/>
  <c r="AL329" i="2"/>
  <c r="AL328" i="2"/>
  <c r="AL327" i="2"/>
  <c r="AL326" i="2"/>
  <c r="AL325" i="2"/>
  <c r="AL324" i="2"/>
  <c r="AL323" i="2"/>
  <c r="AL322" i="2"/>
  <c r="AL321" i="2"/>
  <c r="AL320" i="2"/>
  <c r="AL242" i="2"/>
  <c r="AL256" i="2"/>
  <c r="AL308" i="2"/>
  <c r="AL311" i="2"/>
  <c r="AL266" i="2"/>
  <c r="AL274" i="2"/>
  <c r="AL243" i="2"/>
  <c r="AL306" i="2"/>
  <c r="AL255" i="2"/>
  <c r="AL296" i="2"/>
  <c r="AL316" i="2"/>
  <c r="AL247" i="2"/>
  <c r="AL292" i="2"/>
  <c r="AL262" i="2"/>
  <c r="AL271" i="2"/>
  <c r="AL265" i="2"/>
  <c r="AL285" i="2"/>
  <c r="AL264" i="2"/>
  <c r="AL245" i="2"/>
  <c r="AL298" i="2"/>
  <c r="AL303" i="2"/>
  <c r="AL268" i="2"/>
  <c r="AL287" i="2"/>
  <c r="AL269" i="2"/>
  <c r="AL286" i="2"/>
  <c r="AL315" i="2"/>
  <c r="AL281" i="2"/>
  <c r="AL289" i="2"/>
  <c r="AL260" i="2"/>
  <c r="AL309" i="2"/>
  <c r="AL252" i="2"/>
  <c r="AL283" i="2"/>
  <c r="AL319" i="2"/>
  <c r="AL312" i="2"/>
  <c r="AL318" i="2"/>
  <c r="AL284" i="2"/>
  <c r="AL263" i="2"/>
  <c r="AL288" i="2"/>
  <c r="AL261" i="2"/>
  <c r="AL254" i="2"/>
  <c r="AL301" i="2"/>
  <c r="AL290" i="2"/>
  <c r="AL299" i="2"/>
  <c r="AL317" i="2"/>
  <c r="AL246" i="2"/>
  <c r="AL250" i="2"/>
  <c r="AL280" i="2"/>
  <c r="AL251" i="2"/>
  <c r="AL244" i="2"/>
  <c r="AL270" i="2"/>
  <c r="AL297" i="2"/>
  <c r="AL307" i="2"/>
  <c r="AL279" i="2"/>
  <c r="AL277" i="2"/>
  <c r="AL314" i="2"/>
  <c r="AL294" i="2"/>
  <c r="AL313" i="2"/>
  <c r="AL282" i="2"/>
  <c r="AL291" i="2"/>
  <c r="AL275" i="2"/>
  <c r="AL295" i="2"/>
  <c r="AL267" i="2"/>
  <c r="AL276" i="2"/>
  <c r="AL253" i="2"/>
  <c r="AL278" i="2"/>
  <c r="AL302" i="2"/>
  <c r="AL304" i="2"/>
  <c r="AL259" i="2"/>
  <c r="AL293" i="2"/>
  <c r="AL257" i="2"/>
  <c r="AL248" i="2"/>
  <c r="AL300" i="2"/>
  <c r="AL305" i="2"/>
  <c r="AL249" i="2"/>
  <c r="AL258" i="2"/>
  <c r="AL310" i="2"/>
  <c r="AL273" i="2"/>
  <c r="AL272" i="2"/>
  <c r="AL198" i="2"/>
  <c r="AL167" i="2"/>
  <c r="AL183" i="2"/>
  <c r="AL201" i="2"/>
  <c r="AL166" i="2"/>
  <c r="AL221" i="2"/>
  <c r="AL192" i="2"/>
  <c r="AL239" i="2"/>
  <c r="AL190" i="2"/>
  <c r="AL208" i="2"/>
  <c r="AL206" i="2"/>
  <c r="AL170" i="2"/>
  <c r="AL194" i="2"/>
  <c r="AL225" i="2"/>
  <c r="AL181" i="2"/>
  <c r="AL218" i="2"/>
  <c r="AL217" i="2"/>
  <c r="AL197" i="2"/>
  <c r="AL202" i="2"/>
  <c r="AL199" i="2"/>
  <c r="AL241" i="2"/>
  <c r="AL228" i="2"/>
  <c r="AL184" i="2"/>
  <c r="AL212" i="2"/>
  <c r="AL180" i="2"/>
  <c r="AL173" i="2"/>
  <c r="AL236" i="2"/>
  <c r="AL231" i="2"/>
  <c r="AL196" i="2"/>
  <c r="AL182" i="2"/>
  <c r="AL230" i="2"/>
  <c r="AL233" i="2"/>
  <c r="AL188" i="2"/>
  <c r="AL222" i="2"/>
  <c r="AL191" i="2"/>
  <c r="AL165" i="2"/>
  <c r="AL186" i="2"/>
  <c r="AL172" i="2"/>
  <c r="AL174" i="2"/>
  <c r="AL175" i="2"/>
  <c r="AL238" i="2"/>
  <c r="AL210" i="2"/>
  <c r="AL214" i="2"/>
  <c r="AL213" i="2"/>
  <c r="AL220" i="2"/>
  <c r="AL178" i="2"/>
  <c r="AL235" i="2"/>
  <c r="AL204" i="2"/>
  <c r="AL176" i="2"/>
  <c r="AL229" i="2"/>
  <c r="AL203" i="2"/>
  <c r="AL216" i="2"/>
  <c r="AL187" i="2"/>
  <c r="AL240" i="2"/>
  <c r="AL171" i="2"/>
  <c r="AL195" i="2"/>
  <c r="AL227" i="2"/>
  <c r="AL169" i="2"/>
  <c r="AL223" i="2"/>
  <c r="AL219" i="2"/>
  <c r="AL189" i="2"/>
  <c r="AL215" i="2"/>
  <c r="AL232" i="2"/>
  <c r="AL97" i="2"/>
  <c r="AL164" i="2"/>
  <c r="AL224" i="2"/>
  <c r="AL209" i="2"/>
  <c r="AL207" i="2"/>
  <c r="AL179" i="2"/>
  <c r="AL193" i="2"/>
  <c r="AL168" i="2"/>
  <c r="AL211" i="2"/>
  <c r="AL237" i="2"/>
  <c r="AL226" i="2"/>
  <c r="AL234" i="2"/>
  <c r="AL177" i="2"/>
  <c r="AL205" i="2"/>
  <c r="AL185" i="2"/>
  <c r="AL93" i="2"/>
  <c r="AL155" i="2"/>
  <c r="AL119" i="2"/>
  <c r="AL135" i="2"/>
  <c r="AL147" i="2"/>
  <c r="AL161" i="2"/>
  <c r="AL158" i="2"/>
  <c r="AL66" i="2"/>
  <c r="AL86" i="2"/>
  <c r="AL126" i="2"/>
  <c r="AL85" i="2"/>
  <c r="AL152" i="2"/>
  <c r="AL115" i="2"/>
  <c r="AL140" i="2"/>
  <c r="AL121" i="2"/>
  <c r="AL116" i="2"/>
  <c r="AL87" i="2"/>
  <c r="AL124" i="2"/>
  <c r="AL149" i="2"/>
  <c r="AL150" i="2"/>
  <c r="AL137" i="2"/>
  <c r="AL101" i="2"/>
  <c r="AL122" i="2"/>
  <c r="AL159" i="2"/>
  <c r="AL110" i="2"/>
  <c r="AL100" i="2"/>
  <c r="AL120" i="2"/>
  <c r="AL141" i="2"/>
  <c r="AL89" i="2"/>
  <c r="AL163" i="2"/>
  <c r="AL99" i="2"/>
  <c r="AL143" i="2"/>
  <c r="AL160" i="2"/>
  <c r="AL132" i="2"/>
  <c r="AL102" i="2"/>
  <c r="AL154" i="2"/>
  <c r="AL127" i="2"/>
  <c r="AL90" i="2"/>
  <c r="AL108" i="2"/>
  <c r="AL162" i="2"/>
  <c r="AL88" i="2"/>
  <c r="AL107" i="2"/>
  <c r="AL134" i="2"/>
  <c r="AL133" i="2"/>
  <c r="AL104" i="2"/>
  <c r="AL106" i="2"/>
  <c r="AL139" i="2"/>
  <c r="AL136" i="2"/>
  <c r="AL105" i="2"/>
  <c r="AL113" i="2"/>
  <c r="AL129" i="2"/>
  <c r="AL138" i="2"/>
  <c r="AL130" i="2"/>
  <c r="AL145" i="2"/>
  <c r="AL111" i="2"/>
  <c r="AL156" i="2"/>
  <c r="AL109" i="2"/>
  <c r="AL144" i="2"/>
  <c r="AL118" i="2"/>
  <c r="AL95" i="2"/>
  <c r="AL123" i="2"/>
  <c r="AL146" i="2"/>
  <c r="AL103" i="2"/>
  <c r="AL112" i="2"/>
  <c r="AL153" i="2"/>
  <c r="AL131" i="2"/>
  <c r="AL91" i="2"/>
  <c r="AL128" i="2"/>
  <c r="AL148" i="2"/>
  <c r="AL157" i="2"/>
  <c r="AL94" i="2"/>
  <c r="AL96" i="2"/>
  <c r="AL98" i="2"/>
  <c r="AL92" i="2"/>
  <c r="AL142" i="2"/>
  <c r="AL151" i="2"/>
  <c r="AL125" i="2"/>
  <c r="AL117" i="2"/>
  <c r="BA18" i="2"/>
  <c r="BA19" i="2" s="1"/>
  <c r="AL114" i="2"/>
  <c r="AL52" i="2"/>
  <c r="AL82" i="2"/>
  <c r="AL67" i="2"/>
  <c r="AL78" i="2"/>
  <c r="AL77" i="2"/>
  <c r="AL76" i="2"/>
  <c r="AL75" i="2"/>
  <c r="AL55" i="2"/>
  <c r="AL68" i="2"/>
  <c r="AL61" i="2"/>
  <c r="AL69" i="2"/>
  <c r="AL62" i="2"/>
  <c r="AL64" i="2"/>
  <c r="AL60" i="2"/>
  <c r="AL59" i="2"/>
  <c r="AL84" i="2"/>
  <c r="AL63" i="2"/>
  <c r="AL70" i="2"/>
  <c r="AL81" i="2"/>
  <c r="AL80" i="2"/>
  <c r="AL54" i="2"/>
  <c r="AL58" i="2"/>
  <c r="AL73" i="2"/>
  <c r="AL57" i="2"/>
  <c r="AL79" i="2"/>
  <c r="AL74" i="2"/>
  <c r="AL83" i="2"/>
  <c r="AL71" i="2"/>
  <c r="AL65" i="2"/>
  <c r="AL72" i="2"/>
  <c r="AL56" i="2"/>
  <c r="AL43" i="2"/>
  <c r="AL40" i="2"/>
  <c r="AL39" i="2"/>
  <c r="AL42" i="2"/>
  <c r="AL41" i="2"/>
  <c r="AL45" i="2"/>
  <c r="AL44" i="2"/>
  <c r="AL49" i="2"/>
  <c r="AL50" i="2"/>
  <c r="AL48" i="2"/>
  <c r="AL46" i="2"/>
  <c r="AL38" i="2"/>
  <c r="AL53" i="2"/>
  <c r="AL47" i="2"/>
  <c r="AL51" i="2"/>
  <c r="AL33" i="2"/>
  <c r="AL32" i="2"/>
  <c r="AL26" i="2"/>
  <c r="AL31" i="2"/>
  <c r="AL28" i="2"/>
  <c r="AL35" i="2"/>
  <c r="AL34" i="2"/>
  <c r="AL29" i="2"/>
  <c r="AL24" i="2"/>
  <c r="AL23" i="2"/>
  <c r="AL25" i="2"/>
  <c r="AL36" i="2"/>
  <c r="AL27" i="2"/>
  <c r="AL30" i="2"/>
  <c r="AL37" i="2"/>
  <c r="AL21" i="2"/>
  <c r="AL22" i="2"/>
  <c r="AL19" i="2"/>
  <c r="AL20" i="2"/>
  <c r="AL17" i="2"/>
  <c r="AL18" i="2"/>
  <c r="AL8" i="2"/>
  <c r="AL16" i="2"/>
  <c r="AL9" i="2"/>
  <c r="AL7" i="2"/>
  <c r="AL13" i="2"/>
  <c r="AL14" i="2"/>
  <c r="AL12" i="2"/>
  <c r="AL15" i="2"/>
  <c r="AL11" i="2"/>
  <c r="AL10" i="2"/>
  <c r="BA20" i="2" l="1"/>
  <c r="BA21" i="2" s="1"/>
  <c r="BA22" i="2" l="1"/>
  <c r="BA23" i="2" l="1"/>
  <c r="BA24" i="2" l="1"/>
  <c r="BA25" i="2" l="1"/>
  <c r="BA26" i="2" s="1"/>
  <c r="BA27" i="2" s="1"/>
  <c r="BA28" i="2" l="1"/>
  <c r="BA29" i="2" l="1"/>
  <c r="BA30" i="2" s="1"/>
  <c r="BA31" i="2" l="1"/>
  <c r="BA32" i="2" l="1"/>
  <c r="BA33" i="2" l="1"/>
  <c r="BA34" i="2" s="1"/>
  <c r="BA35" i="2" s="1"/>
  <c r="BA36" i="2" l="1"/>
  <c r="BA37" i="2" l="1"/>
  <c r="BA38" i="2" l="1"/>
  <c r="BA39" i="2" l="1"/>
  <c r="BA113" i="2"/>
  <c r="BA40" i="2" l="1"/>
  <c r="BA116" i="2"/>
  <c r="BA41" i="2" l="1"/>
  <c r="BA42" i="2" l="1"/>
  <c r="BA43" i="2" l="1"/>
  <c r="BA124" i="2"/>
  <c r="BA44" i="2" l="1"/>
  <c r="BA127" i="2"/>
  <c r="BA45" i="2" l="1"/>
  <c r="BA46" i="2" l="1"/>
  <c r="BA132" i="2"/>
  <c r="BA47" i="2" l="1"/>
  <c r="BA133" i="2"/>
  <c r="BA48" i="2" l="1"/>
  <c r="BA49" i="2" l="1"/>
  <c r="BA136" i="2"/>
  <c r="BA50" i="2" l="1"/>
  <c r="BA51" i="2" l="1"/>
  <c r="BA52" i="2" l="1"/>
  <c r="BA140" i="2"/>
  <c r="BA53" i="2" l="1"/>
  <c r="BA144" i="2"/>
  <c r="BA54" i="2" l="1"/>
  <c r="BA147" i="2"/>
  <c r="BA55" i="2" l="1"/>
  <c r="BA152" i="2"/>
  <c r="BA56" i="2" l="1"/>
  <c r="BA153" i="2"/>
  <c r="BA156" i="2"/>
  <c r="BA57" i="2" l="1"/>
  <c r="BA58" i="2" l="1"/>
  <c r="BA161" i="2"/>
  <c r="BA59" i="2" l="1"/>
  <c r="BA60" i="2" l="1"/>
  <c r="BA61" i="2" l="1"/>
  <c r="BA164" i="2"/>
  <c r="BA62" i="2" l="1"/>
  <c r="BA63" i="2" l="1"/>
  <c r="BA170" i="2"/>
  <c r="BA64" i="2" l="1"/>
  <c r="BA172" i="2"/>
  <c r="BA65" i="2" l="1"/>
  <c r="BA66" i="2" l="1"/>
  <c r="BA67" i="2" l="1"/>
  <c r="BA181" i="2"/>
  <c r="BA68" i="2" l="1"/>
  <c r="BA69" i="2" l="1"/>
  <c r="BA70" i="2" l="1"/>
  <c r="BA71" i="2" l="1"/>
  <c r="BA72" i="2" l="1"/>
  <c r="BA73" i="2" l="1"/>
  <c r="BA74" i="2" l="1"/>
  <c r="BA75" i="2" l="1"/>
  <c r="BA76" i="2" l="1"/>
  <c r="BA77" i="2" l="1"/>
  <c r="BA78" i="2" l="1"/>
  <c r="BA79" i="2" l="1"/>
  <c r="BA80" i="2" l="1"/>
  <c r="BA81" i="2" l="1"/>
  <c r="BA82" i="2" l="1"/>
  <c r="BA83" i="2" l="1"/>
  <c r="BA84" i="2" l="1"/>
  <c r="BA85" i="2" l="1"/>
  <c r="BA86" i="2" l="1"/>
  <c r="BA87" i="2" l="1"/>
  <c r="BA88" i="2" l="1"/>
  <c r="BA89" i="2" l="1"/>
  <c r="BA90" i="2" l="1"/>
  <c r="BA91" i="2" l="1"/>
  <c r="BA92" i="2" l="1"/>
  <c r="BA93" i="2" l="1"/>
  <c r="BA94" i="2" l="1"/>
  <c r="BA95" i="2" l="1"/>
  <c r="BA96" i="2" l="1"/>
  <c r="BA97" i="2" l="1"/>
  <c r="BA98" i="2" l="1"/>
  <c r="BA99" i="2" l="1"/>
  <c r="BA100" i="2" l="1"/>
  <c r="BA101" i="2" l="1"/>
  <c r="BA102" i="2" l="1"/>
  <c r="BA103" i="2" l="1"/>
  <c r="BA104" i="2" l="1"/>
  <c r="BA105" i="2" l="1"/>
  <c r="BA106" i="2" l="1"/>
  <c r="BA107" i="2" l="1"/>
  <c r="BA108" i="2" s="1"/>
  <c r="BA109" i="2" l="1"/>
  <c r="BA110" i="2" l="1"/>
  <c r="BA111" i="2" s="1"/>
  <c r="BA112" i="2" l="1"/>
  <c r="BA114" i="2" s="1"/>
  <c r="BA115" i="2" l="1"/>
  <c r="BA117" i="2" s="1"/>
  <c r="BA118" i="2" l="1"/>
  <c r="BA119" i="2" l="1"/>
  <c r="BA121" i="2" s="1"/>
  <c r="BA122" i="2" l="1"/>
  <c r="BA123" i="2" s="1"/>
  <c r="BA125" i="2"/>
  <c r="BA126" i="2" l="1"/>
  <c r="BA128" i="2" s="1"/>
  <c r="BA129" i="2" s="1"/>
  <c r="BA131" i="2" l="1"/>
  <c r="BA134" i="2" l="1"/>
  <c r="BA135" i="2" s="1"/>
  <c r="BA137" i="2" s="1"/>
  <c r="BA138" i="2" l="1"/>
  <c r="BA139" i="2"/>
  <c r="BA142" i="2" l="1"/>
  <c r="BA145" i="2" l="1"/>
  <c r="BA143" i="2"/>
  <c r="BA146" i="2" s="1"/>
  <c r="BA148" i="2" s="1"/>
  <c r="BA149" i="2" l="1"/>
  <c r="BA151" i="2"/>
  <c r="BA154" i="2" s="1"/>
  <c r="BA155" i="2" s="1"/>
  <c r="BA157" i="2" s="1"/>
  <c r="BA158" i="2" l="1"/>
  <c r="BA159" i="2" l="1"/>
  <c r="BA162" i="2" l="1"/>
  <c r="BA163" i="2" s="1"/>
  <c r="BA165" i="2"/>
  <c r="BA166" i="2" l="1"/>
  <c r="BA168" i="2" s="1"/>
  <c r="BA169" i="2" s="1"/>
  <c r="BA171" i="2" l="1"/>
  <c r="BA174" i="2" l="1"/>
  <c r="BA175" i="2" s="1"/>
  <c r="BA177" i="2" s="1"/>
  <c r="BA178" i="2" l="1"/>
  <c r="BA183" i="2" s="1"/>
  <c r="BA179" i="2"/>
  <c r="BA182" i="2" s="1"/>
  <c r="BA184" i="2" l="1"/>
  <c r="BA185" i="2" s="1"/>
  <c r="BA186" i="2" l="1"/>
  <c r="BA188" i="2" l="1"/>
  <c r="BA187" i="2"/>
  <c r="BA189" i="2"/>
  <c r="BA190" i="2" s="1"/>
  <c r="BA191" i="2" l="1"/>
  <c r="BA192" i="2" s="1"/>
  <c r="BA194" i="2" l="1"/>
  <c r="BA195" i="2" s="1"/>
  <c r="BA196" i="2" s="1"/>
  <c r="BA193" i="2"/>
  <c r="BA197" i="2"/>
  <c r="BA198" i="2" l="1"/>
  <c r="BA199" i="2" s="1"/>
  <c r="BA200" i="2" s="1"/>
  <c r="BA201" i="2" s="1"/>
  <c r="BA202" i="2" s="1"/>
  <c r="BA203" i="2" l="1"/>
  <c r="BA204" i="2" s="1"/>
  <c r="BA205" i="2" s="1"/>
  <c r="BA206" i="2" l="1"/>
  <c r="BA207" i="2"/>
  <c r="BA208" i="2"/>
  <c r="BA209" i="2" s="1"/>
  <c r="BA210" i="2" s="1"/>
  <c r="BA211" i="2" s="1"/>
  <c r="BA212" i="2" l="1"/>
  <c r="BA213" i="2" s="1"/>
  <c r="BA214" i="2" s="1"/>
  <c r="BA215" i="2" l="1"/>
  <c r="BA218" i="2" s="1"/>
  <c r="BA219" i="2"/>
  <c r="BA220" i="2" s="1"/>
  <c r="BA216" i="2" l="1"/>
  <c r="BA217" i="2"/>
  <c r="BA221" i="2" s="1"/>
  <c r="BA222" i="2" s="1"/>
  <c r="BA223" i="2"/>
  <c r="BA224" i="2" l="1"/>
  <c r="BA225" i="2" s="1"/>
  <c r="BA226" i="2"/>
  <c r="BA227" i="2"/>
  <c r="BA228" i="2" l="1"/>
  <c r="BA229" i="2"/>
  <c r="BA230" i="2"/>
  <c r="BA231" i="2" s="1"/>
  <c r="BA232" i="2" l="1"/>
  <c r="BA233" i="2" s="1"/>
  <c r="BA234" i="2" s="1"/>
  <c r="BA235" i="2" l="1"/>
  <c r="BA238" i="2" s="1"/>
  <c r="BA239" i="2"/>
  <c r="BA240" i="2" s="1"/>
  <c r="BA236" i="2" l="1"/>
  <c r="BA237" i="2"/>
  <c r="BA241" i="2" s="1"/>
  <c r="BA242" i="2" s="1"/>
  <c r="BA243" i="2"/>
  <c r="BA244" i="2" l="1"/>
  <c r="BA245" i="2" s="1"/>
  <c r="BA246" i="2"/>
  <c r="BA247" i="2"/>
  <c r="BA248" i="2" s="1"/>
  <c r="BA249" i="2" s="1"/>
  <c r="BA250" i="2" l="1"/>
  <c r="BA251" i="2" l="1"/>
  <c r="BA252" i="2" s="1"/>
  <c r="BA253" i="2" s="1"/>
  <c r="BA254" i="2" s="1"/>
  <c r="BA255" i="2" l="1"/>
  <c r="BA258" i="2" s="1"/>
  <c r="BA259" i="2"/>
  <c r="BA256" i="2" l="1"/>
  <c r="BA257" i="2"/>
  <c r="BA260" i="2"/>
  <c r="BA261" i="2" s="1"/>
  <c r="BA262" i="2" s="1"/>
  <c r="BA263" i="2" s="1"/>
  <c r="BA264" i="2" l="1"/>
  <c r="BA265" i="2" s="1"/>
  <c r="BA266" i="2" l="1"/>
  <c r="BA267" i="2"/>
  <c r="BA268" i="2"/>
  <c r="BA269" i="2" s="1"/>
  <c r="BA270" i="2" s="1"/>
  <c r="BA271" i="2" l="1"/>
  <c r="BA272" i="2"/>
  <c r="BA273" i="2" s="1"/>
  <c r="BA274" i="2" s="1"/>
  <c r="BA275" i="2" l="1"/>
  <c r="BA278" i="2" s="1"/>
  <c r="BA279" i="2"/>
  <c r="BA280" i="2" s="1"/>
  <c r="BA276" i="2" l="1"/>
  <c r="BA277" i="2"/>
  <c r="BA281" i="2"/>
  <c r="BA282" i="2" s="1"/>
  <c r="BA283" i="2" s="1"/>
  <c r="BA284" i="2" l="1"/>
  <c r="BA285" i="2" l="1"/>
  <c r="BA287" i="2" s="1"/>
  <c r="BA288" i="2" s="1"/>
  <c r="BA286" i="2"/>
  <c r="BA289" i="2"/>
  <c r="BA290" i="2"/>
  <c r="BA291" i="2" s="1"/>
  <c r="BA292" i="2" s="1"/>
  <c r="BA293" i="2" s="1"/>
  <c r="BA294" i="2" s="1"/>
  <c r="BA295" i="2" l="1"/>
  <c r="BA298" i="2"/>
  <c r="BA296" i="2"/>
  <c r="BA297" i="2" s="1"/>
  <c r="BA299" i="2" l="1"/>
  <c r="BA300" i="2" s="1"/>
  <c r="BA301" i="2" s="1"/>
  <c r="BA302" i="2" s="1"/>
  <c r="BA303" i="2" l="1"/>
  <c r="BA304" i="2"/>
  <c r="BA305" i="2" s="1"/>
  <c r="BA306" i="2" l="1"/>
  <c r="BA307" i="2"/>
  <c r="BA308" i="2" s="1"/>
  <c r="BA309" i="2" l="1"/>
  <c r="BA310" i="2"/>
  <c r="BA311" i="2" s="1"/>
  <c r="BA312" i="2" s="1"/>
  <c r="BA313" i="2" s="1"/>
  <c r="BA314" i="2" l="1"/>
  <c r="BA315" i="2" s="1"/>
  <c r="BA316" i="2" s="1"/>
  <c r="BA317" i="2" l="1"/>
  <c r="BA318" i="2" s="1"/>
  <c r="BA319" i="2" s="1"/>
  <c r="BA320" i="2" l="1"/>
  <c r="BA321" i="2" s="1"/>
  <c r="BA322" i="2" l="1"/>
  <c r="BA323" i="2" l="1"/>
  <c r="BA324" i="2" l="1"/>
  <c r="BA325" i="2" l="1"/>
  <c r="BA326" i="2" l="1"/>
  <c r="BA327" i="2" l="1"/>
  <c r="BA328" i="2" l="1"/>
  <c r="BA329" i="2" l="1"/>
  <c r="BA330" i="2" l="1"/>
  <c r="BA331" i="2" l="1"/>
  <c r="BA332" i="2" l="1"/>
  <c r="BA333" i="2" l="1"/>
  <c r="BA334" i="2" s="1"/>
  <c r="BA335" i="2" s="1"/>
  <c r="BA336" i="2" s="1"/>
  <c r="BA337" i="2" s="1"/>
  <c r="BA338" i="2" s="1"/>
  <c r="BA339" i="2" s="1"/>
  <c r="BA340" i="2" s="1"/>
  <c r="BA341" i="2" s="1"/>
  <c r="BA342" i="2" s="1"/>
  <c r="BA343" i="2" s="1"/>
  <c r="BA344" i="2" s="1"/>
  <c r="BA345" i="2" s="1"/>
  <c r="BA346" i="2" s="1"/>
  <c r="BA347" i="2" s="1"/>
  <c r="BA348" i="2" l="1"/>
  <c r="BA349" i="2" s="1"/>
  <c r="BA350" i="2" s="1"/>
  <c r="BA351" i="2" l="1"/>
  <c r="BA352" i="2" s="1"/>
  <c r="BA353" i="2" l="1"/>
  <c r="BA354" i="2" l="1"/>
  <c r="BA355" i="2" s="1"/>
  <c r="BA356" i="2" l="1"/>
  <c r="BA357" i="2" s="1"/>
  <c r="BA358" i="2" s="1"/>
  <c r="BA359" i="2" s="1"/>
  <c r="BA360" i="2" l="1"/>
  <c r="BA361" i="2" l="1"/>
  <c r="BA362" i="2" s="1"/>
  <c r="BA363" i="2" l="1"/>
  <c r="BA364" i="2" l="1"/>
  <c r="BA365" i="2" s="1"/>
  <c r="BA366" i="2" s="1"/>
  <c r="BA367" i="2" l="1"/>
  <c r="BA368" i="2" l="1"/>
  <c r="BA369" i="2" l="1"/>
  <c r="BA370" i="2" s="1"/>
  <c r="BA371" i="2" s="1"/>
  <c r="BA372" i="2" l="1"/>
  <c r="BA373" i="2" l="1"/>
  <c r="BA374" i="2" s="1"/>
  <c r="BA375" i="2" l="1"/>
  <c r="BA376" i="2" l="1"/>
  <c r="BA377" i="2" l="1"/>
  <c r="BA378" i="2" l="1"/>
  <c r="BA379" i="2" l="1"/>
  <c r="BA380" i="2" l="1"/>
  <c r="BA381" i="2" l="1"/>
  <c r="BA382" i="2" l="1"/>
  <c r="BA383" i="2" s="1"/>
  <c r="BA384" i="2" l="1"/>
  <c r="BA385" i="2" l="1"/>
  <c r="BA386" i="2" l="1"/>
  <c r="BA387" i="2" l="1"/>
  <c r="BA388" i="2" s="1"/>
  <c r="BA389" i="2" s="1"/>
  <c r="BA390" i="2" l="1"/>
  <c r="BA391" i="2" s="1"/>
  <c r="BA392" i="2" l="1"/>
  <c r="BA393" i="2" l="1"/>
  <c r="BA394" i="2" l="1"/>
  <c r="BA395" i="2" l="1"/>
  <c r="BA396" i="2" l="1"/>
  <c r="BA397" i="2" l="1"/>
  <c r="BA398" i="2" l="1"/>
  <c r="BA399" i="2" l="1"/>
  <c r="BA400" i="2" l="1"/>
  <c r="BA401" i="2" l="1"/>
  <c r="BA402" i="2" l="1"/>
  <c r="BA403" i="2" l="1"/>
  <c r="BA404" i="2" l="1"/>
  <c r="BA405" i="2" l="1"/>
  <c r="BA406" i="2" l="1"/>
  <c r="BA407" i="2" l="1"/>
  <c r="BA408" i="2" l="1"/>
  <c r="BA409" i="2" s="1"/>
  <c r="BA410" i="2" s="1"/>
  <c r="BA411" i="2" s="1"/>
  <c r="BA412" i="2" l="1"/>
  <c r="BA413" i="2" l="1"/>
  <c r="BA414" i="2" l="1"/>
  <c r="BA415" i="2" l="1"/>
  <c r="BA416" i="2" l="1"/>
  <c r="BA417" i="2" l="1"/>
  <c r="BA418" i="2" l="1"/>
  <c r="BA419" i="2" l="1"/>
  <c r="BA420" i="2" s="1"/>
  <c r="BA421" i="2" s="1"/>
  <c r="BA422" i="2" l="1"/>
  <c r="BA423" i="2" l="1"/>
  <c r="BA424" i="2" l="1"/>
  <c r="BA425" i="2" l="1"/>
  <c r="BA426" i="2" l="1"/>
  <c r="BA427" i="2" l="1"/>
  <c r="BA428" i="2" l="1"/>
  <c r="BA429" i="2" l="1"/>
  <c r="BA430" i="2" l="1"/>
  <c r="BA431" i="2" s="1"/>
  <c r="BA432" i="2" l="1"/>
  <c r="BA433" i="2" s="1"/>
  <c r="BA434" i="2" s="1"/>
  <c r="BA435" i="2" s="1"/>
  <c r="BA436" i="2" s="1"/>
  <c r="BA437" i="2" s="1"/>
  <c r="BA438" i="2" s="1"/>
  <c r="BA439" i="2" s="1"/>
  <c r="BA440" i="2" l="1"/>
  <c r="BA441" i="2" s="1"/>
  <c r="BA442" i="2" l="1"/>
  <c r="BA443" i="2" s="1"/>
  <c r="BA444" i="2" s="1"/>
  <c r="BA445" i="2" s="1"/>
  <c r="BA446" i="2" s="1"/>
  <c r="BA447" i="2" s="1"/>
  <c r="BA448" i="2" s="1"/>
  <c r="BA449" i="2" s="1"/>
  <c r="BA450" i="2" s="1"/>
  <c r="BA451" i="2" s="1"/>
  <c r="BA452" i="2" l="1"/>
  <c r="BA453" i="2" l="1"/>
  <c r="BA454" i="2" l="1"/>
  <c r="BA455" i="2" l="1"/>
  <c r="BA456" i="2" l="1"/>
  <c r="BA457" i="2" l="1"/>
  <c r="BA458" i="2" l="1"/>
  <c r="BA459" i="2" l="1"/>
  <c r="BA460" i="2" l="1"/>
  <c r="BA461" i="2" l="1"/>
  <c r="BA462" i="2" l="1"/>
  <c r="BA463" i="2" l="1"/>
  <c r="BA464" i="2" l="1"/>
  <c r="BA465" i="2" l="1"/>
  <c r="BA466" i="2" l="1"/>
  <c r="BA472" i="2"/>
  <c r="BA467" i="2" l="1"/>
  <c r="BA468" i="2" l="1"/>
  <c r="BA469" i="2" s="1"/>
  <c r="BA470" i="2" s="1"/>
  <c r="BA471" i="2" s="1"/>
  <c r="BA480" i="2"/>
  <c r="BA473" i="2" l="1"/>
  <c r="BA474" i="2" s="1"/>
  <c r="BA475" i="2" s="1"/>
  <c r="BA476" i="2" s="1"/>
  <c r="BA477" i="2" s="1"/>
  <c r="BA478" i="2" s="1"/>
  <c r="BA479" i="2" s="1"/>
  <c r="BA481" i="2" l="1"/>
  <c r="BA492" i="2"/>
  <c r="BA482" i="2" l="1"/>
  <c r="BA483" i="2" s="1"/>
  <c r="BA484" i="2" s="1"/>
  <c r="BA485" i="2" s="1"/>
  <c r="BA486" i="2" s="1"/>
  <c r="BA487" i="2" s="1"/>
  <c r="BA488" i="2" s="1"/>
  <c r="BA489" i="2" s="1"/>
  <c r="BA490" i="2" s="1"/>
  <c r="BA491" i="2" s="1"/>
  <c r="BA493" i="2" l="1"/>
  <c r="BA494" i="2" s="1"/>
  <c r="BA495" i="2" l="1"/>
  <c r="BA496" i="2" s="1"/>
  <c r="BA497" i="2" l="1"/>
  <c r="BA498" i="2" l="1"/>
  <c r="BA499" i="2" l="1"/>
  <c r="BA500" i="2" l="1"/>
  <c r="BA501" i="2" l="1"/>
  <c r="BA502" i="2" l="1"/>
  <c r="BA503" i="2" l="1"/>
  <c r="BA504" i="2" l="1"/>
  <c r="BA505" i="2" l="1"/>
  <c r="BA506" i="2" l="1"/>
  <c r="BA507" i="2" l="1"/>
  <c r="BA508" i="2" l="1"/>
  <c r="BA509" i="2" l="1"/>
  <c r="BA510" i="2" l="1"/>
  <c r="BA511" i="2" l="1"/>
  <c r="BA512" i="2" l="1"/>
  <c r="BA513" i="2" l="1"/>
  <c r="BA514" i="2" l="1"/>
  <c r="BA515" i="2" l="1"/>
  <c r="BA516" i="2" l="1"/>
  <c r="BA532" i="2"/>
  <c r="BA517" i="2" l="1"/>
  <c r="BA552" i="2"/>
  <c r="BA518" i="2" l="1"/>
  <c r="BA560" i="2"/>
  <c r="BA519" i="2" l="1"/>
  <c r="BA520" i="2" l="1"/>
  <c r="BA521" i="2" l="1"/>
  <c r="BA522" i="2" l="1"/>
  <c r="BA523" i="2" l="1"/>
  <c r="BA524" i="2" l="1"/>
  <c r="BA525" i="2" s="1"/>
  <c r="BA526" i="2" s="1"/>
  <c r="BA527" i="2" s="1"/>
  <c r="BA528" i="2" s="1"/>
  <c r="BA529" i="2" s="1"/>
  <c r="BA530" i="2" s="1"/>
  <c r="BA531" i="2" s="1"/>
  <c r="BA533" i="2" s="1"/>
  <c r="BA534" i="2" s="1"/>
  <c r="BA535" i="2" s="1"/>
  <c r="BA536" i="2" s="1"/>
  <c r="BA537" i="2" s="1"/>
  <c r="BA538" i="2" s="1"/>
  <c r="BA539" i="2" s="1"/>
  <c r="BA540" i="2" s="1"/>
  <c r="BA541" i="2" s="1"/>
  <c r="BA542" i="2" s="1"/>
  <c r="BA543" i="2" s="1"/>
  <c r="BA544" i="2" s="1"/>
  <c r="BA545" i="2" s="1"/>
  <c r="BA546" i="2" s="1"/>
  <c r="BA547" i="2" s="1"/>
  <c r="BA548" i="2" s="1"/>
  <c r="BA549" i="2" s="1"/>
  <c r="BA550" i="2" s="1"/>
  <c r="BA551" i="2" s="1"/>
  <c r="BA553" i="2" s="1"/>
  <c r="BA554" i="2" s="1"/>
  <c r="BA555" i="2" s="1"/>
  <c r="BA556" i="2" s="1"/>
  <c r="BA557" i="2" s="1"/>
  <c r="BA558" i="2" s="1"/>
  <c r="BA559" i="2" s="1"/>
  <c r="BA561" i="2" l="1"/>
  <c r="BA562" i="2" s="1"/>
  <c r="BA563" i="2" s="1"/>
  <c r="BA564" i="2" s="1"/>
  <c r="BA565" i="2" s="1"/>
  <c r="BA566" i="2" s="1"/>
  <c r="BA567" i="2" s="1"/>
  <c r="BA568" i="2" s="1"/>
  <c r="BA569" i="2" s="1"/>
  <c r="BA570" i="2" s="1"/>
  <c r="BA571" i="2" s="1"/>
  <c r="BA572" i="2" s="1"/>
  <c r="BA573" i="2" s="1"/>
  <c r="BA574" i="2" s="1"/>
  <c r="BA575" i="2" s="1"/>
  <c r="BA576" i="2" s="1"/>
  <c r="BA577" i="2" s="1"/>
  <c r="BA578" i="2" s="1"/>
  <c r="BA579" i="2" s="1"/>
  <c r="BA580" i="2" s="1"/>
  <c r="BA581" i="2" s="1"/>
  <c r="BA582" i="2" s="1"/>
  <c r="BA583" i="2" s="1"/>
  <c r="BA584" i="2" s="1"/>
  <c r="BA585" i="2" s="1"/>
  <c r="BA586" i="2" s="1"/>
  <c r="BA587" i="2" s="1"/>
  <c r="BA588" i="2" s="1"/>
  <c r="BA589" i="2" s="1"/>
  <c r="BA590" i="2" s="1"/>
  <c r="BA591" i="2" s="1"/>
  <c r="BA592" i="2" l="1"/>
  <c r="BA593" i="2" s="1"/>
  <c r="BA594" i="2" s="1"/>
  <c r="BA595" i="2" s="1"/>
  <c r="BA596" i="2" s="1"/>
  <c r="BA597" i="2" s="1"/>
  <c r="BA598" i="2" s="1"/>
  <c r="BA600" i="2"/>
  <c r="BA601" i="2" s="1"/>
  <c r="BA599" i="2"/>
  <c r="BA603" i="2"/>
  <c r="BA602" i="2"/>
  <c r="BA604" i="2" l="1"/>
  <c r="BA605" i="2" s="1"/>
  <c r="BA606" i="2" s="1"/>
  <c r="BA607" i="2" s="1"/>
  <c r="BA608" i="2" s="1"/>
  <c r="BA609" i="2" s="1"/>
  <c r="BA610" i="2" s="1"/>
  <c r="BA611" i="2" s="1"/>
  <c r="BA612" i="2" s="1"/>
  <c r="BA613" i="2" s="1"/>
  <c r="BA614" i="2" s="1"/>
  <c r="BA615" i="2" s="1"/>
  <c r="BA616" i="2" s="1"/>
  <c r="BA617" i="2" s="1"/>
  <c r="BA618" i="2" s="1"/>
  <c r="BA619" i="2" s="1"/>
  <c r="BA620" i="2" s="1"/>
  <c r="BA621" i="2" s="1"/>
  <c r="BA622" i="2" s="1"/>
  <c r="BA623" i="2" s="1"/>
  <c r="BA624" i="2" s="1"/>
  <c r="BA625" i="2" s="1"/>
  <c r="BA626" i="2" s="1"/>
  <c r="BA627" i="2" s="1"/>
  <c r="BA628" i="2" s="1"/>
  <c r="BA629" i="2" s="1"/>
  <c r="BA630" i="2" s="1"/>
  <c r="BA631" i="2" s="1"/>
  <c r="BA632" i="2" s="1"/>
  <c r="BA633" i="2" s="1"/>
  <c r="BA634" i="2" s="1"/>
  <c r="BA635" i="2" s="1"/>
  <c r="BA636" i="2" s="1"/>
  <c r="BA637" i="2" s="1"/>
  <c r="BA638" i="2" s="1"/>
  <c r="BA639" i="2" s="1"/>
  <c r="BA640" i="2" s="1"/>
  <c r="BA641" i="2" s="1"/>
  <c r="BA642" i="2" s="1"/>
  <c r="BA643" i="2" s="1"/>
  <c r="BA644" i="2" s="1"/>
  <c r="BA645" i="2" s="1"/>
  <c r="BA646" i="2" s="1"/>
  <c r="BA647" i="2" s="1"/>
  <c r="BA648" i="2" s="1"/>
  <c r="BA649" i="2" s="1"/>
  <c r="BA650" i="2" s="1"/>
  <c r="BA651" i="2" s="1"/>
  <c r="BA652" i="2" s="1"/>
  <c r="BA653" i="2" s="1"/>
  <c r="BA654" i="2" s="1"/>
  <c r="BA655" i="2" s="1"/>
  <c r="BA656" i="2" s="1"/>
  <c r="BA657" i="2" s="1"/>
  <c r="BA658" i="2"/>
  <c r="BA666" i="2"/>
  <c r="BA678" i="2"/>
  <c r="BA659" i="2" l="1"/>
  <c r="BA660" i="2" s="1"/>
  <c r="BA661" i="2" s="1"/>
  <c r="BA662" i="2" s="1"/>
  <c r="BA663" i="2" s="1"/>
  <c r="BA664" i="2" s="1"/>
  <c r="BA665" i="2" s="1"/>
  <c r="BA686" i="2"/>
  <c r="BA667" i="2" l="1"/>
  <c r="BA668" i="2" s="1"/>
  <c r="BA669" i="2" s="1"/>
  <c r="BA670" i="2" s="1"/>
  <c r="BA671" i="2" s="1"/>
  <c r="BA672" i="2" s="1"/>
  <c r="BA673" i="2" s="1"/>
  <c r="BA674" i="2" s="1"/>
  <c r="BA675" i="2" s="1"/>
  <c r="BA676" i="2" s="1"/>
  <c r="BA677" i="2" s="1"/>
  <c r="BA698" i="2"/>
  <c r="BA679" i="2" l="1"/>
  <c r="BA680" i="2" s="1"/>
  <c r="BA681" i="2" s="1"/>
  <c r="BA682" i="2" s="1"/>
  <c r="BA683" i="2" s="1"/>
  <c r="BA684" i="2" s="1"/>
  <c r="BA685" i="2" s="1"/>
  <c r="BA687" i="2" l="1"/>
  <c r="BA688" i="2" s="1"/>
  <c r="BA689" i="2" s="1"/>
  <c r="BA690" i="2" s="1"/>
  <c r="BA691" i="2" s="1"/>
  <c r="BA692" i="2" s="1"/>
  <c r="BA693" i="2" s="1"/>
  <c r="BA694" i="2" s="1"/>
  <c r="BA695" i="2" s="1"/>
  <c r="BA696" i="2" s="1"/>
  <c r="BA697" i="2" s="1"/>
  <c r="BA706" i="2"/>
  <c r="BA699" i="2" l="1"/>
  <c r="BA700" i="2" s="1"/>
  <c r="BA701" i="2" s="1"/>
  <c r="BA702" i="2" s="1"/>
  <c r="BA703" i="2" s="1"/>
  <c r="BA704" i="2" l="1"/>
  <c r="BA705" i="2" s="1"/>
  <c r="BA707" i="2" s="1"/>
  <c r="BA708" i="2" l="1"/>
  <c r="BA709" i="2" s="1"/>
  <c r="BA710" i="2" s="1"/>
  <c r="BA711" i="2" s="1"/>
  <c r="BA712" i="2" l="1"/>
  <c r="BA713" i="2" l="1"/>
  <c r="BA714" i="2" l="1"/>
  <c r="BA719" i="2"/>
  <c r="BA720" i="2"/>
  <c r="BA721" i="2"/>
  <c r="BA722" i="2"/>
  <c r="BA723" i="2"/>
  <c r="BA727" i="2"/>
  <c r="BA725" i="2"/>
  <c r="BA726" i="2"/>
  <c r="BA729" i="2"/>
  <c r="BA728" i="2"/>
  <c r="BA716" i="2" l="1"/>
  <c r="BA715" i="2"/>
  <c r="BA718" i="2"/>
  <c r="BA717" i="2"/>
  <c r="BA732" i="2"/>
  <c r="BA724" i="2" l="1"/>
  <c r="BA730" i="2" s="1"/>
  <c r="BA733" i="2"/>
  <c r="BA731" i="2" l="1"/>
  <c r="BA734" i="2"/>
  <c r="BA735" i="2" s="1"/>
  <c r="BA743" i="2"/>
  <c r="BA744" i="2" s="1"/>
  <c r="BA750" i="2"/>
  <c r="BA748" i="2"/>
  <c r="BA749" i="2"/>
  <c r="BA752" i="2"/>
  <c r="BA751" i="2"/>
  <c r="BA757" i="2"/>
  <c r="BA756" i="2"/>
  <c r="BA761" i="2"/>
  <c r="BA758" i="2"/>
  <c r="BA741" i="2" l="1"/>
  <c r="BA742" i="2" s="1"/>
  <c r="BA736" i="2"/>
  <c r="BA737" i="2"/>
  <c r="BA738" i="2"/>
  <c r="BA739" i="2"/>
  <c r="BA740" i="2"/>
  <c r="BA746" i="2"/>
  <c r="BA745" i="2"/>
  <c r="BA760" i="2"/>
  <c r="BA759" i="2"/>
  <c r="BA767" i="2"/>
  <c r="BA763" i="2"/>
  <c r="BA764" i="2"/>
  <c r="BA765" i="2"/>
  <c r="BA766" i="2"/>
  <c r="BA747" i="2" l="1"/>
  <c r="BA771" i="2"/>
  <c r="BA772" i="2" s="1"/>
  <c r="BA770" i="2"/>
  <c r="BA774" i="2"/>
  <c r="BA773" i="2"/>
  <c r="BA753" i="2" l="1"/>
  <c r="BA779" i="2"/>
  <c r="BA778" i="2"/>
  <c r="BA783" i="2"/>
  <c r="BA780" i="2"/>
  <c r="BA781" i="2"/>
  <c r="BA782" i="2"/>
  <c r="BA784" i="2"/>
  <c r="BA805" i="2"/>
  <c r="BA806" i="2"/>
  <c r="BA754" i="2" l="1"/>
  <c r="BA786" i="2"/>
  <c r="BA787" i="2"/>
  <c r="BA789" i="2"/>
  <c r="BA788" i="2"/>
  <c r="BA791" i="2"/>
  <c r="BA790" i="2"/>
  <c r="BA792" i="2"/>
  <c r="BA804" i="2"/>
  <c r="BA755" i="2" l="1"/>
  <c r="BE8" i="2"/>
  <c r="BA795" i="2"/>
  <c r="BA794" i="2"/>
  <c r="BA797" i="2"/>
  <c r="BA796" i="2"/>
  <c r="BA799" i="2"/>
  <c r="BA798" i="2"/>
  <c r="BA801" i="2"/>
  <c r="BA800" i="2"/>
  <c r="BA803" i="2"/>
  <c r="BA802" i="2"/>
  <c r="BA762" i="2" l="1"/>
  <c r="BE9" i="2"/>
  <c r="BE10" i="2"/>
  <c r="BE11" i="2"/>
  <c r="BE12" i="2"/>
  <c r="BA768" i="2" l="1"/>
  <c r="BA775" i="2" l="1"/>
  <c r="BA776" i="2" s="1"/>
  <c r="BA777" i="2" s="1"/>
  <c r="BA769" i="2"/>
  <c r="BA785" i="2" l="1"/>
  <c r="BA793" i="2" l="1"/>
  <c r="BE611" i="2" l="1"/>
  <c r="BE384" i="2"/>
  <c r="BE774" i="2"/>
  <c r="BE745" i="2"/>
  <c r="BE758" i="2"/>
  <c r="BA807" i="2"/>
  <c r="BE714" i="2"/>
  <c r="BE580" i="2"/>
  <c r="BE721" i="2"/>
  <c r="BE548" i="2"/>
  <c r="BE685" i="2"/>
  <c r="BE768" i="2"/>
  <c r="BE700" i="2"/>
  <c r="BE724" i="2"/>
  <c r="BE777" i="2"/>
  <c r="BE773" i="2"/>
  <c r="BE555" i="2"/>
  <c r="BE775" i="2"/>
  <c r="BE725" i="2"/>
  <c r="BE743" i="2"/>
  <c r="BE712" i="2"/>
  <c r="BE520" i="2"/>
  <c r="BE540" i="2"/>
  <c r="BE666" i="2"/>
  <c r="BE667" i="2"/>
  <c r="BE523" i="2"/>
  <c r="BE569" i="2"/>
  <c r="BE751" i="2"/>
  <c r="BE728" i="2"/>
  <c r="BE737" i="2"/>
  <c r="BE807" i="2"/>
  <c r="BE541" i="2"/>
  <c r="BE566" i="2"/>
  <c r="BE678" i="2"/>
  <c r="BE711" i="2"/>
  <c r="BE632" i="2"/>
  <c r="BE608" i="2"/>
  <c r="BE645" i="2"/>
  <c r="BE543" i="2"/>
  <c r="BE515" i="2"/>
  <c r="BE527" i="2"/>
  <c r="BE651" i="2"/>
  <c r="BE583" i="2"/>
  <c r="BE648" i="2"/>
  <c r="BE603" i="2"/>
  <c r="BE529" i="2"/>
  <c r="BE532" i="2"/>
  <c r="BE756" i="2"/>
  <c r="BE612" i="2"/>
  <c r="BE581" i="2"/>
  <c r="BE750" i="2"/>
  <c r="BE563" i="2"/>
  <c r="BE754" i="2"/>
  <c r="BE501" i="2"/>
  <c r="BE625" i="2"/>
  <c r="BE787" i="2"/>
  <c r="BE701" i="2"/>
  <c r="BE719" i="2"/>
  <c r="BE679" i="2"/>
  <c r="BE755" i="2"/>
  <c r="BE616" i="2"/>
  <c r="BE567" i="2"/>
  <c r="BE564" i="2"/>
  <c r="BE788" i="2"/>
  <c r="BE545" i="2"/>
  <c r="BE628" i="2"/>
  <c r="BE708" i="2"/>
  <c r="BE573" i="2"/>
  <c r="BE551" i="2"/>
  <c r="BE684" i="2"/>
  <c r="BE778" i="2"/>
  <c r="BE782" i="2"/>
  <c r="BE691" i="2"/>
  <c r="BE650" i="2"/>
  <c r="BE763" i="2"/>
  <c r="BE615" i="2"/>
  <c r="BE561" i="2"/>
  <c r="BE593" i="2"/>
  <c r="BE789" i="2"/>
  <c r="BE572" i="2"/>
  <c r="BE537" i="2"/>
  <c r="BE746" i="2"/>
  <c r="BE552" i="2"/>
  <c r="BE695" i="2"/>
  <c r="BE697" i="2"/>
  <c r="BE629" i="2"/>
  <c r="BE747" i="2"/>
  <c r="BE696" i="2"/>
  <c r="BE539" i="2"/>
  <c r="BE720" i="2"/>
  <c r="BE556" i="2"/>
  <c r="BE647" i="2"/>
  <c r="BE771" i="2"/>
  <c r="BE536" i="2"/>
  <c r="BE783" i="2"/>
  <c r="BE641" i="2"/>
  <c r="BE717" i="2"/>
  <c r="BE599" i="2"/>
  <c r="BE759" i="2"/>
  <c r="BE406" i="2"/>
  <c r="BE577" i="2"/>
  <c r="BE669" i="2"/>
  <c r="BE560" i="2"/>
  <c r="BE690" i="2"/>
  <c r="BE795" i="2"/>
  <c r="BE521" i="2"/>
  <c r="BE741" i="2"/>
  <c r="BE703" i="2"/>
  <c r="BE785" i="2"/>
  <c r="BE662" i="2"/>
  <c r="BE804" i="2"/>
  <c r="BE607" i="2"/>
  <c r="BE531" i="2"/>
  <c r="BE765" i="2"/>
  <c r="BE713" i="2"/>
  <c r="BE769" i="2"/>
  <c r="BE733" i="2"/>
  <c r="BE692" i="2"/>
  <c r="BE797" i="2"/>
  <c r="BE463" i="2"/>
  <c r="BE794" i="2"/>
  <c r="BE753" i="2"/>
  <c r="BE663" i="2"/>
  <c r="BE592" i="2"/>
  <c r="BE779" i="2"/>
  <c r="BE571" i="2"/>
  <c r="BE639" i="2"/>
  <c r="BE699" i="2"/>
  <c r="BE623" i="2"/>
  <c r="BE698" i="2"/>
  <c r="BE762" i="2"/>
  <c r="BE752" i="2"/>
  <c r="BE764" i="2"/>
  <c r="BE542" i="2"/>
  <c r="BE562" i="2"/>
  <c r="BE735" i="2"/>
  <c r="BE655" i="2"/>
  <c r="BE805" i="2"/>
  <c r="BE731" i="2"/>
  <c r="BE723" i="2"/>
  <c r="BE792" i="2"/>
  <c r="BE640" i="2"/>
  <c r="BE426" i="2"/>
  <c r="BE517" i="2"/>
  <c r="BE509" i="2"/>
  <c r="BE626" i="2"/>
  <c r="BE652" i="2"/>
  <c r="BE742" i="2"/>
  <c r="BE602" i="2"/>
  <c r="BE740" i="2"/>
  <c r="BE637" i="2"/>
  <c r="BE565" i="2"/>
  <c r="BE504" i="2"/>
  <c r="BE534" i="2"/>
  <c r="BE643" i="2"/>
  <c r="BE598" i="2"/>
  <c r="BE575" i="2"/>
  <c r="BE761" i="2"/>
  <c r="BE802" i="2"/>
  <c r="BE796" i="2"/>
  <c r="BE613" i="2"/>
  <c r="BE646" i="2"/>
  <c r="BE606" i="2"/>
  <c r="BE586" i="2"/>
  <c r="BE622" i="2"/>
  <c r="BE739" i="2"/>
  <c r="BE673" i="2"/>
  <c r="BE732" i="2"/>
  <c r="BE570" i="2"/>
  <c r="BE619" i="2"/>
  <c r="BE513" i="2"/>
  <c r="BE526" i="2"/>
  <c r="BE584" i="2"/>
  <c r="BE681" i="2"/>
  <c r="BE508" i="2"/>
  <c r="BE510" i="2"/>
  <c r="BE491" i="2"/>
  <c r="BE671" i="2"/>
  <c r="BE590" i="2"/>
  <c r="BE587" i="2"/>
  <c r="BE659" i="2"/>
  <c r="BE620" i="2"/>
  <c r="BE791" i="2"/>
  <c r="BE618" i="2"/>
  <c r="BE642" i="2"/>
  <c r="BE557" i="2"/>
  <c r="BE610" i="2"/>
  <c r="BE585" i="2"/>
  <c r="BE595" i="2"/>
  <c r="BE677" i="2"/>
  <c r="BE670" i="2"/>
  <c r="BE661" i="2"/>
  <c r="BE715" i="2"/>
  <c r="BE676" i="2"/>
  <c r="BE687" i="2"/>
  <c r="BE476" i="2"/>
  <c r="BE654" i="2"/>
  <c r="BE594" i="2"/>
  <c r="BE600" i="2"/>
  <c r="BE727" i="2"/>
  <c r="BE649" i="2"/>
  <c r="BE793" i="2"/>
  <c r="BE704" i="2"/>
  <c r="BE601" i="2"/>
  <c r="BE470" i="2"/>
  <c r="BE638" i="2"/>
  <c r="BE538" i="2"/>
  <c r="BE627" i="2"/>
  <c r="BE780" i="2"/>
  <c r="BE786" i="2"/>
  <c r="BE518" i="2"/>
  <c r="BE559" i="2"/>
  <c r="BE596" i="2"/>
  <c r="BE710" i="2"/>
  <c r="BE630" i="2"/>
  <c r="BE738" i="2"/>
  <c r="BE672" i="2"/>
  <c r="BE516" i="2"/>
  <c r="BE653" i="2"/>
  <c r="BE522" i="2"/>
  <c r="BE621" i="2"/>
  <c r="BE558" i="2"/>
  <c r="BE568" i="2"/>
  <c r="BE576" i="2"/>
  <c r="BE688" i="2"/>
  <c r="BE658" i="2"/>
  <c r="BE736" i="2"/>
  <c r="BE449" i="2"/>
  <c r="BE579" i="2"/>
  <c r="BE514" i="2"/>
  <c r="BE716" i="2"/>
  <c r="BE706" i="2"/>
  <c r="BE614" i="2"/>
  <c r="BE633" i="2"/>
  <c r="BE533" i="2"/>
  <c r="BE801" i="2"/>
  <c r="BE609" i="2"/>
  <c r="BE549" i="2"/>
  <c r="BE680" i="2"/>
  <c r="BE744" i="2"/>
  <c r="BE530" i="2"/>
  <c r="BE554" i="2"/>
  <c r="BE444" i="2"/>
  <c r="BE665" i="2"/>
  <c r="BE550" i="2"/>
  <c r="BE512" i="2"/>
  <c r="BE644" i="2"/>
  <c r="BE772" i="2"/>
  <c r="BE674" i="2"/>
  <c r="BE418" i="2"/>
  <c r="BE535" i="2"/>
  <c r="BE770" i="2"/>
  <c r="BE464" i="2"/>
  <c r="BE707" i="2"/>
  <c r="BE803" i="2"/>
  <c r="BE798" i="2"/>
  <c r="BE624" i="2"/>
  <c r="BE722" i="2"/>
  <c r="BE429" i="2"/>
  <c r="BE767" i="2"/>
  <c r="BE546" i="2"/>
  <c r="BE790" i="2"/>
  <c r="BE597" i="2"/>
  <c r="BE734" i="2"/>
  <c r="BE574" i="2"/>
  <c r="BE591" i="2"/>
  <c r="BE799" i="2"/>
  <c r="BE705" i="2"/>
  <c r="BE781" i="2"/>
  <c r="BE668" i="2"/>
  <c r="BE462" i="2"/>
  <c r="BE657" i="2"/>
  <c r="BE589" i="2"/>
  <c r="BE693" i="2"/>
  <c r="BE784" i="2"/>
  <c r="BE683" i="2"/>
  <c r="BE800" i="2"/>
  <c r="BE588" i="2"/>
  <c r="BE718" i="2"/>
  <c r="BE729" i="2"/>
  <c r="BE634" i="2"/>
  <c r="BE524" i="2"/>
  <c r="BE528" i="2"/>
  <c r="BE477" i="2"/>
  <c r="BE709" i="2"/>
  <c r="BE636" i="2"/>
  <c r="BE760" i="2"/>
  <c r="BE749" i="2"/>
  <c r="BE544" i="2"/>
  <c r="BE578" i="2"/>
  <c r="BE553" i="2"/>
  <c r="BE689" i="2"/>
  <c r="BE467" i="2"/>
  <c r="BE582" i="2"/>
  <c r="BE694" i="2"/>
  <c r="BE631" i="2"/>
  <c r="BE730" i="2"/>
  <c r="BE478" i="2"/>
  <c r="BE519" i="2"/>
  <c r="BE664" i="2"/>
  <c r="BE806" i="2"/>
  <c r="BE547" i="2"/>
  <c r="BE525" i="2"/>
  <c r="BE605" i="2"/>
  <c r="BE675" i="2"/>
  <c r="BE702" i="2"/>
  <c r="BE604" i="2"/>
  <c r="BE757" i="2"/>
  <c r="BE617" i="2"/>
  <c r="BE726" i="2"/>
  <c r="BE635" i="2"/>
  <c r="BE748" i="2"/>
  <c r="BE505" i="2"/>
  <c r="BE682" i="2"/>
  <c r="BE410" i="2"/>
  <c r="BE776" i="2"/>
  <c r="BE656" i="2"/>
  <c r="BE511" i="2"/>
  <c r="BE411" i="2"/>
  <c r="BE766" i="2"/>
  <c r="BE507" i="2"/>
  <c r="BE660" i="2"/>
  <c r="BE686" i="2"/>
  <c r="BE20" i="2" l="1"/>
  <c r="BE13" i="2"/>
  <c r="BE280" i="2"/>
  <c r="BE174" i="2"/>
  <c r="BE221" i="2"/>
  <c r="BE201" i="2"/>
  <c r="BE56" i="2"/>
  <c r="BE170" i="2"/>
  <c r="BE23" i="2"/>
  <c r="BE157" i="2"/>
  <c r="BE353" i="2"/>
  <c r="BE53" i="2"/>
  <c r="BE28" i="2"/>
  <c r="BE104" i="2"/>
  <c r="BE236" i="2"/>
  <c r="BE15" i="2"/>
  <c r="BE32" i="2"/>
  <c r="BE387" i="2"/>
  <c r="BE47" i="2"/>
  <c r="BE62" i="2"/>
  <c r="BE103" i="2"/>
  <c r="BE220" i="2"/>
  <c r="BE356" i="2"/>
  <c r="BE21" i="2"/>
  <c r="BE18" i="2"/>
  <c r="BE19" i="2"/>
  <c r="BE311" i="2"/>
  <c r="BE207" i="2"/>
  <c r="BE329" i="2"/>
  <c r="BE206" i="2"/>
  <c r="BE404" i="2"/>
  <c r="BE293" i="2"/>
  <c r="BE14" i="2"/>
  <c r="BE219" i="2"/>
  <c r="BE305" i="2"/>
  <c r="BE202" i="2"/>
  <c r="BE158" i="2"/>
  <c r="BE155" i="2"/>
  <c r="BE343" i="2"/>
  <c r="BE17" i="2"/>
  <c r="BE85" i="2"/>
  <c r="BE166" i="2"/>
  <c r="BE276" i="2"/>
  <c r="BE265" i="2"/>
  <c r="BE247" i="2"/>
  <c r="BE22" i="2"/>
  <c r="BE45" i="2"/>
  <c r="BE115" i="2"/>
  <c r="BE342" i="2"/>
  <c r="BE315" i="2"/>
  <c r="BE128" i="2"/>
  <c r="BE365" i="2"/>
  <c r="BE16" i="2"/>
  <c r="BE254" i="2"/>
  <c r="BE386" i="2"/>
  <c r="BE246" i="2"/>
  <c r="BE133" i="2"/>
  <c r="BE383" i="2"/>
  <c r="BE27" i="2"/>
  <c r="BE24" i="2"/>
  <c r="BE239" i="2"/>
  <c r="BE211" i="2"/>
  <c r="BE127" i="2"/>
  <c r="BE161" i="2"/>
  <c r="BE108" i="2"/>
  <c r="BE65" i="2"/>
  <c r="BE39" i="2"/>
  <c r="BE37" i="2"/>
  <c r="BE93" i="2"/>
  <c r="BE307" i="2"/>
  <c r="BE214" i="2"/>
  <c r="BE68" i="2"/>
  <c r="BE82" i="2"/>
  <c r="BE323" i="2"/>
  <c r="BE396" i="2"/>
  <c r="BE60" i="2"/>
  <c r="BE297" i="2"/>
  <c r="BE380" i="2"/>
  <c r="BE226" i="2"/>
  <c r="BE120" i="2"/>
  <c r="BE374" i="2"/>
  <c r="BE171" i="2"/>
  <c r="BE235" i="2"/>
  <c r="BE73" i="2"/>
  <c r="BE339" i="2"/>
  <c r="BE292" i="2"/>
  <c r="BE366" i="2"/>
  <c r="BE355" i="2"/>
  <c r="BE319" i="2"/>
  <c r="BE210" i="2"/>
  <c r="BE160" i="2"/>
  <c r="BE218" i="2"/>
  <c r="BE169" i="2"/>
  <c r="BE97" i="2"/>
  <c r="BE216" i="2"/>
  <c r="BE35" i="2"/>
  <c r="BE223" i="2"/>
  <c r="BE262" i="2"/>
  <c r="BE402" i="2"/>
  <c r="BE243" i="2"/>
  <c r="BE324" i="2"/>
  <c r="BE285" i="2"/>
  <c r="BE110" i="2"/>
  <c r="BE36" i="2"/>
  <c r="BE92" i="2"/>
  <c r="BE391" i="2"/>
  <c r="BE308" i="2"/>
  <c r="BE335" i="2"/>
  <c r="BE144" i="2"/>
  <c r="BE143" i="2"/>
  <c r="BE135" i="2"/>
  <c r="BE320" i="2"/>
  <c r="BE345" i="2"/>
  <c r="BE313" i="2"/>
  <c r="BE260" i="2"/>
  <c r="BE227" i="2"/>
  <c r="BE90" i="2"/>
  <c r="BE233" i="2"/>
  <c r="BE222" i="2"/>
  <c r="BE334" i="2"/>
  <c r="BE377" i="2"/>
  <c r="BE401" i="2"/>
  <c r="BE99" i="2"/>
  <c r="BE126" i="2"/>
  <c r="BE140" i="2"/>
  <c r="BE130" i="2"/>
  <c r="BE54" i="2"/>
  <c r="BE185" i="2"/>
  <c r="BE390" i="2"/>
  <c r="BE145" i="2"/>
  <c r="BE325" i="2"/>
  <c r="BE159" i="2"/>
  <c r="BE179" i="2"/>
  <c r="BE180" i="2"/>
  <c r="BE306" i="2"/>
  <c r="BE112" i="2"/>
  <c r="BE300" i="2"/>
  <c r="BE382" i="2"/>
  <c r="BE312" i="2"/>
  <c r="BE267" i="2"/>
  <c r="BE321" i="2"/>
  <c r="BE272" i="2"/>
  <c r="BE215" i="2"/>
  <c r="BE41" i="2"/>
  <c r="BE102" i="2"/>
  <c r="BE187" i="2"/>
  <c r="BE46" i="2"/>
  <c r="BE198" i="2"/>
  <c r="BE281" i="2"/>
  <c r="BE330" i="2"/>
  <c r="BE83" i="2"/>
  <c r="BE332" i="2"/>
  <c r="BE327" i="2"/>
  <c r="BE84" i="2"/>
  <c r="BE360" i="2"/>
  <c r="BE317" i="2"/>
  <c r="BE336" i="2"/>
  <c r="BE259" i="2"/>
  <c r="BE48" i="2"/>
  <c r="BE121" i="2"/>
  <c r="BE66" i="2"/>
  <c r="BE138" i="2"/>
  <c r="BE149" i="2"/>
  <c r="BE74" i="2"/>
  <c r="BE72" i="2"/>
  <c r="BE42" i="2"/>
  <c r="BE40" i="2"/>
  <c r="BE114" i="2"/>
  <c r="BE398" i="2"/>
  <c r="BE301" i="2"/>
  <c r="BE286" i="2"/>
  <c r="BE269" i="2"/>
  <c r="BE328" i="2"/>
  <c r="BE176" i="2"/>
  <c r="BE178" i="2"/>
  <c r="BE212" i="2"/>
  <c r="BE255" i="2"/>
  <c r="BE87" i="2"/>
  <c r="BE197" i="2"/>
  <c r="BE291" i="2"/>
  <c r="BE167" i="2"/>
  <c r="BE125" i="2"/>
  <c r="BE69" i="2"/>
  <c r="BE199" i="2"/>
  <c r="BE105" i="2"/>
  <c r="BE153" i="2"/>
  <c r="BE154" i="2"/>
  <c r="BE362" i="2"/>
  <c r="BE61" i="2"/>
  <c r="BE257" i="2"/>
  <c r="BE248" i="2"/>
  <c r="BE287" i="2"/>
  <c r="BE341" i="2"/>
  <c r="BE363" i="2"/>
  <c r="BE350" i="2"/>
  <c r="BE367" i="2"/>
  <c r="BE208" i="2"/>
  <c r="BE273" i="2"/>
  <c r="BE109" i="2"/>
  <c r="BE26" i="2"/>
  <c r="BE502" i="2"/>
  <c r="BE389" i="2"/>
  <c r="BE165" i="2"/>
  <c r="BE373" i="2"/>
  <c r="BE266" i="2"/>
  <c r="BE261" i="2"/>
  <c r="BE173" i="2"/>
  <c r="BE189" i="2"/>
  <c r="BE196" i="2"/>
  <c r="BE34" i="2"/>
  <c r="BE395" i="2"/>
  <c r="BE375" i="2"/>
  <c r="BE309" i="2"/>
  <c r="BE38" i="2"/>
  <c r="BE294" i="2"/>
  <c r="BE263" i="2"/>
  <c r="BE352" i="2"/>
  <c r="BE278" i="2"/>
  <c r="BE399" i="2"/>
  <c r="BE349" i="2"/>
  <c r="BE316" i="2"/>
  <c r="BE75" i="2"/>
  <c r="BE274" i="2"/>
  <c r="BE240" i="2"/>
  <c r="BE252" i="2"/>
  <c r="BE96" i="2"/>
  <c r="BE139" i="2"/>
  <c r="BE368" i="2"/>
  <c r="BE100" i="2"/>
  <c r="BE107" i="2"/>
  <c r="BE250" i="2"/>
  <c r="BE122" i="2"/>
  <c r="BE228" i="2"/>
  <c r="BE279" i="2"/>
  <c r="BE344" i="2"/>
  <c r="BE256" i="2"/>
  <c r="BE124" i="2"/>
  <c r="BE364" i="2"/>
  <c r="BE340" i="2"/>
  <c r="BE89" i="2"/>
  <c r="BE338" i="2"/>
  <c r="BE225" i="2"/>
  <c r="BE113" i="2"/>
  <c r="BE177" i="2"/>
  <c r="BE242" i="2"/>
  <c r="BE268" i="2"/>
  <c r="BE95" i="2"/>
  <c r="BE156" i="2"/>
  <c r="BE371" i="2"/>
  <c r="BE378" i="2"/>
  <c r="BE142" i="2"/>
  <c r="BE393" i="2"/>
  <c r="BE106" i="2"/>
  <c r="BE44" i="2"/>
  <c r="BE148" i="2"/>
  <c r="BE134" i="2"/>
  <c r="BE400" i="2"/>
  <c r="BE203" i="2"/>
  <c r="BE209" i="2"/>
  <c r="BE258" i="2"/>
  <c r="BE283" i="2"/>
  <c r="BE253" i="2"/>
  <c r="BE270" i="2"/>
  <c r="BE181" i="2"/>
  <c r="BE129" i="2"/>
  <c r="BE192" i="2"/>
  <c r="BE264" i="2"/>
  <c r="BE86" i="2"/>
  <c r="BE49" i="2"/>
  <c r="BE168" i="2"/>
  <c r="BE25" i="2"/>
  <c r="BE67" i="2"/>
  <c r="BE405" i="2"/>
  <c r="BE229" i="2"/>
  <c r="BE347" i="2"/>
  <c r="BE314" i="2"/>
  <c r="BE346" i="2"/>
  <c r="BE245" i="2"/>
  <c r="BE71" i="2"/>
  <c r="BE359" i="2"/>
  <c r="BE116" i="2"/>
  <c r="BE183" i="2"/>
  <c r="BE182" i="2"/>
  <c r="BE326" i="2"/>
  <c r="BE295" i="2"/>
  <c r="BE58" i="2"/>
  <c r="BE43" i="2"/>
  <c r="BE136" i="2"/>
  <c r="BE91" i="2"/>
  <c r="BE322" i="2"/>
  <c r="BE147" i="2"/>
  <c r="BE193" i="2"/>
  <c r="BE385" i="2"/>
  <c r="BE290" i="2"/>
  <c r="BE232" i="2"/>
  <c r="BE331" i="2"/>
  <c r="BE333" i="2"/>
  <c r="BE241" i="2"/>
  <c r="BE141" i="2"/>
  <c r="BE30" i="2"/>
  <c r="BE379" i="2"/>
  <c r="BE164" i="2"/>
  <c r="BE337" i="2"/>
  <c r="BE302" i="2"/>
  <c r="BE51" i="2"/>
  <c r="BE200" i="2"/>
  <c r="BE162" i="2"/>
  <c r="BE59" i="2"/>
  <c r="BE282" i="2"/>
  <c r="BE172" i="2"/>
  <c r="BE191" i="2"/>
  <c r="BE78" i="2"/>
  <c r="BE351" i="2"/>
  <c r="BE303" i="2"/>
  <c r="BE361" i="2"/>
  <c r="BE237" i="2"/>
  <c r="BE370" i="2"/>
  <c r="BE403" i="2"/>
  <c r="BE64" i="2"/>
  <c r="BE52" i="2"/>
  <c r="BE132" i="2"/>
  <c r="BE194" i="2"/>
  <c r="BE146" i="2"/>
  <c r="BE299" i="2"/>
  <c r="BE244" i="2"/>
  <c r="BE79" i="2"/>
  <c r="BE394" i="2"/>
  <c r="BE310" i="2"/>
  <c r="BE217" i="2"/>
  <c r="BE31" i="2"/>
  <c r="BE123" i="2"/>
  <c r="BE304" i="2"/>
  <c r="BE163" i="2"/>
  <c r="BE249" i="2"/>
  <c r="BE63" i="2"/>
  <c r="BE251" i="2"/>
  <c r="BE289" i="2"/>
  <c r="BE372" i="2"/>
  <c r="BE80" i="2"/>
  <c r="BE76" i="2"/>
  <c r="BE184" i="2"/>
  <c r="BE117" i="2"/>
  <c r="BE81" i="2"/>
  <c r="BE88" i="2"/>
  <c r="BE381" i="2"/>
  <c r="BE284" i="2"/>
  <c r="BE111" i="2"/>
  <c r="BE190" i="2"/>
  <c r="BE175" i="2"/>
  <c r="BE397" i="2"/>
  <c r="BE296" i="2"/>
  <c r="BE369" i="2"/>
  <c r="BE98" i="2"/>
  <c r="BE238" i="2"/>
  <c r="BE213" i="2"/>
  <c r="BE94" i="2"/>
  <c r="BE348" i="2"/>
  <c r="BE152" i="2"/>
  <c r="BE318" i="2"/>
  <c r="BE224" i="2"/>
  <c r="BE118" i="2"/>
  <c r="BE188" i="2"/>
  <c r="BE277" i="2"/>
  <c r="BE101" i="2"/>
  <c r="BE70" i="2"/>
  <c r="BE376" i="2"/>
  <c r="BE150" i="2"/>
  <c r="BE137" i="2"/>
  <c r="BE186" i="2"/>
  <c r="BE288" i="2"/>
  <c r="BE230" i="2"/>
  <c r="BE77" i="2"/>
  <c r="BE195" i="2"/>
  <c r="BE298" i="2"/>
  <c r="BE50" i="2"/>
  <c r="BE392" i="2"/>
  <c r="BE357" i="2"/>
  <c r="BE234" i="2"/>
  <c r="BE33" i="2"/>
  <c r="BE358" i="2"/>
  <c r="BE55" i="2"/>
  <c r="BE205" i="2"/>
  <c r="BE204" i="2"/>
  <c r="BE271" i="2"/>
  <c r="BE151" i="2"/>
  <c r="BE275" i="2"/>
  <c r="BE119" i="2"/>
  <c r="BE354" i="2"/>
  <c r="BE388" i="2"/>
  <c r="BE57" i="2"/>
  <c r="BE131" i="2"/>
  <c r="BE231" i="2"/>
  <c r="BE29" i="2"/>
  <c r="BE415" i="2"/>
  <c r="BE409" i="2"/>
  <c r="BE448" i="2"/>
  <c r="BE419" i="2"/>
  <c r="BE471" i="2"/>
  <c r="BE413" i="2"/>
  <c r="BE492" i="2"/>
  <c r="BE457" i="2"/>
  <c r="BE450" i="2"/>
  <c r="BE465" i="2"/>
  <c r="BE459" i="2"/>
  <c r="BE427" i="2"/>
  <c r="BE483" i="2"/>
  <c r="BE495" i="2"/>
  <c r="BE417" i="2"/>
  <c r="BE497" i="2"/>
  <c r="BF7" i="2"/>
  <c r="BE458" i="2"/>
  <c r="BE474" i="2"/>
  <c r="BE420" i="2"/>
  <c r="BE430" i="2"/>
  <c r="BE498" i="2"/>
  <c r="BE456" i="2"/>
  <c r="BE446" i="2"/>
  <c r="BE425" i="2"/>
  <c r="BE412" i="2"/>
  <c r="BE451" i="2"/>
  <c r="BE460" i="2"/>
  <c r="BE442" i="2"/>
  <c r="BE445" i="2"/>
  <c r="BE452" i="2"/>
  <c r="BE424" i="2"/>
  <c r="BE416" i="2"/>
  <c r="BE496" i="2"/>
  <c r="BE468" i="2"/>
  <c r="BE443" i="2"/>
  <c r="BE499" i="2"/>
  <c r="BE428" i="2"/>
  <c r="BE481" i="2"/>
  <c r="BE488" i="2"/>
  <c r="BE486" i="2"/>
  <c r="BE494" i="2"/>
  <c r="BE433" i="2"/>
  <c r="BE408" i="2"/>
  <c r="BE436" i="2"/>
  <c r="BE506" i="2"/>
  <c r="BE421" i="2"/>
  <c r="BE441" i="2"/>
  <c r="BE447" i="2"/>
  <c r="BE484" i="2"/>
  <c r="BE432" i="2"/>
  <c r="BE431" i="2"/>
  <c r="BE503" i="2"/>
  <c r="BE434" i="2"/>
  <c r="BE455" i="2"/>
  <c r="BE407" i="2"/>
  <c r="BE454" i="2"/>
  <c r="BE437" i="2"/>
  <c r="BE487" i="2"/>
  <c r="BE500" i="2"/>
  <c r="BE438" i="2"/>
  <c r="BE480" i="2"/>
  <c r="BE485" i="2"/>
  <c r="BE422" i="2"/>
  <c r="BE490" i="2"/>
  <c r="BE472" i="2"/>
  <c r="BE466" i="2"/>
  <c r="BE473" i="2"/>
  <c r="BE453" i="2"/>
  <c r="BE439" i="2"/>
  <c r="BE440" i="2"/>
  <c r="BE493" i="2"/>
  <c r="BE423" i="2"/>
  <c r="BE414" i="2"/>
  <c r="BE475" i="2"/>
  <c r="BE489" i="2"/>
  <c r="BE461" i="2"/>
  <c r="BE482" i="2"/>
  <c r="BE479" i="2"/>
  <c r="BE469" i="2"/>
  <c r="BE435" i="2"/>
</calcChain>
</file>

<file path=xl/sharedStrings.xml><?xml version="1.0" encoding="utf-8"?>
<sst xmlns="http://schemas.openxmlformats.org/spreadsheetml/2006/main" count="961" uniqueCount="152">
  <si>
    <t>1</t>
  </si>
  <si>
    <t>Text</t>
  </si>
  <si>
    <t>X</t>
  </si>
  <si>
    <t>Level</t>
  </si>
  <si>
    <t>count</t>
  </si>
  <si>
    <t>Left/Right</t>
  </si>
  <si>
    <t>INPUT</t>
  </si>
  <si>
    <t>DownMID:</t>
  </si>
  <si>
    <t>UpMid:</t>
  </si>
  <si>
    <t>Where to split table</t>
  </si>
  <si>
    <t>Chosen ROW:</t>
  </si>
  <si>
    <t>Position</t>
  </si>
  <si>
    <r>
      <t xml:space="preserve">last position - Y </t>
    </r>
    <r>
      <rPr>
        <sz val="11"/>
        <color theme="1"/>
        <rFont val="Arial"/>
        <charset val="2"/>
      </rPr>
      <t>ô</t>
    </r>
  </si>
  <si>
    <r>
      <t xml:space="preserve">middle positions Y </t>
    </r>
    <r>
      <rPr>
        <sz val="11"/>
        <color theme="1"/>
        <rFont val="Arial"/>
        <charset val="2"/>
      </rPr>
      <t>ô</t>
    </r>
  </si>
  <si>
    <t>Y</t>
  </si>
  <si>
    <t>Table Row Where we can split on 2 sides</t>
  </si>
  <si>
    <t>Last Right Y:</t>
  </si>
  <si>
    <t>Max lvl.:</t>
  </si>
  <si>
    <t>Independent positions (no scale aplied)</t>
  </si>
  <si>
    <t>Parent</t>
  </si>
  <si>
    <t>Count:</t>
  </si>
  <si>
    <t>Width:</t>
  </si>
  <si>
    <t>Height:</t>
  </si>
  <si>
    <t>Connector (E/C/S):</t>
  </si>
  <si>
    <t>ALL
ROWS</t>
  </si>
  <si>
    <t>Extra connection</t>
  </si>
  <si>
    <t>node1</t>
  </si>
  <si>
    <t>node2</t>
  </si>
  <si>
    <t>connectorName</t>
  </si>
  <si>
    <t>Min lvl.:</t>
  </si>
  <si>
    <t>Min LvL Helper</t>
  </si>
  <si>
    <t>Direction:</t>
  </si>
  <si>
    <t>Shape:</t>
  </si>
  <si>
    <t>Shape (1/5/9):</t>
  </si>
  <si>
    <t>Vertical:</t>
  </si>
  <si>
    <t>next no2</t>
  </si>
  <si>
    <t>2</t>
  </si>
  <si>
    <t>Check</t>
  </si>
  <si>
    <t>Sort By</t>
  </si>
  <si>
    <t>Colors</t>
  </si>
  <si>
    <t>Blue</t>
  </si>
  <si>
    <t>Green</t>
  </si>
  <si>
    <t>Gray</t>
  </si>
  <si>
    <t>White</t>
  </si>
  <si>
    <t>Orange</t>
  </si>
  <si>
    <t>Dark blue</t>
  </si>
  <si>
    <t>Dark Yellow</t>
  </si>
  <si>
    <t>Purple</t>
  </si>
  <si>
    <t>Choose color:</t>
  </si>
  <si>
    <t>&gt;9 check</t>
  </si>
  <si>
    <t>LvL</t>
  </si>
  <si>
    <t>Add "0"?</t>
  </si>
  <si>
    <t>3</t>
  </si>
  <si>
    <t>4</t>
  </si>
  <si>
    <t>5</t>
  </si>
  <si>
    <t>6</t>
  </si>
  <si>
    <t>7</t>
  </si>
  <si>
    <t>8</t>
  </si>
  <si>
    <t>9</t>
  </si>
  <si>
    <t>10</t>
  </si>
  <si>
    <t>Active</t>
  </si>
  <si>
    <t>Color fill:</t>
  </si>
  <si>
    <t>Main Node</t>
  </si>
  <si>
    <t>ConnectPair</t>
  </si>
  <si>
    <t/>
  </si>
  <si>
    <t>MIND MAP</t>
  </si>
  <si>
    <t>EXTRA CONNECTION</t>
  </si>
  <si>
    <t>NODE NO.</t>
  </si>
  <si>
    <t>SETTINGS</t>
  </si>
  <si>
    <t>1.1</t>
  </si>
  <si>
    <t>1.2</t>
  </si>
  <si>
    <t>1.3</t>
  </si>
  <si>
    <t>1.4</t>
  </si>
  <si>
    <t>TEXT</t>
  </si>
  <si>
    <t>Rounded</t>
  </si>
  <si>
    <t>Colors:</t>
  </si>
  <si>
    <t>Split Chart:</t>
  </si>
  <si>
    <t>Connector:</t>
  </si>
  <si>
    <t>Numbering:</t>
  </si>
  <si>
    <t>1.5</t>
  </si>
  <si>
    <t>Live drawing:</t>
  </si>
  <si>
    <t>Numbers On</t>
  </si>
  <si>
    <t>Show/Hide Instr:</t>
  </si>
  <si>
    <t>Concat</t>
  </si>
  <si>
    <t>Duplicates</t>
  </si>
  <si>
    <t>Hide</t>
  </si>
  <si>
    <t>Level2</t>
  </si>
  <si>
    <t>Sorted</t>
  </si>
  <si>
    <t>Sorted ID</t>
  </si>
  <si>
    <t>Split Left Right (Y/N):</t>
  </si>
  <si>
    <t>Distance Horisontal:</t>
  </si>
  <si>
    <t>Distanse Vertical:</t>
  </si>
  <si>
    <t>Distance  V:</t>
  </si>
  <si>
    <t>Distance H:</t>
  </si>
  <si>
    <t>MIND MAP MAKER</t>
  </si>
  <si>
    <t>Sorted Numbers</t>
  </si>
  <si>
    <t>INDEXING LIST</t>
  </si>
  <si>
    <t xml:space="preserve">Count </t>
  </si>
  <si>
    <t>CONNECTIONS TABLE</t>
  </si>
  <si>
    <t>DIRECT COPY</t>
  </si>
  <si>
    <t>SORTED DATA</t>
  </si>
  <si>
    <t>Vertical</t>
  </si>
  <si>
    <t>Curvy</t>
  </si>
  <si>
    <t>Many Colors</t>
  </si>
  <si>
    <t>-</t>
  </si>
  <si>
    <t>Additional Side</t>
  </si>
  <si>
    <t>Check duplicates</t>
  </si>
  <si>
    <t>next No1</t>
  </si>
  <si>
    <t>Combine 1 and 2</t>
  </si>
  <si>
    <t>Max lvl</t>
  </si>
  <si>
    <t>Error check</t>
  </si>
  <si>
    <t>Last used row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</si>
  <si>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</si>
  <si>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</si>
  <si>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</si>
  <si>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</si>
  <si>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</si>
  <si>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</si>
  <si>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</si>
  <si>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</si>
  <si>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</si>
  <si>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Off</t>
  </si>
  <si>
    <t>Marketing Ideas</t>
  </si>
  <si>
    <t>Social media</t>
  </si>
  <si>
    <t>Post FB</t>
  </si>
  <si>
    <t>Post to Instagram</t>
  </si>
  <si>
    <t>new item</t>
  </si>
  <si>
    <t>1.2.1</t>
  </si>
  <si>
    <t>Schedule Twitter</t>
  </si>
  <si>
    <t>rewrite</t>
  </si>
  <si>
    <t>1.3.1</t>
  </si>
  <si>
    <t>Email</t>
  </si>
  <si>
    <t>1.3.2</t>
  </si>
  <si>
    <t>Affiliate</t>
  </si>
  <si>
    <t>Linkedin Posts</t>
  </si>
  <si>
    <t>1.1.1</t>
  </si>
  <si>
    <t>1.1.2</t>
  </si>
  <si>
    <t>1.1.3</t>
  </si>
  <si>
    <t>Emails</t>
  </si>
  <si>
    <t>SEO</t>
  </si>
  <si>
    <t>Curved Connector 68</t>
  </si>
  <si>
    <t>Curved Connector 69</t>
  </si>
  <si>
    <t>Curved Connector 70</t>
  </si>
  <si>
    <t>Curved Connector 71</t>
  </si>
  <si>
    <t>Curved Connector 72</t>
  </si>
  <si>
    <t>Curved Connector 73</t>
  </si>
  <si>
    <t>Curved Connector 74</t>
  </si>
  <si>
    <t>Curved Connector 75</t>
  </si>
  <si>
    <t>Curved Connector 76</t>
  </si>
  <si>
    <t>Curved Connector 77</t>
  </si>
  <si>
    <t>Curved Connector 78</t>
  </si>
  <si>
    <t>Check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</si>
</sst>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4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8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sz val="11"/>
      <color theme="1"/>
      <name val="Arial"/>
      <charset val="2"/>
    </font>
    <font>
      <b/>
      <sz val="11.0"/>
      <color theme="0"/>
      <name val="Arial"/>
      <family val="2"/>
      <scheme val="minor"/>
    </font>
    <font>
      <sz val="11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1"/>
      <color theme="0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sz val="8"/>
      <color rgb="FF000000"/>
      <name val="Arial"/>
      <family val="2"/>
    </font>
    <font>
      <b/>
      <sz val="11"/>
      <color theme="1"/>
      <name val="Arial"/>
      <family val="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3"/>
      <color rgb="FFFFFFFF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i/>
      <sz val="16"/>
      <color theme="0" tint="-4.9989318521683403E-2"/>
      <name val="Aria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2F2F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/>
      </top>
      <bottom style="thin">
        <color theme="0" tint="-0.24994659260841701"/>
      </bottom>
      <diagonal/>
    </border>
    <border>
      <left style="thin">
        <color theme="0" tint="-0.14999847407452621"/>
      </left>
      <right style="thin">
        <color theme="0" tint="-0.24994659260841701"/>
      </right>
      <top style="thin">
        <color theme="0" tint="-0.1499679555650502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/>
      </bottom>
      <diagonal/>
    </border>
    <border>
      <left style="thin">
        <color theme="0" tint="-0.14999847407452621"/>
      </left>
      <right style="thin">
        <color theme="0" tint="-0.24994659260841701"/>
      </right>
      <top style="thin">
        <color theme="0" tint="-0.24994659260841701"/>
      </top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1499679555650502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/>
      </bottom>
      <diagonal/>
    </border>
    <border>
      <left/>
      <right/>
      <top style="thin">
        <color theme="0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1499679555650502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/>
      <diagonal/>
    </border>
  </borders>
  <cellStyleXfs count="5">
    <xf numFmtId="0" fontId="0" fillId="0" borderId="0"/>
    <xf numFmtId="0" fontId="8" fillId="0" borderId="0"/>
    <xf numFmtId="0" fontId="2" fillId="0" borderId="0"/>
    <xf numFmtId="0" fontId="11" fillId="0" borderId="0"/>
    <xf numFmtId="0" fontId="8" fillId="0" borderId="0"/>
  </cellStyleXfs>
  <cellXfs count="165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0" fillId="0" borderId="2" xfId="0" applyBorder="1" applyAlignment="1" applyProtection="1">
      <alignment horizontal="right" vertical="center"/>
      <protection locked="0"/>
    </xf>
    <xf numFmtId="0" fontId="4" fillId="2" borderId="2" xfId="0" applyFont="1" applyFill="1" applyBorder="1" applyAlignment="1" applyProtection="1">
      <alignment horizontal="right" vertical="center"/>
      <protection locked="0"/>
    </xf>
    <xf numFmtId="0" fontId="0" fillId="0" borderId="5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49" fontId="6" fillId="2" borderId="4" xfId="0" applyNumberFormat="1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2" fillId="6" borderId="0" xfId="0" applyFont="1" applyFill="1" applyAlignment="1">
      <alignment vertical="center"/>
    </xf>
    <xf numFmtId="0" fontId="9" fillId="6" borderId="0" xfId="0" applyFont="1" applyFill="1" applyAlignment="1">
      <alignment vertical="center"/>
    </xf>
    <xf numFmtId="0" fontId="2" fillId="6" borderId="0" xfId="0" applyFont="1" applyFill="1"/>
    <xf numFmtId="0" fontId="0" fillId="6" borderId="0" xfId="0" applyFill="1"/>
    <xf numFmtId="0" fontId="0" fillId="0" borderId="1" xfId="0" applyBorder="1" applyProtection="1">
      <protection locked="0"/>
    </xf>
    <xf numFmtId="49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Protection="1">
      <protection locked="0"/>
    </xf>
    <xf numFmtId="0" fontId="2" fillId="0" borderId="0" xfId="0" applyFont="1" applyFill="1"/>
    <xf numFmtId="0" fontId="0" fillId="0" borderId="0" xfId="0" applyFill="1"/>
    <xf numFmtId="0" fontId="9" fillId="6" borderId="0" xfId="0" applyFont="1" applyFill="1" applyBorder="1" applyAlignment="1">
      <alignment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Continuous" vertical="center" shrinkToFit="1"/>
      <protection locked="0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1" xfId="0" applyNumberFormat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4" xfId="0" applyNumberFormat="1" applyBorder="1" applyAlignment="1" applyProtection="1">
      <alignment horizontal="center" vertical="center"/>
      <protection hidden="1"/>
    </xf>
    <xf numFmtId="0" fontId="0" fillId="0" borderId="9" xfId="0" applyNumberFormat="1" applyBorder="1" applyAlignment="1" applyProtection="1">
      <alignment horizontal="center" vertical="center"/>
      <protection hidden="1"/>
    </xf>
    <xf numFmtId="164" fontId="0" fillId="0" borderId="4" xfId="0" applyNumberFormat="1" applyBorder="1" applyAlignment="1" applyProtection="1">
      <alignment horizontal="center" vertic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3" xfId="0" applyNumberFormat="1" applyBorder="1" applyAlignment="1" applyProtection="1">
      <alignment horizontal="center" vertical="center"/>
      <protection hidden="1"/>
    </xf>
    <xf numFmtId="0" fontId="0" fillId="0" borderId="1" xfId="0" applyNumberFormat="1" applyBorder="1" applyProtection="1">
      <protection hidden="1"/>
    </xf>
    <xf numFmtId="0" fontId="0" fillId="5" borderId="16" xfId="0" applyFill="1" applyBorder="1" applyAlignment="1" applyProtection="1">
      <alignment horizontal="center" vertical="center" shrinkToFit="1"/>
      <protection locked="0"/>
    </xf>
    <xf numFmtId="0" fontId="0" fillId="5" borderId="13" xfId="0" applyFill="1" applyBorder="1" applyAlignment="1" applyProtection="1">
      <alignment horizontal="center" vertical="center" shrinkToFit="1"/>
      <protection locked="0"/>
    </xf>
    <xf numFmtId="0" fontId="2" fillId="6" borderId="0" xfId="0" applyFont="1" applyFill="1" applyBorder="1"/>
    <xf numFmtId="0" fontId="2" fillId="0" borderId="0" xfId="0" applyFont="1" applyFill="1" applyBorder="1"/>
    <xf numFmtId="0" fontId="2" fillId="10" borderId="14" xfId="1" applyFont="1" applyFill="1" applyBorder="1" applyAlignment="1">
      <alignment vertical="center"/>
    </xf>
    <xf numFmtId="0" fontId="2" fillId="10" borderId="14" xfId="0" applyFont="1" applyFill="1" applyBorder="1"/>
    <xf numFmtId="0" fontId="2" fillId="6" borderId="0" xfId="0" applyFont="1" applyFill="1" applyBorder="1" applyAlignment="1">
      <alignment vertical="center"/>
    </xf>
    <xf numFmtId="0" fontId="0" fillId="5" borderId="18" xfId="0" applyFill="1" applyBorder="1" applyAlignment="1" applyProtection="1">
      <alignment horizontal="center" vertical="center" shrinkToFit="1"/>
      <protection locked="0"/>
    </xf>
    <xf numFmtId="0" fontId="0" fillId="0" borderId="0" xfId="0" applyFill="1" applyBorder="1"/>
    <xf numFmtId="0" fontId="1" fillId="9" borderId="19" xfId="0" applyFont="1" applyFill="1" applyBorder="1" applyAlignment="1" applyProtection="1">
      <alignment horizontal="right" vertical="center" shrinkToFit="1"/>
      <protection locked="0"/>
    </xf>
    <xf numFmtId="0" fontId="2" fillId="6" borderId="0" xfId="0" applyFont="1" applyFill="1" applyBorder="1" applyAlignment="1">
      <alignment horizontal="center" vertical="center"/>
    </xf>
    <xf numFmtId="0" fontId="1" fillId="9" borderId="19" xfId="0" applyFont="1" applyFill="1" applyBorder="1" applyAlignment="1" applyProtection="1">
      <alignment horizontal="right" vertical="center" indent="1" shrinkToFit="1"/>
      <protection locked="0"/>
    </xf>
    <xf numFmtId="0" fontId="1" fillId="9" borderId="20" xfId="0" applyFont="1" applyFill="1" applyBorder="1" applyAlignment="1" applyProtection="1">
      <alignment horizontal="right" vertical="center" indent="1" shrinkToFit="1"/>
      <protection locked="0"/>
    </xf>
    <xf numFmtId="0" fontId="1" fillId="9" borderId="15" xfId="0" applyFont="1" applyFill="1" applyBorder="1" applyAlignment="1" applyProtection="1">
      <alignment horizontal="right" vertical="center" indent="1" shrinkToFit="1"/>
      <protection locked="0"/>
    </xf>
    <xf numFmtId="0" fontId="1" fillId="9" borderId="12" xfId="0" applyFont="1" applyFill="1" applyBorder="1" applyAlignment="1" applyProtection="1">
      <alignment horizontal="right" vertical="center" indent="1" shrinkToFit="1"/>
      <protection locked="0"/>
    </xf>
    <xf numFmtId="0" fontId="2" fillId="6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21" xfId="0" applyFill="1" applyBorder="1" applyAlignment="1" applyProtection="1">
      <alignment horizontal="center" vertical="center" shrinkToFit="1"/>
      <protection locked="0"/>
    </xf>
    <xf numFmtId="0" fontId="1" fillId="9" borderId="20" xfId="0" applyFont="1" applyFill="1" applyBorder="1" applyAlignment="1" applyProtection="1">
      <alignment horizontal="right" vertical="center" shrinkToFit="1"/>
      <protection locked="0"/>
    </xf>
    <xf numFmtId="0" fontId="10" fillId="4" borderId="17" xfId="0" applyFont="1" applyFill="1" applyBorder="1" applyAlignment="1">
      <alignment vertical="center"/>
    </xf>
    <xf numFmtId="0" fontId="10" fillId="4" borderId="22" xfId="0" applyFont="1" applyFill="1" applyBorder="1" applyAlignment="1">
      <alignment vertical="center"/>
    </xf>
    <xf numFmtId="0" fontId="0" fillId="0" borderId="1" xfId="0" applyNumberFormat="1" applyFill="1" applyBorder="1" applyAlignment="1" applyProtection="1">
      <alignment horizontal="center" vertical="center"/>
      <protection hidden="1"/>
    </xf>
    <xf numFmtId="0" fontId="0" fillId="0" borderId="1" xfId="0" applyNumberFormat="1" applyFill="1" applyBorder="1" applyAlignment="1" applyProtection="1">
      <alignment horizontal="center" vertical="center" shrinkToFit="1"/>
      <protection hidden="1"/>
    </xf>
    <xf numFmtId="0" fontId="6" fillId="2" borderId="2" xfId="0" applyFont="1" applyFill="1" applyBorder="1" applyAlignment="1" applyProtection="1">
      <alignment horizontal="centerContinuous" vertical="center"/>
      <protection locked="0"/>
    </xf>
    <xf numFmtId="0" fontId="6" fillId="2" borderId="3" xfId="0" applyFont="1" applyFill="1" applyBorder="1" applyAlignment="1" applyProtection="1">
      <alignment horizontal="centerContinuous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right" vertical="center"/>
      <protection locked="0"/>
    </xf>
    <xf numFmtId="0" fontId="0" fillId="0" borderId="3" xfId="0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1" fillId="9" borderId="14" xfId="0" applyFont="1" applyFill="1" applyBorder="1" applyAlignment="1" applyProtection="1">
      <alignment horizontal="right" vertical="center" indent="1" shrinkToFit="1"/>
      <protection locked="0"/>
    </xf>
    <xf numFmtId="0" fontId="1" fillId="9" borderId="24" xfId="0" applyFont="1" applyFill="1" applyBorder="1" applyAlignment="1" applyProtection="1">
      <alignment horizontal="right" vertical="center" indent="1" shrinkToFit="1"/>
      <protection locked="0"/>
    </xf>
    <xf numFmtId="0" fontId="0" fillId="0" borderId="1" xfId="0" applyFill="1" applyBorder="1" applyAlignment="1" applyProtection="1">
      <alignment horizontal="center" vertical="center"/>
      <protection hidden="1"/>
    </xf>
    <xf numFmtId="0" fontId="0" fillId="0" borderId="1" xfId="0" applyBorder="1" applyProtection="1"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0" fontId="0" fillId="0" borderId="9" xfId="0" applyNumberFormat="1" applyFill="1" applyBorder="1" applyAlignment="1" applyProtection="1">
      <alignment horizontal="center" vertical="center"/>
      <protection hidden="1"/>
    </xf>
    <xf numFmtId="0" fontId="0" fillId="0" borderId="9" xfId="0" applyNumberFormat="1" applyFill="1" applyBorder="1" applyAlignment="1" applyProtection="1">
      <alignment horizontal="center" vertical="center" shrinkToFit="1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49" fontId="7" fillId="0" borderId="25" xfId="0" applyNumberFormat="1" applyFont="1" applyFill="1" applyBorder="1" applyAlignment="1" applyProtection="1">
      <alignment horizontal="left" indent="1" shrinkToFit="1"/>
      <protection locked="0"/>
    </xf>
    <xf numFmtId="49" fontId="7" fillId="0" borderId="25" xfId="0" applyNumberFormat="1" applyFont="1" applyFill="1" applyBorder="1" applyAlignment="1" applyProtection="1">
      <alignment vertical="center" shrinkToFit="1"/>
      <protection locked="0"/>
    </xf>
    <xf numFmtId="49" fontId="7" fillId="0" borderId="25" xfId="0" applyNumberFormat="1" applyFont="1" applyFill="1" applyBorder="1" applyAlignment="1" applyProtection="1">
      <alignment horizontal="center" vertical="center" shrinkToFit="1"/>
      <protection locked="0"/>
    </xf>
    <xf numFmtId="49" fontId="7" fillId="0" borderId="25" xfId="0" applyNumberFormat="1" applyFont="1" applyFill="1" applyBorder="1" applyAlignment="1" applyProtection="1">
      <alignment horizontal="left" vertical="center" indent="1" shrinkToFit="1"/>
      <protection locked="0"/>
    </xf>
    <xf numFmtId="0" fontId="0" fillId="0" borderId="1" xfId="0" applyNumberFormat="1" applyBorder="1" applyAlignment="1" applyProtection="1">
      <alignment horizontal="center"/>
      <protection hidden="1"/>
    </xf>
    <xf numFmtId="0" fontId="0" fillId="0" borderId="2" xfId="0" applyNumberFormat="1" applyBorder="1" applyProtection="1"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2" fillId="6" borderId="0" xfId="2" applyFill="1" applyAlignment="1">
      <alignment vertical="center"/>
    </xf>
    <xf numFmtId="49" fontId="2" fillId="6" borderId="0" xfId="2" applyNumberFormat="1" applyFill="1" applyAlignment="1">
      <alignment horizontal="center" vertical="center"/>
    </xf>
    <xf numFmtId="0" fontId="2" fillId="6" borderId="0" xfId="2" applyFill="1"/>
    <xf numFmtId="0" fontId="12" fillId="6" borderId="0" xfId="3" applyFont="1" applyFill="1" applyAlignment="1" applyProtection="1">
      <alignment vertical="center"/>
      <protection locked="0"/>
    </xf>
    <xf numFmtId="0" fontId="8" fillId="0" borderId="9" xfId="4" applyBorder="1" applyAlignment="1">
      <alignment horizontal="left" wrapText="1" indent="1"/>
    </xf>
    <xf numFmtId="0" fontId="8" fillId="6" borderId="0" xfId="4" applyFill="1"/>
    <xf numFmtId="0" fontId="15" fillId="6" borderId="0" xfId="3" applyFont="1" applyFill="1" applyAlignment="1" applyProtection="1">
      <alignment vertical="center"/>
      <protection locked="0"/>
    </xf>
    <xf numFmtId="0" fontId="8" fillId="0" borderId="26" xfId="4" applyBorder="1" applyAlignment="1">
      <alignment horizontal="left" indent="1"/>
    </xf>
    <xf numFmtId="0" fontId="8" fillId="0" borderId="26" xfId="4" applyBorder="1" applyAlignment="1">
      <alignment horizontal="left" vertical="center" wrapText="1" indent="1"/>
    </xf>
    <xf numFmtId="0" fontId="8" fillId="0" borderId="26" xfId="4" applyBorder="1" applyAlignment="1">
      <alignment horizontal="left" vertical="top" wrapText="1" indent="2"/>
    </xf>
    <xf numFmtId="0" fontId="16" fillId="6" borderId="0" xfId="3" applyFont="1" applyFill="1" applyAlignment="1" applyProtection="1">
      <alignment vertical="center"/>
      <protection locked="0"/>
    </xf>
    <xf numFmtId="0" fontId="1" fillId="0" borderId="26" xfId="4" applyFont="1" applyBorder="1" applyAlignment="1">
      <alignment horizontal="left" indent="1"/>
    </xf>
    <xf numFmtId="0" fontId="8" fillId="0" borderId="4" xfId="4" applyBorder="1" applyAlignment="1">
      <alignment horizontal="left" indent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20" fillId="6" borderId="0" xfId="0" applyFont="1" applyFill="1" applyAlignment="1">
      <alignment vertical="center"/>
    </xf>
    <xf numFmtId="49" fontId="20" fillId="7" borderId="0" xfId="0" applyNumberFormat="1" applyFont="1" applyFill="1" applyAlignment="1">
      <alignment horizontal="left" vertical="center" indent="7"/>
    </xf>
    <xf numFmtId="49" fontId="20" fillId="7" borderId="0" xfId="0" applyNumberFormat="1" applyFont="1" applyFill="1" applyAlignment="1">
      <alignment horizontal="left" vertical="center" indent="1"/>
    </xf>
    <xf numFmtId="0" fontId="20" fillId="7" borderId="0" xfId="0" applyFont="1" applyFill="1" applyBorder="1" applyAlignment="1">
      <alignment horizontal="center" vertical="center"/>
    </xf>
    <xf numFmtId="0" fontId="20" fillId="7" borderId="0" xfId="0" applyFont="1" applyFill="1" applyAlignment="1">
      <alignment horizontal="center" vertical="center"/>
    </xf>
    <xf numFmtId="0" fontId="20" fillId="7" borderId="0" xfId="0" applyFont="1" applyFill="1" applyAlignment="1">
      <alignment vertical="center"/>
    </xf>
    <xf numFmtId="0" fontId="21" fillId="6" borderId="0" xfId="0" applyFont="1" applyFill="1" applyAlignment="1">
      <alignment vertical="center"/>
    </xf>
    <xf numFmtId="0" fontId="22" fillId="8" borderId="0" xfId="0" applyFont="1" applyFill="1" applyAlignment="1">
      <alignment horizontal="left" vertical="center" indent="7"/>
    </xf>
    <xf numFmtId="0" fontId="22" fillId="8" borderId="0" xfId="0" applyFont="1" applyFill="1" applyAlignment="1">
      <alignment horizontal="left" vertical="center" indent="1"/>
    </xf>
    <xf numFmtId="0" fontId="22" fillId="8" borderId="0" xfId="0" applyFont="1" applyFill="1" applyBorder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0" fontId="21" fillId="8" borderId="0" xfId="0" applyFont="1" applyFill="1" applyAlignment="1">
      <alignment vertical="center"/>
    </xf>
    <xf numFmtId="0" fontId="20" fillId="0" borderId="0" xfId="0" applyFont="1" applyProtection="1">
      <protection locked="0"/>
    </xf>
    <xf numFmtId="49" fontId="20" fillId="0" borderId="0" xfId="0" applyNumberFormat="1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20" fillId="0" borderId="0" xfId="0" applyFont="1" applyFill="1" applyProtection="1">
      <protection locked="0"/>
    </xf>
    <xf numFmtId="0" fontId="21" fillId="0" borderId="0" xfId="0" applyFont="1" applyProtection="1">
      <protection locked="0"/>
    </xf>
    <xf numFmtId="0" fontId="21" fillId="0" borderId="0" xfId="0" applyFont="1" applyAlignment="1" applyProtection="1">
      <alignment horizontal="center" vertical="center"/>
      <protection locked="0"/>
    </xf>
    <xf numFmtId="0" fontId="21" fillId="0" borderId="0" xfId="0" applyFont="1" applyFill="1" applyProtection="1">
      <protection locked="0"/>
    </xf>
    <xf numFmtId="0" fontId="21" fillId="3" borderId="2" xfId="0" applyFont="1" applyFill="1" applyBorder="1" applyAlignment="1" applyProtection="1">
      <alignment horizontal="centerContinuous" vertical="center"/>
      <protection locked="0"/>
    </xf>
    <xf numFmtId="0" fontId="21" fillId="3" borderId="3" xfId="0" applyFont="1" applyFill="1" applyBorder="1" applyAlignment="1" applyProtection="1">
      <alignment horizontal="centerContinuous" vertical="center"/>
      <protection locked="0"/>
    </xf>
    <xf numFmtId="0" fontId="21" fillId="3" borderId="23" xfId="0" applyFont="1" applyFill="1" applyBorder="1" applyAlignment="1" applyProtection="1">
      <alignment horizontal="centerContinuous" vertical="center"/>
      <protection locked="0"/>
    </xf>
    <xf numFmtId="0" fontId="21" fillId="3" borderId="23" xfId="0" applyFont="1" applyFill="1" applyBorder="1" applyAlignment="1" applyProtection="1">
      <alignment horizontal="centerContinuous"/>
      <protection locked="0"/>
    </xf>
    <xf numFmtId="49" fontId="21" fillId="3" borderId="23" xfId="0" applyNumberFormat="1" applyFont="1" applyFill="1" applyBorder="1" applyAlignment="1" applyProtection="1">
      <alignment horizontal="centerContinuous" vertical="center"/>
      <protection locked="0"/>
    </xf>
    <xf numFmtId="0" fontId="21" fillId="3" borderId="3" xfId="0" applyFont="1" applyFill="1" applyBorder="1" applyAlignment="1" applyProtection="1">
      <alignment horizontal="centerContinuous"/>
      <protection locked="0"/>
    </xf>
    <xf numFmtId="0" fontId="21" fillId="3" borderId="2" xfId="0" applyFont="1" applyFill="1" applyBorder="1" applyAlignment="1" applyProtection="1">
      <alignment horizontal="centerContinuous"/>
      <protection locked="0"/>
    </xf>
    <xf numFmtId="0" fontId="21" fillId="3" borderId="1" xfId="0" applyFont="1" applyFill="1" applyBorder="1" applyAlignment="1" applyProtection="1">
      <alignment horizontal="centerContinuous"/>
      <protection locked="0"/>
    </xf>
    <xf numFmtId="0" fontId="20" fillId="0" borderId="0" xfId="0" applyFont="1"/>
    <xf numFmtId="0" fontId="21" fillId="0" borderId="0" xfId="0" applyFont="1"/>
    <xf numFmtId="0" fontId="20" fillId="6" borderId="0" xfId="2" applyFont="1" applyFill="1" applyAlignment="1">
      <alignment vertical="center"/>
    </xf>
    <xf numFmtId="49" fontId="20" fillId="7" borderId="0" xfId="2" applyNumberFormat="1" applyFont="1" applyFill="1" applyAlignment="1">
      <alignment horizontal="left" vertical="center" indent="2"/>
    </xf>
    <xf numFmtId="0" fontId="20" fillId="6" borderId="0" xfId="2" applyFont="1" applyFill="1" applyAlignment="1">
      <alignment horizontal="right" vertical="center"/>
    </xf>
    <xf numFmtId="0" fontId="20" fillId="6" borderId="0" xfId="2" applyFont="1" applyFill="1" applyAlignment="1">
      <alignment horizontal="center" vertical="center"/>
    </xf>
    <xf numFmtId="0" fontId="21" fillId="6" borderId="0" xfId="2" applyFont="1" applyFill="1" applyAlignment="1">
      <alignment vertical="center"/>
    </xf>
    <xf numFmtId="49" fontId="22" fillId="8" borderId="0" xfId="2" applyNumberFormat="1" applyFont="1" applyFill="1" applyAlignment="1">
      <alignment horizontal="left" vertical="center" indent="2"/>
    </xf>
    <xf numFmtId="0" fontId="23" fillId="6" borderId="0" xfId="2" applyFont="1" applyFill="1" applyAlignment="1">
      <alignment horizontal="right" vertical="center"/>
    </xf>
    <xf numFmtId="0" fontId="22" fillId="6" borderId="0" xfId="2" applyFont="1" applyFill="1" applyAlignment="1">
      <alignment horizontal="center" vertical="center"/>
    </xf>
    <xf numFmtId="0" fontId="21" fillId="3" borderId="2" xfId="0" applyFont="1" applyFill="1" applyBorder="1" applyAlignment="1" applyProtection="1">
      <alignment horizontal="centerContinuous" vertical="center" shrinkToFit="1"/>
      <protection locked="0"/>
    </xf>
    <xf numFmtId="0" fontId="21" fillId="3" borderId="3" xfId="0" applyFont="1" applyFill="1" applyBorder="1" applyAlignment="1" applyProtection="1">
      <alignment horizontal="centerContinuous" vertical="center" shrinkToFit="1"/>
      <protection locked="0"/>
    </xf>
    <xf numFmtId="49" fontId="21" fillId="3" borderId="2" xfId="0" applyNumberFormat="1" applyFont="1" applyFill="1" applyBorder="1" applyAlignment="1" applyProtection="1">
      <alignment horizontal="centerContinuous" vertical="center"/>
      <protection locked="0"/>
    </xf>
    <xf numFmtId="49" fontId="21" fillId="3" borderId="3" xfId="0" applyNumberFormat="1" applyFont="1" applyFill="1" applyBorder="1" applyAlignment="1" applyProtection="1">
      <alignment horizontal="centerContinuous" vertical="center"/>
      <protection locked="0"/>
    </xf>
    <xf numFmtId="49" fontId="21" fillId="3" borderId="1" xfId="0" applyNumberFormat="1" applyFont="1" applyFill="1" applyBorder="1" applyAlignment="1" applyProtection="1">
      <alignment horizontal="centerContinuous" vertical="center"/>
      <protection locked="0"/>
    </xf>
    <xf numFmtId="49" fontId="7" fillId="0" borderId="28" xfId="0" applyNumberFormat="1" applyFont="1" applyFill="1" applyBorder="1" applyAlignment="1" applyProtection="1">
      <alignment horizontal="left" vertical="center" indent="1" shrinkToFit="1"/>
      <protection locked="0"/>
    </xf>
    <xf numFmtId="49" fontId="7" fillId="0" borderId="28" xfId="0" applyNumberFormat="1" applyFont="1" applyFill="1" applyBorder="1" applyAlignment="1" applyProtection="1">
      <alignment vertical="center" shrinkToFit="1"/>
      <protection locked="0"/>
    </xf>
    <xf numFmtId="49" fontId="7" fillId="0" borderId="28" xfId="0" applyNumberFormat="1" applyFont="1" applyFill="1" applyBorder="1" applyAlignment="1" applyProtection="1">
      <alignment horizontal="center" vertical="center" shrinkToFit="1"/>
      <protection locked="0"/>
    </xf>
    <xf numFmtId="49" fontId="7" fillId="11" borderId="27" xfId="0" applyNumberFormat="1" applyFont="1" applyFill="1" applyBorder="1" applyAlignment="1" applyProtection="1">
      <alignment horizontal="left" vertical="center" indent="1" shrinkToFit="1"/>
    </xf>
    <xf numFmtId="49" fontId="7" fillId="11" borderId="27" xfId="0" applyNumberFormat="1" applyFont="1" applyFill="1" applyBorder="1" applyAlignment="1" applyProtection="1">
      <alignment vertical="center" shrinkToFit="1"/>
    </xf>
    <xf numFmtId="49" fontId="7" fillId="11" borderId="27" xfId="0" applyNumberFormat="1" applyFont="1" applyFill="1" applyBorder="1" applyAlignment="1" applyProtection="1">
      <alignment horizontal="center" vertical="center" shrinkToFit="1"/>
    </xf>
    <xf numFmtId="0" fontId="0" fillId="11" borderId="27" xfId="0" applyFill="1" applyBorder="1" applyProtection="1"/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  <protection locked="0"/>
    </xf>
  </cellXfs>
  <cellStyles count="5">
    <cellStyle name="Normal" xfId="0" builtinId="0"/>
    <cellStyle name="Normal 2" xfId="1" xr:uid="{708C0B87-86C8-4A4E-B1AF-196F07AEA1B0}"/>
    <cellStyle name="Normal 2 2" xfId="3" xr:uid="{84E3D501-2DD8-4858-9BD8-8771EE46BD7F}"/>
    <cellStyle name="Normal 3" xfId="2" xr:uid="{0ECF8A15-7002-479A-90EA-8A84782AF07F}"/>
    <cellStyle name="Normal 3 2" xfId="4" xr:uid="{8CEC3F61-D8EA-453F-B2BE-661F5E6365AF}"/>
  </cellStyles>
  <dxfs count="34">
    <dxf>
      <fill>
        <patternFill>
          <bgColor rgb="FFFFC7CE"/>
        </patternFill>
      </fill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FFC7CE"/>
      <color rgb="FFCCCCCC"/>
      <color rgb="FFFF9999"/>
      <color rgb="FF000000"/>
      <color rgb="FF5E7594"/>
      <color rgb="FF9999FF"/>
      <color rgb="FFCC99FF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Calculation!$BI$31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6" Type="http://schemas.openxmlformats.org/officeDocument/2006/relationships/image" Target="../media/image3.png"/><Relationship Id="rId5" Type="http://schemas.openxmlformats.org/officeDocument/2006/relationships/image" Target="../media/image2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Mindmap!A9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550997</xdr:colOff>
      <xdr:row>7</xdr:row>
      <xdr:rowOff>63725</xdr:rowOff>
    </xdr:from>
    <xdr:to>
      <xdr:col>8</xdr:col>
      <xdr:colOff>141677</xdr:colOff>
      <xdr:row>7</xdr:row>
      <xdr:rowOff>332450</xdr:rowOff>
    </xdr:to>
    <xdr:sp macro="[0]!updateTable" textlink="">
      <xdr:nvSpPr>
        <xdr:cNvPr id="197" name="updateTableMindmap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>
        <a:xfrm>
          <a:off x="5751647" y="1444850"/>
          <a:ext cx="1008000" cy="259200"/>
        </a:xfrm>
        <a:prstGeom prst="roundRect">
          <a:avLst>
            <a:gd name="adj" fmla="val 50000"/>
          </a:avLst>
        </a:prstGeom>
        <a:solidFill>
          <a:srgbClr val="70AD47"/>
        </a:solidFill>
        <a:ln w="19050">
          <a:solidFill>
            <a:schemeClr val="bg1"/>
          </a:solidFill>
        </a:ln>
        <a:effectLst/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900" b="1"/>
            <a:t>UPDATE</a:t>
          </a:r>
          <a:r>
            <a:rPr lang="tr-TR" sz="900" b="1" baseline="0"/>
            <a:t> TABLE</a:t>
          </a:r>
          <a:endParaRPr lang="en-US" sz="900" b="1"/>
        </a:p>
      </xdr:txBody>
    </xdr:sp>
    <xdr:clientData fPrintsWithSheet="0"/>
  </xdr:twoCellAnchor>
  <xdr:twoCellAnchor editAs="oneCell">
    <xdr:from>
      <xdr:col>12</xdr:col>
      <xdr:colOff>402302</xdr:colOff>
      <xdr:row>7</xdr:row>
      <xdr:rowOff>62296</xdr:rowOff>
    </xdr:from>
    <xdr:to>
      <xdr:col>13</xdr:col>
      <xdr:colOff>568292</xdr:colOff>
      <xdr:row>7</xdr:row>
      <xdr:rowOff>332450</xdr:rowOff>
    </xdr:to>
    <xdr:sp macro="[0]!fixConnections" textlink="">
      <xdr:nvSpPr>
        <xdr:cNvPr id="198" name="rearangeMindmap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>
        <a:xfrm>
          <a:off x="10355927" y="1443421"/>
          <a:ext cx="1008000" cy="260629"/>
        </a:xfrm>
        <a:prstGeom prst="roundRect">
          <a:avLst>
            <a:gd name="adj" fmla="val 50000"/>
          </a:avLst>
        </a:prstGeom>
        <a:solidFill>
          <a:srgbClr val="70AD47"/>
        </a:solidFill>
        <a:ln w="19050">
          <a:solidFill>
            <a:schemeClr val="bg1"/>
          </a:solidFill>
        </a:ln>
        <a:effectLst/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900" b="1"/>
            <a:t>FIX CONNECTIONS</a:t>
          </a:r>
        </a:p>
      </xdr:txBody>
    </xdr:sp>
    <xdr:clientData fPrintsWithSheet="0"/>
  </xdr:twoCellAnchor>
  <xdr:twoCellAnchor editAs="oneCell">
    <xdr:from>
      <xdr:col>1</xdr:col>
      <xdr:colOff>114300</xdr:colOff>
      <xdr:row>1</xdr:row>
      <xdr:rowOff>66675</xdr:rowOff>
    </xdr:from>
    <xdr:to>
      <xdr:col>1</xdr:col>
      <xdr:colOff>533400</xdr:colOff>
      <xdr:row>2</xdr:row>
      <xdr:rowOff>232410</xdr:rowOff>
    </xdr:to>
    <xdr:pic>
      <xdr:nvPicPr>
        <xdr:cNvPr id="1540" name="mainicon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152400"/>
          <a:ext cx="419100" cy="419100"/>
        </a:xfrm>
        <a:prstGeom prst="rect">
          <a:avLst/>
        </a:prstGeom>
        <a:effectLst/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</xdr:pic>
    <xdr:clientData/>
  </xdr:twoCellAnchor>
  <xdr:twoCellAnchor editAs="oneCell">
    <xdr:from>
      <xdr:col>11</xdr:col>
      <xdr:colOff>98957</xdr:colOff>
      <xdr:row>7</xdr:row>
      <xdr:rowOff>62296</xdr:rowOff>
    </xdr:from>
    <xdr:to>
      <xdr:col>12</xdr:col>
      <xdr:colOff>263042</xdr:colOff>
      <xdr:row>7</xdr:row>
      <xdr:rowOff>332450</xdr:rowOff>
    </xdr:to>
    <xdr:grpSp>
      <xdr:nvGrpSpPr>
        <xdr:cNvPr id="704" name="connectGroupMindmap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 noChangeAspect="1"/>
        </xdr:cNvGrpSpPr>
      </xdr:nvGrpSpPr>
      <xdr:grpSpPr>
        <a:xfrm>
          <a:off x="9254163" y="1227708"/>
          <a:ext cx="1015732" cy="270154"/>
          <a:chOff x="326651" y="3111876"/>
          <a:chExt cx="1199999" cy="360000"/>
        </a:xfrm>
        <a:effectLst/>
      </xdr:grpSpPr>
      <xdr:sp macro="[0]!connectPair" textlink="">
        <xdr:nvSpPr>
          <xdr:cNvPr id="200" name="connect1Mindmap">
            <a:extLst>
              <a:ext uri="{FF2B5EF4-FFF2-40B4-BE49-F238E27FC236}">
                <a16:creationId xmlns:a16="http://schemas.microsoft.com/office/drawing/2014/main" id="{00000000-0008-0000-0000-0000C8000000}"/>
              </a:ext>
            </a:extLst>
          </xdr:cNvPr>
          <xdr:cNvSpPr/>
        </xdr:nvSpPr>
        <xdr:spPr>
          <a:xfrm>
            <a:off x="326651" y="3111876"/>
            <a:ext cx="1199999" cy="360000"/>
          </a:xfrm>
          <a:prstGeom prst="roundRect">
            <a:avLst>
              <a:gd name="adj" fmla="val 50000"/>
            </a:avLst>
          </a:prstGeom>
          <a:solidFill>
            <a:srgbClr val="D9E9F2"/>
          </a:solidFill>
          <a:ln w="19050">
            <a:solidFill>
              <a:schemeClr val="bg1"/>
            </a:solidFill>
          </a:ln>
          <a:effectLst/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288000" algn="ctr"/>
            <a:r>
              <a:rPr lang="tr-TR" sz="900" b="1"/>
              <a:t>CONNECT</a:t>
            </a:r>
            <a:endParaRPr lang="en-US" sz="900" b="1"/>
          </a:p>
        </xdr:txBody>
      </xdr:sp>
      <xdr:grpSp>
        <xdr:nvGrpSpPr>
          <xdr:cNvPr id="3" name="connectMindmap" descr="Plugged Unplugged outline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454103" y="3193399"/>
            <a:ext cx="295713" cy="218047"/>
            <a:chOff x="454103" y="3193399"/>
            <a:chExt cx="295713" cy="218047"/>
          </a:xfrm>
          <a:solidFill>
            <a:srgbClr val="FFFFFF"/>
          </a:solidFill>
        </xdr:grpSpPr>
        <xdr:sp macro="[0]!connectPair" textlink="">
          <xdr:nvSpPr>
            <xdr:cNvPr id="4" name="Freeform: Sha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454103" y="3193399"/>
              <a:ext cx="170156" cy="131061"/>
            </a:xfrm>
            <a:custGeom>
              <a:avLst/>
              <a:gdLst>
                <a:gd name="connsiteX0" fmla="*/ 136102 w 170156"/>
                <a:gd name="connsiteY0" fmla="*/ 130159 h 131061"/>
                <a:gd name="connsiteX1" fmla="*/ 140647 w 170156"/>
                <a:gd name="connsiteY1" fmla="*/ 130080 h 131061"/>
                <a:gd name="connsiteX2" fmla="*/ 140647 w 170156"/>
                <a:gd name="connsiteY2" fmla="*/ 125614 h 131061"/>
                <a:gd name="connsiteX3" fmla="*/ 117803 w 170156"/>
                <a:gd name="connsiteY3" fmla="*/ 102770 h 131061"/>
                <a:gd name="connsiteX4" fmla="*/ 141866 w 170156"/>
                <a:gd name="connsiteY4" fmla="*/ 78711 h 131061"/>
                <a:gd name="connsiteX5" fmla="*/ 164709 w 170156"/>
                <a:gd name="connsiteY5" fmla="*/ 101552 h 131061"/>
                <a:gd name="connsiteX6" fmla="*/ 169254 w 170156"/>
                <a:gd name="connsiteY6" fmla="*/ 101473 h 131061"/>
                <a:gd name="connsiteX7" fmla="*/ 169254 w 170156"/>
                <a:gd name="connsiteY7" fmla="*/ 97007 h 131061"/>
                <a:gd name="connsiteX8" fmla="*/ 146411 w 170156"/>
                <a:gd name="connsiteY8" fmla="*/ 74166 h 131061"/>
                <a:gd name="connsiteX9" fmla="*/ 163928 w 170156"/>
                <a:gd name="connsiteY9" fmla="*/ 56648 h 131061"/>
                <a:gd name="connsiteX10" fmla="*/ 141200 w 170156"/>
                <a:gd name="connsiteY10" fmla="*/ 33920 h 131061"/>
                <a:gd name="connsiteX11" fmla="*/ 75481 w 170156"/>
                <a:gd name="connsiteY11" fmla="*/ 31690 h 131061"/>
                <a:gd name="connsiteX12" fmla="*/ 68519 w 170156"/>
                <a:gd name="connsiteY12" fmla="*/ 24493 h 131061"/>
                <a:gd name="connsiteX13" fmla="*/ 10758 w 170156"/>
                <a:gd name="connsiteY13" fmla="*/ 0 h 131061"/>
                <a:gd name="connsiteX14" fmla="*/ 0 w 170156"/>
                <a:gd name="connsiteY14" fmla="*/ 0 h 131061"/>
                <a:gd name="connsiteX15" fmla="*/ 0 w 170156"/>
                <a:gd name="connsiteY15" fmla="*/ 6429 h 131061"/>
                <a:gd name="connsiteX16" fmla="*/ 10758 w 170156"/>
                <a:gd name="connsiteY16" fmla="*/ 6429 h 131061"/>
                <a:gd name="connsiteX17" fmla="*/ 63897 w 170156"/>
                <a:gd name="connsiteY17" fmla="*/ 28964 h 131061"/>
                <a:gd name="connsiteX18" fmla="*/ 70926 w 170156"/>
                <a:gd name="connsiteY18" fmla="*/ 36231 h 131061"/>
                <a:gd name="connsiteX19" fmla="*/ 73016 w 170156"/>
                <a:gd name="connsiteY19" fmla="*/ 102105 h 131061"/>
                <a:gd name="connsiteX20" fmla="*/ 95744 w 170156"/>
                <a:gd name="connsiteY20" fmla="*/ 124833 h 131061"/>
                <a:gd name="connsiteX21" fmla="*/ 113258 w 170156"/>
                <a:gd name="connsiteY21" fmla="*/ 107315 h 131061"/>
                <a:gd name="connsiteX22" fmla="*/ 77561 w 170156"/>
                <a:gd name="connsiteY22" fmla="*/ 97560 h 131061"/>
                <a:gd name="connsiteX23" fmla="*/ 77561 w 170156"/>
                <a:gd name="connsiteY23" fmla="*/ 38465 h 131061"/>
                <a:gd name="connsiteX24" fmla="*/ 136655 w 170156"/>
                <a:gd name="connsiteY24" fmla="*/ 38465 h 131061"/>
                <a:gd name="connsiteX25" fmla="*/ 154838 w 170156"/>
                <a:gd name="connsiteY25" fmla="*/ 56648 h 131061"/>
                <a:gd name="connsiteX26" fmla="*/ 95744 w 170156"/>
                <a:gd name="connsiteY26" fmla="*/ 115743 h 131061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</a:cxnLst>
              <a:rect l="l" t="t" r="r" b="b"/>
              <a:pathLst>
                <a:path w="170156" h="131061">
                  <a:moveTo>
                    <a:pt x="136102" y="130159"/>
                  </a:moveTo>
                  <a:cubicBezTo>
                    <a:pt x="137379" y="131392"/>
                    <a:pt x="139414" y="131357"/>
                    <a:pt x="140647" y="130080"/>
                  </a:cubicBezTo>
                  <a:cubicBezTo>
                    <a:pt x="141850" y="128835"/>
                    <a:pt x="141850" y="126860"/>
                    <a:pt x="140647" y="125614"/>
                  </a:cubicBezTo>
                  <a:lnTo>
                    <a:pt x="117803" y="102770"/>
                  </a:lnTo>
                  <a:lnTo>
                    <a:pt x="141866" y="78711"/>
                  </a:lnTo>
                  <a:lnTo>
                    <a:pt x="164709" y="101552"/>
                  </a:lnTo>
                  <a:cubicBezTo>
                    <a:pt x="165986" y="102785"/>
                    <a:pt x="168021" y="102750"/>
                    <a:pt x="169254" y="101473"/>
                  </a:cubicBezTo>
                  <a:cubicBezTo>
                    <a:pt x="170458" y="100227"/>
                    <a:pt x="170458" y="98253"/>
                    <a:pt x="169254" y="97007"/>
                  </a:cubicBezTo>
                  <a:lnTo>
                    <a:pt x="146411" y="74166"/>
                  </a:lnTo>
                  <a:lnTo>
                    <a:pt x="163928" y="56648"/>
                  </a:lnTo>
                  <a:lnTo>
                    <a:pt x="141200" y="33920"/>
                  </a:lnTo>
                  <a:cubicBezTo>
                    <a:pt x="123300" y="15985"/>
                    <a:pt x="94556" y="15009"/>
                    <a:pt x="75481" y="31690"/>
                  </a:cubicBezTo>
                  <a:lnTo>
                    <a:pt x="68519" y="24493"/>
                  </a:lnTo>
                  <a:cubicBezTo>
                    <a:pt x="53353" y="8878"/>
                    <a:pt x="32526" y="47"/>
                    <a:pt x="10758" y="0"/>
                  </a:cubicBezTo>
                  <a:lnTo>
                    <a:pt x="0" y="0"/>
                  </a:lnTo>
                  <a:lnTo>
                    <a:pt x="0" y="6429"/>
                  </a:lnTo>
                  <a:lnTo>
                    <a:pt x="10758" y="6429"/>
                  </a:lnTo>
                  <a:cubicBezTo>
                    <a:pt x="30784" y="6474"/>
                    <a:pt x="49944" y="14599"/>
                    <a:pt x="63897" y="28964"/>
                  </a:cubicBezTo>
                  <a:lnTo>
                    <a:pt x="70926" y="36231"/>
                  </a:lnTo>
                  <a:cubicBezTo>
                    <a:pt x="54145" y="55305"/>
                    <a:pt x="55059" y="84133"/>
                    <a:pt x="73016" y="102105"/>
                  </a:cubicBezTo>
                  <a:lnTo>
                    <a:pt x="95744" y="124833"/>
                  </a:lnTo>
                  <a:lnTo>
                    <a:pt x="113258" y="107315"/>
                  </a:lnTo>
                  <a:close/>
                  <a:moveTo>
                    <a:pt x="77561" y="97560"/>
                  </a:moveTo>
                  <a:cubicBezTo>
                    <a:pt x="61242" y="81241"/>
                    <a:pt x="61242" y="54784"/>
                    <a:pt x="77561" y="38465"/>
                  </a:cubicBezTo>
                  <a:cubicBezTo>
                    <a:pt x="93879" y="22147"/>
                    <a:pt x="120337" y="22147"/>
                    <a:pt x="136655" y="38465"/>
                  </a:cubicBezTo>
                  <a:lnTo>
                    <a:pt x="154838" y="56648"/>
                  </a:lnTo>
                  <a:lnTo>
                    <a:pt x="95744" y="115743"/>
                  </a:lnTo>
                  <a:close/>
                </a:path>
              </a:pathLst>
            </a:custGeom>
            <a:solidFill>
              <a:srgbClr val="FFFFFF"/>
            </a:solidFill>
            <a:ln w="10715" cap="flat">
              <a:solidFill>
                <a:schemeClr val="bg1"/>
              </a:solidFill>
              <a:prstDash val="solid"/>
              <a:miter/>
            </a:ln>
            <a:effectLst/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txBody>
            <a:bodyPr vertOverflow="overflow" horzOverflow="overflow" rtlCol="0" anchor="ctr"/>
            <a:lstStyle/>
            <a:p>
              <a:endParaRPr lang="en-US"/>
            </a:p>
          </xdr:txBody>
        </xdr:sp>
        <xdr:sp macro="[0]!connectPair" textlink="">
          <xdr:nvSpPr>
            <xdr:cNvPr id="5" name="Freeform: Shap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586413" y="3287771"/>
              <a:ext cx="163404" cy="123676"/>
            </a:xfrm>
            <a:custGeom>
              <a:avLst/>
              <a:gdLst>
                <a:gd name="connsiteX0" fmla="*/ 152820 w 163404"/>
                <a:gd name="connsiteY0" fmla="*/ 117247 h 123676"/>
                <a:gd name="connsiteX1" fmla="*/ 101427 w 163404"/>
                <a:gd name="connsiteY1" fmla="*/ 96461 h 123676"/>
                <a:gd name="connsiteX2" fmla="*/ 93143 w 163404"/>
                <a:gd name="connsiteY2" fmla="*/ 88451 h 123676"/>
                <a:gd name="connsiteX3" fmla="*/ 90913 w 163404"/>
                <a:gd name="connsiteY3" fmla="*/ 22728 h 123676"/>
                <a:gd name="connsiteX4" fmla="*/ 68185 w 163404"/>
                <a:gd name="connsiteY4" fmla="*/ 0 h 123676"/>
                <a:gd name="connsiteX5" fmla="*/ 0 w 163404"/>
                <a:gd name="connsiteY5" fmla="*/ 68188 h 123676"/>
                <a:gd name="connsiteX6" fmla="*/ 22728 w 163404"/>
                <a:gd name="connsiteY6" fmla="*/ 90916 h 123676"/>
                <a:gd name="connsiteX7" fmla="*/ 88605 w 163404"/>
                <a:gd name="connsiteY7" fmla="*/ 93002 h 123676"/>
                <a:gd name="connsiteX8" fmla="*/ 96962 w 163404"/>
                <a:gd name="connsiteY8" fmla="*/ 101083 h 123676"/>
                <a:gd name="connsiteX9" fmla="*/ 152820 w 163404"/>
                <a:gd name="connsiteY9" fmla="*/ 123676 h 123676"/>
                <a:gd name="connsiteX10" fmla="*/ 163404 w 163404"/>
                <a:gd name="connsiteY10" fmla="*/ 123676 h 123676"/>
                <a:gd name="connsiteX11" fmla="*/ 163404 w 163404"/>
                <a:gd name="connsiteY11" fmla="*/ 117247 h 123676"/>
                <a:gd name="connsiteX12" fmla="*/ 27273 w 163404"/>
                <a:gd name="connsiteY12" fmla="*/ 86368 h 123676"/>
                <a:gd name="connsiteX13" fmla="*/ 9090 w 163404"/>
                <a:gd name="connsiteY13" fmla="*/ 68188 h 123676"/>
                <a:gd name="connsiteX14" fmla="*/ 68185 w 163404"/>
                <a:gd name="connsiteY14" fmla="*/ 9093 h 123676"/>
                <a:gd name="connsiteX15" fmla="*/ 86368 w 163404"/>
                <a:gd name="connsiteY15" fmla="*/ 27276 h 123676"/>
                <a:gd name="connsiteX16" fmla="*/ 86690 w 163404"/>
                <a:gd name="connsiteY16" fmla="*/ 86369 h 123676"/>
                <a:gd name="connsiteX17" fmla="*/ 27597 w 163404"/>
                <a:gd name="connsiteY17" fmla="*/ 86692 h 123676"/>
                <a:gd name="connsiteX18" fmla="*/ 27273 w 163404"/>
                <a:gd name="connsiteY18" fmla="*/ 86368 h 123676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</a:cxnLst>
              <a:rect l="l" t="t" r="r" b="b"/>
              <a:pathLst>
                <a:path w="163404" h="123676">
                  <a:moveTo>
                    <a:pt x="152820" y="117247"/>
                  </a:moveTo>
                  <a:cubicBezTo>
                    <a:pt x="133633" y="117285"/>
                    <a:pt x="115191" y="109826"/>
                    <a:pt x="101427" y="96461"/>
                  </a:cubicBezTo>
                  <a:lnTo>
                    <a:pt x="93143" y="88451"/>
                  </a:lnTo>
                  <a:cubicBezTo>
                    <a:pt x="109789" y="69362"/>
                    <a:pt x="108814" y="40644"/>
                    <a:pt x="90913" y="22728"/>
                  </a:cubicBezTo>
                  <a:lnTo>
                    <a:pt x="68185" y="0"/>
                  </a:lnTo>
                  <a:lnTo>
                    <a:pt x="0" y="68188"/>
                  </a:lnTo>
                  <a:lnTo>
                    <a:pt x="22728" y="90916"/>
                  </a:lnTo>
                  <a:cubicBezTo>
                    <a:pt x="40687" y="108907"/>
                    <a:pt x="69544" y="109820"/>
                    <a:pt x="88605" y="93002"/>
                  </a:cubicBezTo>
                  <a:lnTo>
                    <a:pt x="96962" y="101083"/>
                  </a:lnTo>
                  <a:cubicBezTo>
                    <a:pt x="111923" y="115609"/>
                    <a:pt x="131967" y="123716"/>
                    <a:pt x="152820" y="123676"/>
                  </a:cubicBezTo>
                  <a:lnTo>
                    <a:pt x="163404" y="123676"/>
                  </a:lnTo>
                  <a:lnTo>
                    <a:pt x="163404" y="117247"/>
                  </a:lnTo>
                  <a:close/>
                  <a:moveTo>
                    <a:pt x="27273" y="86368"/>
                  </a:moveTo>
                  <a:lnTo>
                    <a:pt x="9090" y="68188"/>
                  </a:lnTo>
                  <a:lnTo>
                    <a:pt x="68185" y="9093"/>
                  </a:lnTo>
                  <a:lnTo>
                    <a:pt x="86368" y="27276"/>
                  </a:lnTo>
                  <a:cubicBezTo>
                    <a:pt x="102775" y="43505"/>
                    <a:pt x="102919" y="69962"/>
                    <a:pt x="86690" y="86369"/>
                  </a:cubicBezTo>
                  <a:cubicBezTo>
                    <a:pt x="70461" y="102776"/>
                    <a:pt x="44004" y="102921"/>
                    <a:pt x="27597" y="86692"/>
                  </a:cubicBezTo>
                  <a:cubicBezTo>
                    <a:pt x="27489" y="86584"/>
                    <a:pt x="27381" y="86476"/>
                    <a:pt x="27273" y="86368"/>
                  </a:cubicBezTo>
                  <a:close/>
                </a:path>
              </a:pathLst>
            </a:custGeom>
            <a:solidFill>
              <a:srgbClr val="FFFFFF"/>
            </a:solidFill>
            <a:ln w="10715" cap="flat">
              <a:solidFill>
                <a:schemeClr val="bg1"/>
              </a:solidFill>
              <a:prstDash val="solid"/>
              <a:miter/>
            </a:ln>
            <a:effectLst/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txBody>
            <a:bodyPr vertOverflow="overflow" horzOverflow="overflow" rtlCol="0" anchor="ctr"/>
            <a:lstStyle/>
            <a:p>
              <a:endParaRPr lang="en-US"/>
            </a:p>
          </xdr:txBody>
        </xdr:sp>
      </xdr:grpSp>
    </xdr:grpSp>
    <xdr:clientData fPrintsWithSheet="0"/>
  </xdr:twoCellAnchor>
  <xdr:twoCellAnchor editAs="oneCell">
    <xdr:from>
      <xdr:col>8</xdr:col>
      <xdr:colOff>370632</xdr:colOff>
      <xdr:row>1</xdr:row>
      <xdr:rowOff>142875</xdr:rowOff>
    </xdr:from>
    <xdr:to>
      <xdr:col>9</xdr:col>
      <xdr:colOff>486648</xdr:colOff>
      <xdr:row>2</xdr:row>
      <xdr:rowOff>149130</xdr:rowOff>
    </xdr:to>
    <xdr:grpSp>
      <xdr:nvGrpSpPr>
        <xdr:cNvPr id="1518" name="exportGroupPNGMindmap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GrpSpPr/>
      </xdr:nvGrpSpPr>
      <xdr:grpSpPr>
        <a:xfrm>
          <a:off x="7038132" y="232522"/>
          <a:ext cx="1169369" cy="252784"/>
          <a:chOff x="11434762" y="228600"/>
          <a:chExt cx="1152000" cy="252000"/>
        </a:xfrm>
      </xdr:grpSpPr>
      <xdr:sp macro="[0]!ExportPNG" textlink="">
        <xdr:nvSpPr>
          <xdr:cNvPr id="326" name="exportPNGMindmap">
            <a:extLst>
              <a:ext uri="{FF2B5EF4-FFF2-40B4-BE49-F238E27FC236}">
                <a16:creationId xmlns:a16="http://schemas.microsoft.com/office/drawing/2014/main" id="{00000000-0008-0000-0000-000046010000}"/>
              </a:ext>
            </a:extLst>
          </xdr:cNvPr>
          <xdr:cNvSpPr/>
        </xdr:nvSpPr>
        <xdr:spPr>
          <a:xfrm>
            <a:off x="11434762" y="228600"/>
            <a:ext cx="1152000" cy="252000"/>
          </a:xfrm>
          <a:prstGeom prst="roundRect">
            <a:avLst/>
          </a:prstGeom>
          <a:solidFill>
            <a:srgbClr val="2E86AB"/>
          </a:solidFill>
          <a:ln w="19050">
            <a:solidFill>
              <a:schemeClr val="bg1"/>
            </a:solidFill>
          </a:ln>
          <a:effectLst/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/>
          <a:extLst>
            <a:ext uri="{AF507438-7753-43E0-B8FC-AC1667EBCBE1}">
              <a14:hiddenEffects xmlns:a14="http://schemas.microsoft.com/office/drawing/2010/main"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</a:effectLst>
              </a14:hiddenEffects>
            </a:ext>
          </a:extLst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36000" indent="0" algn="l"/>
            <a:r>
              <a:rPr lang="tr-TR" sz="1000" b="1" baseline="0">
                <a:solidFill>
                  <a:schemeClr val="lt1"/>
                </a:solidFill>
                <a:latin typeface="Arial"/>
                <a:ea typeface="+mn-ea"/>
                <a:cs typeface="Arial"/>
              </a:rPr>
              <a:t>EXPORT TO PNG</a:t>
            </a:r>
            <a:endParaRPr lang="en-US" sz="1000" b="1" baseline="0">
              <a:solidFill>
                <a:schemeClr val="lt1"/>
              </a:solidFill>
              <a:latin typeface="Arial"/>
              <a:ea typeface="+mn-ea"/>
              <a:cs typeface="Arial"/>
            </a:endParaRPr>
          </a:p>
        </xdr:txBody>
      </xdr:sp>
      <xdr:grpSp>
        <xdr:nvGrpSpPr>
          <xdr:cNvPr id="382" name="Group 381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GrpSpPr/>
        </xdr:nvGrpSpPr>
        <xdr:grpSpPr>
          <a:xfrm>
            <a:off x="12387613" y="316943"/>
            <a:ext cx="122949" cy="75314"/>
            <a:chOff x="1721303" y="1524001"/>
            <a:chExt cx="156482" cy="95249"/>
          </a:xfr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grpSpPr>
        <xdr:sp macro="" textlink="">
          <xdr:nvSpPr>
            <xdr:cNvPr id="383" name="Arrow: Down 382">
              <a:extLst>
                <a:ext uri="{FF2B5EF4-FFF2-40B4-BE49-F238E27FC236}">
                  <a16:creationId xmlns:a16="http://schemas.microsoft.com/office/drawing/2014/main" id="{00000000-0008-0000-0000-00007F010000}"/>
                </a:ext>
              </a:extLst>
            </xdr:cNvPr>
            <xdr:cNvSpPr/>
          </xdr:nvSpPr>
          <xdr:spPr>
            <a:xfrm>
              <a:off x="1775732" y="1524001"/>
              <a:ext cx="47626" cy="74838"/>
            </a:xfrm>
            <a:prstGeom prst="downArrow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  <a:effectLst/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lIns="0" tIns="0" rIns="0" bIns="0" rtlCol="0" anchor="t"/>
            <a:lstStyle/>
            <a:p>
              <a:pPr algn="l"/>
              <a:endParaRPr lang="tr-TR" sz="1000"/>
            </a:p>
          </xdr:txBody>
        </xdr:sp>
        <xdr:cxnSp macro="">
          <xdr:nvCxnSpPr>
            <xdr:cNvPr id="384" name="Straight Connector 383">
              <a:extLst>
                <a:ext uri="{FF2B5EF4-FFF2-40B4-BE49-F238E27FC236}">
                  <a16:creationId xmlns:a16="http://schemas.microsoft.com/office/drawing/2014/main" id="{00000000-0008-0000-0000-000080010000}"/>
                </a:ext>
              </a:extLst>
            </xdr:cNvPr>
            <xdr:cNvCxnSpPr/>
          </xdr:nvCxnSpPr>
          <xdr:spPr>
            <a:xfrm>
              <a:off x="1721303" y="1619250"/>
              <a:ext cx="156482" cy="0"/>
            </a:xfrm>
            <a:prstGeom prst="line">
              <a:avLst/>
            </a:prstGeom>
            <a:ln w="19050">
              <a:solidFill>
                <a:schemeClr val="bg1"/>
              </a:solidFill>
            </a:ln>
            <a:effectLst/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 editAs="oneCell">
    <xdr:from>
      <xdr:col>6</xdr:col>
      <xdr:colOff>529476</xdr:colOff>
      <xdr:row>1</xdr:row>
      <xdr:rowOff>142875</xdr:rowOff>
    </xdr:from>
    <xdr:to>
      <xdr:col>8</xdr:col>
      <xdr:colOff>258665</xdr:colOff>
      <xdr:row>2</xdr:row>
      <xdr:rowOff>149130</xdr:rowOff>
    </xdr:to>
    <xdr:grpSp>
      <xdr:nvGrpSpPr>
        <xdr:cNvPr id="1517" name="exportGroupJPGMindmap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/>
      </xdr:nvGrpSpPr>
      <xdr:grpSpPr>
        <a:xfrm>
          <a:off x="5762623" y="232522"/>
          <a:ext cx="1163542" cy="252784"/>
          <a:chOff x="10225087" y="228600"/>
          <a:chExt cx="1152000" cy="252000"/>
        </a:xfrm>
      </xdr:grpSpPr>
      <xdr:sp macro="[0]!ExportJPG" textlink="">
        <xdr:nvSpPr>
          <xdr:cNvPr id="1492" name="exportJPGMindmap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/>
        </xdr:nvSpPr>
        <xdr:spPr>
          <a:xfrm>
            <a:off x="10225087" y="228600"/>
            <a:ext cx="1152000" cy="252000"/>
          </a:xfrm>
          <a:prstGeom prst="roundRect">
            <a:avLst/>
          </a:prstGeom>
          <a:solidFill>
            <a:srgbClr val="2E86AB"/>
          </a:solidFill>
          <a:ln w="19050">
            <a:solidFill>
              <a:schemeClr val="bg1"/>
            </a:solidFill>
          </a:ln>
          <a:effectLst/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/>
          <a:extLst>
            <a:ext uri="{AF507438-7753-43E0-B8FC-AC1667EBCBE1}">
              <a14:hiddenEffects xmlns:a14="http://schemas.microsoft.com/office/drawing/2010/main"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</a:effectLst>
              </a14:hiddenEffects>
            </a:ext>
          </a:extLst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36000" indent="0" algn="l"/>
            <a:r>
              <a:rPr lang="tr-TR" sz="1000" b="1" baseline="0">
                <a:solidFill>
                  <a:schemeClr val="lt1"/>
                </a:solidFill>
                <a:latin typeface="Arial"/>
                <a:ea typeface="+mn-ea"/>
                <a:cs typeface="Arial"/>
              </a:rPr>
              <a:t>EXPORT TO JPG</a:t>
            </a:r>
            <a:endParaRPr lang="en-US" sz="1000" b="1" baseline="0">
              <a:solidFill>
                <a:schemeClr val="lt1"/>
              </a:solidFill>
              <a:latin typeface="Arial"/>
              <a:ea typeface="+mn-ea"/>
              <a:cs typeface="Arial"/>
            </a:endParaRPr>
          </a:p>
        </xdr:txBody>
      </xdr:sp>
      <xdr:grpSp>
        <xdr:nvGrpSpPr>
          <xdr:cNvPr id="385" name="Group 384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GrpSpPr/>
        </xdr:nvGrpSpPr>
        <xdr:grpSpPr>
          <a:xfrm>
            <a:off x="11177938" y="316943"/>
            <a:ext cx="122949" cy="75314"/>
            <a:chOff x="1721303" y="1524001"/>
            <a:chExt cx="156482" cy="95249"/>
          </a:xfr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grpSpPr>
        <xdr:sp macro="" textlink="">
          <xdr:nvSpPr>
            <xdr:cNvPr id="386" name="Arrow: Down 385">
              <a:extLst>
                <a:ext uri="{FF2B5EF4-FFF2-40B4-BE49-F238E27FC236}">
                  <a16:creationId xmlns:a16="http://schemas.microsoft.com/office/drawing/2014/main" id="{00000000-0008-0000-0000-000082010000}"/>
                </a:ext>
              </a:extLst>
            </xdr:cNvPr>
            <xdr:cNvSpPr/>
          </xdr:nvSpPr>
          <xdr:spPr>
            <a:xfrm>
              <a:off x="1775732" y="1524001"/>
              <a:ext cx="47626" cy="74838"/>
            </a:xfrm>
            <a:prstGeom prst="downArrow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  <a:effectLst/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lIns="0" tIns="0" rIns="0" bIns="0" rtlCol="0" anchor="t"/>
            <a:lstStyle/>
            <a:p>
              <a:pPr algn="l"/>
              <a:endParaRPr lang="tr-TR" sz="1000"/>
            </a:p>
          </xdr:txBody>
        </xdr:sp>
        <xdr:cxnSp macro="">
          <xdr:nvCxnSpPr>
            <xdr:cNvPr id="387" name="Straight Connector 386">
              <a:extLst>
                <a:ext uri="{FF2B5EF4-FFF2-40B4-BE49-F238E27FC236}">
                  <a16:creationId xmlns:a16="http://schemas.microsoft.com/office/drawing/2014/main" id="{00000000-0008-0000-0000-000083010000}"/>
                </a:ext>
              </a:extLst>
            </xdr:cNvPr>
            <xdr:cNvCxnSpPr/>
          </xdr:nvCxnSpPr>
          <xdr:spPr>
            <a:xfrm>
              <a:off x="1721303" y="1619250"/>
              <a:ext cx="156482" cy="0"/>
            </a:xfrm>
            <a:prstGeom prst="line">
              <a:avLst/>
            </a:prstGeom>
            <a:ln w="19050">
              <a:solidFill>
                <a:schemeClr val="bg1"/>
              </a:solidFill>
            </a:ln>
            <a:effectLst/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 editAs="oneCell">
    <xdr:from>
      <xdr:col>5</xdr:col>
      <xdr:colOff>102251</xdr:colOff>
      <xdr:row>1</xdr:row>
      <xdr:rowOff>142875</xdr:rowOff>
    </xdr:from>
    <xdr:to>
      <xdr:col>6</xdr:col>
      <xdr:colOff>415603</xdr:colOff>
      <xdr:row>2</xdr:row>
      <xdr:rowOff>149130</xdr:rowOff>
    </xdr:to>
    <xdr:grpSp>
      <xdr:nvGrpSpPr>
        <xdr:cNvPr id="216" name="exportGroupPDFMindmap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GrpSpPr/>
      </xdr:nvGrpSpPr>
      <xdr:grpSpPr>
        <a:xfrm>
          <a:off x="4483751" y="232522"/>
          <a:ext cx="1164999" cy="252784"/>
          <a:chOff x="8891587" y="228600"/>
          <a:chExt cx="1152000" cy="252000"/>
        </a:xfrm>
      </xdr:grpSpPr>
      <xdr:sp macro="[0]!ExportPDF" textlink="">
        <xdr:nvSpPr>
          <xdr:cNvPr id="199" name="exportPDFMindmap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/>
        </xdr:nvSpPr>
        <xdr:spPr>
          <a:xfrm>
            <a:off x="8891587" y="228600"/>
            <a:ext cx="1152000" cy="252000"/>
          </a:xfrm>
          <a:prstGeom prst="roundRect">
            <a:avLst/>
          </a:prstGeom>
          <a:solidFill>
            <a:srgbClr val="2E86AB"/>
          </a:solidFill>
          <a:ln w="19050">
            <a:solidFill>
              <a:schemeClr val="bg1"/>
            </a:solidFill>
          </a:ln>
          <a:effectLst/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/>
          <a:extLst>
            <a:ext uri="{AF507438-7753-43E0-B8FC-AC1667EBCBE1}">
              <a14:hiddenEffects xmlns:a14="http://schemas.microsoft.com/office/drawing/2010/main"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</a:effectLst>
              </a14:hiddenEffects>
            </a:ext>
          </a:extLst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36000" indent="0" algn="l"/>
            <a:r>
              <a:rPr lang="tr-TR" sz="1000" b="1" baseline="0">
                <a:solidFill>
                  <a:schemeClr val="lt1"/>
                </a:solidFill>
                <a:latin typeface="Arial"/>
                <a:ea typeface="+mn-ea"/>
                <a:cs typeface="Arial"/>
              </a:rPr>
              <a:t>EXPORT TO PDF</a:t>
            </a:r>
            <a:endParaRPr lang="en-US" sz="1000" b="1" baseline="0">
              <a:solidFill>
                <a:schemeClr val="lt1"/>
              </a:solidFill>
              <a:latin typeface="Arial"/>
              <a:ea typeface="+mn-ea"/>
              <a:cs typeface="Arial"/>
            </a:endParaRPr>
          </a:p>
        </xdr:txBody>
      </xdr:sp>
      <xdr:grpSp>
        <xdr:nvGrpSpPr>
          <xdr:cNvPr id="388" name="Group 387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GrpSpPr/>
        </xdr:nvGrpSpPr>
        <xdr:grpSpPr>
          <a:xfrm>
            <a:off x="9844438" y="316943"/>
            <a:ext cx="122949" cy="75314"/>
            <a:chOff x="1721303" y="1524001"/>
            <a:chExt cx="156482" cy="95249"/>
          </a:xfr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grpSpPr>
        <xdr:sp macro="" textlink="">
          <xdr:nvSpPr>
            <xdr:cNvPr id="389" name="Arrow: Down 388">
              <a:extLst>
                <a:ext uri="{FF2B5EF4-FFF2-40B4-BE49-F238E27FC236}">
                  <a16:creationId xmlns:a16="http://schemas.microsoft.com/office/drawing/2014/main" id="{00000000-0008-0000-0000-000085010000}"/>
                </a:ext>
              </a:extLst>
            </xdr:cNvPr>
            <xdr:cNvSpPr/>
          </xdr:nvSpPr>
          <xdr:spPr>
            <a:xfrm>
              <a:off x="1775732" y="1524001"/>
              <a:ext cx="47626" cy="74838"/>
            </a:xfrm>
            <a:prstGeom prst="downArrow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  <a:effectLst/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lIns="0" tIns="0" rIns="0" bIns="0" rtlCol="0" anchor="t"/>
            <a:lstStyle/>
            <a:p>
              <a:pPr algn="l"/>
              <a:endParaRPr lang="tr-TR" sz="1000"/>
            </a:p>
          </xdr:txBody>
        </xdr:sp>
        <xdr:cxnSp macro="">
          <xdr:nvCxnSpPr>
            <xdr:cNvPr id="390" name="Straight Connector 389">
              <a:extLst>
                <a:ext uri="{FF2B5EF4-FFF2-40B4-BE49-F238E27FC236}">
                  <a16:creationId xmlns:a16="http://schemas.microsoft.com/office/drawing/2014/main" id="{00000000-0008-0000-0000-000086010000}"/>
                </a:ext>
              </a:extLst>
            </xdr:cNvPr>
            <xdr:cNvCxnSpPr/>
          </xdr:nvCxnSpPr>
          <xdr:spPr>
            <a:xfrm>
              <a:off x="1721303" y="1619250"/>
              <a:ext cx="156482" cy="0"/>
            </a:xfrm>
            <a:prstGeom prst="line">
              <a:avLst/>
            </a:prstGeom>
            <a:ln w="19050">
              <a:solidFill>
                <a:schemeClr val="bg1"/>
              </a:solidFill>
            </a:ln>
            <a:effectLst/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 editAs="oneCell">
    <xdr:from>
      <xdr:col>13</xdr:col>
      <xdr:colOff>705646</xdr:colOff>
      <xdr:row>7</xdr:row>
      <xdr:rowOff>62296</xdr:rowOff>
    </xdr:from>
    <xdr:to>
      <xdr:col>15</xdr:col>
      <xdr:colOff>27721</xdr:colOff>
      <xdr:row>7</xdr:row>
      <xdr:rowOff>332450</xdr:rowOff>
    </xdr:to>
    <xdr:grpSp>
      <xdr:nvGrpSpPr>
        <xdr:cNvPr id="963" name="clearGroupMindmap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GrpSpPr/>
      </xdr:nvGrpSpPr>
      <xdr:grpSpPr>
        <a:xfrm>
          <a:off x="11564146" y="1227708"/>
          <a:ext cx="1025369" cy="270154"/>
          <a:chOff x="11526046" y="1243013"/>
          <a:chExt cx="1008000" cy="260629"/>
        </a:xfrm>
        <a:effectLst/>
      </xdr:grpSpPr>
      <xdr:sp macro="[0]!clearAll" textlink="">
        <xdr:nvSpPr>
          <xdr:cNvPr id="191" name="clearMindmap">
            <a:extLst>
              <a:ext uri="{FF2B5EF4-FFF2-40B4-BE49-F238E27FC236}">
                <a16:creationId xmlns:a16="http://schemas.microsoft.com/office/drawing/2014/main" id="{00000000-0008-0000-0000-0000BF000000}"/>
              </a:ext>
            </a:extLst>
          </xdr:cNvPr>
          <xdr:cNvSpPr/>
        </xdr:nvSpPr>
        <xdr:spPr>
          <a:xfrm>
            <a:off x="11526046" y="1243013"/>
            <a:ext cx="1008000" cy="260629"/>
          </a:xfrm>
          <a:prstGeom prst="roundRect">
            <a:avLst>
              <a:gd name="adj" fmla="val 50000"/>
            </a:avLst>
          </a:prstGeom>
          <a:solidFill>
            <a:schemeClr val="bg1">
              <a:lumMod val="65000"/>
            </a:schemeClr>
          </a:solidFill>
          <a:ln w="19050">
            <a:solidFill>
              <a:schemeClr val="bg1"/>
            </a:solidFill>
          </a:ln>
          <a:effectLst/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108000" algn="l"/>
            <a:r>
              <a:rPr lang="tr-TR" sz="900" b="1"/>
              <a:t>CLEAR</a:t>
            </a:r>
            <a:endParaRPr lang="en-US" sz="900" b="1"/>
          </a:p>
        </xdr:txBody>
      </xdr:sp>
      <xdr:sp macro="[0]!clearAll" textlink="">
        <xdr:nvSpPr>
          <xdr:cNvPr id="2" name="eraseMindmap" descr="Eraser outline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12093381" y="1279267"/>
            <a:ext cx="236415" cy="190981"/>
          </a:xfrm>
          <a:custGeom>
            <a:avLst/>
            <a:gdLst>
              <a:gd name="connsiteX0" fmla="*/ 231802 w 236415"/>
              <a:gd name="connsiteY0" fmla="*/ 73085 h 190981"/>
              <a:gd name="connsiteX1" fmla="*/ 151616 w 236415"/>
              <a:gd name="connsiteY1" fmla="*/ 3974 h 190981"/>
              <a:gd name="connsiteX2" fmla="*/ 129345 w 236415"/>
              <a:gd name="connsiteY2" fmla="*/ 3974 h 190981"/>
              <a:gd name="connsiteX3" fmla="*/ 4605 w 236415"/>
              <a:gd name="connsiteY3" fmla="*/ 111484 h 190981"/>
              <a:gd name="connsiteX4" fmla="*/ 4605 w 236415"/>
              <a:gd name="connsiteY4" fmla="*/ 130681 h 190981"/>
              <a:gd name="connsiteX5" fmla="*/ 74582 w 236415"/>
              <a:gd name="connsiteY5" fmla="*/ 190981 h 190981"/>
              <a:gd name="connsiteX6" fmla="*/ 212707 w 236415"/>
              <a:gd name="connsiteY6" fmla="*/ 190981 h 190981"/>
              <a:gd name="connsiteX7" fmla="*/ 212707 w 236415"/>
              <a:gd name="connsiteY7" fmla="*/ 185551 h 190981"/>
              <a:gd name="connsiteX8" fmla="*/ 123584 w 236415"/>
              <a:gd name="connsiteY8" fmla="*/ 185551 h 190981"/>
              <a:gd name="connsiteX9" fmla="*/ 231802 w 236415"/>
              <a:gd name="connsiteY9" fmla="*/ 92281 h 190981"/>
              <a:gd name="connsiteX10" fmla="*/ 231802 w 236415"/>
              <a:gd name="connsiteY10" fmla="*/ 73085 h 190981"/>
              <a:gd name="connsiteX11" fmla="*/ 77257 w 236415"/>
              <a:gd name="connsiteY11" fmla="*/ 185551 h 190981"/>
              <a:gd name="connsiteX12" fmla="*/ 77191 w 236415"/>
              <a:gd name="connsiteY12" fmla="*/ 185551 h 190981"/>
              <a:gd name="connsiteX13" fmla="*/ 9066 w 236415"/>
              <a:gd name="connsiteY13" fmla="*/ 126837 h 190981"/>
              <a:gd name="connsiteX14" fmla="*/ 9064 w 236415"/>
              <a:gd name="connsiteY14" fmla="*/ 115318 h 190981"/>
              <a:gd name="connsiteX15" fmla="*/ 9066 w 236415"/>
              <a:gd name="connsiteY15" fmla="*/ 115317 h 190981"/>
              <a:gd name="connsiteX16" fmla="*/ 69205 w 236415"/>
              <a:gd name="connsiteY16" fmla="*/ 63485 h 190981"/>
              <a:gd name="connsiteX17" fmla="*/ 162760 w 236415"/>
              <a:gd name="connsiteY17" fmla="*/ 144117 h 190981"/>
              <a:gd name="connsiteX18" fmla="*/ 114676 w 236415"/>
              <a:gd name="connsiteY18" fmla="*/ 185551 h 190981"/>
              <a:gd name="connsiteX19" fmla="*/ 227348 w 236415"/>
              <a:gd name="connsiteY19" fmla="*/ 88440 h 190981"/>
              <a:gd name="connsiteX20" fmla="*/ 167208 w 236415"/>
              <a:gd name="connsiteY20" fmla="*/ 140275 h 190981"/>
              <a:gd name="connsiteX21" fmla="*/ 73653 w 236415"/>
              <a:gd name="connsiteY21" fmla="*/ 59643 h 190981"/>
              <a:gd name="connsiteX22" fmla="*/ 133799 w 236415"/>
              <a:gd name="connsiteY22" fmla="*/ 7813 h 190981"/>
              <a:gd name="connsiteX23" fmla="*/ 147162 w 236415"/>
              <a:gd name="connsiteY23" fmla="*/ 7813 h 190981"/>
              <a:gd name="connsiteX24" fmla="*/ 227348 w 236415"/>
              <a:gd name="connsiteY24" fmla="*/ 76923 h 190981"/>
              <a:gd name="connsiteX25" fmla="*/ 227348 w 236415"/>
              <a:gd name="connsiteY25" fmla="*/ 88440 h 19098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</a:cxnLst>
            <a:rect l="l" t="t" r="r" b="b"/>
            <a:pathLst>
              <a:path w="236415" h="190981">
                <a:moveTo>
                  <a:pt x="231802" y="73085"/>
                </a:moveTo>
                <a:lnTo>
                  <a:pt x="151616" y="3974"/>
                </a:lnTo>
                <a:cubicBezTo>
                  <a:pt x="145465" y="-1325"/>
                  <a:pt x="135496" y="-1325"/>
                  <a:pt x="129345" y="3974"/>
                </a:cubicBezTo>
                <a:lnTo>
                  <a:pt x="4605" y="111484"/>
                </a:lnTo>
                <a:cubicBezTo>
                  <a:pt x="-1535" y="116789"/>
                  <a:pt x="-1535" y="125376"/>
                  <a:pt x="4605" y="130681"/>
                </a:cubicBezTo>
                <a:lnTo>
                  <a:pt x="74582" y="190981"/>
                </a:lnTo>
                <a:lnTo>
                  <a:pt x="212707" y="190981"/>
                </a:lnTo>
                <a:lnTo>
                  <a:pt x="212707" y="185551"/>
                </a:lnTo>
                <a:lnTo>
                  <a:pt x="123584" y="185551"/>
                </a:lnTo>
                <a:lnTo>
                  <a:pt x="231802" y="92281"/>
                </a:lnTo>
                <a:cubicBezTo>
                  <a:pt x="237953" y="86980"/>
                  <a:pt x="237953" y="78386"/>
                  <a:pt x="231802" y="73085"/>
                </a:cubicBezTo>
                <a:close/>
                <a:moveTo>
                  <a:pt x="77257" y="185551"/>
                </a:moveTo>
                <a:lnTo>
                  <a:pt x="77191" y="185551"/>
                </a:lnTo>
                <a:lnTo>
                  <a:pt x="9066" y="126837"/>
                </a:lnTo>
                <a:cubicBezTo>
                  <a:pt x="5375" y="123656"/>
                  <a:pt x="5374" y="118499"/>
                  <a:pt x="9064" y="115318"/>
                </a:cubicBezTo>
                <a:cubicBezTo>
                  <a:pt x="9065" y="115318"/>
                  <a:pt x="9065" y="115318"/>
                  <a:pt x="9066" y="115317"/>
                </a:cubicBezTo>
                <a:lnTo>
                  <a:pt x="69205" y="63485"/>
                </a:lnTo>
                <a:lnTo>
                  <a:pt x="162760" y="144117"/>
                </a:lnTo>
                <a:lnTo>
                  <a:pt x="114676" y="185551"/>
                </a:lnTo>
                <a:close/>
                <a:moveTo>
                  <a:pt x="227348" y="88440"/>
                </a:moveTo>
                <a:lnTo>
                  <a:pt x="167208" y="140275"/>
                </a:lnTo>
                <a:lnTo>
                  <a:pt x="73653" y="59643"/>
                </a:lnTo>
                <a:lnTo>
                  <a:pt x="133799" y="7813"/>
                </a:lnTo>
                <a:cubicBezTo>
                  <a:pt x="137489" y="4634"/>
                  <a:pt x="143471" y="4634"/>
                  <a:pt x="147162" y="7813"/>
                </a:cubicBezTo>
                <a:lnTo>
                  <a:pt x="227348" y="76923"/>
                </a:lnTo>
                <a:cubicBezTo>
                  <a:pt x="231037" y="80104"/>
                  <a:pt x="231037" y="85259"/>
                  <a:pt x="227348" y="88440"/>
                </a:cubicBezTo>
                <a:close/>
              </a:path>
            </a:pathLst>
          </a:custGeom>
          <a:solidFill>
            <a:srgbClr val="FFFFFF"/>
          </a:solidFill>
          <a:ln w="12303" cap="flat">
            <a:noFill/>
            <a:prstDash val="solid"/>
            <a:miter/>
          </a:ln>
          <a:effectLst/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txBody>
          <a:bodyPr vertOverflow="overflow" horzOverflow="overflow" rtlCol="0" anchor="ctr"/>
          <a:lstStyle/>
          <a:p>
            <a:endParaRPr lang="en-US"/>
          </a:p>
        </xdr:txBody>
      </xdr:sp>
    </xdr:grpSp>
    <xdr:clientData fPrintsWithSheet="0"/>
  </xdr:twoCellAnchor>
  <xdr:twoCellAnchor editAs="oneCell">
    <xdr:from>
      <xdr:col>5</xdr:col>
      <xdr:colOff>247652</xdr:colOff>
      <xdr:row>7</xdr:row>
      <xdr:rowOff>63725</xdr:rowOff>
    </xdr:from>
    <xdr:to>
      <xdr:col>6</xdr:col>
      <xdr:colOff>413642</xdr:colOff>
      <xdr:row>7</xdr:row>
      <xdr:rowOff>332450</xdr:rowOff>
    </xdr:to>
    <xdr:sp macro="[0]!rearange" textlink="">
      <xdr:nvSpPr>
        <xdr:cNvPr id="4793" name="drawMindmap">
          <a:extLst>
            <a:ext uri="{FF2B5EF4-FFF2-40B4-BE49-F238E27FC236}">
              <a16:creationId xmlns:a16="http://schemas.microsoft.com/office/drawing/2014/main" id="{00000000-0008-0000-0000-0000B9120000}"/>
            </a:ext>
          </a:extLst>
        </xdr:cNvPr>
        <xdr:cNvSpPr>
          <a:spLocks/>
        </xdr:cNvSpPr>
      </xdr:nvSpPr>
      <xdr:spPr>
        <a:xfrm>
          <a:off x="4600577" y="1444850"/>
          <a:ext cx="1008000" cy="259200"/>
        </a:xfrm>
        <a:prstGeom prst="roundRect">
          <a:avLst>
            <a:gd name="adj" fmla="val 50000"/>
          </a:avLst>
        </a:prstGeom>
        <a:solidFill>
          <a:srgbClr val="FFC000"/>
        </a:solidFill>
        <a:ln w="19050">
          <a:solidFill>
            <a:schemeClr val="bg1"/>
          </a:solidFill>
        </a:ln>
        <a:effectLst/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900" b="1"/>
            <a:t>(RE)DRAW</a:t>
          </a:r>
          <a:endParaRPr lang="en-US" sz="900" b="1"/>
        </a:p>
      </xdr:txBody>
    </xdr:sp>
    <xdr:clientData fPrintsWithSheet="0"/>
  </xdr:twoCellAnchor>
  <xdr:twoCellAnchor editAs="oneCell">
    <xdr:from>
      <xdr:col>8</xdr:col>
      <xdr:colOff>273317</xdr:colOff>
      <xdr:row>7</xdr:row>
      <xdr:rowOff>62296</xdr:rowOff>
    </xdr:from>
    <xdr:to>
      <xdr:col>9</xdr:col>
      <xdr:colOff>231662</xdr:colOff>
      <xdr:row>7</xdr:row>
      <xdr:rowOff>332450</xdr:rowOff>
    </xdr:to>
    <xdr:grpSp>
      <xdr:nvGrpSpPr>
        <xdr:cNvPr id="80" name="addNodeGroupMindmap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 noChangeAspect="1"/>
        </xdr:cNvGrpSpPr>
      </xdr:nvGrpSpPr>
      <xdr:grpSpPr>
        <a:xfrm>
          <a:off x="6940817" y="1227708"/>
          <a:ext cx="1011698" cy="270154"/>
          <a:chOff x="352424" y="2027425"/>
          <a:chExt cx="1199998" cy="360000"/>
        </a:xfrm>
        <a:effectLst/>
      </xdr:grpSpPr>
      <xdr:sp macro="[0]!addChild" textlink="">
        <xdr:nvSpPr>
          <xdr:cNvPr id="81" name="addNode1Mindmap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/>
        </xdr:nvSpPr>
        <xdr:spPr>
          <a:xfrm>
            <a:off x="352424" y="2027425"/>
            <a:ext cx="1199998" cy="360000"/>
          </a:xfrm>
          <a:prstGeom prst="roundRect">
            <a:avLst>
              <a:gd name="adj" fmla="val 50000"/>
            </a:avLst>
          </a:prstGeom>
          <a:solidFill>
            <a:srgbClr val="C00000"/>
          </a:solidFill>
          <a:ln w="19050">
            <a:solidFill>
              <a:schemeClr val="bg1"/>
            </a:solidFill>
          </a:ln>
          <a:effectLst/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216000" algn="ctr"/>
            <a:r>
              <a:rPr lang="tr-TR" sz="900" b="1"/>
              <a:t>ADD NODE</a:t>
            </a:r>
            <a:endParaRPr lang="en-US" sz="900" b="1"/>
          </a:p>
        </xdr:txBody>
      </xdr:sp>
      <xdr:sp macro="[0]!addChild" textlink="">
        <xdr:nvSpPr>
          <xdr:cNvPr id="82" name="addNodeOMindmap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/>
        </xdr:nvSpPr>
        <xdr:spPr>
          <a:xfrm>
            <a:off x="352425" y="2027425"/>
            <a:ext cx="308571" cy="360000"/>
          </a:xfrm>
          <a:prstGeom prst="ellipse">
            <a:avLst/>
          </a:prstGeom>
          <a:solidFill>
            <a:schemeClr val="tx2">
              <a:lumMod val="75000"/>
            </a:schemeClr>
          </a:solidFill>
          <a:ln w="19050">
            <a:solidFill>
              <a:schemeClr val="bg1"/>
            </a:solidFill>
          </a:ln>
          <a:effectLst/>
          <a:scene3d>
            <a:camera prst="orthographicFront">
              <a:rot lat="0" lon="0" rev="0"/>
            </a:camera>
            <a:lightRig rig="contrasting" dir="t">
              <a:rot lat="0" lon="0" rev="7800000"/>
            </a:lightRig>
          </a:scene3d>
          <a:sp3d/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t"/>
          <a:lstStyle/>
          <a:p>
            <a:pPr algn="l"/>
            <a:endParaRPr lang="en-US" sz="900" b="1"/>
          </a:p>
        </xdr:txBody>
      </xdr:sp>
      <xdr:sp macro="[0]!addChild" textlink="">
        <xdr:nvSpPr>
          <xdr:cNvPr id="83" name="addNodeXMindmap">
            <a:extLst>
              <a:ext uri="{FF2B5EF4-FFF2-40B4-BE49-F238E27FC236}">
                <a16:creationId xmlns:a16="http://schemas.microsoft.com/office/drawing/2014/main" id="{00000000-0008-0000-0000-000053000000}"/>
              </a:ext>
            </a:extLst>
          </xdr:cNvPr>
          <xdr:cNvSpPr/>
        </xdr:nvSpPr>
        <xdr:spPr>
          <a:xfrm>
            <a:off x="432415" y="2117620"/>
            <a:ext cx="154286" cy="179610"/>
          </a:xfrm>
          <a:prstGeom prst="plus">
            <a:avLst>
              <a:gd name="adj" fmla="val 38441"/>
            </a:avLst>
          </a:prstGeom>
          <a:solidFill>
            <a:schemeClr val="bg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7800000"/>
            </a:lightRig>
          </a:scene3d>
          <a:sp3d/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t"/>
          <a:lstStyle/>
          <a:p>
            <a:pPr algn="l"/>
            <a:endParaRPr lang="en-US" sz="900" b="1"/>
          </a:p>
        </xdr:txBody>
      </xdr:sp>
    </xdr:grpSp>
    <xdr:clientData fPrintsWithSheet="0"/>
  </xdr:twoCellAnchor>
  <xdr:twoCellAnchor editAs="oneCell">
    <xdr:from>
      <xdr:col>9</xdr:col>
      <xdr:colOff>376637</xdr:colOff>
      <xdr:row>7</xdr:row>
      <xdr:rowOff>62296</xdr:rowOff>
    </xdr:from>
    <xdr:to>
      <xdr:col>10</xdr:col>
      <xdr:colOff>803612</xdr:colOff>
      <xdr:row>7</xdr:row>
      <xdr:rowOff>332450</xdr:rowOff>
    </xdr:to>
    <xdr:grpSp>
      <xdr:nvGrpSpPr>
        <xdr:cNvPr id="5054" name="addParentGroupMindmap">
          <a:extLst>
            <a:ext uri="{FF2B5EF4-FFF2-40B4-BE49-F238E27FC236}">
              <a16:creationId xmlns:a16="http://schemas.microsoft.com/office/drawing/2014/main" id="{00000000-0008-0000-0000-0000BE130000}"/>
            </a:ext>
          </a:extLst>
        </xdr:cNvPr>
        <xdr:cNvGrpSpPr>
          <a:grpSpLocks noChangeAspect="1"/>
        </xdr:cNvGrpSpPr>
      </xdr:nvGrpSpPr>
      <xdr:grpSpPr>
        <a:xfrm>
          <a:off x="8097490" y="1227708"/>
          <a:ext cx="1009681" cy="270154"/>
          <a:chOff x="345701" y="2551300"/>
          <a:chExt cx="1199999" cy="360000"/>
        </a:xfrm>
        <a:effectLst/>
      </xdr:grpSpPr>
      <xdr:sp macro="[0]!addParent" textlink="">
        <xdr:nvSpPr>
          <xdr:cNvPr id="195" name="addNode1Mindmap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/>
        </xdr:nvSpPr>
        <xdr:spPr>
          <a:xfrm>
            <a:off x="345701" y="2551300"/>
            <a:ext cx="1199999" cy="360000"/>
          </a:xfrm>
          <a:prstGeom prst="roundRect">
            <a:avLst>
              <a:gd name="adj" fmla="val 50000"/>
            </a:avLst>
          </a:prstGeom>
          <a:solidFill>
            <a:srgbClr val="1F4E78"/>
          </a:solidFill>
          <a:ln w="19050">
            <a:solidFill>
              <a:schemeClr val="bg1"/>
            </a:solidFill>
          </a:ln>
          <a:effectLst/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216000" indent="0" algn="ctr"/>
            <a:r>
              <a:rPr lang="tr-TR" sz="900" b="1">
                <a:solidFill>
                  <a:schemeClr val="lt1"/>
                </a:solidFill>
                <a:latin typeface="Arial"/>
                <a:ea typeface="+mn-ea"/>
                <a:cs typeface="Arial"/>
              </a:rPr>
              <a:t>ADD PARENT</a:t>
            </a:r>
            <a:endParaRPr lang="en-US" sz="900" b="1">
              <a:solidFill>
                <a:schemeClr val="lt1"/>
              </a:solidFill>
              <a:latin typeface="Arial"/>
              <a:ea typeface="+mn-ea"/>
              <a:cs typeface="Arial"/>
            </a:endParaRPr>
          </a:p>
        </xdr:txBody>
      </xdr:sp>
      <xdr:sp macro="[0]!addParent" textlink="">
        <xdr:nvSpPr>
          <xdr:cNvPr id="961" name="addNodeOMindmap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/>
        </xdr:nvSpPr>
        <xdr:spPr>
          <a:xfrm>
            <a:off x="345702" y="2551300"/>
            <a:ext cx="308571" cy="360000"/>
          </a:xfrm>
          <a:prstGeom prst="ellipse">
            <a:avLst/>
          </a:prstGeom>
          <a:solidFill>
            <a:schemeClr val="tx2">
              <a:lumMod val="75000"/>
            </a:schemeClr>
          </a:solidFill>
          <a:ln w="19050">
            <a:solidFill>
              <a:schemeClr val="bg1"/>
            </a:solidFill>
          </a:ln>
          <a:effectLst/>
          <a:scene3d>
            <a:camera prst="orthographicFront">
              <a:rot lat="0" lon="0" rev="0"/>
            </a:camera>
            <a:lightRig rig="contrasting" dir="t">
              <a:rot lat="0" lon="0" rev="7800000"/>
            </a:lightRig>
          </a:scene3d>
          <a:sp3d/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t"/>
          <a:lstStyle/>
          <a:p>
            <a:pPr algn="l"/>
            <a:endParaRPr lang="en-US" sz="900" b="1"/>
          </a:p>
        </xdr:txBody>
      </xdr:sp>
      <xdr:sp macro="[0]!addParent" textlink="">
        <xdr:nvSpPr>
          <xdr:cNvPr id="196" name="addNodeXMindmap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/>
        </xdr:nvSpPr>
        <xdr:spPr>
          <a:xfrm>
            <a:off x="425692" y="2641495"/>
            <a:ext cx="154286" cy="179610"/>
          </a:xfrm>
          <a:prstGeom prst="plus">
            <a:avLst>
              <a:gd name="adj" fmla="val 38441"/>
            </a:avLst>
          </a:prstGeom>
          <a:solidFill>
            <a:schemeClr val="bg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7800000"/>
            </a:lightRig>
          </a:scene3d>
          <a:sp3d/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t"/>
          <a:lstStyle/>
          <a:p>
            <a:pPr algn="l"/>
            <a:endParaRPr lang="en-US" sz="900" b="1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150717</xdr:colOff>
          <xdr:row>3</xdr:row>
          <xdr:rowOff>44263</xdr:rowOff>
        </xdr:from>
        <xdr:to>
          <xdr:col>17</xdr:col>
          <xdr:colOff>453891</xdr:colOff>
          <xdr:row>6</xdr:row>
          <xdr:rowOff>42357</xdr:rowOff>
        </xdr:to>
        <xdr:grpSp>
          <xdr:nvGrpSpPr>
            <xdr:cNvPr id="5821" name="instrGrMindmap">
              <a:extLst>
                <a:ext uri="{FF2B5EF4-FFF2-40B4-BE49-F238E27FC236}">
                  <a16:creationId xmlns:a16="http://schemas.microsoft.com/office/drawing/2014/main" id="{00000000-0008-0000-0000-0000BD160000}"/>
                </a:ext>
              </a:extLst>
            </xdr:cNvPr>
            <xdr:cNvGrpSpPr/>
          </xdr:nvGrpSpPr>
          <xdr:grpSpPr>
            <a:xfrm>
              <a:off x="13295217" y="682998"/>
              <a:ext cx="908292" cy="435124"/>
              <a:chOff x="14421119" y="714398"/>
              <a:chExt cx="900000" cy="438150"/>
            </a:xfrm>
          </xdr:grpSpPr>
          <xdr:sp macro="" textlink="">
            <xdr:nvSpPr>
              <xdr:cNvPr id="1037" name="instrMindmap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14421119" y="714398"/>
                <a:ext cx="900000" cy="4381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  <xdr:sp macro="" textlink="">
            <xdr:nvSpPr>
              <xdr:cNvPr id="1039" name="oninstrMindmap" hidden="1">
                <a:extLst>
                  <a:ext uri="{63B3BB69-23CF-44E3-9099-C40C66FF867C}">
                    <a14:compatExt spid="_x0000_s1039"/>
                  </a:ext>
                  <a:ext uri="{FF2B5EF4-FFF2-40B4-BE49-F238E27FC236}">
                    <a16:creationId xmlns:a16="http://schemas.microsoft.com/office/drawing/2014/main" id="{00000000-0008-0000-0000-00000F040000}"/>
                  </a:ext>
                </a:extLst>
              </xdr:cNvPr>
              <xdr:cNvSpPr/>
            </xdr:nvSpPr>
            <xdr:spPr bwMode="auto">
              <a:xfrm>
                <a:off x="14506575" y="866775"/>
                <a:ext cx="288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1040" name="offinstrMindmap" hidden="1">
                <a:extLst>
                  <a:ext uri="{63B3BB69-23CF-44E3-9099-C40C66FF867C}">
                    <a14:compatExt spid="_x0000_s1040"/>
                  </a:ext>
                  <a:ext uri="{FF2B5EF4-FFF2-40B4-BE49-F238E27FC236}">
                    <a16:creationId xmlns:a16="http://schemas.microsoft.com/office/drawing/2014/main" id="{00000000-0008-0000-0000-000010040000}"/>
                  </a:ext>
                </a:extLst>
              </xdr:cNvPr>
              <xdr:cNvSpPr/>
            </xdr:nvSpPr>
            <xdr:spPr bwMode="auto">
              <a:xfrm>
                <a:off x="14887575" y="866775"/>
                <a:ext cx="288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1</xdr:col>
      <xdr:colOff>104775</xdr:colOff>
      <xdr:row>4</xdr:row>
      <xdr:rowOff>57150</xdr:rowOff>
    </xdr:from>
    <xdr:to>
      <xdr:col>2</xdr:col>
      <xdr:colOff>27900</xdr:colOff>
      <xdr:row>5</xdr:row>
      <xdr:rowOff>118650</xdr:rowOff>
    </xdr:to>
    <xdr:sp macro="[0]!sortData" textlink="">
      <xdr:nvSpPr>
        <xdr:cNvPr id="180" name="sortMindmap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352425" y="781050"/>
          <a:ext cx="828000" cy="252000"/>
        </a:xfrm>
        <a:prstGeom prst="roundRect">
          <a:avLst>
            <a:gd name="adj" fmla="val 12712"/>
          </a:avLst>
        </a:prstGeom>
        <a:solidFill>
          <a:schemeClr val="bg1">
            <a:lumMod val="65000"/>
          </a:schemeClr>
        </a:solidFill>
        <a:ln w="28575">
          <a:solidFill>
            <a:schemeClr val="bg1"/>
          </a:solidFill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sx="101000" sy="101000" algn="ctr" rotWithShape="0">
                  <a:prstClr val="black">
                    <a:alpha val="40000"/>
                  </a:prstClr>
                </a:outerShdw>
              </a:effectLst>
            </a14:hiddenEffects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000" b="1">
              <a:solidFill>
                <a:schemeClr val="lt1"/>
              </a:solidFill>
              <a:latin typeface="Arial"/>
              <a:ea typeface="+mn-ea"/>
              <a:cs typeface="Arial"/>
            </a:rPr>
            <a:t>SORT  TABLE</a:t>
          </a:r>
        </a:p>
      </xdr:txBody>
    </xdr:sp>
    <xdr:clientData/>
  </xdr:twoCellAnchor>
  <xdr:twoCellAnchor editAs="oneCell">
    <xdr:from>
      <xdr:col>9</xdr:col>
      <xdr:colOff>101777</xdr:colOff>
      <xdr:row>13</xdr:row>
      <xdr:rowOff>122167</xdr:rowOff>
    </xdr:from>
    <xdr:to>
      <xdr:col>10</xdr:col>
      <xdr:colOff>410035</xdr:colOff>
      <xdr:row>15</xdr:row>
      <xdr:rowOff>186846</xdr:rowOff>
    </xdr:to>
    <xdr:sp macro="" textlink="" fLocksText="0">
      <xdr:nvSpPr>
        <xdr:cNvPr id="57" name="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7805597" y="2621527"/>
          <a:ext cx="887378" cy="445679"/>
        </a:xfrm>
        <a:prstGeom prst="roundRect">
          <a:avLst/>
        </a:prstGeom>
        <a:solidFill>
          <a:schemeClr val="accent1">
            <a:lumMod val="100000"/>
          </a:scheme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>
              <a:solidFill>
                <a:srgbClr val="1F4E78"/>
              </a:solidFill>
            </a:rPr>
            <a:t>Marketing Ideas</a:t>
          </a:r>
        </a:p>
      </xdr:txBody>
    </xdr:sp>
    <xdr:clientData fLocksWithSheet="0"/>
  </xdr:twoCellAnchor>
  <xdr:twoCellAnchor editAs="oneCell">
    <xdr:from>
      <xdr:col>10</xdr:col>
      <xdr:colOff>791156</xdr:colOff>
      <xdr:row>13</xdr:row>
      <xdr:rowOff>122167</xdr:rowOff>
    </xdr:from>
    <xdr:to>
      <xdr:col>11</xdr:col>
      <xdr:colOff>834620</xdr:colOff>
      <xdr:row>15</xdr:row>
      <xdr:rowOff>186846</xdr:rowOff>
    </xdr:to>
    <xdr:sp macro="" textlink="" fLocksText="0">
      <xdr:nvSpPr>
        <xdr:cNvPr id="58" name="1.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9074096" y="2621527"/>
          <a:ext cx="889284" cy="445679"/>
        </a:xfrm>
        <a:prstGeom prst="roundRect">
          <a:avLst/>
        </a:prstGeom>
        <a:solidFill>
          <a:schemeClr val="accent2">
            <a:lumMod val="83333"/>
            <a:lumOff val="16667"/>
          </a:scheme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>
              <a:solidFill>
                <a:srgbClr val="1F4E78"/>
              </a:solidFill>
            </a:rPr>
            <a:t>Social media</a:t>
          </a:r>
        </a:p>
      </xdr:txBody>
    </xdr:sp>
    <xdr:clientData fLocksWithSheet="0"/>
  </xdr:twoCellAnchor>
  <xdr:twoCellAnchor editAs="oneCell">
    <xdr:from>
      <xdr:col>12</xdr:col>
      <xdr:colOff>371827</xdr:colOff>
      <xdr:row>10</xdr:row>
      <xdr:rowOff>65405</xdr:rowOff>
    </xdr:from>
    <xdr:to>
      <xdr:col>13</xdr:col>
      <xdr:colOff>413385</xdr:colOff>
      <xdr:row>12</xdr:row>
      <xdr:rowOff>122477</xdr:rowOff>
    </xdr:to>
    <xdr:sp macro="" textlink="" fLocksText="0">
      <xdr:nvSpPr>
        <xdr:cNvPr id="59" name="1.1.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346407" y="1993265"/>
          <a:ext cx="887378" cy="438072"/>
        </a:xfrm>
        <a:prstGeom prst="roundRect">
          <a:avLst/>
        </a:prstGeom>
        <a:solidFill>
          <a:schemeClr val="accent2">
            <a:lumMod val="66667"/>
            <a:lumOff val="33333"/>
          </a:scheme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>
              <a:solidFill>
                <a:srgbClr val="1F4E78"/>
              </a:solidFill>
            </a:rPr>
            <a:t>Post FB</a:t>
          </a:r>
        </a:p>
      </xdr:txBody>
    </xdr:sp>
    <xdr:clientData fLocksWithSheet="0"/>
  </xdr:twoCellAnchor>
  <xdr:twoCellAnchor editAs="oneCell">
    <xdr:from>
      <xdr:col>12</xdr:col>
      <xdr:colOff>371827</xdr:colOff>
      <xdr:row>13</xdr:row>
      <xdr:rowOff>122167</xdr:rowOff>
    </xdr:from>
    <xdr:to>
      <xdr:col>13</xdr:col>
      <xdr:colOff>413385</xdr:colOff>
      <xdr:row>15</xdr:row>
      <xdr:rowOff>186846</xdr:rowOff>
    </xdr:to>
    <xdr:sp macro="" textlink="" fLocksText="0">
      <xdr:nvSpPr>
        <xdr:cNvPr id="60" name="1.1.2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0346407" y="2621527"/>
          <a:ext cx="887378" cy="445679"/>
        </a:xfrm>
        <a:prstGeom prst="roundRect">
          <a:avLst/>
        </a:prstGeom>
        <a:solidFill>
          <a:schemeClr val="accent2">
            <a:lumMod val="66667"/>
            <a:lumOff val="33333"/>
          </a:scheme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>
              <a:solidFill>
                <a:srgbClr val="1F4E78"/>
              </a:solidFill>
            </a:rPr>
            <a:t>Post to Instagram</a:t>
          </a:r>
        </a:p>
      </xdr:txBody>
    </xdr:sp>
    <xdr:clientData fLocksWithSheet="0"/>
  </xdr:twoCellAnchor>
  <xdr:twoCellAnchor editAs="oneCell">
    <xdr:from>
      <xdr:col>12</xdr:col>
      <xdr:colOff>371827</xdr:colOff>
      <xdr:row>16</xdr:row>
      <xdr:rowOff>186537</xdr:rowOff>
    </xdr:from>
    <xdr:to>
      <xdr:col>13</xdr:col>
      <xdr:colOff>413385</xdr:colOff>
      <xdr:row>19</xdr:row>
      <xdr:rowOff>62618</xdr:rowOff>
    </xdr:to>
    <xdr:sp macro="" textlink="" fLocksText="0">
      <xdr:nvSpPr>
        <xdr:cNvPr id="61" name="1.1.3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0346407" y="3257397"/>
          <a:ext cx="887378" cy="447581"/>
        </a:xfrm>
        <a:prstGeom prst="roundRect">
          <a:avLst/>
        </a:prstGeom>
        <a:solidFill>
          <a:schemeClr val="accent2">
            <a:lumMod val="66667"/>
            <a:lumOff val="33333"/>
          </a:scheme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>
              <a:solidFill>
                <a:srgbClr val="1F4E78"/>
              </a:solidFill>
            </a:rPr>
            <a:t>Emails</a:t>
          </a:r>
        </a:p>
      </xdr:txBody>
    </xdr:sp>
    <xdr:clientData fLocksWithSheet="0"/>
  </xdr:twoCellAnchor>
  <xdr:twoCellAnchor editAs="oneCell">
    <xdr:from>
      <xdr:col>10</xdr:col>
      <xdr:colOff>791156</xdr:colOff>
      <xdr:row>20</xdr:row>
      <xdr:rowOff>62308</xdr:rowOff>
    </xdr:from>
    <xdr:to>
      <xdr:col>11</xdr:col>
      <xdr:colOff>834620</xdr:colOff>
      <xdr:row>22</xdr:row>
      <xdr:rowOff>119380</xdr:rowOff>
    </xdr:to>
    <xdr:sp macro="" textlink="" fLocksText="0">
      <xdr:nvSpPr>
        <xdr:cNvPr id="62" name="1.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9074096" y="3895168"/>
          <a:ext cx="889284" cy="438072"/>
        </a:xfrm>
        <a:prstGeom prst="roundRect">
          <a:avLst/>
        </a:prstGeom>
        <a:solidFill>
          <a:schemeClr val="accent4">
            <a:lumMod val="83333"/>
            <a:lumOff val="16667"/>
          </a:scheme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>
              <a:solidFill>
                <a:srgbClr val="1F4E78"/>
              </a:solidFill>
            </a:rPr>
            <a:t>new item</a:t>
          </a:r>
        </a:p>
      </xdr:txBody>
    </xdr:sp>
    <xdr:clientData fLocksWithSheet="0"/>
  </xdr:twoCellAnchor>
  <xdr:twoCellAnchor editAs="oneCell">
    <xdr:from>
      <xdr:col>12</xdr:col>
      <xdr:colOff>371827</xdr:colOff>
      <xdr:row>20</xdr:row>
      <xdr:rowOff>62308</xdr:rowOff>
    </xdr:from>
    <xdr:to>
      <xdr:col>13</xdr:col>
      <xdr:colOff>413385</xdr:colOff>
      <xdr:row>22</xdr:row>
      <xdr:rowOff>119380</xdr:rowOff>
    </xdr:to>
    <xdr:sp macro="" textlink="" fLocksText="0">
      <xdr:nvSpPr>
        <xdr:cNvPr id="63" name="1.2.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0346407" y="3895168"/>
          <a:ext cx="887378" cy="438072"/>
        </a:xfrm>
        <a:prstGeom prst="roundRect">
          <a:avLst/>
        </a:prstGeom>
        <a:solidFill>
          <a:schemeClr val="accent4">
            <a:lumMod val="66667"/>
            <a:lumOff val="33333"/>
          </a:scheme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>
              <a:solidFill>
                <a:srgbClr val="1F4E78"/>
              </a:solidFill>
            </a:rPr>
            <a:t>Schedule Twitter</a:t>
          </a:r>
        </a:p>
      </xdr:txBody>
    </xdr:sp>
    <xdr:clientData fLocksWithSheet="0"/>
  </xdr:twoCellAnchor>
  <xdr:twoCellAnchor editAs="oneCell">
    <xdr:from>
      <xdr:col>7</xdr:col>
      <xdr:colOff>458240</xdr:colOff>
      <xdr:row>11</xdr:row>
      <xdr:rowOff>188085</xdr:rowOff>
    </xdr:from>
    <xdr:to>
      <xdr:col>8</xdr:col>
      <xdr:colOff>766498</xdr:colOff>
      <xdr:row>14</xdr:row>
      <xdr:rowOff>64166</xdr:rowOff>
    </xdr:to>
    <xdr:sp macro="" textlink="" fLocksText="0">
      <xdr:nvSpPr>
        <xdr:cNvPr id="64" name="1.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531380" y="2306445"/>
          <a:ext cx="887378" cy="447581"/>
        </a:xfrm>
        <a:prstGeom prst="roundRect">
          <a:avLst/>
        </a:prstGeom>
        <a:solidFill>
          <a:schemeClr val="accent5">
            <a:lumMod val="83333"/>
            <a:lumOff val="16667"/>
          </a:scheme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>
              <a:solidFill>
                <a:srgbClr val="1F4E78"/>
              </a:solidFill>
            </a:rPr>
            <a:t>rewrite</a:t>
          </a:r>
        </a:p>
      </xdr:txBody>
    </xdr:sp>
    <xdr:clientData fLocksWithSheet="0"/>
  </xdr:twoCellAnchor>
  <xdr:twoCellAnchor editAs="oneCell">
    <xdr:from>
      <xdr:col>6</xdr:col>
      <xdr:colOff>33655</xdr:colOff>
      <xdr:row>10</xdr:row>
      <xdr:rowOff>65405</xdr:rowOff>
    </xdr:from>
    <xdr:to>
      <xdr:col>7</xdr:col>
      <xdr:colOff>77119</xdr:colOff>
      <xdr:row>12</xdr:row>
      <xdr:rowOff>122477</xdr:rowOff>
    </xdr:to>
    <xdr:sp macro="" textlink="" fLocksText="0">
      <xdr:nvSpPr>
        <xdr:cNvPr id="65" name="1.3.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260975" y="1993265"/>
          <a:ext cx="889284" cy="438072"/>
        </a:xfrm>
        <a:prstGeom prst="roundRect">
          <a:avLst/>
        </a:prstGeom>
        <a:solidFill>
          <a:schemeClr val="accent5">
            <a:lumMod val="66667"/>
            <a:lumOff val="33333"/>
          </a:scheme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>
              <a:solidFill>
                <a:srgbClr val="1F4E78"/>
              </a:solidFill>
            </a:rPr>
            <a:t>Email</a:t>
          </a:r>
        </a:p>
      </xdr:txBody>
    </xdr:sp>
    <xdr:clientData fLocksWithSheet="0"/>
  </xdr:twoCellAnchor>
  <xdr:twoCellAnchor editAs="oneCell">
    <xdr:from>
      <xdr:col>6</xdr:col>
      <xdr:colOff>33655</xdr:colOff>
      <xdr:row>13</xdr:row>
      <xdr:rowOff>122167</xdr:rowOff>
    </xdr:from>
    <xdr:to>
      <xdr:col>7</xdr:col>
      <xdr:colOff>77119</xdr:colOff>
      <xdr:row>15</xdr:row>
      <xdr:rowOff>186846</xdr:rowOff>
    </xdr:to>
    <xdr:sp macro="" textlink="" fLocksText="0">
      <xdr:nvSpPr>
        <xdr:cNvPr id="66" name="1.3.2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260975" y="2621527"/>
          <a:ext cx="889284" cy="445679"/>
        </a:xfrm>
        <a:prstGeom prst="roundRect">
          <a:avLst/>
        </a:prstGeom>
        <a:solidFill>
          <a:schemeClr val="accent5">
            <a:lumMod val="66667"/>
            <a:lumOff val="33333"/>
          </a:scheme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>
              <a:solidFill>
                <a:srgbClr val="1F4E78"/>
              </a:solidFill>
            </a:rPr>
            <a:t>Affiliate</a:t>
          </a:r>
        </a:p>
      </xdr:txBody>
    </xdr:sp>
    <xdr:clientData fLocksWithSheet="0"/>
  </xdr:twoCellAnchor>
  <xdr:twoCellAnchor editAs="oneCell">
    <xdr:from>
      <xdr:col>7</xdr:col>
      <xdr:colOff>458240</xdr:colOff>
      <xdr:row>16</xdr:row>
      <xdr:rowOff>186537</xdr:rowOff>
    </xdr:from>
    <xdr:to>
      <xdr:col>8</xdr:col>
      <xdr:colOff>766498</xdr:colOff>
      <xdr:row>19</xdr:row>
      <xdr:rowOff>62618</xdr:rowOff>
    </xdr:to>
    <xdr:sp macro="" textlink="" fLocksText="0">
      <xdr:nvSpPr>
        <xdr:cNvPr id="67" name="1.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531380" y="3257397"/>
          <a:ext cx="887378" cy="447581"/>
        </a:xfrm>
        <a:prstGeom prst="roundRect">
          <a:avLst/>
        </a:prstGeom>
        <a:solidFill>
          <a:schemeClr val="accent6">
            <a:lumMod val="83333"/>
            <a:lumOff val="16667"/>
          </a:scheme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>
              <a:solidFill>
                <a:srgbClr val="1F4E78"/>
              </a:solidFill>
            </a:rPr>
            <a:t>Linkedin Posts</a:t>
          </a:r>
        </a:p>
      </xdr:txBody>
    </xdr:sp>
    <xdr:clientData fLocksWithSheet="0"/>
  </xdr:twoCellAnchor>
  <xdr:twoCellAnchor editAs="oneCell">
    <xdr:from>
      <xdr:col>7</xdr:col>
      <xdr:colOff>458240</xdr:colOff>
      <xdr:row>20</xdr:row>
      <xdr:rowOff>62308</xdr:rowOff>
    </xdr:from>
    <xdr:to>
      <xdr:col>8</xdr:col>
      <xdr:colOff>766498</xdr:colOff>
      <xdr:row>22</xdr:row>
      <xdr:rowOff>119380</xdr:rowOff>
    </xdr:to>
    <xdr:sp macro="" textlink="" fLocksText="0">
      <xdr:nvSpPr>
        <xdr:cNvPr id="68" name="1.5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531380" y="3895168"/>
          <a:ext cx="887378" cy="438072"/>
        </a:xfrm>
        <a:prstGeom prst="roundRect">
          <a:avLst/>
        </a:prstGeom>
        <a:solidFill>
          <a:schemeClr val="hlink">
            <a:lumMod val="83333"/>
            <a:lumOff val="16667"/>
          </a:scheme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>
              <a:solidFill>
                <a:srgbClr val="1F4E78"/>
              </a:solidFill>
            </a:rPr>
            <a:t>SEO</a:t>
          </a:r>
        </a:p>
      </xdr:txBody>
    </xdr:sp>
    <xdr:clientData fLocksWithSheet="0"/>
  </xdr:twoCellAnchor>
  <xdr:twoCellAnchor editAs="oneCell">
    <xdr:from>
      <xdr:col>10</xdr:col>
      <xdr:colOff>411940</xdr:colOff>
      <xdr:row>14</xdr:row>
      <xdr:rowOff>154507</xdr:rowOff>
    </xdr:from>
    <xdr:to>
      <xdr:col>10</xdr:col>
      <xdr:colOff>793062</xdr:colOff>
      <xdr:row>14</xdr:row>
      <xdr:rowOff>170990</xdr:rowOff>
    </xdr:to>
    <xdr:cxnSp macro="">
      <xdr:nvCxnSpPr>
        <xdr:cNvPr id="69" name="Connector: Curved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CxnSpPr>
          <a:stCxn id="57" idx="3"/>
          <a:endCxn id="58" idx="1"/>
        </xdr:cNvCxnSpPr>
      </xdr:nvCxnSpPr>
      <xdr:spPr>
        <a:xfrm>
          <a:off x="8694880" y="2844367"/>
          <a:ext cx="381122" cy="16483"/>
        </a:xfrm>
        <a:prstGeom prst="curved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11</xdr:col>
      <xdr:colOff>836525</xdr:colOff>
      <xdr:row>11</xdr:row>
      <xdr:rowOff>97745</xdr:rowOff>
    </xdr:from>
    <xdr:to>
      <xdr:col>12</xdr:col>
      <xdr:colOff>373732</xdr:colOff>
      <xdr:row>14</xdr:row>
      <xdr:rowOff>154507</xdr:rowOff>
    </xdr:to>
    <xdr:cxnSp macro="">
      <xdr:nvCxnSpPr>
        <xdr:cNvPr id="70" name="Connector: Curved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CxnSpPr>
          <a:stCxn id="58" idx="3"/>
          <a:endCxn id="59" idx="1"/>
        </xdr:cNvCxnSpPr>
      </xdr:nvCxnSpPr>
      <xdr:spPr>
        <a:xfrm flipV="1">
          <a:off x="9965285" y="2216105"/>
          <a:ext cx="383027" cy="628262"/>
        </a:xfrm>
        <a:prstGeom prst="curved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11</xdr:col>
      <xdr:colOff>836525</xdr:colOff>
      <xdr:row>14</xdr:row>
      <xdr:rowOff>154507</xdr:rowOff>
    </xdr:from>
    <xdr:to>
      <xdr:col>12</xdr:col>
      <xdr:colOff>373732</xdr:colOff>
      <xdr:row>14</xdr:row>
      <xdr:rowOff>170990</xdr:rowOff>
    </xdr:to>
    <xdr:cxnSp macro="">
      <xdr:nvCxnSpPr>
        <xdr:cNvPr id="71" name="Connector: Curved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CxnSpPr>
          <a:stCxn id="58" idx="3"/>
          <a:endCxn id="60" idx="1"/>
        </xdr:cNvCxnSpPr>
      </xdr:nvCxnSpPr>
      <xdr:spPr>
        <a:xfrm>
          <a:off x="9965285" y="2844367"/>
          <a:ext cx="383027" cy="16483"/>
        </a:xfrm>
        <a:prstGeom prst="curved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11</xdr:col>
      <xdr:colOff>836525</xdr:colOff>
      <xdr:row>14</xdr:row>
      <xdr:rowOff>154507</xdr:rowOff>
    </xdr:from>
    <xdr:to>
      <xdr:col>12</xdr:col>
      <xdr:colOff>373732</xdr:colOff>
      <xdr:row>18</xdr:row>
      <xdr:rowOff>31229</xdr:rowOff>
    </xdr:to>
    <xdr:cxnSp macro="">
      <xdr:nvCxnSpPr>
        <xdr:cNvPr id="72" name="Connector: Curved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CxnSpPr>
          <a:stCxn id="58" idx="3"/>
          <a:endCxn id="61" idx="1"/>
        </xdr:cNvCxnSpPr>
      </xdr:nvCxnSpPr>
      <xdr:spPr>
        <a:xfrm>
          <a:off x="9965285" y="2844367"/>
          <a:ext cx="383027" cy="638722"/>
        </a:xfrm>
        <a:prstGeom prst="curved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10</xdr:col>
      <xdr:colOff>411940</xdr:colOff>
      <xdr:row>14</xdr:row>
      <xdr:rowOff>154507</xdr:rowOff>
    </xdr:from>
    <xdr:to>
      <xdr:col>10</xdr:col>
      <xdr:colOff>793062</xdr:colOff>
      <xdr:row>21</xdr:row>
      <xdr:rowOff>94648</xdr:rowOff>
    </xdr:to>
    <xdr:cxnSp macro="">
      <xdr:nvCxnSpPr>
        <xdr:cNvPr id="73" name="Connector: Curved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CxnSpPr>
          <a:stCxn id="57" idx="3"/>
          <a:endCxn id="62" idx="1"/>
        </xdr:cNvCxnSpPr>
      </xdr:nvCxnSpPr>
      <xdr:spPr>
        <a:xfrm>
          <a:off x="8694880" y="2844367"/>
          <a:ext cx="381122" cy="1273641"/>
        </a:xfrm>
        <a:prstGeom prst="curved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11</xdr:col>
      <xdr:colOff>836525</xdr:colOff>
      <xdr:row>21</xdr:row>
      <xdr:rowOff>94648</xdr:rowOff>
    </xdr:from>
    <xdr:to>
      <xdr:col>12</xdr:col>
      <xdr:colOff>373732</xdr:colOff>
      <xdr:row>21</xdr:row>
      <xdr:rowOff>105425</xdr:rowOff>
    </xdr:to>
    <xdr:cxnSp macro="">
      <xdr:nvCxnSpPr>
        <xdr:cNvPr id="74" name="Connector: Curved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>
          <a:stCxn id="62" idx="3"/>
          <a:endCxn id="63" idx="1"/>
        </xdr:cNvCxnSpPr>
      </xdr:nvCxnSpPr>
      <xdr:spPr>
        <a:xfrm>
          <a:off x="9965285" y="4118008"/>
          <a:ext cx="383027" cy="10777"/>
        </a:xfrm>
        <a:prstGeom prst="curved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8</xdr:col>
      <xdr:colOff>766499</xdr:colOff>
      <xdr:row>13</xdr:row>
      <xdr:rowOff>32779</xdr:rowOff>
    </xdr:from>
    <xdr:to>
      <xdr:col>9</xdr:col>
      <xdr:colOff>103683</xdr:colOff>
      <xdr:row>14</xdr:row>
      <xdr:rowOff>154509</xdr:rowOff>
    </xdr:to>
    <xdr:cxnSp macro="">
      <xdr:nvCxnSpPr>
        <xdr:cNvPr id="75" name="Connector: Curved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>
          <a:stCxn id="57" idx="1"/>
          <a:endCxn id="64" idx="3"/>
        </xdr:cNvCxnSpPr>
      </xdr:nvCxnSpPr>
      <xdr:spPr>
        <a:xfrm rot="10800000">
          <a:off x="7418759" y="2532139"/>
          <a:ext cx="388744" cy="312230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7</xdr:col>
      <xdr:colOff>77119</xdr:colOff>
      <xdr:row>11</xdr:row>
      <xdr:rowOff>97745</xdr:rowOff>
    </xdr:from>
    <xdr:to>
      <xdr:col>7</xdr:col>
      <xdr:colOff>458241</xdr:colOff>
      <xdr:row>13</xdr:row>
      <xdr:rowOff>32777</xdr:rowOff>
    </xdr:to>
    <xdr:cxnSp macro="">
      <xdr:nvCxnSpPr>
        <xdr:cNvPr id="76" name="Connector: Curved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CxnSpPr>
          <a:stCxn id="64" idx="1"/>
          <a:endCxn id="65" idx="3"/>
        </xdr:cNvCxnSpPr>
      </xdr:nvCxnSpPr>
      <xdr:spPr>
        <a:xfrm rot="10800000">
          <a:off x="6150259" y="2216105"/>
          <a:ext cx="381122" cy="316032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7</xdr:col>
      <xdr:colOff>77119</xdr:colOff>
      <xdr:row>13</xdr:row>
      <xdr:rowOff>32777</xdr:rowOff>
    </xdr:from>
    <xdr:to>
      <xdr:col>7</xdr:col>
      <xdr:colOff>458241</xdr:colOff>
      <xdr:row>14</xdr:row>
      <xdr:rowOff>154507</xdr:rowOff>
    </xdr:to>
    <xdr:cxnSp macro="">
      <xdr:nvCxnSpPr>
        <xdr:cNvPr id="77" name="Connector: Curved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CxnSpPr>
          <a:stCxn id="64" idx="1"/>
          <a:endCxn id="66" idx="3"/>
        </xdr:cNvCxnSpPr>
      </xdr:nvCxnSpPr>
      <xdr:spPr>
        <a:xfrm rot="10800000" flipV="1">
          <a:off x="6150259" y="2532137"/>
          <a:ext cx="381122" cy="312230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8</xdr:col>
      <xdr:colOff>766499</xdr:colOff>
      <xdr:row>14</xdr:row>
      <xdr:rowOff>154506</xdr:rowOff>
    </xdr:from>
    <xdr:to>
      <xdr:col>9</xdr:col>
      <xdr:colOff>103683</xdr:colOff>
      <xdr:row>18</xdr:row>
      <xdr:rowOff>31228</xdr:rowOff>
    </xdr:to>
    <xdr:cxnSp macro="">
      <xdr:nvCxnSpPr>
        <xdr:cNvPr id="78" name="Connector: Curved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CxnSpPr>
          <a:stCxn id="57" idx="1"/>
          <a:endCxn id="67" idx="3"/>
        </xdr:cNvCxnSpPr>
      </xdr:nvCxnSpPr>
      <xdr:spPr>
        <a:xfrm rot="10800000" flipV="1">
          <a:off x="7418759" y="2844366"/>
          <a:ext cx="388744" cy="638722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8</xdr:col>
      <xdr:colOff>766499</xdr:colOff>
      <xdr:row>14</xdr:row>
      <xdr:rowOff>154506</xdr:rowOff>
    </xdr:from>
    <xdr:to>
      <xdr:col>9</xdr:col>
      <xdr:colOff>103683</xdr:colOff>
      <xdr:row>21</xdr:row>
      <xdr:rowOff>94647</xdr:rowOff>
    </xdr:to>
    <xdr:cxnSp macro="">
      <xdr:nvCxnSpPr>
        <xdr:cNvPr id="79" name="Connector: Curved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CxnSpPr>
          <a:stCxn id="57" idx="1"/>
          <a:endCxn id="68" idx="3"/>
        </xdr:cNvCxnSpPr>
      </xdr:nvCxnSpPr>
      <xdr:spPr>
        <a:xfrm rot="10800000" flipV="1">
          <a:off x="7418759" y="2844366"/>
          <a:ext cx="388744" cy="1273641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11</xdr:col>
      <xdr:colOff>383626</xdr:colOff>
      <xdr:row>16</xdr:row>
      <xdr:rowOff>2686</xdr:rowOff>
    </xdr:from>
    <xdr:to>
      <xdr:col>11</xdr:col>
      <xdr:colOff>394424</xdr:colOff>
      <xdr:row>20</xdr:row>
      <xdr:rowOff>70550</xdr:rowOff>
    </xdr:to>
    <xdr:cxnSp macro="">
      <xdr:nvCxnSpPr>
        <xdr:cNvPr id="84" name="Connector: Curved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CxnSpPr>
          <a:stCxn id="58" idx="2"/>
          <a:endCxn id="62" idx="0"/>
        </xdr:cNvCxnSpPr>
      </xdr:nvCxnSpPr>
      <xdr:spPr>
        <a:xfrm rot="5400000">
          <a:off x="9102853" y="3483079"/>
          <a:ext cx="829864" cy="10798"/>
        </a:xfrm>
        <a:prstGeom prst="curvedConnector3">
          <a:avLst>
            <a:gd name="adj1" fmla="val 50000"/>
          </a:avLst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8</xdr:col>
      <xdr:colOff>314551</xdr:colOff>
      <xdr:row>14</xdr:row>
      <xdr:rowOff>72409</xdr:rowOff>
    </xdr:from>
    <xdr:to>
      <xdr:col>8</xdr:col>
      <xdr:colOff>331066</xdr:colOff>
      <xdr:row>17</xdr:row>
      <xdr:rowOff>2377</xdr:rowOff>
    </xdr:to>
    <xdr:cxnSp macro="">
      <xdr:nvCxnSpPr>
        <xdr:cNvPr id="85" name="Connector: Curved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CxnSpPr>
          <a:stCxn id="64" idx="2"/>
          <a:endCxn id="67" idx="0"/>
        </xdr:cNvCxnSpPr>
      </xdr:nvCxnSpPr>
      <xdr:spPr>
        <a:xfrm rot="5400000">
          <a:off x="6724335" y="3004745"/>
          <a:ext cx="501468" cy="16515"/>
        </a:xfrm>
        <a:prstGeom prst="curvedConnector3">
          <a:avLst>
            <a:gd name="adj1" fmla="val 50000"/>
          </a:avLst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 fLocksWithSheet="0"/>
  </xdr:twoCellAnchor>
  <xdr:oneCellAnchor>
    <xdr:from>
      <xdr:col>15</xdr:col>
      <xdr:colOff>396125</xdr:colOff>
      <xdr:row>1</xdr:row>
      <xdr:rowOff>47625</xdr:rowOff>
    </xdr:from>
    <xdr:ext cx="1325166" cy="381000"/>
    <xdr:pic>
      <xdr:nvPicPr>
        <xdr:cNvPr id="6821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3D4DB7-A0B3-45EB-96E2-8724FF8E4A29}" name="Table1" displayName="Table1" ref="B6:AC406" totalsRowShown="0" headerRowDxfId="33" dataDxfId="31" headerRowBorderDxfId="32" tableBorderDxfId="30" totalsRowBorderDxfId="29">
  <sortState xmlns:xlrd2="http://schemas.microsoft.com/office/spreadsheetml/2017/richdata2" ref="B7:AC206">
    <sortCondition ref="B7:B206"/>
  </sortState>
  <tableColumns count="28">
    <tableColumn id="1" xr3:uid="{D14F9A61-D91A-4C64-84AD-B4AC92B0A36D}" name="ALL_x000a_ROWS" dataDxfId="28"/>
    <tableColumn id="2" xr3:uid="{D713B3F8-E654-4A3F-9005-F9AD51A86071}" name="Active" dataDxfId="27">
      <calculatedColumnFormula>IFERROR(IF(Calculation!D7="","",1),"")</calculatedColumnFormula>
    </tableColumn>
    <tableColumn id="3" xr3:uid="{E5900F8E-2781-42C6-B449-6F2BB5FD74C1}" name="INPUT" dataDxfId="26">
      <calculatedColumnFormula>IFERROR(IF(INDEX(Mindmap!$B$9:$B$408,B7,1)=0,"",INDEX(Mindmap!$B$9:$B$408,B7,1)),"")</calculatedColumnFormula>
    </tableColumn>
    <tableColumn id="16" xr3:uid="{ED507CDF-13E6-49B3-B99E-55FC6D64AA1E}" name="Sort By" dataDxfId="25">
      <calculatedColumnFormula>IF(D7="",999999999,1*(P7&amp;REPT(0,$Q$5+COUNT($F$5:$O$5)-LEN(P7))))</calculatedColumnFormula>
    </tableColumn>
    <tableColumn id="17" xr3:uid="{FCE3EFB6-8F02-4B9B-9152-658E31984CC2}" name="1" dataDxfId="24">
      <calculatedColumnFormula>IFERROR(IF(1*$Q7&lt;1*F$6,"",IF(AND(F$5=2,LEN(SUBSTITUTE(LEFT($D7,2),".",""))=1),"0" &amp; SUBSTITUTE(LEFT($D7,2),".",""),SUBSTITUTE(LEFT($D7,2),".",""))),"")</calculatedColumnFormula>
    </tableColumn>
    <tableColumn id="18" xr3:uid="{C7F7F080-0128-4043-ADCA-631F2BED31B5}" name="2" dataDxfId="23">
      <calculatedColumnFormula>IFERROR(IF(1*$Q7&lt;1*G$6,"",IF(AND(G$5=2,LEN(SUBSTITUTE(MID($D7,SEARCH(";",SUBSTITUTE($D7,".",";",G$6-1),1)+1,2),".",""))=1),"0" &amp; SUBSTITUTE(MID($D7,SEARCH(";",SUBSTITUTE($D7,".",";",G$6-1),1)+1,2),".",""),SUBSTITUTE(MID($D7,SEARCH(";",SUBSTITUTE($D7,".",";",G$6-1),1)+1,2),".",""))),"")</calculatedColumnFormula>
    </tableColumn>
    <tableColumn id="19" xr3:uid="{A5F6FB71-4FE1-4112-8B4E-9E5DC8B93C6F}" name="3" dataDxfId="22">
      <calculatedColumnFormula>IFERROR(IF(1*$Q7&lt;1*H$6,"",IF(AND(H$5=2,LEN(SUBSTITUTE(MID($D7,SEARCH(";",SUBSTITUTE($D7,".",";",H$6-1),1)+1,2),".",""))=1),"0" &amp; SUBSTITUTE(MID($D7,SEARCH(";",SUBSTITUTE($D7,".",";",H$6-1),1)+1,2),".",""),SUBSTITUTE(MID($D7,SEARCH(";",SUBSTITUTE($D7,".",";",H$6-1),1)+1,2),".",""))),"")</calculatedColumnFormula>
    </tableColumn>
    <tableColumn id="20" xr3:uid="{9B02D634-1CDD-4028-B7EC-F0FA6926FC83}" name="4" dataDxfId="21">
      <calculatedColumnFormula>IFERROR(IF(1*$Q7&lt;1*I$6,"",IF(AND(I$5=2,LEN(SUBSTITUTE(MID($D7,SEARCH(";",SUBSTITUTE($D7,".",";",I$6-1),1)+1,2),".",""))=1),"0" &amp; SUBSTITUTE(MID($D7,SEARCH(";",SUBSTITUTE($D7,".",";",I$6-1),1)+1,2),".",""),SUBSTITUTE(MID($D7,SEARCH(";",SUBSTITUTE($D7,".",";",I$6-1),1)+1,2),".",""))),"")</calculatedColumnFormula>
    </tableColumn>
    <tableColumn id="21" xr3:uid="{1BE22AAD-D031-4435-818D-5D97F5830789}" name="5" dataDxfId="20">
      <calculatedColumnFormula>IFERROR(IF(1*$Q7&lt;1*J$6,"",IF(AND(J$5=2,LEN(SUBSTITUTE(MID($D7,SEARCH(";",SUBSTITUTE($D7,".",";",J$6-1),1)+1,2),".",""))=1),"0" &amp; SUBSTITUTE(MID($D7,SEARCH(";",SUBSTITUTE($D7,".",";",J$6-1),1)+1,2),".",""),SUBSTITUTE(MID($D7,SEARCH(";",SUBSTITUTE($D7,".",";",J$6-1),1)+1,2),".",""))),"")</calculatedColumnFormula>
    </tableColumn>
    <tableColumn id="22" xr3:uid="{27A92748-80A0-42DC-8FC3-79BAB610CA29}" name="6" dataDxfId="19">
      <calculatedColumnFormula>IFERROR(IF(1*$Q7&lt;1*K$6,"",IF(AND(K$5=2,LEN(SUBSTITUTE(MID($D7,SEARCH(";",SUBSTITUTE($D7,".",";",K$6-1),1)+1,2),".",""))=1),"0" &amp; SUBSTITUTE(MID($D7,SEARCH(";",SUBSTITUTE($D7,".",";",K$6-1),1)+1,2),".",""),SUBSTITUTE(MID($D7,SEARCH(";",SUBSTITUTE($D7,".",";",K$6-1),1)+1,2),".",""))),"")</calculatedColumnFormula>
    </tableColumn>
    <tableColumn id="23" xr3:uid="{FDF8A622-2D80-4C2D-BAD8-AB961CE4E686}" name="7" dataDxfId="18">
      <calculatedColumnFormula>IFERROR(IF(1*$Q7&lt;1*L$6,"",IF(AND(L$5=2,LEN(SUBSTITUTE(MID($D7,SEARCH(";",SUBSTITUTE($D7,".",";",L$6-1),1)+1,2),".",""))=1),"0" &amp; SUBSTITUTE(MID($D7,SEARCH(";",SUBSTITUTE($D7,".",";",L$6-1),1)+1,2),".",""),SUBSTITUTE(MID($D7,SEARCH(";",SUBSTITUTE($D7,".",";",L$6-1),1)+1,2),".",""))),"")</calculatedColumnFormula>
    </tableColumn>
    <tableColumn id="24" xr3:uid="{77A141BE-E778-4D41-A8BC-3A255ABE7013}" name="8" dataDxfId="17">
      <calculatedColumnFormula>IFERROR(IF(1*$Q7&lt;1*M$6,"",IF(AND(M$5=2,LEN(SUBSTITUTE(MID($D7,SEARCH(";",SUBSTITUTE($D7,".",";",M$6-1),1)+1,2),".",""))=1),"0" &amp; SUBSTITUTE(MID($D7,SEARCH(";",SUBSTITUTE($D7,".",";",M$6-1),1)+1,2),".",""),SUBSTITUTE(MID($D7,SEARCH(";",SUBSTITUTE($D7,".",";",M$6-1),1)+1,2),".",""))),"")</calculatedColumnFormula>
    </tableColumn>
    <tableColumn id="25" xr3:uid="{397A76E4-3D87-4B26-8727-E2820385E604}" name="9" dataDxfId="16">
      <calculatedColumnFormula>IFERROR(IF(1*$Q7&lt;1*N$6,"",IF(AND(N$5=2,LEN(SUBSTITUTE(MID($D7,SEARCH(";",SUBSTITUTE($D7,".",";",N$6-1),1)+1,2),".",""))=1),"0" &amp; SUBSTITUTE(MID($D7,SEARCH(";",SUBSTITUTE($D7,".",";",N$6-1),1)+1,2),".",""),SUBSTITUTE(MID($D7,SEARCH(";",SUBSTITUTE($D7,".",";",N$6-1),1)+1,2),".",""))),"")</calculatedColumnFormula>
    </tableColumn>
    <tableColumn id="15" xr3:uid="{A26DF7DA-5CA0-4868-9F2A-1ED5024BB4F6}" name="10" dataDxfId="15">
      <calculatedColumnFormula>IFERROR(IF(1*$Q7&lt;1*O$6,"",IF(AND(O$5=2,LEN(SUBSTITUTE(MID($D7,SEARCH(";",SUBSTITUTE($D7,".",";",O$6-1),1)+1,2),".",""))=1),"0" &amp; SUBSTITUTE(MID($D7,SEARCH(";",SUBSTITUTE($D7,".",";",O$6-1),1)+1,2),".",""),SUBSTITUTE(MID($D7,SEARCH(";",SUBSTITUTE($D7,".",";",O$6-1),1)+1,2),".",""))),"")</calculatedColumnFormula>
    </tableColumn>
    <tableColumn id="26" xr3:uid="{7ED631FE-A94E-4376-A974-746FAF4E35AD}" name="Concat" dataDxfId="14">
      <calculatedColumnFormula>F7&amp;G7&amp;H7&amp;I7&amp;J7&amp;K7&amp;L7&amp;M7&amp;N7&amp;O7</calculatedColumnFormula>
    </tableColumn>
    <tableColumn id="27" xr3:uid="{554511BF-FBCE-489F-8D69-004B96A7E319}" name="Level" dataDxfId="13">
      <calculatedColumnFormula>IF(LEN(D7)&gt;0,LEN(D7)-LEN(SUBSTITUTE(D7,".",""))+1,"")</calculatedColumnFormula>
    </tableColumn>
    <tableColumn id="12" xr3:uid="{5A6890E3-8022-449F-B795-224188C2C840}" name="&gt;9 check" dataDxfId="12">
      <calculatedColumnFormula>IF(ISNUMBER(Q7),IF(Q7=1,IF(LEN(D7)&gt;1,2,""),IF(LEN(RIGHT(D7,LEN(D7)-SEARCH(";",SUBSTITUTE(D7,".",";",Q7-1),1)))&gt;1,2,"")),"")</calculatedColumnFormula>
    </tableColumn>
    <tableColumn id="28" xr3:uid="{40C98AFD-AD03-4F44-BF1D-E82E99B08880}" name="Sorted" dataDxfId="11">
      <calculatedColumnFormula>SMALL($E$7:$E$406,ROW(A7)-ROW($A$6))</calculatedColumnFormula>
    </tableColumn>
    <tableColumn id="29" xr3:uid="{A9596B2C-474B-4FCA-9E26-625E83ACA24C}" name="Sorted ID" dataDxfId="10">
      <calculatedColumnFormula>INDEX($D$7:$D$406,MATCH(S7,$E$7:$E$406,0),1)</calculatedColumnFormula>
    </tableColumn>
    <tableColumn id="8" xr3:uid="{CCF64358-80A1-4C1F-9646-720D6036B5B4}" name="Text" dataDxfId="9">
      <calculatedColumnFormula>IFERROR(""&amp;INDEX(automaticUpdate,MATCH(Calculation!T7,changerange,0),1),"")</calculatedColumnFormula>
    </tableColumn>
    <tableColumn id="9" xr3:uid="{62FD9E3D-62B7-4B6A-9D54-653809D5D6E1}" name="Extra connection" dataDxfId="8">
      <calculatedColumnFormula>IFERROR(IF(LEN(INDEX(Mindmap!$D$9:$D$408,MATCH(Calculation!T7,changerange,0),1))=0,"",INDEX(Mindmap!$D$9:$D$408,MATCH(Calculation!T7,changerange,0),1)),"")</calculatedColumnFormula>
    </tableColumn>
    <tableColumn id="14" xr3:uid="{99988B74-6240-4DFA-AAF7-78AD308E4A95}" name="Numbers On" dataDxfId="7">
      <calculatedColumnFormula>T7 &amp; " - " &amp;U7</calculatedColumnFormula>
    </tableColumn>
    <tableColumn id="4" xr3:uid="{C01330DA-0A8B-416E-A40E-3B419BDBA9A9}" name="count" dataDxfId="6">
      <calculatedColumnFormula array="1">IFERROR(IF(AND(LEN(T7)&gt;0, Y7&gt;1),IF(MATCH(1,(IFERROR(SEARCH(T7&amp;".",$T$7:$T$406),0)),0)&gt;0,""),""),maxL)</calculatedColumnFormula>
    </tableColumn>
    <tableColumn id="5" xr3:uid="{74E13117-DF03-4183-9E5F-566DAEBBFAC5}" name="Level2" dataDxfId="5">
      <calculatedColumnFormula>IF(LEN(T7)&gt;0,LEN(T7)-LEN(SUBSTITUTE(T7,".",""))+1,"")</calculatedColumnFormula>
    </tableColumn>
    <tableColumn id="6" xr3:uid="{A16E4ED6-38A5-4970-ADB3-7AFCC30C509E}" name="Left/Right" dataDxfId="4">
      <calculatedColumnFormula>IF(AND(ISNUMBER(Y7),Y7&gt;1),IF(B7&lt;$AF$9,1,-1),"")</calculatedColumnFormula>
    </tableColumn>
    <tableColumn id="11" xr3:uid="{6B3D9E71-3DE4-4191-A7B2-F764DDCEAA29}" name="Additional Side" dataDxfId="3">
      <calculatedColumnFormula>IF(V7="","",IF(INDEX(side,MATCH(V7,$T$7:$T$406,0),1)=Z7,Z7,-1*Z7))</calculatedColumnFormula>
    </tableColumn>
    <tableColumn id="7" xr3:uid="{C3179BDF-17A8-47D9-BBAF-92669C9C383B}" name="Table Row Where we can split on 2 sides" dataDxfId="2">
      <calculatedColumnFormula>IF(Y7=2,ROW(Y7)-ROW($AB$6),"")</calculatedColumnFormula>
    </tableColumn>
    <tableColumn id="10" xr3:uid="{30E01272-62A9-4A7B-8BE7-46C2D5ABE2A8}" name="Min LvL Helper" dataDxfId="1">
      <calculatedColumnFormula>IFERROR(Y7*Z7,"")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2AEBA-E1D2-45A8-95F5-5746F03D4289}">
  <sheetPr codeName="Sheet3">
    <pageSetUpPr fitToPage="1"/>
  </sheetPr>
  <dimension ref="A1:AG413"/>
  <sheetViews>
    <sheetView showGridLines="0" showRowColHeaders="0" tabSelected="1" zoomScale="85" zoomScaleNormal="85" workbookViewId="0">
      <pane ySplit="8" topLeftCell="A9" activePane="bottomLeft" state="frozen"/>
      <selection pane="bottomLeft" activeCell="A9" sqref="A9"/>
    </sheetView>
  </sheetViews>
  <sheetFormatPr defaultColWidth="9.140625" defaultRowHeight="15" x14ac:dyDescent="0.25"/>
  <cols>
    <col min="1" max="1" width="3.7109375" style="25" customWidth="1"/>
    <col min="2" max="2" width="13.7109375" customWidth="1"/>
    <col min="3" max="3" width="35.140625" customWidth="1"/>
    <col min="4" max="4" width="12.7109375" style="62" customWidth="1"/>
    <col min="5" max="5" width="0.28515625" style="62" customWidth="1"/>
    <col min="6" max="6" width="12.7109375" style="54" customWidth="1"/>
    <col min="7" max="7" width="12.7109375" style="30" customWidth="1"/>
    <col min="8" max="8" width="8.7109375" style="30" customWidth="1"/>
    <col min="9" max="9" width="15.7109375" style="30" customWidth="1"/>
    <col min="10" max="10" width="8.7109375" style="30" customWidth="1"/>
    <col min="11" max="15" width="12.7109375" style="30" customWidth="1"/>
    <col min="16" max="16" width="8.7109375" style="30" customWidth="1"/>
    <col min="17" max="16384" width="9.140625" style="30"/>
  </cols>
  <sheetData>
    <row r="1" spans="1:33" s="22" customFormat="1" ht="6.75" customHeight="1" x14ac:dyDescent="0.25">
      <c r="D1" s="56"/>
      <c r="E1" s="56"/>
      <c r="F1" s="52"/>
    </row>
    <row r="2" spans="1:33" s="118" customFormat="1" ht="20.100000000000001" customHeight="1" x14ac:dyDescent="0.25">
      <c r="A2" s="113"/>
      <c r="B2" s="114" t="s">
        <v>94</v>
      </c>
      <c r="C2" s="115"/>
      <c r="D2" s="116"/>
      <c r="E2" s="116"/>
      <c r="F2" s="116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</row>
    <row r="3" spans="1:33" s="124" customFormat="1" ht="24" customHeight="1" x14ac:dyDescent="0.25">
      <c r="A3" s="119"/>
      <c r="B3" s="120" t="s">
        <v>65</v>
      </c>
      <c r="C3" s="121"/>
      <c r="D3" s="122"/>
      <c r="E3" s="122"/>
      <c r="F3" s="122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</row>
    <row r="4" spans="1:33" s="24" customFormat="1" ht="5.0999999999999996" customHeight="1" x14ac:dyDescent="0.25">
      <c r="A4" s="23"/>
      <c r="B4" s="25"/>
      <c r="C4" s="25"/>
      <c r="D4" s="61"/>
      <c r="E4" s="61"/>
      <c r="F4" s="48"/>
    </row>
    <row r="5" spans="1:33" s="24" customFormat="1" ht="15" customHeight="1" x14ac:dyDescent="0.25">
      <c r="A5" s="23"/>
      <c r="B5" s="65"/>
      <c r="C5" s="162" t="s">
        <v>68</v>
      </c>
      <c r="D5" s="59" t="s">
        <v>76</v>
      </c>
      <c r="E5" s="78"/>
      <c r="F5" s="63" t="s">
        <v>14</v>
      </c>
      <c r="G5" s="57" t="s">
        <v>21</v>
      </c>
      <c r="H5" s="46">
        <v>70</v>
      </c>
      <c r="I5" s="55" t="s">
        <v>90</v>
      </c>
      <c r="J5" s="46">
        <v>15</v>
      </c>
      <c r="K5" s="59" t="s">
        <v>77</v>
      </c>
      <c r="L5" s="46" t="s">
        <v>102</v>
      </c>
      <c r="M5" s="59" t="s">
        <v>75</v>
      </c>
      <c r="N5" s="46" t="s">
        <v>103</v>
      </c>
      <c r="O5" s="59" t="s">
        <v>78</v>
      </c>
      <c r="P5" s="46" t="s">
        <v>85</v>
      </c>
    </row>
    <row r="6" spans="1:33" s="24" customFormat="1" ht="15" customHeight="1" x14ac:dyDescent="0.25">
      <c r="A6" s="23"/>
      <c r="B6" s="66"/>
      <c r="C6" s="163"/>
      <c r="D6" s="60" t="s">
        <v>31</v>
      </c>
      <c r="E6" s="79"/>
      <c r="F6" s="53" t="s">
        <v>101</v>
      </c>
      <c r="G6" s="58" t="s">
        <v>22</v>
      </c>
      <c r="H6" s="47">
        <v>35</v>
      </c>
      <c r="I6" s="64" t="s">
        <v>91</v>
      </c>
      <c r="J6" s="47">
        <v>30</v>
      </c>
      <c r="K6" s="60" t="s">
        <v>32</v>
      </c>
      <c r="L6" s="47" t="s">
        <v>74</v>
      </c>
      <c r="M6" s="60" t="s">
        <v>48</v>
      </c>
      <c r="N6" s="47" t="s">
        <v>104</v>
      </c>
      <c r="O6" s="60" t="s">
        <v>80</v>
      </c>
      <c r="P6" s="47" t="s">
        <v>121</v>
      </c>
    </row>
    <row r="7" spans="1:33" s="24" customFormat="1" ht="6.95" customHeight="1" x14ac:dyDescent="0.25">
      <c r="A7" s="23"/>
      <c r="B7" s="25"/>
      <c r="C7" s="25"/>
      <c r="D7" s="61"/>
      <c r="E7" s="61"/>
      <c r="F7" s="48"/>
    </row>
    <row r="8" spans="1:33" s="51" customFormat="1" ht="30" customHeight="1" x14ac:dyDescent="0.25">
      <c r="A8" s="31"/>
      <c r="B8" s="75" t="s">
        <v>67</v>
      </c>
      <c r="C8" s="75" t="s">
        <v>73</v>
      </c>
      <c r="D8" s="76" t="s">
        <v>66</v>
      </c>
      <c r="E8" s="50"/>
      <c r="F8" s="50"/>
    </row>
    <row r="9" spans="1:33" s="49" customFormat="1" x14ac:dyDescent="0.25">
      <c r="A9" s="24"/>
      <c r="B9" s="86" t="s">
        <v>0</v>
      </c>
      <c r="C9" s="87" t="s">
        <v>122</v>
      </c>
      <c r="D9" s="88" t="s">
        <v>64</v>
      </c>
      <c r="E9" s="77"/>
    </row>
    <row r="10" spans="1:33" s="29" customFormat="1" x14ac:dyDescent="0.25">
      <c r="A10" s="24"/>
      <c r="B10" s="86" t="s">
        <v>69</v>
      </c>
      <c r="C10" s="87" t="s">
        <v>123</v>
      </c>
      <c r="D10" s="88" t="s">
        <v>70</v>
      </c>
      <c r="E10" s="77"/>
    </row>
    <row r="11" spans="1:33" s="29" customFormat="1" x14ac:dyDescent="0.25">
      <c r="A11" s="24"/>
      <c r="B11" s="89" t="s">
        <v>135</v>
      </c>
      <c r="C11" s="87" t="s">
        <v>124</v>
      </c>
      <c r="D11" s="88" t="s">
        <v>64</v>
      </c>
      <c r="E11" s="77"/>
      <c r="F11" s="49"/>
    </row>
    <row r="12" spans="1:33" s="29" customFormat="1" x14ac:dyDescent="0.25">
      <c r="A12" s="24"/>
      <c r="B12" s="86" t="s">
        <v>136</v>
      </c>
      <c r="C12" s="87" t="s">
        <v>125</v>
      </c>
      <c r="D12" s="88" t="s">
        <v>64</v>
      </c>
      <c r="E12" s="77"/>
      <c r="F12" s="49"/>
    </row>
    <row r="13" spans="1:33" s="29" customFormat="1" x14ac:dyDescent="0.25">
      <c r="A13" s="24"/>
      <c r="B13" s="89" t="s">
        <v>137</v>
      </c>
      <c r="C13" s="87" t="s">
        <v>138</v>
      </c>
      <c r="D13" s="88" t="s">
        <v>64</v>
      </c>
      <c r="E13" s="77"/>
    </row>
    <row r="14" spans="1:33" s="29" customFormat="1" x14ac:dyDescent="0.25">
      <c r="A14" s="24"/>
      <c r="B14" s="86" t="s">
        <v>70</v>
      </c>
      <c r="C14" s="87" t="s">
        <v>126</v>
      </c>
      <c r="D14" s="88" t="s">
        <v>64</v>
      </c>
      <c r="E14" s="77"/>
    </row>
    <row r="15" spans="1:33" s="29" customFormat="1" x14ac:dyDescent="0.25">
      <c r="A15" s="24"/>
      <c r="B15" s="89" t="s">
        <v>127</v>
      </c>
      <c r="C15" s="87" t="s">
        <v>128</v>
      </c>
      <c r="D15" s="88" t="s">
        <v>64</v>
      </c>
      <c r="E15" s="77"/>
      <c r="F15" s="49"/>
    </row>
    <row r="16" spans="1:33" s="29" customFormat="1" x14ac:dyDescent="0.25">
      <c r="A16" s="24"/>
      <c r="B16" s="89" t="s">
        <v>71</v>
      </c>
      <c r="C16" s="87" t="s">
        <v>129</v>
      </c>
      <c r="D16" s="88" t="s">
        <v>72</v>
      </c>
      <c r="E16" s="77"/>
      <c r="F16" s="49"/>
    </row>
    <row r="17" spans="1:6" s="29" customFormat="1" x14ac:dyDescent="0.25">
      <c r="A17" s="24"/>
      <c r="B17" s="89" t="s">
        <v>130</v>
      </c>
      <c r="C17" s="87" t="s">
        <v>131</v>
      </c>
      <c r="D17" s="88" t="s">
        <v>64</v>
      </c>
      <c r="E17" s="77"/>
    </row>
    <row r="18" spans="1:6" s="29" customFormat="1" x14ac:dyDescent="0.25">
      <c r="A18" s="24"/>
      <c r="B18" s="89" t="s">
        <v>132</v>
      </c>
      <c r="C18" s="87" t="s">
        <v>133</v>
      </c>
      <c r="D18" s="88" t="s">
        <v>64</v>
      </c>
      <c r="E18" s="77"/>
      <c r="F18" s="49"/>
    </row>
    <row r="19" spans="1:6" s="29" customFormat="1" x14ac:dyDescent="0.25">
      <c r="A19" s="24"/>
      <c r="B19" s="89" t="s">
        <v>72</v>
      </c>
      <c r="C19" s="87" t="s">
        <v>134</v>
      </c>
      <c r="D19" s="88" t="s">
        <v>64</v>
      </c>
      <c r="E19" s="77"/>
      <c r="F19" s="49"/>
    </row>
    <row r="20" spans="1:6" s="29" customFormat="1" x14ac:dyDescent="0.25">
      <c r="A20" s="24"/>
      <c r="B20" s="89" t="s">
        <v>79</v>
      </c>
      <c r="C20" s="87" t="s">
        <v>139</v>
      </c>
      <c r="D20" s="88" t="s">
        <v>64</v>
      </c>
      <c r="E20" s="77"/>
      <c r="F20" s="49"/>
    </row>
    <row r="21" spans="1:6" s="29" customFormat="1" x14ac:dyDescent="0.25">
      <c r="A21" s="24"/>
      <c r="B21" s="86"/>
      <c r="C21" s="87"/>
      <c r="D21" s="88"/>
      <c r="E21" s="77"/>
      <c r="F21" s="49"/>
    </row>
    <row r="22" spans="1:6" s="29" customFormat="1" x14ac:dyDescent="0.25">
      <c r="A22" s="24"/>
      <c r="B22" s="89"/>
      <c r="C22" s="87"/>
      <c r="D22" s="88"/>
      <c r="E22" s="77"/>
      <c r="F22" s="49"/>
    </row>
    <row r="23" spans="1:6" s="29" customFormat="1" x14ac:dyDescent="0.25">
      <c r="A23" s="24"/>
      <c r="B23" s="89"/>
      <c r="C23" s="87"/>
      <c r="D23" s="88"/>
      <c r="E23" s="77"/>
      <c r="F23" s="49"/>
    </row>
    <row r="24" spans="1:6" s="29" customFormat="1" x14ac:dyDescent="0.25">
      <c r="A24" s="24"/>
      <c r="B24" s="89"/>
      <c r="C24" s="87"/>
      <c r="D24" s="88"/>
      <c r="E24" s="77"/>
    </row>
    <row r="25" spans="1:6" s="29" customFormat="1" x14ac:dyDescent="0.25">
      <c r="A25" s="24"/>
      <c r="B25" s="89"/>
      <c r="C25" s="87"/>
      <c r="D25" s="88"/>
      <c r="E25" s="77"/>
      <c r="F25" s="49"/>
    </row>
    <row r="26" spans="1:6" s="29" customFormat="1" x14ac:dyDescent="0.25">
      <c r="A26" s="24"/>
      <c r="B26" s="86"/>
      <c r="C26" s="87" t="s">
        <v>64</v>
      </c>
      <c r="D26" s="88" t="s">
        <v>64</v>
      </c>
      <c r="E26" s="77"/>
      <c r="F26" s="49"/>
    </row>
    <row r="27" spans="1:6" s="29" customFormat="1" x14ac:dyDescent="0.25">
      <c r="A27" s="24"/>
      <c r="B27" s="89"/>
      <c r="C27" s="87" t="s">
        <v>64</v>
      </c>
      <c r="D27" s="88" t="s">
        <v>64</v>
      </c>
      <c r="E27" s="77"/>
      <c r="F27" s="49"/>
    </row>
    <row r="28" spans="1:6" s="29" customFormat="1" x14ac:dyDescent="0.25">
      <c r="A28" s="24"/>
      <c r="B28" s="155"/>
      <c r="C28" s="156" t="s">
        <v>64</v>
      </c>
      <c r="D28" s="157" t="s">
        <v>64</v>
      </c>
      <c r="E28" s="77"/>
      <c r="F28" s="49"/>
    </row>
    <row r="29" spans="1:6" s="29" customFormat="1" x14ac:dyDescent="0.25">
      <c r="A29" s="24"/>
      <c r="B29" s="158"/>
      <c r="C29" s="159" t="s">
        <v>64</v>
      </c>
      <c r="D29" s="160" t="s">
        <v>64</v>
      </c>
      <c r="E29" s="77"/>
      <c r="F29" s="49"/>
    </row>
    <row r="30" spans="1:6" s="29" customFormat="1" x14ac:dyDescent="0.25">
      <c r="A30" s="24"/>
      <c r="B30" s="158"/>
      <c r="C30" s="159" t="s">
        <v>64</v>
      </c>
      <c r="D30" s="160" t="s">
        <v>64</v>
      </c>
      <c r="E30" s="77"/>
      <c r="F30" s="49"/>
    </row>
    <row r="31" spans="1:6" s="29" customFormat="1" x14ac:dyDescent="0.25">
      <c r="A31" s="24"/>
      <c r="B31" s="158"/>
      <c r="C31" s="159" t="s">
        <v>64</v>
      </c>
      <c r="D31" s="160" t="s">
        <v>64</v>
      </c>
      <c r="E31" s="77"/>
      <c r="F31" s="49"/>
    </row>
    <row r="32" spans="1:6" s="29" customFormat="1" x14ac:dyDescent="0.25">
      <c r="A32" s="24"/>
      <c r="B32" s="158"/>
      <c r="C32" s="159" t="s">
        <v>64</v>
      </c>
      <c r="D32" s="160" t="s">
        <v>64</v>
      </c>
      <c r="E32" s="77"/>
      <c r="F32" s="49"/>
    </row>
    <row r="33" spans="1:6" s="29" customFormat="1" x14ac:dyDescent="0.25">
      <c r="A33" s="24"/>
      <c r="B33" s="158"/>
      <c r="C33" s="159" t="s">
        <v>64</v>
      </c>
      <c r="D33" s="160" t="s">
        <v>64</v>
      </c>
      <c r="E33" s="77"/>
      <c r="F33" s="49"/>
    </row>
    <row r="34" spans="1:6" s="29" customFormat="1" x14ac:dyDescent="0.25">
      <c r="A34" s="24"/>
      <c r="B34" s="158"/>
      <c r="C34" s="159" t="s">
        <v>64</v>
      </c>
      <c r="D34" s="160" t="s">
        <v>64</v>
      </c>
      <c r="E34" s="77"/>
      <c r="F34" s="49"/>
    </row>
    <row r="35" spans="1:6" s="29" customFormat="1" x14ac:dyDescent="0.25">
      <c r="A35" s="24"/>
      <c r="B35" s="158"/>
      <c r="C35" s="159" t="s">
        <v>64</v>
      </c>
      <c r="D35" s="160" t="s">
        <v>64</v>
      </c>
      <c r="E35" s="77"/>
      <c r="F35" s="49"/>
    </row>
    <row r="36" spans="1:6" s="29" customFormat="1" x14ac:dyDescent="0.25">
      <c r="A36" s="24"/>
      <c r="B36" s="158"/>
      <c r="C36" s="159" t="s">
        <v>64</v>
      </c>
      <c r="D36" s="160" t="s">
        <v>64</v>
      </c>
      <c r="E36" s="77"/>
      <c r="F36" s="49"/>
    </row>
    <row r="37" spans="1:6" s="29" customFormat="1" x14ac:dyDescent="0.25">
      <c r="A37" s="25"/>
      <c r="B37" s="158"/>
      <c r="C37" s="159" t="s">
        <v>64</v>
      </c>
      <c r="D37" s="160" t="s">
        <v>64</v>
      </c>
      <c r="E37" s="77"/>
      <c r="F37" s="49"/>
    </row>
    <row r="38" spans="1:6" s="29" customFormat="1" x14ac:dyDescent="0.25">
      <c r="A38" s="25"/>
      <c r="B38" s="158"/>
      <c r="C38" s="159" t="s">
        <v>64</v>
      </c>
      <c r="D38" s="160" t="s">
        <v>64</v>
      </c>
      <c r="E38" s="77"/>
      <c r="F38" s="49"/>
    </row>
    <row r="39" spans="1:6" s="29" customFormat="1" x14ac:dyDescent="0.25">
      <c r="A39" s="25"/>
      <c r="B39" s="158"/>
      <c r="C39" s="159" t="s">
        <v>64</v>
      </c>
      <c r="D39" s="160" t="s">
        <v>64</v>
      </c>
      <c r="E39" s="77"/>
      <c r="F39" s="49"/>
    </row>
    <row r="40" spans="1:6" x14ac:dyDescent="0.25">
      <c r="B40" s="158"/>
      <c r="C40" s="159" t="s">
        <v>64</v>
      </c>
      <c r="D40" s="160" t="s">
        <v>64</v>
      </c>
      <c r="E40" s="77"/>
    </row>
    <row r="41" spans="1:6" x14ac:dyDescent="0.25">
      <c r="B41" s="158"/>
      <c r="C41" s="159" t="s">
        <v>64</v>
      </c>
      <c r="D41" s="160" t="s">
        <v>64</v>
      </c>
      <c r="E41" s="77"/>
    </row>
    <row r="42" spans="1:6" x14ac:dyDescent="0.25">
      <c r="B42" s="158"/>
      <c r="C42" s="159" t="s">
        <v>64</v>
      </c>
      <c r="D42" s="160" t="s">
        <v>64</v>
      </c>
      <c r="E42" s="77"/>
    </row>
    <row r="43" spans="1:6" x14ac:dyDescent="0.25">
      <c r="B43" s="158"/>
      <c r="C43" s="159" t="s">
        <v>64</v>
      </c>
      <c r="D43" s="160" t="s">
        <v>64</v>
      </c>
      <c r="E43" s="77"/>
    </row>
    <row r="44" spans="1:6" x14ac:dyDescent="0.25">
      <c r="B44" s="158"/>
      <c r="C44" s="159" t="s">
        <v>64</v>
      </c>
      <c r="D44" s="160" t="s">
        <v>64</v>
      </c>
      <c r="E44" s="77"/>
    </row>
    <row r="45" spans="1:6" x14ac:dyDescent="0.25">
      <c r="B45" s="158"/>
      <c r="C45" s="159" t="s">
        <v>64</v>
      </c>
      <c r="D45" s="160" t="s">
        <v>64</v>
      </c>
      <c r="E45" s="77"/>
    </row>
    <row r="46" spans="1:6" x14ac:dyDescent="0.25">
      <c r="B46" s="158"/>
      <c r="C46" s="159" t="s">
        <v>64</v>
      </c>
      <c r="D46" s="160" t="s">
        <v>64</v>
      </c>
      <c r="E46" s="77"/>
    </row>
    <row r="47" spans="1:6" x14ac:dyDescent="0.25">
      <c r="B47" s="158"/>
      <c r="C47" s="159" t="s">
        <v>64</v>
      </c>
      <c r="D47" s="160" t="s">
        <v>64</v>
      </c>
      <c r="E47" s="77"/>
    </row>
    <row r="48" spans="1:6" x14ac:dyDescent="0.25">
      <c r="B48" s="158"/>
      <c r="C48" s="159" t="s">
        <v>64</v>
      </c>
      <c r="D48" s="160" t="s">
        <v>64</v>
      </c>
      <c r="E48" s="77"/>
    </row>
    <row r="49" spans="2:5" x14ac:dyDescent="0.25">
      <c r="B49" s="158"/>
      <c r="C49" s="159" t="s">
        <v>64</v>
      </c>
      <c r="D49" s="160" t="s">
        <v>64</v>
      </c>
      <c r="E49" s="77"/>
    </row>
    <row r="50" spans="2:5" x14ac:dyDescent="0.25">
      <c r="B50" s="158"/>
      <c r="C50" s="159" t="s">
        <v>64</v>
      </c>
      <c r="D50" s="160" t="s">
        <v>64</v>
      </c>
      <c r="E50" s="77"/>
    </row>
    <row r="51" spans="2:5" x14ac:dyDescent="0.25">
      <c r="B51" s="158"/>
      <c r="C51" s="159" t="s">
        <v>64</v>
      </c>
      <c r="D51" s="160" t="s">
        <v>64</v>
      </c>
      <c r="E51" s="77"/>
    </row>
    <row r="52" spans="2:5" x14ac:dyDescent="0.25">
      <c r="B52" s="158"/>
      <c r="C52" s="159" t="s">
        <v>64</v>
      </c>
      <c r="D52" s="160" t="s">
        <v>64</v>
      </c>
      <c r="E52" s="77"/>
    </row>
    <row r="53" spans="2:5" x14ac:dyDescent="0.25">
      <c r="B53" s="158"/>
      <c r="C53" s="159" t="s">
        <v>64</v>
      </c>
      <c r="D53" s="160" t="s">
        <v>64</v>
      </c>
      <c r="E53" s="77"/>
    </row>
    <row r="54" spans="2:5" x14ac:dyDescent="0.25">
      <c r="B54" s="158"/>
      <c r="C54" s="159" t="s">
        <v>64</v>
      </c>
      <c r="D54" s="160" t="s">
        <v>64</v>
      </c>
      <c r="E54" s="77"/>
    </row>
    <row r="55" spans="2:5" x14ac:dyDescent="0.25">
      <c r="B55" s="158"/>
      <c r="C55" s="159" t="s">
        <v>64</v>
      </c>
      <c r="D55" s="160" t="s">
        <v>64</v>
      </c>
      <c r="E55" s="77"/>
    </row>
    <row r="56" spans="2:5" x14ac:dyDescent="0.25">
      <c r="B56" s="158"/>
      <c r="C56" s="159" t="s">
        <v>64</v>
      </c>
      <c r="D56" s="160" t="s">
        <v>64</v>
      </c>
      <c r="E56" s="77"/>
    </row>
    <row r="57" spans="2:5" x14ac:dyDescent="0.25">
      <c r="B57" s="158"/>
      <c r="C57" s="159" t="s">
        <v>64</v>
      </c>
      <c r="D57" s="160" t="s">
        <v>64</v>
      </c>
      <c r="E57" s="77"/>
    </row>
    <row r="58" spans="2:5" x14ac:dyDescent="0.25">
      <c r="B58" s="158"/>
      <c r="C58" s="159" t="s">
        <v>64</v>
      </c>
      <c r="D58" s="160" t="s">
        <v>64</v>
      </c>
      <c r="E58" s="77"/>
    </row>
    <row r="59" spans="2:5" x14ac:dyDescent="0.25">
      <c r="B59" s="158"/>
      <c r="C59" s="159" t="s">
        <v>64</v>
      </c>
      <c r="D59" s="160" t="s">
        <v>64</v>
      </c>
      <c r="E59" s="77"/>
    </row>
    <row r="60" spans="2:5" x14ac:dyDescent="0.25">
      <c r="B60" s="158"/>
      <c r="C60" s="159" t="s">
        <v>64</v>
      </c>
      <c r="D60" s="160" t="s">
        <v>64</v>
      </c>
      <c r="E60" s="77"/>
    </row>
    <row r="61" spans="2:5" x14ac:dyDescent="0.25">
      <c r="B61" s="158"/>
      <c r="C61" s="159" t="s">
        <v>64</v>
      </c>
      <c r="D61" s="160" t="s">
        <v>64</v>
      </c>
      <c r="E61" s="77"/>
    </row>
    <row r="62" spans="2:5" x14ac:dyDescent="0.25">
      <c r="B62" s="158"/>
      <c r="C62" s="159" t="s">
        <v>64</v>
      </c>
      <c r="D62" s="160" t="s">
        <v>64</v>
      </c>
      <c r="E62" s="77"/>
    </row>
    <row r="63" spans="2:5" x14ac:dyDescent="0.25">
      <c r="B63" s="158"/>
      <c r="C63" s="159" t="s">
        <v>64</v>
      </c>
      <c r="D63" s="160" t="s">
        <v>64</v>
      </c>
      <c r="E63" s="77"/>
    </row>
    <row r="64" spans="2:5" x14ac:dyDescent="0.25">
      <c r="B64" s="158"/>
      <c r="C64" s="159" t="s">
        <v>64</v>
      </c>
      <c r="D64" s="160" t="s">
        <v>64</v>
      </c>
      <c r="E64" s="77"/>
    </row>
    <row r="65" spans="2:5" x14ac:dyDescent="0.25">
      <c r="B65" s="158"/>
      <c r="C65" s="159" t="s">
        <v>64</v>
      </c>
      <c r="D65" s="160" t="s">
        <v>64</v>
      </c>
      <c r="E65" s="77"/>
    </row>
    <row r="66" spans="2:5" x14ac:dyDescent="0.25">
      <c r="B66" s="158"/>
      <c r="C66" s="159" t="s">
        <v>64</v>
      </c>
      <c r="D66" s="160" t="s">
        <v>64</v>
      </c>
      <c r="E66" s="77"/>
    </row>
    <row r="67" spans="2:5" x14ac:dyDescent="0.25">
      <c r="B67" s="158"/>
      <c r="C67" s="159" t="s">
        <v>64</v>
      </c>
      <c r="D67" s="160" t="s">
        <v>64</v>
      </c>
      <c r="E67" s="77"/>
    </row>
    <row r="68" spans="2:5" x14ac:dyDescent="0.25">
      <c r="B68" s="158"/>
      <c r="C68" s="159" t="s">
        <v>64</v>
      </c>
      <c r="D68" s="160" t="s">
        <v>64</v>
      </c>
      <c r="E68" s="77"/>
    </row>
    <row r="69" spans="2:5" x14ac:dyDescent="0.25">
      <c r="B69" s="158"/>
      <c r="C69" s="159" t="s">
        <v>64</v>
      </c>
      <c r="D69" s="160" t="s">
        <v>64</v>
      </c>
      <c r="E69" s="77"/>
    </row>
    <row r="70" spans="2:5" x14ac:dyDescent="0.25">
      <c r="B70" s="158"/>
      <c r="C70" s="159" t="s">
        <v>64</v>
      </c>
      <c r="D70" s="160" t="s">
        <v>64</v>
      </c>
      <c r="E70" s="77"/>
    </row>
    <row r="71" spans="2:5" x14ac:dyDescent="0.25">
      <c r="B71" s="158"/>
      <c r="C71" s="159" t="s">
        <v>64</v>
      </c>
      <c r="D71" s="160" t="s">
        <v>64</v>
      </c>
      <c r="E71" s="77"/>
    </row>
    <row r="72" spans="2:5" x14ac:dyDescent="0.25">
      <c r="B72" s="158"/>
      <c r="C72" s="159" t="s">
        <v>64</v>
      </c>
      <c r="D72" s="160" t="s">
        <v>64</v>
      </c>
      <c r="E72" s="77"/>
    </row>
    <row r="73" spans="2:5" x14ac:dyDescent="0.25">
      <c r="B73" s="158"/>
      <c r="C73" s="159" t="s">
        <v>64</v>
      </c>
      <c r="D73" s="160" t="s">
        <v>64</v>
      </c>
      <c r="E73" s="77"/>
    </row>
    <row r="74" spans="2:5" x14ac:dyDescent="0.25">
      <c r="B74" s="158"/>
      <c r="C74" s="159" t="s">
        <v>64</v>
      </c>
      <c r="D74" s="160" t="s">
        <v>64</v>
      </c>
      <c r="E74" s="77"/>
    </row>
    <row r="75" spans="2:5" x14ac:dyDescent="0.25">
      <c r="B75" s="158"/>
      <c r="C75" s="159" t="s">
        <v>64</v>
      </c>
      <c r="D75" s="160" t="s">
        <v>64</v>
      </c>
      <c r="E75" s="77"/>
    </row>
    <row r="76" spans="2:5" x14ac:dyDescent="0.25">
      <c r="B76" s="158"/>
      <c r="C76" s="159" t="s">
        <v>64</v>
      </c>
      <c r="D76" s="160" t="s">
        <v>64</v>
      </c>
      <c r="E76" s="77"/>
    </row>
    <row r="77" spans="2:5" x14ac:dyDescent="0.25">
      <c r="B77" s="158"/>
      <c r="C77" s="159" t="s">
        <v>64</v>
      </c>
      <c r="D77" s="160" t="s">
        <v>64</v>
      </c>
      <c r="E77" s="77"/>
    </row>
    <row r="78" spans="2:5" x14ac:dyDescent="0.25">
      <c r="B78" s="158"/>
      <c r="C78" s="159" t="s">
        <v>64</v>
      </c>
      <c r="D78" s="160" t="s">
        <v>64</v>
      </c>
      <c r="E78" s="77"/>
    </row>
    <row r="79" spans="2:5" x14ac:dyDescent="0.25">
      <c r="B79" s="158"/>
      <c r="C79" s="159" t="s">
        <v>64</v>
      </c>
      <c r="D79" s="160" t="s">
        <v>64</v>
      </c>
      <c r="E79" s="77"/>
    </row>
    <row r="80" spans="2:5" x14ac:dyDescent="0.25">
      <c r="B80" s="158"/>
      <c r="C80" s="159" t="s">
        <v>64</v>
      </c>
      <c r="D80" s="160" t="s">
        <v>64</v>
      </c>
      <c r="E80" s="77"/>
    </row>
    <row r="81" spans="2:5" x14ac:dyDescent="0.25">
      <c r="B81" s="158"/>
      <c r="C81" s="159" t="s">
        <v>64</v>
      </c>
      <c r="D81" s="160" t="s">
        <v>64</v>
      </c>
      <c r="E81" s="77"/>
    </row>
    <row r="82" spans="2:5" x14ac:dyDescent="0.25">
      <c r="B82" s="158"/>
      <c r="C82" s="159" t="s">
        <v>64</v>
      </c>
      <c r="D82" s="160" t="s">
        <v>64</v>
      </c>
      <c r="E82" s="77"/>
    </row>
    <row r="83" spans="2:5" x14ac:dyDescent="0.25">
      <c r="B83" s="158"/>
      <c r="C83" s="159" t="s">
        <v>64</v>
      </c>
      <c r="D83" s="160" t="s">
        <v>64</v>
      </c>
      <c r="E83" s="77"/>
    </row>
    <row r="84" spans="2:5" x14ac:dyDescent="0.25">
      <c r="B84" s="158"/>
      <c r="C84" s="159" t="s">
        <v>64</v>
      </c>
      <c r="D84" s="160" t="s">
        <v>64</v>
      </c>
      <c r="E84" s="77"/>
    </row>
    <row r="85" spans="2:5" x14ac:dyDescent="0.25">
      <c r="B85" s="158"/>
      <c r="C85" s="159" t="s">
        <v>64</v>
      </c>
      <c r="D85" s="160" t="s">
        <v>64</v>
      </c>
      <c r="E85" s="77"/>
    </row>
    <row r="86" spans="2:5" x14ac:dyDescent="0.25">
      <c r="B86" s="158"/>
      <c r="C86" s="159" t="s">
        <v>64</v>
      </c>
      <c r="D86" s="160" t="s">
        <v>64</v>
      </c>
      <c r="E86" s="77"/>
    </row>
    <row r="87" spans="2:5" x14ac:dyDescent="0.25">
      <c r="B87" s="158"/>
      <c r="C87" s="159" t="s">
        <v>64</v>
      </c>
      <c r="D87" s="160" t="s">
        <v>64</v>
      </c>
      <c r="E87" s="77"/>
    </row>
    <row r="88" spans="2:5" x14ac:dyDescent="0.25">
      <c r="B88" s="158"/>
      <c r="C88" s="159" t="s">
        <v>64</v>
      </c>
      <c r="D88" s="160" t="s">
        <v>64</v>
      </c>
      <c r="E88" s="77"/>
    </row>
    <row r="89" spans="2:5" x14ac:dyDescent="0.25">
      <c r="B89" s="158"/>
      <c r="C89" s="159" t="s">
        <v>64</v>
      </c>
      <c r="D89" s="160" t="s">
        <v>64</v>
      </c>
      <c r="E89" s="77"/>
    </row>
    <row r="90" spans="2:5" x14ac:dyDescent="0.25">
      <c r="B90" s="158"/>
      <c r="C90" s="159" t="s">
        <v>64</v>
      </c>
      <c r="D90" s="160" t="s">
        <v>64</v>
      </c>
      <c r="E90" s="77"/>
    </row>
    <row r="91" spans="2:5" x14ac:dyDescent="0.25">
      <c r="B91" s="158"/>
      <c r="C91" s="159" t="s">
        <v>64</v>
      </c>
      <c r="D91" s="160" t="s">
        <v>64</v>
      </c>
      <c r="E91" s="77"/>
    </row>
    <row r="92" spans="2:5" x14ac:dyDescent="0.25">
      <c r="B92" s="158"/>
      <c r="C92" s="159" t="s">
        <v>64</v>
      </c>
      <c r="D92" s="160" t="s">
        <v>64</v>
      </c>
      <c r="E92" s="77"/>
    </row>
    <row r="93" spans="2:5" x14ac:dyDescent="0.25">
      <c r="B93" s="158"/>
      <c r="C93" s="159" t="s">
        <v>64</v>
      </c>
      <c r="D93" s="160" t="s">
        <v>64</v>
      </c>
      <c r="E93" s="77"/>
    </row>
    <row r="94" spans="2:5" x14ac:dyDescent="0.25">
      <c r="B94" s="158"/>
      <c r="C94" s="159" t="s">
        <v>64</v>
      </c>
      <c r="D94" s="160" t="s">
        <v>64</v>
      </c>
      <c r="E94" s="77"/>
    </row>
    <row r="95" spans="2:5" x14ac:dyDescent="0.25">
      <c r="B95" s="158"/>
      <c r="C95" s="159" t="s">
        <v>64</v>
      </c>
      <c r="D95" s="160" t="s">
        <v>64</v>
      </c>
      <c r="E95" s="77"/>
    </row>
    <row r="96" spans="2:5" x14ac:dyDescent="0.25">
      <c r="B96" s="158"/>
      <c r="C96" s="159" t="s">
        <v>64</v>
      </c>
      <c r="D96" s="160" t="s">
        <v>64</v>
      </c>
      <c r="E96" s="77"/>
    </row>
    <row r="97" spans="2:5" x14ac:dyDescent="0.25">
      <c r="B97" s="158"/>
      <c r="C97" s="159" t="s">
        <v>64</v>
      </c>
      <c r="D97" s="160" t="s">
        <v>64</v>
      </c>
      <c r="E97" s="77"/>
    </row>
    <row r="98" spans="2:5" x14ac:dyDescent="0.25">
      <c r="B98" s="158"/>
      <c r="C98" s="159" t="s">
        <v>64</v>
      </c>
      <c r="D98" s="160" t="s">
        <v>64</v>
      </c>
      <c r="E98" s="77"/>
    </row>
    <row r="99" spans="2:5" x14ac:dyDescent="0.25">
      <c r="B99" s="158"/>
      <c r="C99" s="159" t="s">
        <v>64</v>
      </c>
      <c r="D99" s="160" t="s">
        <v>64</v>
      </c>
      <c r="E99" s="77"/>
    </row>
    <row r="100" spans="2:5" x14ac:dyDescent="0.25">
      <c r="B100" s="158"/>
      <c r="C100" s="159" t="s">
        <v>64</v>
      </c>
      <c r="D100" s="160" t="s">
        <v>64</v>
      </c>
      <c r="E100" s="77"/>
    </row>
    <row r="101" spans="2:5" x14ac:dyDescent="0.25">
      <c r="B101" s="158"/>
      <c r="C101" s="159" t="s">
        <v>64</v>
      </c>
      <c r="D101" s="160" t="s">
        <v>64</v>
      </c>
      <c r="E101" s="77"/>
    </row>
    <row r="102" spans="2:5" x14ac:dyDescent="0.25">
      <c r="B102" s="158"/>
      <c r="C102" s="159" t="s">
        <v>64</v>
      </c>
      <c r="D102" s="160" t="s">
        <v>64</v>
      </c>
      <c r="E102" s="77"/>
    </row>
    <row r="103" spans="2:5" x14ac:dyDescent="0.25">
      <c r="B103" s="158"/>
      <c r="C103" s="159" t="s">
        <v>64</v>
      </c>
      <c r="D103" s="160" t="s">
        <v>64</v>
      </c>
      <c r="E103" s="77"/>
    </row>
    <row r="104" spans="2:5" x14ac:dyDescent="0.25">
      <c r="B104" s="158"/>
      <c r="C104" s="159" t="s">
        <v>64</v>
      </c>
      <c r="D104" s="160" t="s">
        <v>64</v>
      </c>
      <c r="E104" s="77"/>
    </row>
    <row r="105" spans="2:5" x14ac:dyDescent="0.25">
      <c r="B105" s="158"/>
      <c r="C105" s="159" t="s">
        <v>64</v>
      </c>
      <c r="D105" s="160" t="s">
        <v>64</v>
      </c>
      <c r="E105" s="77"/>
    </row>
    <row r="106" spans="2:5" x14ac:dyDescent="0.25">
      <c r="B106" s="158"/>
      <c r="C106" s="159" t="s">
        <v>64</v>
      </c>
      <c r="D106" s="160" t="s">
        <v>64</v>
      </c>
      <c r="E106" s="77"/>
    </row>
    <row r="107" spans="2:5" x14ac:dyDescent="0.25">
      <c r="B107" s="158"/>
      <c r="C107" s="159" t="s">
        <v>64</v>
      </c>
      <c r="D107" s="160" t="s">
        <v>64</v>
      </c>
      <c r="E107" s="77"/>
    </row>
    <row r="108" spans="2:5" x14ac:dyDescent="0.25">
      <c r="B108" s="158"/>
      <c r="C108" s="159" t="s">
        <v>64</v>
      </c>
      <c r="D108" s="160" t="s">
        <v>64</v>
      </c>
      <c r="E108" s="77"/>
    </row>
    <row r="109" spans="2:5" x14ac:dyDescent="0.25">
      <c r="B109" s="158"/>
      <c r="C109" s="159" t="s">
        <v>64</v>
      </c>
      <c r="D109" s="160" t="s">
        <v>64</v>
      </c>
      <c r="E109" s="77"/>
    </row>
    <row r="110" spans="2:5" x14ac:dyDescent="0.25">
      <c r="B110" s="158"/>
      <c r="C110" s="159" t="s">
        <v>64</v>
      </c>
      <c r="D110" s="160" t="s">
        <v>64</v>
      </c>
      <c r="E110" s="77"/>
    </row>
    <row r="111" spans="2:5" x14ac:dyDescent="0.25">
      <c r="B111" s="158"/>
      <c r="C111" s="159" t="s">
        <v>64</v>
      </c>
      <c r="D111" s="160" t="s">
        <v>64</v>
      </c>
      <c r="E111" s="77"/>
    </row>
    <row r="112" spans="2:5" x14ac:dyDescent="0.25">
      <c r="B112" s="158"/>
      <c r="C112" s="159" t="s">
        <v>64</v>
      </c>
      <c r="D112" s="160" t="s">
        <v>64</v>
      </c>
      <c r="E112" s="77"/>
    </row>
    <row r="113" spans="2:5" x14ac:dyDescent="0.25">
      <c r="B113" s="158"/>
      <c r="C113" s="159" t="s">
        <v>64</v>
      </c>
      <c r="D113" s="160" t="s">
        <v>64</v>
      </c>
      <c r="E113" s="77"/>
    </row>
    <row r="114" spans="2:5" x14ac:dyDescent="0.25">
      <c r="B114" s="158"/>
      <c r="C114" s="159" t="s">
        <v>64</v>
      </c>
      <c r="D114" s="160" t="s">
        <v>64</v>
      </c>
      <c r="E114" s="77"/>
    </row>
    <row r="115" spans="2:5" x14ac:dyDescent="0.25">
      <c r="B115" s="158"/>
      <c r="C115" s="159" t="s">
        <v>64</v>
      </c>
      <c r="D115" s="160" t="s">
        <v>64</v>
      </c>
      <c r="E115" s="77"/>
    </row>
    <row r="116" spans="2:5" x14ac:dyDescent="0.25">
      <c r="B116" s="158"/>
      <c r="C116" s="159" t="s">
        <v>64</v>
      </c>
      <c r="D116" s="160" t="s">
        <v>64</v>
      </c>
      <c r="E116" s="77"/>
    </row>
    <row r="117" spans="2:5" x14ac:dyDescent="0.25">
      <c r="B117" s="158"/>
      <c r="C117" s="159" t="s">
        <v>64</v>
      </c>
      <c r="D117" s="160" t="s">
        <v>64</v>
      </c>
      <c r="E117" s="77"/>
    </row>
    <row r="118" spans="2:5" x14ac:dyDescent="0.25">
      <c r="B118" s="158"/>
      <c r="C118" s="159" t="s">
        <v>64</v>
      </c>
      <c r="D118" s="160" t="s">
        <v>64</v>
      </c>
      <c r="E118" s="77"/>
    </row>
    <row r="119" spans="2:5" x14ac:dyDescent="0.25">
      <c r="B119" s="158"/>
      <c r="C119" s="159" t="s">
        <v>64</v>
      </c>
      <c r="D119" s="160" t="s">
        <v>64</v>
      </c>
      <c r="E119" s="77"/>
    </row>
    <row r="120" spans="2:5" x14ac:dyDescent="0.25">
      <c r="B120" s="158"/>
      <c r="C120" s="159" t="s">
        <v>64</v>
      </c>
      <c r="D120" s="160" t="s">
        <v>64</v>
      </c>
      <c r="E120" s="77"/>
    </row>
    <row r="121" spans="2:5" x14ac:dyDescent="0.25">
      <c r="B121" s="158"/>
      <c r="C121" s="159" t="s">
        <v>64</v>
      </c>
      <c r="D121" s="160" t="s">
        <v>64</v>
      </c>
      <c r="E121" s="77"/>
    </row>
    <row r="122" spans="2:5" x14ac:dyDescent="0.25">
      <c r="B122" s="158"/>
      <c r="C122" s="159" t="s">
        <v>64</v>
      </c>
      <c r="D122" s="160" t="s">
        <v>64</v>
      </c>
      <c r="E122" s="77"/>
    </row>
    <row r="123" spans="2:5" x14ac:dyDescent="0.25">
      <c r="B123" s="158"/>
      <c r="C123" s="159" t="s">
        <v>64</v>
      </c>
      <c r="D123" s="160" t="s">
        <v>64</v>
      </c>
      <c r="E123" s="77"/>
    </row>
    <row r="124" spans="2:5" x14ac:dyDescent="0.25">
      <c r="B124" s="158"/>
      <c r="C124" s="159" t="s">
        <v>64</v>
      </c>
      <c r="D124" s="160" t="s">
        <v>64</v>
      </c>
      <c r="E124" s="77"/>
    </row>
    <row r="125" spans="2:5" x14ac:dyDescent="0.25">
      <c r="B125" s="158"/>
      <c r="C125" s="159" t="s">
        <v>64</v>
      </c>
      <c r="D125" s="160" t="s">
        <v>64</v>
      </c>
      <c r="E125" s="77"/>
    </row>
    <row r="126" spans="2:5" x14ac:dyDescent="0.25">
      <c r="B126" s="158"/>
      <c r="C126" s="159" t="s">
        <v>64</v>
      </c>
      <c r="D126" s="160" t="s">
        <v>64</v>
      </c>
      <c r="E126" s="77"/>
    </row>
    <row r="127" spans="2:5" x14ac:dyDescent="0.25">
      <c r="B127" s="158"/>
      <c r="C127" s="159" t="s">
        <v>64</v>
      </c>
      <c r="D127" s="160" t="s">
        <v>64</v>
      </c>
      <c r="E127" s="77"/>
    </row>
    <row r="128" spans="2:5" x14ac:dyDescent="0.25">
      <c r="B128" s="158"/>
      <c r="C128" s="159" t="s">
        <v>64</v>
      </c>
      <c r="D128" s="160" t="s">
        <v>64</v>
      </c>
      <c r="E128" s="77"/>
    </row>
    <row r="129" spans="2:5" x14ac:dyDescent="0.25">
      <c r="B129" s="158"/>
      <c r="C129" s="159" t="s">
        <v>64</v>
      </c>
      <c r="D129" s="160" t="s">
        <v>64</v>
      </c>
      <c r="E129" s="77"/>
    </row>
    <row r="130" spans="2:5" x14ac:dyDescent="0.25">
      <c r="B130" s="158"/>
      <c r="C130" s="159" t="s">
        <v>64</v>
      </c>
      <c r="D130" s="160" t="s">
        <v>64</v>
      </c>
      <c r="E130" s="77"/>
    </row>
    <row r="131" spans="2:5" x14ac:dyDescent="0.25">
      <c r="B131" s="158"/>
      <c r="C131" s="159" t="s">
        <v>64</v>
      </c>
      <c r="D131" s="160" t="s">
        <v>64</v>
      </c>
      <c r="E131" s="77"/>
    </row>
    <row r="132" spans="2:5" x14ac:dyDescent="0.25">
      <c r="B132" s="158"/>
      <c r="C132" s="159" t="s">
        <v>64</v>
      </c>
      <c r="D132" s="160" t="s">
        <v>64</v>
      </c>
      <c r="E132" s="77"/>
    </row>
    <row r="133" spans="2:5" x14ac:dyDescent="0.25">
      <c r="B133" s="158"/>
      <c r="C133" s="159" t="s">
        <v>64</v>
      </c>
      <c r="D133" s="160" t="s">
        <v>64</v>
      </c>
      <c r="E133" s="77"/>
    </row>
    <row r="134" spans="2:5" x14ac:dyDescent="0.25">
      <c r="B134" s="158"/>
      <c r="C134" s="159" t="s">
        <v>64</v>
      </c>
      <c r="D134" s="160" t="s">
        <v>64</v>
      </c>
      <c r="E134" s="77"/>
    </row>
    <row r="135" spans="2:5" x14ac:dyDescent="0.25">
      <c r="B135" s="158"/>
      <c r="C135" s="159" t="s">
        <v>64</v>
      </c>
      <c r="D135" s="160" t="s">
        <v>64</v>
      </c>
      <c r="E135" s="77"/>
    </row>
    <row r="136" spans="2:5" x14ac:dyDescent="0.25">
      <c r="B136" s="158"/>
      <c r="C136" s="159" t="s">
        <v>64</v>
      </c>
      <c r="D136" s="160" t="s">
        <v>64</v>
      </c>
      <c r="E136" s="77"/>
    </row>
    <row r="137" spans="2:5" x14ac:dyDescent="0.25">
      <c r="B137" s="158"/>
      <c r="C137" s="159" t="s">
        <v>64</v>
      </c>
      <c r="D137" s="160" t="s">
        <v>64</v>
      </c>
      <c r="E137" s="77"/>
    </row>
    <row r="138" spans="2:5" x14ac:dyDescent="0.25">
      <c r="B138" s="158"/>
      <c r="C138" s="159" t="s">
        <v>64</v>
      </c>
      <c r="D138" s="160" t="s">
        <v>64</v>
      </c>
      <c r="E138" s="77"/>
    </row>
    <row r="139" spans="2:5" x14ac:dyDescent="0.25">
      <c r="B139" s="158"/>
      <c r="C139" s="159" t="s">
        <v>64</v>
      </c>
      <c r="D139" s="160" t="s">
        <v>64</v>
      </c>
      <c r="E139" s="77"/>
    </row>
    <row r="140" spans="2:5" x14ac:dyDescent="0.25">
      <c r="B140" s="158"/>
      <c r="C140" s="159" t="s">
        <v>64</v>
      </c>
      <c r="D140" s="160" t="s">
        <v>64</v>
      </c>
      <c r="E140" s="77"/>
    </row>
    <row r="141" spans="2:5" x14ac:dyDescent="0.25">
      <c r="B141" s="158"/>
      <c r="C141" s="159" t="s">
        <v>64</v>
      </c>
      <c r="D141" s="160" t="s">
        <v>64</v>
      </c>
      <c r="E141" s="77"/>
    </row>
    <row r="142" spans="2:5" x14ac:dyDescent="0.25">
      <c r="B142" s="158"/>
      <c r="C142" s="159" t="s">
        <v>64</v>
      </c>
      <c r="D142" s="160" t="s">
        <v>64</v>
      </c>
      <c r="E142" s="77"/>
    </row>
    <row r="143" spans="2:5" x14ac:dyDescent="0.25">
      <c r="B143" s="158"/>
      <c r="C143" s="159" t="s">
        <v>64</v>
      </c>
      <c r="D143" s="160" t="s">
        <v>64</v>
      </c>
      <c r="E143" s="77"/>
    </row>
    <row r="144" spans="2:5" x14ac:dyDescent="0.25">
      <c r="B144" s="158"/>
      <c r="C144" s="159" t="s">
        <v>64</v>
      </c>
      <c r="D144" s="160" t="s">
        <v>64</v>
      </c>
      <c r="E144" s="77"/>
    </row>
    <row r="145" spans="2:5" x14ac:dyDescent="0.25">
      <c r="B145" s="158"/>
      <c r="C145" s="159" t="s">
        <v>64</v>
      </c>
      <c r="D145" s="160" t="s">
        <v>64</v>
      </c>
      <c r="E145" s="77"/>
    </row>
    <row r="146" spans="2:5" x14ac:dyDescent="0.25">
      <c r="B146" s="158"/>
      <c r="C146" s="159" t="s">
        <v>64</v>
      </c>
      <c r="D146" s="160" t="s">
        <v>64</v>
      </c>
      <c r="E146" s="77"/>
    </row>
    <row r="147" spans="2:5" x14ac:dyDescent="0.25">
      <c r="B147" s="158"/>
      <c r="C147" s="159" t="s">
        <v>64</v>
      </c>
      <c r="D147" s="160" t="s">
        <v>64</v>
      </c>
      <c r="E147" s="77"/>
    </row>
    <row r="148" spans="2:5" x14ac:dyDescent="0.25">
      <c r="B148" s="158"/>
      <c r="C148" s="159" t="s">
        <v>64</v>
      </c>
      <c r="D148" s="160" t="s">
        <v>64</v>
      </c>
      <c r="E148" s="77"/>
    </row>
    <row r="149" spans="2:5" x14ac:dyDescent="0.25">
      <c r="B149" s="158"/>
      <c r="C149" s="159" t="s">
        <v>64</v>
      </c>
      <c r="D149" s="160" t="s">
        <v>64</v>
      </c>
      <c r="E149" s="77"/>
    </row>
    <row r="150" spans="2:5" x14ac:dyDescent="0.25">
      <c r="B150" s="158"/>
      <c r="C150" s="159" t="s">
        <v>64</v>
      </c>
      <c r="D150" s="160" t="s">
        <v>64</v>
      </c>
      <c r="E150" s="77"/>
    </row>
    <row r="151" spans="2:5" x14ac:dyDescent="0.25">
      <c r="B151" s="158"/>
      <c r="C151" s="159" t="s">
        <v>64</v>
      </c>
      <c r="D151" s="160" t="s">
        <v>64</v>
      </c>
      <c r="E151" s="77"/>
    </row>
    <row r="152" spans="2:5" x14ac:dyDescent="0.25">
      <c r="B152" s="158"/>
      <c r="C152" s="159" t="s">
        <v>64</v>
      </c>
      <c r="D152" s="160" t="s">
        <v>64</v>
      </c>
      <c r="E152" s="77"/>
    </row>
    <row r="153" spans="2:5" x14ac:dyDescent="0.25">
      <c r="B153" s="158"/>
      <c r="C153" s="159" t="s">
        <v>64</v>
      </c>
      <c r="D153" s="160" t="s">
        <v>64</v>
      </c>
      <c r="E153" s="77"/>
    </row>
    <row r="154" spans="2:5" x14ac:dyDescent="0.25">
      <c r="B154" s="158"/>
      <c r="C154" s="159" t="s">
        <v>64</v>
      </c>
      <c r="D154" s="160" t="s">
        <v>64</v>
      </c>
      <c r="E154" s="77"/>
    </row>
    <row r="155" spans="2:5" x14ac:dyDescent="0.25">
      <c r="B155" s="158"/>
      <c r="C155" s="159" t="s">
        <v>64</v>
      </c>
      <c r="D155" s="160" t="s">
        <v>64</v>
      </c>
      <c r="E155" s="77"/>
    </row>
    <row r="156" spans="2:5" x14ac:dyDescent="0.25">
      <c r="B156" s="158"/>
      <c r="C156" s="159" t="s">
        <v>64</v>
      </c>
      <c r="D156" s="160" t="s">
        <v>64</v>
      </c>
      <c r="E156" s="77"/>
    </row>
    <row r="157" spans="2:5" x14ac:dyDescent="0.25">
      <c r="B157" s="158"/>
      <c r="C157" s="159" t="s">
        <v>64</v>
      </c>
      <c r="D157" s="160" t="s">
        <v>64</v>
      </c>
      <c r="E157" s="77"/>
    </row>
    <row r="158" spans="2:5" x14ac:dyDescent="0.25">
      <c r="B158" s="158"/>
      <c r="C158" s="159" t="s">
        <v>64</v>
      </c>
      <c r="D158" s="160" t="s">
        <v>64</v>
      </c>
      <c r="E158" s="77"/>
    </row>
    <row r="159" spans="2:5" x14ac:dyDescent="0.25">
      <c r="B159" s="158"/>
      <c r="C159" s="159" t="s">
        <v>64</v>
      </c>
      <c r="D159" s="160" t="s">
        <v>64</v>
      </c>
      <c r="E159" s="77"/>
    </row>
    <row r="160" spans="2:5" x14ac:dyDescent="0.25">
      <c r="B160" s="158"/>
      <c r="C160" s="159" t="s">
        <v>64</v>
      </c>
      <c r="D160" s="160" t="s">
        <v>64</v>
      </c>
      <c r="E160" s="77"/>
    </row>
    <row r="161" spans="2:5" x14ac:dyDescent="0.25">
      <c r="B161" s="158"/>
      <c r="C161" s="159" t="s">
        <v>64</v>
      </c>
      <c r="D161" s="160" t="s">
        <v>64</v>
      </c>
      <c r="E161" s="77"/>
    </row>
    <row r="162" spans="2:5" x14ac:dyDescent="0.25">
      <c r="B162" s="158"/>
      <c r="C162" s="159" t="s">
        <v>64</v>
      </c>
      <c r="D162" s="160" t="s">
        <v>64</v>
      </c>
      <c r="E162" s="77"/>
    </row>
    <row r="163" spans="2:5" x14ac:dyDescent="0.25">
      <c r="B163" s="158"/>
      <c r="C163" s="159" t="s">
        <v>64</v>
      </c>
      <c r="D163" s="160" t="s">
        <v>64</v>
      </c>
      <c r="E163" s="77"/>
    </row>
    <row r="164" spans="2:5" x14ac:dyDescent="0.25">
      <c r="B164" s="158"/>
      <c r="C164" s="159" t="s">
        <v>64</v>
      </c>
      <c r="D164" s="160" t="s">
        <v>64</v>
      </c>
      <c r="E164" s="77"/>
    </row>
    <row r="165" spans="2:5" x14ac:dyDescent="0.25">
      <c r="B165" s="158"/>
      <c r="C165" s="159" t="s">
        <v>64</v>
      </c>
      <c r="D165" s="160" t="s">
        <v>64</v>
      </c>
      <c r="E165" s="77"/>
    </row>
    <row r="166" spans="2:5" x14ac:dyDescent="0.25">
      <c r="B166" s="158"/>
      <c r="C166" s="159" t="s">
        <v>64</v>
      </c>
      <c r="D166" s="160" t="s">
        <v>64</v>
      </c>
      <c r="E166" s="77"/>
    </row>
    <row r="167" spans="2:5" x14ac:dyDescent="0.25">
      <c r="B167" s="158"/>
      <c r="C167" s="159" t="s">
        <v>64</v>
      </c>
      <c r="D167" s="160" t="s">
        <v>64</v>
      </c>
      <c r="E167" s="77"/>
    </row>
    <row r="168" spans="2:5" x14ac:dyDescent="0.25">
      <c r="B168" s="158"/>
      <c r="C168" s="159" t="s">
        <v>64</v>
      </c>
      <c r="D168" s="160" t="s">
        <v>64</v>
      </c>
      <c r="E168" s="77"/>
    </row>
    <row r="169" spans="2:5" x14ac:dyDescent="0.25">
      <c r="B169" s="158"/>
      <c r="C169" s="159" t="s">
        <v>64</v>
      </c>
      <c r="D169" s="160" t="s">
        <v>64</v>
      </c>
      <c r="E169" s="77"/>
    </row>
    <row r="170" spans="2:5" x14ac:dyDescent="0.25">
      <c r="B170" s="158"/>
      <c r="C170" s="159" t="s">
        <v>64</v>
      </c>
      <c r="D170" s="160" t="s">
        <v>64</v>
      </c>
      <c r="E170" s="77"/>
    </row>
    <row r="171" spans="2:5" x14ac:dyDescent="0.25">
      <c r="B171" s="158"/>
      <c r="C171" s="159" t="s">
        <v>64</v>
      </c>
      <c r="D171" s="160" t="s">
        <v>64</v>
      </c>
      <c r="E171" s="77"/>
    </row>
    <row r="172" spans="2:5" x14ac:dyDescent="0.25">
      <c r="B172" s="158"/>
      <c r="C172" s="159" t="s">
        <v>64</v>
      </c>
      <c r="D172" s="160" t="s">
        <v>64</v>
      </c>
      <c r="E172" s="77"/>
    </row>
    <row r="173" spans="2:5" x14ac:dyDescent="0.25">
      <c r="B173" s="158"/>
      <c r="C173" s="159" t="s">
        <v>64</v>
      </c>
      <c r="D173" s="160" t="s">
        <v>64</v>
      </c>
      <c r="E173" s="77"/>
    </row>
    <row r="174" spans="2:5" x14ac:dyDescent="0.25">
      <c r="B174" s="158"/>
      <c r="C174" s="159" t="s">
        <v>64</v>
      </c>
      <c r="D174" s="160" t="s">
        <v>64</v>
      </c>
      <c r="E174" s="77"/>
    </row>
    <row r="175" spans="2:5" x14ac:dyDescent="0.25">
      <c r="B175" s="158"/>
      <c r="C175" s="159" t="s">
        <v>64</v>
      </c>
      <c r="D175" s="160" t="s">
        <v>64</v>
      </c>
      <c r="E175" s="77"/>
    </row>
    <row r="176" spans="2:5" x14ac:dyDescent="0.25">
      <c r="B176" s="158"/>
      <c r="C176" s="159" t="s">
        <v>64</v>
      </c>
      <c r="D176" s="160" t="s">
        <v>64</v>
      </c>
      <c r="E176" s="77"/>
    </row>
    <row r="177" spans="2:5" x14ac:dyDescent="0.25">
      <c r="B177" s="158"/>
      <c r="C177" s="159" t="s">
        <v>64</v>
      </c>
      <c r="D177" s="160" t="s">
        <v>64</v>
      </c>
      <c r="E177" s="77"/>
    </row>
    <row r="178" spans="2:5" x14ac:dyDescent="0.25">
      <c r="B178" s="158"/>
      <c r="C178" s="159" t="s">
        <v>64</v>
      </c>
      <c r="D178" s="160" t="s">
        <v>64</v>
      </c>
      <c r="E178" s="77"/>
    </row>
    <row r="179" spans="2:5" x14ac:dyDescent="0.25">
      <c r="B179" s="158"/>
      <c r="C179" s="159" t="s">
        <v>64</v>
      </c>
      <c r="D179" s="160" t="s">
        <v>64</v>
      </c>
      <c r="E179" s="77"/>
    </row>
    <row r="180" spans="2:5" x14ac:dyDescent="0.25">
      <c r="B180" s="158"/>
      <c r="C180" s="159" t="s">
        <v>64</v>
      </c>
      <c r="D180" s="160" t="s">
        <v>64</v>
      </c>
      <c r="E180" s="77"/>
    </row>
    <row r="181" spans="2:5" x14ac:dyDescent="0.25">
      <c r="B181" s="158"/>
      <c r="C181" s="159" t="s">
        <v>64</v>
      </c>
      <c r="D181" s="160" t="s">
        <v>64</v>
      </c>
      <c r="E181" s="77"/>
    </row>
    <row r="182" spans="2:5" x14ac:dyDescent="0.25">
      <c r="B182" s="158"/>
      <c r="C182" s="159" t="s">
        <v>64</v>
      </c>
      <c r="D182" s="160" t="s">
        <v>64</v>
      </c>
      <c r="E182" s="77"/>
    </row>
    <row r="183" spans="2:5" x14ac:dyDescent="0.25">
      <c r="B183" s="158"/>
      <c r="C183" s="159" t="s">
        <v>64</v>
      </c>
      <c r="D183" s="160" t="s">
        <v>64</v>
      </c>
      <c r="E183" s="77"/>
    </row>
    <row r="184" spans="2:5" x14ac:dyDescent="0.25">
      <c r="B184" s="158"/>
      <c r="C184" s="159" t="s">
        <v>64</v>
      </c>
      <c r="D184" s="160" t="s">
        <v>64</v>
      </c>
      <c r="E184" s="77"/>
    </row>
    <row r="185" spans="2:5" x14ac:dyDescent="0.25">
      <c r="B185" s="158"/>
      <c r="C185" s="159" t="s">
        <v>64</v>
      </c>
      <c r="D185" s="160" t="s">
        <v>64</v>
      </c>
      <c r="E185" s="77"/>
    </row>
    <row r="186" spans="2:5" x14ac:dyDescent="0.25">
      <c r="B186" s="158"/>
      <c r="C186" s="159" t="s">
        <v>64</v>
      </c>
      <c r="D186" s="160" t="s">
        <v>64</v>
      </c>
      <c r="E186" s="77"/>
    </row>
    <row r="187" spans="2:5" x14ac:dyDescent="0.25">
      <c r="B187" s="158"/>
      <c r="C187" s="159" t="s">
        <v>64</v>
      </c>
      <c r="D187" s="160" t="s">
        <v>64</v>
      </c>
      <c r="E187" s="77"/>
    </row>
    <row r="188" spans="2:5" x14ac:dyDescent="0.25">
      <c r="B188" s="158"/>
      <c r="C188" s="159" t="s">
        <v>64</v>
      </c>
      <c r="D188" s="160" t="s">
        <v>64</v>
      </c>
      <c r="E188" s="77"/>
    </row>
    <row r="189" spans="2:5" x14ac:dyDescent="0.25">
      <c r="B189" s="158"/>
      <c r="C189" s="159" t="s">
        <v>64</v>
      </c>
      <c r="D189" s="160" t="s">
        <v>64</v>
      </c>
      <c r="E189" s="77"/>
    </row>
    <row r="190" spans="2:5" x14ac:dyDescent="0.25">
      <c r="B190" s="158"/>
      <c r="C190" s="159" t="s">
        <v>64</v>
      </c>
      <c r="D190" s="160" t="s">
        <v>64</v>
      </c>
      <c r="E190" s="77"/>
    </row>
    <row r="191" spans="2:5" x14ac:dyDescent="0.25">
      <c r="B191" s="158"/>
      <c r="C191" s="159" t="s">
        <v>64</v>
      </c>
      <c r="D191" s="160" t="s">
        <v>64</v>
      </c>
      <c r="E191" s="77"/>
    </row>
    <row r="192" spans="2:5" x14ac:dyDescent="0.25">
      <c r="B192" s="158"/>
      <c r="C192" s="159" t="s">
        <v>64</v>
      </c>
      <c r="D192" s="160" t="s">
        <v>64</v>
      </c>
      <c r="E192" s="77"/>
    </row>
    <row r="193" spans="2:5" x14ac:dyDescent="0.25">
      <c r="B193" s="158"/>
      <c r="C193" s="159" t="s">
        <v>64</v>
      </c>
      <c r="D193" s="160" t="s">
        <v>64</v>
      </c>
      <c r="E193" s="77"/>
    </row>
    <row r="194" spans="2:5" x14ac:dyDescent="0.25">
      <c r="B194" s="158"/>
      <c r="C194" s="159" t="s">
        <v>64</v>
      </c>
      <c r="D194" s="160" t="s">
        <v>64</v>
      </c>
      <c r="E194" s="77"/>
    </row>
    <row r="195" spans="2:5" x14ac:dyDescent="0.25">
      <c r="B195" s="158"/>
      <c r="C195" s="159" t="s">
        <v>64</v>
      </c>
      <c r="D195" s="160" t="s">
        <v>64</v>
      </c>
      <c r="E195" s="77"/>
    </row>
    <row r="196" spans="2:5" x14ac:dyDescent="0.25">
      <c r="B196" s="158"/>
      <c r="C196" s="159" t="s">
        <v>64</v>
      </c>
      <c r="D196" s="160" t="s">
        <v>64</v>
      </c>
      <c r="E196" s="77"/>
    </row>
    <row r="197" spans="2:5" x14ac:dyDescent="0.25">
      <c r="B197" s="158"/>
      <c r="C197" s="159" t="s">
        <v>64</v>
      </c>
      <c r="D197" s="160" t="s">
        <v>64</v>
      </c>
      <c r="E197" s="77"/>
    </row>
    <row r="198" spans="2:5" x14ac:dyDescent="0.25">
      <c r="B198" s="158"/>
      <c r="C198" s="159" t="s">
        <v>64</v>
      </c>
      <c r="D198" s="160" t="s">
        <v>64</v>
      </c>
      <c r="E198" s="77"/>
    </row>
    <row r="199" spans="2:5" x14ac:dyDescent="0.25">
      <c r="B199" s="158"/>
      <c r="C199" s="159" t="s">
        <v>64</v>
      </c>
      <c r="D199" s="160" t="s">
        <v>64</v>
      </c>
      <c r="E199" s="77"/>
    </row>
    <row r="200" spans="2:5" x14ac:dyDescent="0.25">
      <c r="B200" s="158"/>
      <c r="C200" s="159" t="s">
        <v>64</v>
      </c>
      <c r="D200" s="160" t="s">
        <v>64</v>
      </c>
      <c r="E200" s="77"/>
    </row>
    <row r="201" spans="2:5" x14ac:dyDescent="0.25">
      <c r="B201" s="158"/>
      <c r="C201" s="159" t="s">
        <v>64</v>
      </c>
      <c r="D201" s="160" t="s">
        <v>64</v>
      </c>
      <c r="E201" s="77"/>
    </row>
    <row r="202" spans="2:5" x14ac:dyDescent="0.25">
      <c r="B202" s="158"/>
      <c r="C202" s="159" t="s">
        <v>64</v>
      </c>
      <c r="D202" s="160" t="s">
        <v>64</v>
      </c>
      <c r="E202" s="77"/>
    </row>
    <row r="203" spans="2:5" x14ac:dyDescent="0.25">
      <c r="B203" s="158"/>
      <c r="C203" s="159" t="s">
        <v>64</v>
      </c>
      <c r="D203" s="160" t="s">
        <v>64</v>
      </c>
      <c r="E203" s="77"/>
    </row>
    <row r="204" spans="2:5" x14ac:dyDescent="0.25">
      <c r="B204" s="158"/>
      <c r="C204" s="159" t="s">
        <v>64</v>
      </c>
      <c r="D204" s="160" t="s">
        <v>64</v>
      </c>
      <c r="E204" s="77"/>
    </row>
    <row r="205" spans="2:5" x14ac:dyDescent="0.25">
      <c r="B205" s="158"/>
      <c r="C205" s="159" t="s">
        <v>64</v>
      </c>
      <c r="D205" s="160" t="s">
        <v>64</v>
      </c>
      <c r="E205" s="77"/>
    </row>
    <row r="206" spans="2:5" x14ac:dyDescent="0.25">
      <c r="B206" s="158"/>
      <c r="C206" s="159" t="s">
        <v>64</v>
      </c>
      <c r="D206" s="160" t="s">
        <v>64</v>
      </c>
      <c r="E206" s="77"/>
    </row>
    <row r="207" spans="2:5" x14ac:dyDescent="0.25">
      <c r="B207" s="158"/>
      <c r="C207" s="159" t="s">
        <v>64</v>
      </c>
      <c r="D207" s="160" t="s">
        <v>64</v>
      </c>
    </row>
    <row r="208" spans="2:5" x14ac:dyDescent="0.25">
      <c r="B208" s="158"/>
      <c r="C208" s="159" t="s">
        <v>64</v>
      </c>
      <c r="D208" s="160" t="s">
        <v>64</v>
      </c>
    </row>
    <row r="209" spans="2:4" x14ac:dyDescent="0.25">
      <c r="B209" s="158"/>
      <c r="C209" s="159" t="s">
        <v>64</v>
      </c>
      <c r="D209" s="160" t="s">
        <v>64</v>
      </c>
    </row>
    <row r="210" spans="2:4" x14ac:dyDescent="0.25">
      <c r="B210" s="158"/>
      <c r="C210" s="159" t="s">
        <v>64</v>
      </c>
      <c r="D210" s="160" t="s">
        <v>64</v>
      </c>
    </row>
    <row r="211" spans="2:4" x14ac:dyDescent="0.25">
      <c r="B211" s="158"/>
      <c r="C211" s="159" t="s">
        <v>64</v>
      </c>
      <c r="D211" s="160" t="s">
        <v>64</v>
      </c>
    </row>
    <row r="212" spans="2:4" x14ac:dyDescent="0.25">
      <c r="B212" s="158"/>
      <c r="C212" s="159" t="s">
        <v>64</v>
      </c>
      <c r="D212" s="160" t="s">
        <v>64</v>
      </c>
    </row>
    <row r="213" spans="2:4" x14ac:dyDescent="0.25">
      <c r="B213" s="158"/>
      <c r="C213" s="159" t="s">
        <v>64</v>
      </c>
      <c r="D213" s="160" t="s">
        <v>64</v>
      </c>
    </row>
    <row r="214" spans="2:4" x14ac:dyDescent="0.25">
      <c r="B214" s="158"/>
      <c r="C214" s="159" t="s">
        <v>64</v>
      </c>
      <c r="D214" s="160" t="s">
        <v>64</v>
      </c>
    </row>
    <row r="215" spans="2:4" x14ac:dyDescent="0.25">
      <c r="B215" s="158"/>
      <c r="C215" s="159" t="s">
        <v>64</v>
      </c>
      <c r="D215" s="160" t="s">
        <v>64</v>
      </c>
    </row>
    <row r="216" spans="2:4" x14ac:dyDescent="0.25">
      <c r="B216" s="158"/>
      <c r="C216" s="159" t="s">
        <v>64</v>
      </c>
      <c r="D216" s="160" t="s">
        <v>64</v>
      </c>
    </row>
    <row r="217" spans="2:4" x14ac:dyDescent="0.25">
      <c r="B217" s="158"/>
      <c r="C217" s="159" t="s">
        <v>64</v>
      </c>
      <c r="D217" s="160" t="s">
        <v>64</v>
      </c>
    </row>
    <row r="218" spans="2:4" x14ac:dyDescent="0.25">
      <c r="B218" s="158"/>
      <c r="C218" s="159" t="s">
        <v>64</v>
      </c>
      <c r="D218" s="160" t="s">
        <v>64</v>
      </c>
    </row>
    <row r="219" spans="2:4" x14ac:dyDescent="0.25">
      <c r="B219" s="158"/>
      <c r="C219" s="159" t="s">
        <v>64</v>
      </c>
      <c r="D219" s="160" t="s">
        <v>64</v>
      </c>
    </row>
    <row r="220" spans="2:4" x14ac:dyDescent="0.25">
      <c r="B220" s="158"/>
      <c r="C220" s="159" t="s">
        <v>64</v>
      </c>
      <c r="D220" s="160" t="s">
        <v>64</v>
      </c>
    </row>
    <row r="221" spans="2:4" x14ac:dyDescent="0.25">
      <c r="B221" s="158"/>
      <c r="C221" s="159" t="s">
        <v>64</v>
      </c>
      <c r="D221" s="160" t="s">
        <v>64</v>
      </c>
    </row>
    <row r="222" spans="2:4" x14ac:dyDescent="0.25">
      <c r="B222" s="158"/>
      <c r="C222" s="159" t="s">
        <v>64</v>
      </c>
      <c r="D222" s="160" t="s">
        <v>64</v>
      </c>
    </row>
    <row r="223" spans="2:4" x14ac:dyDescent="0.25">
      <c r="B223" s="158"/>
      <c r="C223" s="159" t="s">
        <v>64</v>
      </c>
      <c r="D223" s="160" t="s">
        <v>64</v>
      </c>
    </row>
    <row r="224" spans="2:4" x14ac:dyDescent="0.25">
      <c r="B224" s="158"/>
      <c r="C224" s="159" t="s">
        <v>64</v>
      </c>
      <c r="D224" s="160" t="s">
        <v>64</v>
      </c>
    </row>
    <row r="225" spans="2:4" x14ac:dyDescent="0.25">
      <c r="B225" s="158"/>
      <c r="C225" s="159" t="s">
        <v>64</v>
      </c>
      <c r="D225" s="160" t="s">
        <v>64</v>
      </c>
    </row>
    <row r="226" spans="2:4" x14ac:dyDescent="0.25">
      <c r="B226" s="158"/>
      <c r="C226" s="159" t="s">
        <v>64</v>
      </c>
      <c r="D226" s="160" t="s">
        <v>64</v>
      </c>
    </row>
    <row r="227" spans="2:4" x14ac:dyDescent="0.25">
      <c r="B227" s="158"/>
      <c r="C227" s="159" t="s">
        <v>64</v>
      </c>
      <c r="D227" s="160" t="s">
        <v>64</v>
      </c>
    </row>
    <row r="228" spans="2:4" x14ac:dyDescent="0.25">
      <c r="B228" s="158"/>
      <c r="C228" s="159" t="s">
        <v>64</v>
      </c>
      <c r="D228" s="160" t="s">
        <v>64</v>
      </c>
    </row>
    <row r="229" spans="2:4" x14ac:dyDescent="0.25">
      <c r="B229" s="158"/>
      <c r="C229" s="159" t="s">
        <v>64</v>
      </c>
      <c r="D229" s="160" t="s">
        <v>64</v>
      </c>
    </row>
    <row r="230" spans="2:4" x14ac:dyDescent="0.25">
      <c r="B230" s="158"/>
      <c r="C230" s="159" t="s">
        <v>64</v>
      </c>
      <c r="D230" s="160" t="s">
        <v>64</v>
      </c>
    </row>
    <row r="231" spans="2:4" x14ac:dyDescent="0.25">
      <c r="B231" s="158"/>
      <c r="C231" s="159" t="s">
        <v>64</v>
      </c>
      <c r="D231" s="160" t="s">
        <v>64</v>
      </c>
    </row>
    <row r="232" spans="2:4" x14ac:dyDescent="0.25">
      <c r="B232" s="158"/>
      <c r="C232" s="159" t="s">
        <v>64</v>
      </c>
      <c r="D232" s="160" t="s">
        <v>64</v>
      </c>
    </row>
    <row r="233" spans="2:4" x14ac:dyDescent="0.25">
      <c r="B233" s="158"/>
      <c r="C233" s="159" t="s">
        <v>64</v>
      </c>
      <c r="D233" s="160" t="s">
        <v>64</v>
      </c>
    </row>
    <row r="234" spans="2:4" x14ac:dyDescent="0.25">
      <c r="B234" s="158"/>
      <c r="C234" s="159" t="s">
        <v>64</v>
      </c>
      <c r="D234" s="160" t="s">
        <v>64</v>
      </c>
    </row>
    <row r="235" spans="2:4" x14ac:dyDescent="0.25">
      <c r="B235" s="158"/>
      <c r="C235" s="159" t="s">
        <v>64</v>
      </c>
      <c r="D235" s="160" t="s">
        <v>64</v>
      </c>
    </row>
    <row r="236" spans="2:4" x14ac:dyDescent="0.25">
      <c r="B236" s="158"/>
      <c r="C236" s="159" t="s">
        <v>64</v>
      </c>
      <c r="D236" s="160" t="s">
        <v>64</v>
      </c>
    </row>
    <row r="237" spans="2:4" x14ac:dyDescent="0.25">
      <c r="B237" s="158"/>
      <c r="C237" s="159" t="s">
        <v>64</v>
      </c>
      <c r="D237" s="160" t="s">
        <v>64</v>
      </c>
    </row>
    <row r="238" spans="2:4" x14ac:dyDescent="0.25">
      <c r="B238" s="158"/>
      <c r="C238" s="159" t="s">
        <v>64</v>
      </c>
      <c r="D238" s="160" t="s">
        <v>64</v>
      </c>
    </row>
    <row r="239" spans="2:4" x14ac:dyDescent="0.25">
      <c r="B239" s="158"/>
      <c r="C239" s="159" t="s">
        <v>64</v>
      </c>
      <c r="D239" s="160" t="s">
        <v>64</v>
      </c>
    </row>
    <row r="240" spans="2:4" x14ac:dyDescent="0.25">
      <c r="B240" s="158"/>
      <c r="C240" s="159" t="s">
        <v>64</v>
      </c>
      <c r="D240" s="160" t="s">
        <v>64</v>
      </c>
    </row>
    <row r="241" spans="2:4" x14ac:dyDescent="0.25">
      <c r="B241" s="158"/>
      <c r="C241" s="159" t="s">
        <v>64</v>
      </c>
      <c r="D241" s="160" t="s">
        <v>64</v>
      </c>
    </row>
    <row r="242" spans="2:4" x14ac:dyDescent="0.25">
      <c r="B242" s="158"/>
      <c r="C242" s="159" t="s">
        <v>64</v>
      </c>
      <c r="D242" s="160" t="s">
        <v>64</v>
      </c>
    </row>
    <row r="243" spans="2:4" x14ac:dyDescent="0.25">
      <c r="B243" s="158"/>
      <c r="C243" s="159" t="s">
        <v>64</v>
      </c>
      <c r="D243" s="160" t="s">
        <v>64</v>
      </c>
    </row>
    <row r="244" spans="2:4" x14ac:dyDescent="0.25">
      <c r="B244" s="158"/>
      <c r="C244" s="159" t="s">
        <v>64</v>
      </c>
      <c r="D244" s="160" t="s">
        <v>64</v>
      </c>
    </row>
    <row r="245" spans="2:4" x14ac:dyDescent="0.25">
      <c r="B245" s="158"/>
      <c r="C245" s="159" t="s">
        <v>64</v>
      </c>
      <c r="D245" s="160" t="s">
        <v>64</v>
      </c>
    </row>
    <row r="246" spans="2:4" x14ac:dyDescent="0.25">
      <c r="B246" s="158"/>
      <c r="C246" s="159" t="s">
        <v>64</v>
      </c>
      <c r="D246" s="160" t="s">
        <v>64</v>
      </c>
    </row>
    <row r="247" spans="2:4" x14ac:dyDescent="0.25">
      <c r="B247" s="158"/>
      <c r="C247" s="159" t="s">
        <v>64</v>
      </c>
      <c r="D247" s="160" t="s">
        <v>64</v>
      </c>
    </row>
    <row r="248" spans="2:4" x14ac:dyDescent="0.25">
      <c r="B248" s="158"/>
      <c r="C248" s="159" t="s">
        <v>64</v>
      </c>
      <c r="D248" s="160" t="s">
        <v>64</v>
      </c>
    </row>
    <row r="249" spans="2:4" x14ac:dyDescent="0.25">
      <c r="B249" s="158"/>
      <c r="C249" s="159" t="s">
        <v>64</v>
      </c>
      <c r="D249" s="160" t="s">
        <v>64</v>
      </c>
    </row>
    <row r="250" spans="2:4" x14ac:dyDescent="0.25">
      <c r="B250" s="158"/>
      <c r="C250" s="159" t="s">
        <v>64</v>
      </c>
      <c r="D250" s="160" t="s">
        <v>64</v>
      </c>
    </row>
    <row r="251" spans="2:4" x14ac:dyDescent="0.25">
      <c r="B251" s="158"/>
      <c r="C251" s="159" t="s">
        <v>64</v>
      </c>
      <c r="D251" s="160" t="s">
        <v>64</v>
      </c>
    </row>
    <row r="252" spans="2:4" x14ac:dyDescent="0.25">
      <c r="B252" s="158"/>
      <c r="C252" s="159" t="s">
        <v>64</v>
      </c>
      <c r="D252" s="160" t="s">
        <v>64</v>
      </c>
    </row>
    <row r="253" spans="2:4" x14ac:dyDescent="0.25">
      <c r="B253" s="158"/>
      <c r="C253" s="159" t="s">
        <v>64</v>
      </c>
      <c r="D253" s="160" t="s">
        <v>64</v>
      </c>
    </row>
    <row r="254" spans="2:4" x14ac:dyDescent="0.25">
      <c r="B254" s="158"/>
      <c r="C254" s="159" t="s">
        <v>64</v>
      </c>
      <c r="D254" s="160" t="s">
        <v>64</v>
      </c>
    </row>
    <row r="255" spans="2:4" x14ac:dyDescent="0.25">
      <c r="B255" s="158"/>
      <c r="C255" s="159" t="s">
        <v>64</v>
      </c>
      <c r="D255" s="160" t="s">
        <v>64</v>
      </c>
    </row>
    <row r="256" spans="2:4" x14ac:dyDescent="0.25">
      <c r="B256" s="158"/>
      <c r="C256" s="159" t="s">
        <v>64</v>
      </c>
      <c r="D256" s="160" t="s">
        <v>64</v>
      </c>
    </row>
    <row r="257" spans="2:4" x14ac:dyDescent="0.25">
      <c r="B257" s="158"/>
      <c r="C257" s="159" t="s">
        <v>64</v>
      </c>
      <c r="D257" s="160" t="s">
        <v>64</v>
      </c>
    </row>
    <row r="258" spans="2:4" x14ac:dyDescent="0.25">
      <c r="B258" s="158"/>
      <c r="C258" s="159" t="s">
        <v>64</v>
      </c>
      <c r="D258" s="160" t="s">
        <v>64</v>
      </c>
    </row>
    <row r="259" spans="2:4" x14ac:dyDescent="0.25">
      <c r="B259" s="158"/>
      <c r="C259" s="159" t="s">
        <v>64</v>
      </c>
      <c r="D259" s="160" t="s">
        <v>64</v>
      </c>
    </row>
    <row r="260" spans="2:4" x14ac:dyDescent="0.25">
      <c r="B260" s="158"/>
      <c r="C260" s="159" t="s">
        <v>64</v>
      </c>
      <c r="D260" s="160" t="s">
        <v>64</v>
      </c>
    </row>
    <row r="261" spans="2:4" x14ac:dyDescent="0.25">
      <c r="B261" s="158"/>
      <c r="C261" s="159" t="s">
        <v>64</v>
      </c>
      <c r="D261" s="160" t="s">
        <v>64</v>
      </c>
    </row>
    <row r="262" spans="2:4" x14ac:dyDescent="0.25">
      <c r="B262" s="158"/>
      <c r="C262" s="159" t="s">
        <v>64</v>
      </c>
      <c r="D262" s="160" t="s">
        <v>64</v>
      </c>
    </row>
    <row r="263" spans="2:4" x14ac:dyDescent="0.25">
      <c r="B263" s="158"/>
      <c r="C263" s="159" t="s">
        <v>64</v>
      </c>
      <c r="D263" s="160" t="s">
        <v>64</v>
      </c>
    </row>
    <row r="264" spans="2:4" x14ac:dyDescent="0.25">
      <c r="B264" s="158"/>
      <c r="C264" s="159" t="s">
        <v>64</v>
      </c>
      <c r="D264" s="160" t="s">
        <v>64</v>
      </c>
    </row>
    <row r="265" spans="2:4" x14ac:dyDescent="0.25">
      <c r="B265" s="158"/>
      <c r="C265" s="159" t="s">
        <v>64</v>
      </c>
      <c r="D265" s="160" t="s">
        <v>64</v>
      </c>
    </row>
    <row r="266" spans="2:4" x14ac:dyDescent="0.25">
      <c r="B266" s="158"/>
      <c r="C266" s="159" t="s">
        <v>64</v>
      </c>
      <c r="D266" s="160" t="s">
        <v>64</v>
      </c>
    </row>
    <row r="267" spans="2:4" x14ac:dyDescent="0.25">
      <c r="B267" s="158"/>
      <c r="C267" s="159" t="s">
        <v>64</v>
      </c>
      <c r="D267" s="160" t="s">
        <v>64</v>
      </c>
    </row>
    <row r="268" spans="2:4" x14ac:dyDescent="0.25">
      <c r="B268" s="158"/>
      <c r="C268" s="159" t="s">
        <v>64</v>
      </c>
      <c r="D268" s="160" t="s">
        <v>64</v>
      </c>
    </row>
    <row r="269" spans="2:4" x14ac:dyDescent="0.25">
      <c r="B269" s="158"/>
      <c r="C269" s="159" t="s">
        <v>64</v>
      </c>
      <c r="D269" s="160" t="s">
        <v>64</v>
      </c>
    </row>
    <row r="270" spans="2:4" x14ac:dyDescent="0.25">
      <c r="B270" s="158"/>
      <c r="C270" s="159" t="s">
        <v>64</v>
      </c>
      <c r="D270" s="160" t="s">
        <v>64</v>
      </c>
    </row>
    <row r="271" spans="2:4" x14ac:dyDescent="0.25">
      <c r="B271" s="158"/>
      <c r="C271" s="159" t="s">
        <v>64</v>
      </c>
      <c r="D271" s="160" t="s">
        <v>64</v>
      </c>
    </row>
    <row r="272" spans="2:4" x14ac:dyDescent="0.25">
      <c r="B272" s="158"/>
      <c r="C272" s="159" t="s">
        <v>64</v>
      </c>
      <c r="D272" s="160" t="s">
        <v>64</v>
      </c>
    </row>
    <row r="273" spans="2:4" x14ac:dyDescent="0.25">
      <c r="B273" s="158"/>
      <c r="C273" s="159" t="s">
        <v>64</v>
      </c>
      <c r="D273" s="160" t="s">
        <v>64</v>
      </c>
    </row>
    <row r="274" spans="2:4" x14ac:dyDescent="0.25">
      <c r="B274" s="158"/>
      <c r="C274" s="159" t="s">
        <v>64</v>
      </c>
      <c r="D274" s="160" t="s">
        <v>64</v>
      </c>
    </row>
    <row r="275" spans="2:4" x14ac:dyDescent="0.25">
      <c r="B275" s="158"/>
      <c r="C275" s="159" t="s">
        <v>64</v>
      </c>
      <c r="D275" s="160" t="s">
        <v>64</v>
      </c>
    </row>
    <row r="276" spans="2:4" x14ac:dyDescent="0.25">
      <c r="B276" s="158"/>
      <c r="C276" s="159" t="s">
        <v>64</v>
      </c>
      <c r="D276" s="160" t="s">
        <v>64</v>
      </c>
    </row>
    <row r="277" spans="2:4" x14ac:dyDescent="0.25">
      <c r="B277" s="158"/>
      <c r="C277" s="159" t="s">
        <v>64</v>
      </c>
      <c r="D277" s="160" t="s">
        <v>64</v>
      </c>
    </row>
    <row r="278" spans="2:4" x14ac:dyDescent="0.25">
      <c r="B278" s="158"/>
      <c r="C278" s="159" t="s">
        <v>64</v>
      </c>
      <c r="D278" s="160" t="s">
        <v>64</v>
      </c>
    </row>
    <row r="279" spans="2:4" x14ac:dyDescent="0.25">
      <c r="B279" s="158"/>
      <c r="C279" s="159" t="s">
        <v>64</v>
      </c>
      <c r="D279" s="160" t="s">
        <v>64</v>
      </c>
    </row>
    <row r="280" spans="2:4" x14ac:dyDescent="0.25">
      <c r="B280" s="158"/>
      <c r="C280" s="159" t="s">
        <v>64</v>
      </c>
      <c r="D280" s="160" t="s">
        <v>64</v>
      </c>
    </row>
    <row r="281" spans="2:4" x14ac:dyDescent="0.25">
      <c r="B281" s="158"/>
      <c r="C281" s="159" t="s">
        <v>64</v>
      </c>
      <c r="D281" s="160" t="s">
        <v>64</v>
      </c>
    </row>
    <row r="282" spans="2:4" x14ac:dyDescent="0.25">
      <c r="B282" s="158"/>
      <c r="C282" s="159" t="s">
        <v>64</v>
      </c>
      <c r="D282" s="160" t="s">
        <v>64</v>
      </c>
    </row>
    <row r="283" spans="2:4" x14ac:dyDescent="0.25">
      <c r="B283" s="158"/>
      <c r="C283" s="159" t="s">
        <v>64</v>
      </c>
      <c r="D283" s="160" t="s">
        <v>64</v>
      </c>
    </row>
    <row r="284" spans="2:4" x14ac:dyDescent="0.25">
      <c r="B284" s="158"/>
      <c r="C284" s="159" t="s">
        <v>64</v>
      </c>
      <c r="D284" s="160" t="s">
        <v>64</v>
      </c>
    </row>
    <row r="285" spans="2:4" x14ac:dyDescent="0.25">
      <c r="B285" s="158"/>
      <c r="C285" s="159" t="s">
        <v>64</v>
      </c>
      <c r="D285" s="160" t="s">
        <v>64</v>
      </c>
    </row>
    <row r="286" spans="2:4" x14ac:dyDescent="0.25">
      <c r="B286" s="158"/>
      <c r="C286" s="159" t="s">
        <v>64</v>
      </c>
      <c r="D286" s="160" t="s">
        <v>64</v>
      </c>
    </row>
    <row r="287" spans="2:4" x14ac:dyDescent="0.25">
      <c r="B287" s="158"/>
      <c r="C287" s="159" t="s">
        <v>64</v>
      </c>
      <c r="D287" s="160" t="s">
        <v>64</v>
      </c>
    </row>
    <row r="288" spans="2:4" x14ac:dyDescent="0.25">
      <c r="B288" s="158"/>
      <c r="C288" s="159" t="s">
        <v>64</v>
      </c>
      <c r="D288" s="160" t="s">
        <v>64</v>
      </c>
    </row>
    <row r="289" spans="2:4" x14ac:dyDescent="0.25">
      <c r="B289" s="158"/>
      <c r="C289" s="159" t="s">
        <v>64</v>
      </c>
      <c r="D289" s="160" t="s">
        <v>64</v>
      </c>
    </row>
    <row r="290" spans="2:4" x14ac:dyDescent="0.25">
      <c r="B290" s="158"/>
      <c r="C290" s="159" t="s">
        <v>64</v>
      </c>
      <c r="D290" s="160" t="s">
        <v>64</v>
      </c>
    </row>
    <row r="291" spans="2:4" x14ac:dyDescent="0.25">
      <c r="B291" s="158"/>
      <c r="C291" s="159" t="s">
        <v>64</v>
      </c>
      <c r="D291" s="160" t="s">
        <v>64</v>
      </c>
    </row>
    <row r="292" spans="2:4" x14ac:dyDescent="0.25">
      <c r="B292" s="158"/>
      <c r="C292" s="159" t="s">
        <v>64</v>
      </c>
      <c r="D292" s="160" t="s">
        <v>64</v>
      </c>
    </row>
    <row r="293" spans="2:4" x14ac:dyDescent="0.25">
      <c r="B293" s="158"/>
      <c r="C293" s="159" t="s">
        <v>64</v>
      </c>
      <c r="D293" s="160" t="s">
        <v>64</v>
      </c>
    </row>
    <row r="294" spans="2:4" x14ac:dyDescent="0.25">
      <c r="B294" s="158"/>
      <c r="C294" s="159" t="s">
        <v>64</v>
      </c>
      <c r="D294" s="160" t="s">
        <v>64</v>
      </c>
    </row>
    <row r="295" spans="2:4" x14ac:dyDescent="0.25">
      <c r="B295" s="158"/>
      <c r="C295" s="159" t="s">
        <v>64</v>
      </c>
      <c r="D295" s="160" t="s">
        <v>64</v>
      </c>
    </row>
    <row r="296" spans="2:4" x14ac:dyDescent="0.25">
      <c r="B296" s="158"/>
      <c r="C296" s="159" t="s">
        <v>64</v>
      </c>
      <c r="D296" s="160" t="s">
        <v>64</v>
      </c>
    </row>
    <row r="297" spans="2:4" x14ac:dyDescent="0.25">
      <c r="B297" s="158"/>
      <c r="C297" s="159" t="s">
        <v>64</v>
      </c>
      <c r="D297" s="160" t="s">
        <v>64</v>
      </c>
    </row>
    <row r="298" spans="2:4" x14ac:dyDescent="0.25">
      <c r="B298" s="158"/>
      <c r="C298" s="159" t="s">
        <v>64</v>
      </c>
      <c r="D298" s="160" t="s">
        <v>64</v>
      </c>
    </row>
    <row r="299" spans="2:4" x14ac:dyDescent="0.25">
      <c r="B299" s="158"/>
      <c r="C299" s="159" t="s">
        <v>64</v>
      </c>
      <c r="D299" s="160" t="s">
        <v>64</v>
      </c>
    </row>
    <row r="300" spans="2:4" x14ac:dyDescent="0.25">
      <c r="B300" s="158"/>
      <c r="C300" s="159" t="s">
        <v>64</v>
      </c>
      <c r="D300" s="160" t="s">
        <v>64</v>
      </c>
    </row>
    <row r="301" spans="2:4" x14ac:dyDescent="0.25">
      <c r="B301" s="158"/>
      <c r="C301" s="159" t="s">
        <v>64</v>
      </c>
      <c r="D301" s="160" t="s">
        <v>64</v>
      </c>
    </row>
    <row r="302" spans="2:4" x14ac:dyDescent="0.25">
      <c r="B302" s="158"/>
      <c r="C302" s="159" t="s">
        <v>64</v>
      </c>
      <c r="D302" s="160" t="s">
        <v>64</v>
      </c>
    </row>
    <row r="303" spans="2:4" x14ac:dyDescent="0.25">
      <c r="B303" s="158"/>
      <c r="C303" s="159" t="s">
        <v>64</v>
      </c>
      <c r="D303" s="160" t="s">
        <v>64</v>
      </c>
    </row>
    <row r="304" spans="2:4" x14ac:dyDescent="0.25">
      <c r="B304" s="158"/>
      <c r="C304" s="159" t="s">
        <v>64</v>
      </c>
      <c r="D304" s="160" t="s">
        <v>64</v>
      </c>
    </row>
    <row r="305" spans="2:4" x14ac:dyDescent="0.25">
      <c r="B305" s="158"/>
      <c r="C305" s="159" t="s">
        <v>64</v>
      </c>
      <c r="D305" s="160" t="s">
        <v>64</v>
      </c>
    </row>
    <row r="306" spans="2:4" x14ac:dyDescent="0.25">
      <c r="B306" s="158"/>
      <c r="C306" s="159" t="s">
        <v>64</v>
      </c>
      <c r="D306" s="160" t="s">
        <v>64</v>
      </c>
    </row>
    <row r="307" spans="2:4" x14ac:dyDescent="0.25">
      <c r="B307" s="158"/>
      <c r="C307" s="159" t="s">
        <v>64</v>
      </c>
      <c r="D307" s="160" t="s">
        <v>64</v>
      </c>
    </row>
    <row r="308" spans="2:4" x14ac:dyDescent="0.25">
      <c r="B308" s="158"/>
      <c r="C308" s="159" t="s">
        <v>64</v>
      </c>
      <c r="D308" s="160" t="s">
        <v>64</v>
      </c>
    </row>
    <row r="309" spans="2:4" x14ac:dyDescent="0.25">
      <c r="B309" s="158"/>
      <c r="C309" s="159" t="s">
        <v>64</v>
      </c>
      <c r="D309" s="160" t="s">
        <v>64</v>
      </c>
    </row>
    <row r="310" spans="2:4" x14ac:dyDescent="0.25">
      <c r="B310" s="158"/>
      <c r="C310" s="159" t="s">
        <v>64</v>
      </c>
      <c r="D310" s="160" t="s">
        <v>64</v>
      </c>
    </row>
    <row r="311" spans="2:4" x14ac:dyDescent="0.25">
      <c r="B311" s="158"/>
      <c r="C311" s="159" t="s">
        <v>64</v>
      </c>
      <c r="D311" s="160" t="s">
        <v>64</v>
      </c>
    </row>
    <row r="312" spans="2:4" x14ac:dyDescent="0.25">
      <c r="B312" s="158"/>
      <c r="C312" s="159" t="s">
        <v>64</v>
      </c>
      <c r="D312" s="160" t="s">
        <v>64</v>
      </c>
    </row>
    <row r="313" spans="2:4" x14ac:dyDescent="0.25">
      <c r="B313" s="158"/>
      <c r="C313" s="159" t="s">
        <v>64</v>
      </c>
      <c r="D313" s="160" t="s">
        <v>64</v>
      </c>
    </row>
    <row r="314" spans="2:4" x14ac:dyDescent="0.25">
      <c r="B314" s="158"/>
      <c r="C314" s="159" t="s">
        <v>64</v>
      </c>
      <c r="D314" s="160" t="s">
        <v>64</v>
      </c>
    </row>
    <row r="315" spans="2:4" x14ac:dyDescent="0.25">
      <c r="B315" s="158"/>
      <c r="C315" s="159" t="s">
        <v>64</v>
      </c>
      <c r="D315" s="160" t="s">
        <v>64</v>
      </c>
    </row>
    <row r="316" spans="2:4" x14ac:dyDescent="0.25">
      <c r="B316" s="158"/>
      <c r="C316" s="159" t="s">
        <v>64</v>
      </c>
      <c r="D316" s="160" t="s">
        <v>64</v>
      </c>
    </row>
    <row r="317" spans="2:4" x14ac:dyDescent="0.25">
      <c r="B317" s="158"/>
      <c r="C317" s="159" t="s">
        <v>64</v>
      </c>
      <c r="D317" s="160" t="s">
        <v>64</v>
      </c>
    </row>
    <row r="318" spans="2:4" x14ac:dyDescent="0.25">
      <c r="B318" s="158"/>
      <c r="C318" s="159" t="s">
        <v>64</v>
      </c>
      <c r="D318" s="160" t="s">
        <v>64</v>
      </c>
    </row>
    <row r="319" spans="2:4" x14ac:dyDescent="0.25">
      <c r="B319" s="158"/>
      <c r="C319" s="159" t="s">
        <v>64</v>
      </c>
      <c r="D319" s="160" t="s">
        <v>64</v>
      </c>
    </row>
    <row r="320" spans="2:4" x14ac:dyDescent="0.25">
      <c r="B320" s="158"/>
      <c r="C320" s="159" t="s">
        <v>64</v>
      </c>
      <c r="D320" s="160" t="s">
        <v>64</v>
      </c>
    </row>
    <row r="321" spans="2:4" x14ac:dyDescent="0.25">
      <c r="B321" s="158"/>
      <c r="C321" s="159" t="s">
        <v>64</v>
      </c>
      <c r="D321" s="160" t="s">
        <v>64</v>
      </c>
    </row>
    <row r="322" spans="2:4" x14ac:dyDescent="0.25">
      <c r="B322" s="158"/>
      <c r="C322" s="159" t="s">
        <v>64</v>
      </c>
      <c r="D322" s="160" t="s">
        <v>64</v>
      </c>
    </row>
    <row r="323" spans="2:4" x14ac:dyDescent="0.25">
      <c r="B323" s="158"/>
      <c r="C323" s="159" t="s">
        <v>64</v>
      </c>
      <c r="D323" s="160" t="s">
        <v>64</v>
      </c>
    </row>
    <row r="324" spans="2:4" x14ac:dyDescent="0.25">
      <c r="B324" s="158"/>
      <c r="C324" s="159" t="s">
        <v>64</v>
      </c>
      <c r="D324" s="160" t="s">
        <v>64</v>
      </c>
    </row>
    <row r="325" spans="2:4" x14ac:dyDescent="0.25">
      <c r="B325" s="158"/>
      <c r="C325" s="159" t="s">
        <v>64</v>
      </c>
      <c r="D325" s="160" t="s">
        <v>64</v>
      </c>
    </row>
    <row r="326" spans="2:4" x14ac:dyDescent="0.25">
      <c r="B326" s="158"/>
      <c r="C326" s="159" t="s">
        <v>64</v>
      </c>
      <c r="D326" s="160" t="s">
        <v>64</v>
      </c>
    </row>
    <row r="327" spans="2:4" x14ac:dyDescent="0.25">
      <c r="B327" s="158"/>
      <c r="C327" s="159" t="s">
        <v>64</v>
      </c>
      <c r="D327" s="160" t="s">
        <v>64</v>
      </c>
    </row>
    <row r="328" spans="2:4" x14ac:dyDescent="0.25">
      <c r="B328" s="158"/>
      <c r="C328" s="159" t="s">
        <v>64</v>
      </c>
      <c r="D328" s="160" t="s">
        <v>64</v>
      </c>
    </row>
    <row r="329" spans="2:4" x14ac:dyDescent="0.25">
      <c r="B329" s="158"/>
      <c r="C329" s="159" t="s">
        <v>64</v>
      </c>
      <c r="D329" s="160" t="s">
        <v>64</v>
      </c>
    </row>
    <row r="330" spans="2:4" x14ac:dyDescent="0.25">
      <c r="B330" s="158"/>
      <c r="C330" s="159" t="s">
        <v>64</v>
      </c>
      <c r="D330" s="160" t="s">
        <v>64</v>
      </c>
    </row>
    <row r="331" spans="2:4" x14ac:dyDescent="0.25">
      <c r="B331" s="158"/>
      <c r="C331" s="159" t="s">
        <v>64</v>
      </c>
      <c r="D331" s="160" t="s">
        <v>64</v>
      </c>
    </row>
    <row r="332" spans="2:4" x14ac:dyDescent="0.25">
      <c r="B332" s="158"/>
      <c r="C332" s="159" t="s">
        <v>64</v>
      </c>
      <c r="D332" s="160" t="s">
        <v>64</v>
      </c>
    </row>
    <row r="333" spans="2:4" x14ac:dyDescent="0.25">
      <c r="B333" s="158"/>
      <c r="C333" s="159" t="s">
        <v>64</v>
      </c>
      <c r="D333" s="160" t="s">
        <v>64</v>
      </c>
    </row>
    <row r="334" spans="2:4" x14ac:dyDescent="0.25">
      <c r="B334" s="158"/>
      <c r="C334" s="159" t="s">
        <v>64</v>
      </c>
      <c r="D334" s="160" t="s">
        <v>64</v>
      </c>
    </row>
    <row r="335" spans="2:4" x14ac:dyDescent="0.25">
      <c r="B335" s="158"/>
      <c r="C335" s="159" t="s">
        <v>64</v>
      </c>
      <c r="D335" s="160" t="s">
        <v>64</v>
      </c>
    </row>
    <row r="336" spans="2:4" x14ac:dyDescent="0.25">
      <c r="B336" s="158"/>
      <c r="C336" s="159" t="s">
        <v>64</v>
      </c>
      <c r="D336" s="160" t="s">
        <v>64</v>
      </c>
    </row>
    <row r="337" spans="2:4" x14ac:dyDescent="0.25">
      <c r="B337" s="158"/>
      <c r="C337" s="159" t="s">
        <v>64</v>
      </c>
      <c r="D337" s="160" t="s">
        <v>64</v>
      </c>
    </row>
    <row r="338" spans="2:4" x14ac:dyDescent="0.25">
      <c r="B338" s="158"/>
      <c r="C338" s="159" t="s">
        <v>64</v>
      </c>
      <c r="D338" s="160" t="s">
        <v>64</v>
      </c>
    </row>
    <row r="339" spans="2:4" x14ac:dyDescent="0.25">
      <c r="B339" s="158"/>
      <c r="C339" s="159" t="s">
        <v>64</v>
      </c>
      <c r="D339" s="160" t="s">
        <v>64</v>
      </c>
    </row>
    <row r="340" spans="2:4" x14ac:dyDescent="0.25">
      <c r="B340" s="158"/>
      <c r="C340" s="159" t="s">
        <v>64</v>
      </c>
      <c r="D340" s="160" t="s">
        <v>64</v>
      </c>
    </row>
    <row r="341" spans="2:4" x14ac:dyDescent="0.25">
      <c r="B341" s="158"/>
      <c r="C341" s="159" t="s">
        <v>64</v>
      </c>
      <c r="D341" s="160" t="s">
        <v>64</v>
      </c>
    </row>
    <row r="342" spans="2:4" x14ac:dyDescent="0.25">
      <c r="B342" s="158"/>
      <c r="C342" s="159" t="s">
        <v>64</v>
      </c>
      <c r="D342" s="160" t="s">
        <v>64</v>
      </c>
    </row>
    <row r="343" spans="2:4" x14ac:dyDescent="0.25">
      <c r="B343" s="158"/>
      <c r="C343" s="159" t="s">
        <v>64</v>
      </c>
      <c r="D343" s="160" t="s">
        <v>64</v>
      </c>
    </row>
    <row r="344" spans="2:4" x14ac:dyDescent="0.25">
      <c r="B344" s="158"/>
      <c r="C344" s="159" t="s">
        <v>64</v>
      </c>
      <c r="D344" s="160" t="s">
        <v>64</v>
      </c>
    </row>
    <row r="345" spans="2:4" x14ac:dyDescent="0.25">
      <c r="B345" s="158"/>
      <c r="C345" s="159" t="s">
        <v>64</v>
      </c>
      <c r="D345" s="160" t="s">
        <v>64</v>
      </c>
    </row>
    <row r="346" spans="2:4" x14ac:dyDescent="0.25">
      <c r="B346" s="158"/>
      <c r="C346" s="159" t="s">
        <v>64</v>
      </c>
      <c r="D346" s="160" t="s">
        <v>64</v>
      </c>
    </row>
    <row r="347" spans="2:4" x14ac:dyDescent="0.25">
      <c r="B347" s="158"/>
      <c r="C347" s="159" t="s">
        <v>64</v>
      </c>
      <c r="D347" s="160" t="s">
        <v>64</v>
      </c>
    </row>
    <row r="348" spans="2:4" x14ac:dyDescent="0.25">
      <c r="B348" s="158"/>
      <c r="C348" s="159" t="s">
        <v>64</v>
      </c>
      <c r="D348" s="160" t="s">
        <v>64</v>
      </c>
    </row>
    <row r="349" spans="2:4" x14ac:dyDescent="0.25">
      <c r="B349" s="158"/>
      <c r="C349" s="159" t="s">
        <v>64</v>
      </c>
      <c r="D349" s="160" t="s">
        <v>64</v>
      </c>
    </row>
    <row r="350" spans="2:4" x14ac:dyDescent="0.25">
      <c r="B350" s="158"/>
      <c r="C350" s="159" t="s">
        <v>64</v>
      </c>
      <c r="D350" s="160" t="s">
        <v>64</v>
      </c>
    </row>
    <row r="351" spans="2:4" x14ac:dyDescent="0.25">
      <c r="B351" s="158"/>
      <c r="C351" s="159" t="s">
        <v>64</v>
      </c>
      <c r="D351" s="160" t="s">
        <v>64</v>
      </c>
    </row>
    <row r="352" spans="2:4" x14ac:dyDescent="0.25">
      <c r="B352" s="158"/>
      <c r="C352" s="159" t="s">
        <v>64</v>
      </c>
      <c r="D352" s="160" t="s">
        <v>64</v>
      </c>
    </row>
    <row r="353" spans="2:4" x14ac:dyDescent="0.25">
      <c r="B353" s="158"/>
      <c r="C353" s="159" t="s">
        <v>64</v>
      </c>
      <c r="D353" s="160" t="s">
        <v>64</v>
      </c>
    </row>
    <row r="354" spans="2:4" x14ac:dyDescent="0.25">
      <c r="B354" s="158"/>
      <c r="C354" s="159" t="s">
        <v>64</v>
      </c>
      <c r="D354" s="160" t="s">
        <v>64</v>
      </c>
    </row>
    <row r="355" spans="2:4" x14ac:dyDescent="0.25">
      <c r="B355" s="158"/>
      <c r="C355" s="159" t="s">
        <v>64</v>
      </c>
      <c r="D355" s="160" t="s">
        <v>64</v>
      </c>
    </row>
    <row r="356" spans="2:4" x14ac:dyDescent="0.25">
      <c r="B356" s="158"/>
      <c r="C356" s="159" t="s">
        <v>64</v>
      </c>
      <c r="D356" s="160" t="s">
        <v>64</v>
      </c>
    </row>
    <row r="357" spans="2:4" x14ac:dyDescent="0.25">
      <c r="B357" s="158"/>
      <c r="C357" s="159" t="s">
        <v>64</v>
      </c>
      <c r="D357" s="160" t="s">
        <v>64</v>
      </c>
    </row>
    <row r="358" spans="2:4" x14ac:dyDescent="0.25">
      <c r="B358" s="158"/>
      <c r="C358" s="159" t="s">
        <v>64</v>
      </c>
      <c r="D358" s="160" t="s">
        <v>64</v>
      </c>
    </row>
    <row r="359" spans="2:4" x14ac:dyDescent="0.25">
      <c r="B359" s="158"/>
      <c r="C359" s="159" t="s">
        <v>64</v>
      </c>
      <c r="D359" s="160" t="s">
        <v>64</v>
      </c>
    </row>
    <row r="360" spans="2:4" x14ac:dyDescent="0.25">
      <c r="B360" s="158"/>
      <c r="C360" s="159" t="s">
        <v>64</v>
      </c>
      <c r="D360" s="160" t="s">
        <v>64</v>
      </c>
    </row>
    <row r="361" spans="2:4" x14ac:dyDescent="0.25">
      <c r="B361" s="158"/>
      <c r="C361" s="159" t="s">
        <v>64</v>
      </c>
      <c r="D361" s="160" t="s">
        <v>64</v>
      </c>
    </row>
    <row r="362" spans="2:4" x14ac:dyDescent="0.25">
      <c r="B362" s="158"/>
      <c r="C362" s="159" t="s">
        <v>64</v>
      </c>
      <c r="D362" s="160" t="s">
        <v>64</v>
      </c>
    </row>
    <row r="363" spans="2:4" x14ac:dyDescent="0.25">
      <c r="B363" s="158"/>
      <c r="C363" s="159" t="s">
        <v>64</v>
      </c>
      <c r="D363" s="160" t="s">
        <v>64</v>
      </c>
    </row>
    <row r="364" spans="2:4" x14ac:dyDescent="0.25">
      <c r="B364" s="158"/>
      <c r="C364" s="159" t="s">
        <v>64</v>
      </c>
      <c r="D364" s="160" t="s">
        <v>64</v>
      </c>
    </row>
    <row r="365" spans="2:4" x14ac:dyDescent="0.25">
      <c r="B365" s="158"/>
      <c r="C365" s="159" t="s">
        <v>64</v>
      </c>
      <c r="D365" s="160" t="s">
        <v>64</v>
      </c>
    </row>
    <row r="366" spans="2:4" x14ac:dyDescent="0.25">
      <c r="B366" s="158"/>
      <c r="C366" s="159" t="s">
        <v>64</v>
      </c>
      <c r="D366" s="160" t="s">
        <v>64</v>
      </c>
    </row>
    <row r="367" spans="2:4" x14ac:dyDescent="0.25">
      <c r="B367" s="158"/>
      <c r="C367" s="159" t="s">
        <v>64</v>
      </c>
      <c r="D367" s="160" t="s">
        <v>64</v>
      </c>
    </row>
    <row r="368" spans="2:4" x14ac:dyDescent="0.25">
      <c r="B368" s="158"/>
      <c r="C368" s="159" t="s">
        <v>64</v>
      </c>
      <c r="D368" s="160" t="s">
        <v>64</v>
      </c>
    </row>
    <row r="369" spans="2:4" x14ac:dyDescent="0.25">
      <c r="B369" s="158"/>
      <c r="C369" s="159" t="s">
        <v>64</v>
      </c>
      <c r="D369" s="160" t="s">
        <v>64</v>
      </c>
    </row>
    <row r="370" spans="2:4" x14ac:dyDescent="0.25">
      <c r="B370" s="158"/>
      <c r="C370" s="159" t="s">
        <v>64</v>
      </c>
      <c r="D370" s="160" t="s">
        <v>64</v>
      </c>
    </row>
    <row r="371" spans="2:4" x14ac:dyDescent="0.25">
      <c r="B371" s="158"/>
      <c r="C371" s="159" t="s">
        <v>64</v>
      </c>
      <c r="D371" s="160" t="s">
        <v>64</v>
      </c>
    </row>
    <row r="372" spans="2:4" x14ac:dyDescent="0.25">
      <c r="B372" s="158"/>
      <c r="C372" s="159" t="s">
        <v>64</v>
      </c>
      <c r="D372" s="160" t="s">
        <v>64</v>
      </c>
    </row>
    <row r="373" spans="2:4" x14ac:dyDescent="0.25">
      <c r="B373" s="158"/>
      <c r="C373" s="159" t="s">
        <v>64</v>
      </c>
      <c r="D373" s="160" t="s">
        <v>64</v>
      </c>
    </row>
    <row r="374" spans="2:4" x14ac:dyDescent="0.25">
      <c r="B374" s="158"/>
      <c r="C374" s="159" t="s">
        <v>64</v>
      </c>
      <c r="D374" s="160" t="s">
        <v>64</v>
      </c>
    </row>
    <row r="375" spans="2:4" x14ac:dyDescent="0.25">
      <c r="B375" s="158"/>
      <c r="C375" s="159" t="s">
        <v>64</v>
      </c>
      <c r="D375" s="160" t="s">
        <v>64</v>
      </c>
    </row>
    <row r="376" spans="2:4" x14ac:dyDescent="0.25">
      <c r="B376" s="158"/>
      <c r="C376" s="159" t="s">
        <v>64</v>
      </c>
      <c r="D376" s="160" t="s">
        <v>64</v>
      </c>
    </row>
    <row r="377" spans="2:4" x14ac:dyDescent="0.25">
      <c r="B377" s="158"/>
      <c r="C377" s="159" t="s">
        <v>64</v>
      </c>
      <c r="D377" s="160" t="s">
        <v>64</v>
      </c>
    </row>
    <row r="378" spans="2:4" x14ac:dyDescent="0.25">
      <c r="B378" s="158"/>
      <c r="C378" s="159" t="s">
        <v>64</v>
      </c>
      <c r="D378" s="160" t="s">
        <v>64</v>
      </c>
    </row>
    <row r="379" spans="2:4" x14ac:dyDescent="0.25">
      <c r="B379" s="158"/>
      <c r="C379" s="159" t="s">
        <v>64</v>
      </c>
      <c r="D379" s="160" t="s">
        <v>64</v>
      </c>
    </row>
    <row r="380" spans="2:4" x14ac:dyDescent="0.25">
      <c r="B380" s="158"/>
      <c r="C380" s="159" t="s">
        <v>64</v>
      </c>
      <c r="D380" s="160" t="s">
        <v>64</v>
      </c>
    </row>
    <row r="381" spans="2:4" x14ac:dyDescent="0.25">
      <c r="B381" s="158"/>
      <c r="C381" s="159" t="s">
        <v>64</v>
      </c>
      <c r="D381" s="160" t="s">
        <v>64</v>
      </c>
    </row>
    <row r="382" spans="2:4" x14ac:dyDescent="0.25">
      <c r="B382" s="158"/>
      <c r="C382" s="159" t="s">
        <v>64</v>
      </c>
      <c r="D382" s="160" t="s">
        <v>64</v>
      </c>
    </row>
    <row r="383" spans="2:4" x14ac:dyDescent="0.25">
      <c r="B383" s="158"/>
      <c r="C383" s="159" t="s">
        <v>64</v>
      </c>
      <c r="D383" s="160" t="s">
        <v>64</v>
      </c>
    </row>
    <row r="384" spans="2:4" x14ac:dyDescent="0.25">
      <c r="B384" s="158"/>
      <c r="C384" s="159" t="s">
        <v>64</v>
      </c>
      <c r="D384" s="160" t="s">
        <v>64</v>
      </c>
    </row>
    <row r="385" spans="2:4" x14ac:dyDescent="0.25">
      <c r="B385" s="158"/>
      <c r="C385" s="159" t="s">
        <v>64</v>
      </c>
      <c r="D385" s="160" t="s">
        <v>64</v>
      </c>
    </row>
    <row r="386" spans="2:4" x14ac:dyDescent="0.25">
      <c r="B386" s="158"/>
      <c r="C386" s="159" t="s">
        <v>64</v>
      </c>
      <c r="D386" s="160" t="s">
        <v>64</v>
      </c>
    </row>
    <row r="387" spans="2:4" x14ac:dyDescent="0.25">
      <c r="B387" s="158"/>
      <c r="C387" s="159" t="s">
        <v>64</v>
      </c>
      <c r="D387" s="160" t="s">
        <v>64</v>
      </c>
    </row>
    <row r="388" spans="2:4" x14ac:dyDescent="0.25">
      <c r="B388" s="158"/>
      <c r="C388" s="159" t="s">
        <v>64</v>
      </c>
      <c r="D388" s="160" t="s">
        <v>64</v>
      </c>
    </row>
    <row r="389" spans="2:4" x14ac:dyDescent="0.25">
      <c r="B389" s="158"/>
      <c r="C389" s="159" t="s">
        <v>64</v>
      </c>
      <c r="D389" s="160" t="s">
        <v>64</v>
      </c>
    </row>
    <row r="390" spans="2:4" x14ac:dyDescent="0.25">
      <c r="B390" s="158"/>
      <c r="C390" s="159" t="s">
        <v>64</v>
      </c>
      <c r="D390" s="160" t="s">
        <v>64</v>
      </c>
    </row>
    <row r="391" spans="2:4" x14ac:dyDescent="0.25">
      <c r="B391" s="158"/>
      <c r="C391" s="159" t="s">
        <v>64</v>
      </c>
      <c r="D391" s="160" t="s">
        <v>64</v>
      </c>
    </row>
    <row r="392" spans="2:4" x14ac:dyDescent="0.25">
      <c r="B392" s="158"/>
      <c r="C392" s="159" t="s">
        <v>64</v>
      </c>
      <c r="D392" s="160" t="s">
        <v>64</v>
      </c>
    </row>
    <row r="393" spans="2:4" x14ac:dyDescent="0.25">
      <c r="B393" s="158"/>
      <c r="C393" s="159" t="s">
        <v>64</v>
      </c>
      <c r="D393" s="160" t="s">
        <v>64</v>
      </c>
    </row>
    <row r="394" spans="2:4" x14ac:dyDescent="0.25">
      <c r="B394" s="158"/>
      <c r="C394" s="159" t="s">
        <v>64</v>
      </c>
      <c r="D394" s="160" t="s">
        <v>64</v>
      </c>
    </row>
    <row r="395" spans="2:4" x14ac:dyDescent="0.25">
      <c r="B395" s="158"/>
      <c r="C395" s="159" t="s">
        <v>64</v>
      </c>
      <c r="D395" s="160" t="s">
        <v>64</v>
      </c>
    </row>
    <row r="396" spans="2:4" x14ac:dyDescent="0.25">
      <c r="B396" s="158"/>
      <c r="C396" s="159" t="s">
        <v>64</v>
      </c>
      <c r="D396" s="160" t="s">
        <v>64</v>
      </c>
    </row>
    <row r="397" spans="2:4" x14ac:dyDescent="0.25">
      <c r="B397" s="158"/>
      <c r="C397" s="159" t="s">
        <v>64</v>
      </c>
      <c r="D397" s="160" t="s">
        <v>64</v>
      </c>
    </row>
    <row r="398" spans="2:4" x14ac:dyDescent="0.25">
      <c r="B398" s="158"/>
      <c r="C398" s="159" t="s">
        <v>64</v>
      </c>
      <c r="D398" s="160" t="s">
        <v>64</v>
      </c>
    </row>
    <row r="399" spans="2:4" x14ac:dyDescent="0.25">
      <c r="B399" s="158"/>
      <c r="C399" s="159" t="s">
        <v>64</v>
      </c>
      <c r="D399" s="160" t="s">
        <v>64</v>
      </c>
    </row>
    <row r="400" spans="2:4" x14ac:dyDescent="0.25">
      <c r="B400" s="158"/>
      <c r="C400" s="159" t="s">
        <v>64</v>
      </c>
      <c r="D400" s="160" t="s">
        <v>64</v>
      </c>
    </row>
    <row r="401" spans="2:6" x14ac:dyDescent="0.25">
      <c r="B401" s="158"/>
      <c r="C401" s="159" t="s">
        <v>64</v>
      </c>
      <c r="D401" s="160" t="s">
        <v>64</v>
      </c>
    </row>
    <row r="402" spans="2:6" x14ac:dyDescent="0.25">
      <c r="B402" s="158"/>
      <c r="C402" s="159" t="s">
        <v>64</v>
      </c>
      <c r="D402" s="160" t="s">
        <v>64</v>
      </c>
    </row>
    <row r="403" spans="2:6" x14ac:dyDescent="0.25">
      <c r="B403" s="158"/>
      <c r="C403" s="159" t="s">
        <v>64</v>
      </c>
      <c r="D403" s="160" t="s">
        <v>64</v>
      </c>
    </row>
    <row r="404" spans="2:6" x14ac:dyDescent="0.25">
      <c r="B404" s="158"/>
      <c r="C404" s="159" t="s">
        <v>64</v>
      </c>
      <c r="D404" s="160" t="s">
        <v>64</v>
      </c>
    </row>
    <row r="405" spans="2:6" x14ac:dyDescent="0.25">
      <c r="B405" s="158"/>
      <c r="C405" s="159" t="s">
        <v>64</v>
      </c>
      <c r="D405" s="160" t="s">
        <v>64</v>
      </c>
    </row>
    <row r="406" spans="2:6" x14ac:dyDescent="0.25">
      <c r="B406" s="158"/>
      <c r="C406" s="159" t="s">
        <v>64</v>
      </c>
      <c r="D406" s="160" t="s">
        <v>64</v>
      </c>
    </row>
    <row r="407" spans="2:6" x14ac:dyDescent="0.25">
      <c r="B407" s="158"/>
      <c r="C407" s="159" t="s">
        <v>64</v>
      </c>
      <c r="D407" s="160" t="s">
        <v>64</v>
      </c>
    </row>
    <row r="408" spans="2:6" x14ac:dyDescent="0.25">
      <c r="B408" s="161"/>
      <c r="C408" s="159" t="s">
        <v>64</v>
      </c>
      <c r="D408" s="160" t="s">
        <v>64</v>
      </c>
    </row>
    <row r="409" spans="2:6" x14ac:dyDescent="0.25">
      <c r="C409" s="54"/>
      <c r="D409" s="54"/>
      <c r="E409" s="54"/>
    </row>
    <row r="413" spans="2:6" x14ac:dyDescent="0.25">
      <c r="C413" s="62"/>
      <c r="E413" s="54"/>
      <c r="F413" s="30"/>
    </row>
  </sheetData>
  <sheetProtection algorithmName="SHA-512" hashValue="5w5cmQBZQTFhCFsuL3aIaLtEE0Y1YXFZH8wHKXnZ5BEkeSCrIqINaeKYVJFwtezcXY7+o9U3QO09cm2jCEujXQ==" saltValue="3uXq5jeq8I5bG89oCm2phw==" spinCount="100000" sheet="1" objects="1" scenarios="1"/>
  <mergeCells count="1">
    <mergeCell ref="C5:C6"/>
  </mergeCells>
  <phoneticPr fontId="3" type="noConversion"/>
  <dataValidations xWindow="327" yWindow="298" count="10">
    <dataValidation type="list" allowBlank="1" showInputMessage="1" showErrorMessage="1" sqref="N5" xr:uid="{6BB236D6-95C2-447F-8C38-5E8639EF85B1}">
      <formula1>"Many Colors, One Color"</formula1>
    </dataValidation>
    <dataValidation type="list" allowBlank="1" showInputMessage="1" showErrorMessage="1" sqref="L5" xr:uid="{A75D151A-6AD2-47E7-9A37-179669F7AC82}">
      <formula1>"Elbow,Curvy,Straight"</formula1>
    </dataValidation>
    <dataValidation type="list" allowBlank="1" showInputMessage="1" showErrorMessage="1" sqref="L6" xr:uid="{C1F7B82A-01E6-4C3D-8EAD-44CB42E42AF8}">
      <formula1>"Rectangle,Rounded,Circle"</formula1>
    </dataValidation>
    <dataValidation type="list" allowBlank="1" showInputMessage="1" showErrorMessage="1" sqref="F6" xr:uid="{E1EA1824-ADCA-4EA5-81CE-7022CDB1CA9F}">
      <formula1>"Horizontal,Vertical"</formula1>
    </dataValidation>
    <dataValidation allowBlank="1" showInputMessage="1" showErrorMessage="1" prompt="1- rectangle_x000a_5 - rounded rectangle" sqref="K6" xr:uid="{5452EF46-1109-4A2D-A933-89E4CAE0B3C3}"/>
    <dataValidation type="list" allowBlank="1" showInputMessage="1" showErrorMessage="1" sqref="P6" xr:uid="{CDFD3F70-B9EE-430A-9330-87ED897B16D0}">
      <formula1>"On,Off"</formula1>
    </dataValidation>
    <dataValidation type="list" allowBlank="1" showInputMessage="1" showErrorMessage="1" sqref="P5" xr:uid="{66736441-4F42-49D7-95A4-A087B297E1A0}">
      <formula1>"Show,Hide"</formula1>
    </dataValidation>
    <dataValidation allowBlank="1" showInputMessage="1" showErrorMessage="1" prompt="Y - branches split in different directions _x000a_N - branches are cascading in one direction" sqref="D5:E5" xr:uid="{93A60B90-A32F-42F4-81D5-5D9451FB929D}"/>
    <dataValidation type="list" allowBlank="1" showInputMessage="1" showErrorMessage="1" promptTitle="YES/NO" sqref="F5" xr:uid="{104FA612-F1C3-4687-8D68-29D62154CB8E}">
      <formula1>"Y,N"</formula1>
    </dataValidation>
    <dataValidation type="list" allowBlank="1" showInputMessage="1" showErrorMessage="1" sqref="D9:D408" xr:uid="{C0417D1E-9595-4126-98DD-CE8D09F5C1B5}">
      <formula1>OFFSET(startTable,1,0,countall,1)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instrMindmap">
              <controlPr defaultSize="0" autoFill="0" autoPict="0">
                <anchor moveWithCells="1">
                  <from>
                    <xdr:col>16</xdr:col>
                    <xdr:colOff>152400</xdr:colOff>
                    <xdr:row>3</xdr:row>
                    <xdr:rowOff>47625</xdr:rowOff>
                  </from>
                  <to>
                    <xdr:col>17</xdr:col>
                    <xdr:colOff>457200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oninstrMindmap">
              <controlPr defaultSize="0" autoFill="0" autoLine="0" autoPict="0" macro="[0]!showHideInstr">
                <anchor moveWithCells="1">
                  <from>
                    <xdr:col>16</xdr:col>
                    <xdr:colOff>238125</xdr:colOff>
                    <xdr:row>4</xdr:row>
                    <xdr:rowOff>142875</xdr:rowOff>
                  </from>
                  <to>
                    <xdr:col>16</xdr:col>
                    <xdr:colOff>523875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offinstrMindmap">
              <controlPr defaultSize="0" autoFill="0" autoLine="0" autoPict="0" macro="[0]!showHideInstr">
                <anchor moveWithCells="1">
                  <from>
                    <xdr:col>17</xdr:col>
                    <xdr:colOff>19050</xdr:colOff>
                    <xdr:row>4</xdr:row>
                    <xdr:rowOff>142875</xdr:rowOff>
                  </from>
                  <to>
                    <xdr:col>17</xdr:col>
                    <xdr:colOff>304800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614EAE9-92AE-4135-8B77-C25A98D586EB}">
            <xm:f>(INDEX( Calculation!$BK$7:$BK$206,ROW(B1),1))&gt;0</xm:f>
            <x14:dxf>
              <fill>
                <patternFill>
                  <bgColor rgb="FFFFC7CE"/>
                </patternFill>
              </fill>
            </x14:dxf>
          </x14:cfRule>
          <xm:sqref>B9:B28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27" yWindow="298" count="2">
        <x14:dataValidation type="list" allowBlank="1" showInputMessage="1" showErrorMessage="1" xr:uid="{E819A9C4-B96B-45EC-8FDD-360D84CD49B8}">
          <x14:formula1>
            <xm:f>IF($N$5="One Color",Calculation!$BH$7:$BH$14,Calculation!$BJ$7)</xm:f>
          </x14:formula1>
          <xm:sqref>N6</xm:sqref>
        </x14:dataValidation>
        <x14:dataValidation type="list" allowBlank="1" showInputMessage="1" showErrorMessage="1" xr:uid="{B9D48A66-6142-4559-9A90-6287BE627E1F}">
          <x14:formula1>
            <xm:f>OFFSET(Calculation!$BE$7,0,0,listCount,1)</xm:f>
          </x14:formula1>
          <xm:sqref>B9:B407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502FB-F8CA-4613-8749-66FAD309F704}">
  <sheetPr codeName="Sheet2"/>
  <dimension ref="A1:BN807"/>
  <sheetViews>
    <sheetView showGridLines="0" showRowColHeaders="0" zoomScaleNormal="100" workbookViewId="0">
      <pane ySplit="6" topLeftCell="A7" activePane="bottomLeft" state="frozen"/>
      <selection pane="bottomLeft" activeCell="A7" sqref="A7"/>
    </sheetView>
  </sheetViews>
  <sheetFormatPr defaultColWidth="9.140625" defaultRowHeight="15" x14ac:dyDescent="0.25"/>
  <cols>
    <col min="1" max="1" width="3.7109375" style="2" customWidth="1"/>
    <col min="2" max="2" width="9.140625" style="2"/>
    <col min="3" max="3" width="5.42578125" style="2" customWidth="1"/>
    <col min="4" max="4" width="12.5703125" style="4" bestFit="1" customWidth="1"/>
    <col min="5" max="5" width="9.85546875" style="4" customWidth="1"/>
    <col min="6" max="15" width="5.7109375" style="4" customWidth="1"/>
    <col min="16" max="17" width="9.85546875" style="4" customWidth="1"/>
    <col min="18" max="18" width="9.42578125" style="3" bestFit="1" customWidth="1"/>
    <col min="19" max="20" width="9.85546875" style="4" customWidth="1"/>
    <col min="21" max="21" width="20.85546875" style="4" bestFit="1" customWidth="1"/>
    <col min="22" max="22" width="11.28515625" style="4" customWidth="1"/>
    <col min="23" max="23" width="26.85546875" style="4" bestFit="1" customWidth="1"/>
    <col min="24" max="24" width="8.140625" style="3" customWidth="1"/>
    <col min="25" max="25" width="7.85546875" style="3" customWidth="1"/>
    <col min="26" max="27" width="12" style="2" customWidth="1"/>
    <col min="28" max="28" width="22.140625" style="3" customWidth="1"/>
    <col min="29" max="29" width="8" style="3" customWidth="1"/>
    <col min="30" max="30" width="3.7109375" style="3" customWidth="1"/>
    <col min="31" max="31" width="20" style="3" customWidth="1"/>
    <col min="32" max="32" width="11.42578125" style="3" customWidth="1"/>
    <col min="33" max="33" width="3.7109375" style="7" customWidth="1"/>
    <col min="34" max="34" width="6" style="7" customWidth="1"/>
    <col min="35" max="36" width="12.85546875" style="3" customWidth="1"/>
    <col min="37" max="37" width="3.7109375" style="2" customWidth="1"/>
    <col min="38" max="39" width="18.42578125" style="3" customWidth="1"/>
    <col min="40" max="40" width="3.7109375" style="2" customWidth="1"/>
    <col min="41" max="41" width="3.42578125" style="2" customWidth="1"/>
    <col min="42" max="42" width="12.5703125" style="3" customWidth="1"/>
    <col min="43" max="43" width="10.85546875" style="3" customWidth="1"/>
    <col min="44" max="44" width="6.42578125" style="2" customWidth="1"/>
    <col min="45" max="45" width="6" style="3" customWidth="1"/>
    <col min="46" max="47" width="11.140625" style="4" customWidth="1"/>
    <col min="48" max="48" width="33.28515625" style="3" customWidth="1"/>
    <col min="49" max="49" width="4.7109375" style="3" customWidth="1"/>
    <col min="50" max="50" width="13.140625" style="3" bestFit="1" customWidth="1"/>
    <col min="51" max="51" width="11.42578125" style="3" bestFit="1" customWidth="1"/>
    <col min="52" max="52" width="3.7109375" style="3" customWidth="1"/>
    <col min="53" max="53" width="9.140625" style="2"/>
    <col min="54" max="54" width="13.140625" style="4" customWidth="1"/>
    <col min="55" max="56" width="9.140625" style="3"/>
    <col min="57" max="57" width="11.42578125" style="3" bestFit="1" customWidth="1"/>
    <col min="58" max="59" width="9.140625" style="2"/>
    <col min="60" max="60" width="19.85546875" style="2" bestFit="1" customWidth="1"/>
    <col min="61" max="61" width="6.140625" style="2" bestFit="1" customWidth="1"/>
    <col min="62" max="62" width="9.140625" style="2"/>
    <col min="63" max="63" width="16" style="2" bestFit="1" customWidth="1"/>
    <col min="64" max="64" width="16" style="2" customWidth="1"/>
    <col min="65" max="16384" width="9.140625" style="2"/>
  </cols>
  <sheetData>
    <row r="1" spans="1:66" ht="6.75" customHeight="1" x14ac:dyDescent="0.25">
      <c r="A1" s="1"/>
      <c r="AT1" s="3"/>
      <c r="AU1" s="3"/>
    </row>
    <row r="2" spans="1:66" s="125" customFormat="1" ht="20.100000000000001" customHeight="1" x14ac:dyDescent="0.3"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7"/>
      <c r="S2" s="126"/>
      <c r="T2" s="126"/>
      <c r="U2" s="126"/>
      <c r="V2" s="126"/>
      <c r="W2" s="126"/>
      <c r="X2" s="127"/>
      <c r="Y2" s="127"/>
      <c r="Z2" s="127"/>
      <c r="AA2" s="127"/>
      <c r="AB2" s="127"/>
      <c r="AC2" s="127"/>
      <c r="AD2" s="127"/>
      <c r="AE2" s="127"/>
      <c r="AF2" s="127"/>
      <c r="AG2" s="128"/>
      <c r="AH2" s="128"/>
      <c r="AI2" s="127"/>
      <c r="AJ2" s="127"/>
      <c r="AL2" s="127"/>
      <c r="AM2" s="127"/>
      <c r="AP2" s="127"/>
      <c r="AQ2" s="127"/>
      <c r="AS2" s="127"/>
      <c r="AT2" s="127"/>
      <c r="AU2" s="127"/>
      <c r="AV2" s="127"/>
      <c r="AW2" s="127"/>
      <c r="AX2" s="127"/>
      <c r="AY2" s="127"/>
      <c r="AZ2" s="127"/>
      <c r="BB2" s="126"/>
      <c r="BC2" s="127"/>
      <c r="BD2" s="127"/>
      <c r="BE2" s="127"/>
    </row>
    <row r="3" spans="1:66" s="129" customFormat="1" ht="24" customHeight="1" x14ac:dyDescent="0.35">
      <c r="D3" s="152" t="s">
        <v>99</v>
      </c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53"/>
      <c r="R3" s="153"/>
      <c r="S3" s="152" t="s">
        <v>100</v>
      </c>
      <c r="T3" s="152"/>
      <c r="U3" s="152"/>
      <c r="V3" s="152"/>
      <c r="W3" s="154"/>
      <c r="X3" s="130"/>
      <c r="Y3" s="130"/>
      <c r="AB3" s="130"/>
      <c r="AC3" s="130"/>
      <c r="AD3" s="130"/>
      <c r="AE3" s="130"/>
      <c r="AF3" s="130"/>
      <c r="AG3" s="131"/>
      <c r="AH3" s="131"/>
      <c r="AI3" s="130"/>
      <c r="AJ3" s="130"/>
      <c r="AL3" s="150" t="s">
        <v>18</v>
      </c>
      <c r="AM3" s="151"/>
      <c r="AP3" s="130"/>
      <c r="AQ3" s="130"/>
      <c r="AS3" s="132" t="s">
        <v>98</v>
      </c>
      <c r="AT3" s="134"/>
      <c r="AU3" s="134"/>
      <c r="AV3" s="133"/>
      <c r="AW3" s="130"/>
      <c r="AX3" s="132" t="s">
        <v>96</v>
      </c>
      <c r="AY3" s="134"/>
      <c r="AZ3" s="134"/>
      <c r="BA3" s="135"/>
      <c r="BB3" s="136"/>
      <c r="BC3" s="134"/>
      <c r="BD3" s="134"/>
      <c r="BE3" s="134"/>
      <c r="BF3" s="137"/>
      <c r="BH3" s="138" t="s">
        <v>68</v>
      </c>
      <c r="BI3" s="137"/>
      <c r="BK3" s="139" t="s">
        <v>110</v>
      </c>
      <c r="BL3" s="139"/>
      <c r="BM3" s="139"/>
      <c r="BN3" s="139"/>
    </row>
    <row r="4" spans="1:66" ht="5.0999999999999996" customHeight="1" x14ac:dyDescent="0.25">
      <c r="AL4" s="15"/>
      <c r="AT4" s="3"/>
      <c r="AU4" s="3"/>
    </row>
    <row r="5" spans="1:66" x14ac:dyDescent="0.25">
      <c r="C5" s="6"/>
      <c r="D5" s="3"/>
      <c r="E5" s="3"/>
      <c r="F5" s="82" t="str">
        <f t="array" ref="F5">IF(SUM((Calculation!$Q$7:$Q$406=(1*F6))*(Calculation!$R$7:$R$406=2))&gt;0,2,"")</f>
        <v/>
      </c>
      <c r="G5" s="82" t="str">
        <f t="array" ref="G5">IF(SUM((Calculation!$Q$7:$Q$406=(1*G6))*(Calculation!$R$7:$R$406=2))&gt;0,2,"")</f>
        <v/>
      </c>
      <c r="H5" s="82" t="str">
        <f t="array" ref="H5">IF(SUM((Calculation!$Q$7:$Q$406=(1*H6))*(Calculation!$R$7:$R$406=2))&gt;0,2,"")</f>
        <v/>
      </c>
      <c r="I5" s="82" t="str">
        <f t="array" ref="I5">IF(SUM((Calculation!$Q$7:$Q$406=(1*I6))*(Calculation!$R$7:$R$406=2))&gt;0,2,"")</f>
        <v/>
      </c>
      <c r="J5" s="82" t="str">
        <f t="array" ref="J5">IF(SUM((Calculation!$Q$7:$Q$406=(1*J6))*(Calculation!$R$7:$R$406=2))&gt;0,2,"")</f>
        <v/>
      </c>
      <c r="K5" s="82" t="str">
        <f t="array" ref="K5">IF(SUM((Calculation!$Q$7:$Q$406=(1*K6))*(Calculation!$R$7:$R$406=2))&gt;0,2,"")</f>
        <v/>
      </c>
      <c r="L5" s="82" t="str">
        <f t="array" ref="L5">IF(SUM((Calculation!$Q$7:$Q$406=(1*L6))*(Calculation!$R$7:$R$406=2))&gt;0,2,"")</f>
        <v/>
      </c>
      <c r="M5" s="82" t="str">
        <f t="array" ref="M5">IF(SUM((Calculation!$Q$7:$Q$406=(1*M6))*(Calculation!$R$7:$R$406=2))&gt;0,2,"")</f>
        <v/>
      </c>
      <c r="N5" s="82" t="str">
        <f t="array" ref="N5">IF(SUM((Calculation!$Q$7:$Q$406=(1*N6))*(Calculation!$R$7:$R$406=2))&gt;0,2,"")</f>
        <v/>
      </c>
      <c r="O5" s="82" t="str">
        <f t="array" ref="O5">IF(SUM((Calculation!$Q$7:$Q$406=(1*O6))*(Calculation!$R$7:$R$406=2))&gt;0,2,"")</f>
        <v/>
      </c>
      <c r="P5" s="3" t="s">
        <v>109</v>
      </c>
      <c r="Q5" s="106">
        <f>MAX(Q7:Q406)</f>
        <v>3</v>
      </c>
      <c r="S5" s="3"/>
      <c r="T5" s="3"/>
      <c r="U5" s="3"/>
      <c r="V5" s="3"/>
      <c r="W5" s="3"/>
      <c r="Z5" s="3"/>
      <c r="AA5" s="3"/>
      <c r="AI5" s="3" t="s">
        <v>11</v>
      </c>
      <c r="AJ5" s="92">
        <f>MAX(AJ7:AJ406)</f>
        <v>8</v>
      </c>
      <c r="AT5" s="3"/>
      <c r="AU5" s="3"/>
      <c r="BA5" s="3"/>
    </row>
    <row r="6" spans="1:66" ht="27" x14ac:dyDescent="0.25">
      <c r="B6" s="17" t="s">
        <v>24</v>
      </c>
      <c r="C6" s="18" t="s">
        <v>60</v>
      </c>
      <c r="D6" s="19" t="s">
        <v>6</v>
      </c>
      <c r="E6" s="19" t="s">
        <v>38</v>
      </c>
      <c r="F6" s="19" t="s">
        <v>0</v>
      </c>
      <c r="G6" s="19" t="s">
        <v>36</v>
      </c>
      <c r="H6" s="19" t="s">
        <v>52</v>
      </c>
      <c r="I6" s="19" t="s">
        <v>53</v>
      </c>
      <c r="J6" s="19" t="s">
        <v>54</v>
      </c>
      <c r="K6" s="19" t="s">
        <v>55</v>
      </c>
      <c r="L6" s="19" t="s">
        <v>56</v>
      </c>
      <c r="M6" s="19" t="s">
        <v>57</v>
      </c>
      <c r="N6" s="19" t="s">
        <v>58</v>
      </c>
      <c r="O6" s="19" t="s">
        <v>59</v>
      </c>
      <c r="P6" s="19" t="s">
        <v>83</v>
      </c>
      <c r="Q6" s="19" t="s">
        <v>3</v>
      </c>
      <c r="R6" s="18" t="s">
        <v>49</v>
      </c>
      <c r="S6" s="19" t="s">
        <v>87</v>
      </c>
      <c r="T6" s="19" t="s">
        <v>88</v>
      </c>
      <c r="U6" s="19" t="s">
        <v>1</v>
      </c>
      <c r="V6" s="27" t="s">
        <v>25</v>
      </c>
      <c r="W6" s="27" t="s">
        <v>81</v>
      </c>
      <c r="X6" s="18" t="s">
        <v>4</v>
      </c>
      <c r="Y6" s="18" t="s">
        <v>86</v>
      </c>
      <c r="Z6" s="18" t="s">
        <v>5</v>
      </c>
      <c r="AA6" s="20" t="s">
        <v>105</v>
      </c>
      <c r="AB6" s="20" t="s">
        <v>15</v>
      </c>
      <c r="AC6" s="21" t="s">
        <v>30</v>
      </c>
      <c r="AE6" s="69" t="s">
        <v>9</v>
      </c>
      <c r="AF6" s="70"/>
      <c r="AG6" s="8"/>
      <c r="AH6" s="21" t="s">
        <v>2</v>
      </c>
      <c r="AI6" s="21" t="s">
        <v>13</v>
      </c>
      <c r="AJ6" s="21" t="s">
        <v>12</v>
      </c>
      <c r="AL6" s="32" t="s">
        <v>2</v>
      </c>
      <c r="AM6" s="32" t="s">
        <v>14</v>
      </c>
      <c r="AP6" s="32" t="s">
        <v>19</v>
      </c>
      <c r="AQ6" s="21" t="s">
        <v>25</v>
      </c>
      <c r="AS6" s="21" t="s">
        <v>4</v>
      </c>
      <c r="AT6" s="21" t="s">
        <v>26</v>
      </c>
      <c r="AU6" s="21" t="s">
        <v>27</v>
      </c>
      <c r="AV6" s="21" t="s">
        <v>28</v>
      </c>
      <c r="AX6" s="32" t="s">
        <v>107</v>
      </c>
      <c r="AY6" s="32" t="s">
        <v>35</v>
      </c>
      <c r="BA6" s="21" t="s">
        <v>60</v>
      </c>
      <c r="BB6" s="21" t="s">
        <v>108</v>
      </c>
      <c r="BC6" s="21" t="s">
        <v>37</v>
      </c>
      <c r="BD6" s="21" t="s">
        <v>84</v>
      </c>
      <c r="BE6" s="21" t="s">
        <v>95</v>
      </c>
      <c r="BF6" s="21" t="s">
        <v>97</v>
      </c>
      <c r="BH6" s="33" t="s">
        <v>39</v>
      </c>
      <c r="BI6" s="33"/>
      <c r="BK6" s="21" t="s">
        <v>106</v>
      </c>
      <c r="BL6" s="164" t="s">
        <v>151</v>
      </c>
      <c r="BN6" s="21" t="s">
        <v>111</v>
      </c>
    </row>
    <row r="7" spans="1:66" x14ac:dyDescent="0.25">
      <c r="B7" s="5">
        <v>1</v>
      </c>
      <c r="C7" s="34">
        <f>IFERROR(IF(Calculation!D7="","",1),"")</f>
        <v>1</v>
      </c>
      <c r="D7" s="67" t="str">
        <f>IFERROR(IF(INDEX(Mindmap!$B$9:$B$408,B7,1)=0,"",INDEX(Mindmap!$B$9:$B$408,B7,1)),"")</f>
        <v>1</v>
      </c>
      <c r="E7" s="67">
        <f t="shared" ref="E7:E70" si="0">IF(D7="",999999999,1*(P7&amp;REPT(0,$Q$5+COUNT($F$5:$O$5)-LEN(P7))))</f>
        <v>100</v>
      </c>
      <c r="F7" s="67" t="str">
        <f t="shared" ref="F7:F22" si="1">IFERROR(IF(1*$Q7&lt;1*F$6,"",IF(AND(F$5=2,LEN(SUBSTITUTE(LEFT($D7,2),".",""))=1),"0" &amp; SUBSTITUTE(LEFT($D7,2),".",""),SUBSTITUTE(LEFT($D7,2),".",""))),"")</f>
        <v>1</v>
      </c>
      <c r="G7" s="67" t="str">
        <f t="shared" ref="G7:G38" si="2">IFERROR(IF(1*$Q7&lt;1*G$6,"",IF(AND(G$5=2,LEN(SUBSTITUTE(MID($D7,SEARCH(";",SUBSTITUTE($D7,".",";",G$6-1),1)+1,2),".",""))=1),"0" &amp; SUBSTITUTE(MID($D7,SEARCH(";",SUBSTITUTE($D7,".",";",G$6-1),1)+1,2),".",""),SUBSTITUTE(MID($D7,SEARCH(";",SUBSTITUTE($D7,".",";",G$6-1),1)+1,2),".",""))),"")</f>
        <v/>
      </c>
      <c r="H7" s="67" t="str">
        <f t="shared" ref="H7:H38" si="3">IFERROR(IF(1*$Q7&lt;1*H$6,"",IF(AND(H$5=2,LEN(SUBSTITUTE(MID($D7,SEARCH(";",SUBSTITUTE($D7,".",";",H$6-1),1)+1,2),".",""))=1),"0" &amp; SUBSTITUTE(MID($D7,SEARCH(";",SUBSTITUTE($D7,".",";",H$6-1),1)+1,2),".",""),SUBSTITUTE(MID($D7,SEARCH(";",SUBSTITUTE($D7,".",";",H$6-1),1)+1,2),".",""))),"")</f>
        <v/>
      </c>
      <c r="I7" s="67" t="str">
        <f t="shared" ref="I7:I38" si="4">IFERROR(IF(1*$Q7&lt;1*I$6,"",IF(AND(I$5=2,LEN(SUBSTITUTE(MID($D7,SEARCH(";",SUBSTITUTE($D7,".",";",I$6-1),1)+1,2),".",""))=1),"0" &amp; SUBSTITUTE(MID($D7,SEARCH(";",SUBSTITUTE($D7,".",";",I$6-1),1)+1,2),".",""),SUBSTITUTE(MID($D7,SEARCH(";",SUBSTITUTE($D7,".",";",I$6-1),1)+1,2),".",""))),"")</f>
        <v/>
      </c>
      <c r="J7" s="67" t="str">
        <f t="shared" ref="J7:J38" si="5">IFERROR(IF(1*$Q7&lt;1*J$6,"",IF(AND(J$5=2,LEN(SUBSTITUTE(MID($D7,SEARCH(";",SUBSTITUTE($D7,".",";",J$6-1),1)+1,2),".",""))=1),"0" &amp; SUBSTITUTE(MID($D7,SEARCH(";",SUBSTITUTE($D7,".",";",J$6-1),1)+1,2),".",""),SUBSTITUTE(MID($D7,SEARCH(";",SUBSTITUTE($D7,".",";",J$6-1),1)+1,2),".",""))),"")</f>
        <v/>
      </c>
      <c r="K7" s="67" t="str">
        <f t="shared" ref="K7:K38" si="6">IFERROR(IF(1*$Q7&lt;1*K$6,"",IF(AND(K$5=2,LEN(SUBSTITUTE(MID($D7,SEARCH(";",SUBSTITUTE($D7,".",";",K$6-1),1)+1,2),".",""))=1),"0" &amp; SUBSTITUTE(MID($D7,SEARCH(";",SUBSTITUTE($D7,".",";",K$6-1),1)+1,2),".",""),SUBSTITUTE(MID($D7,SEARCH(";",SUBSTITUTE($D7,".",";",K$6-1),1)+1,2),".",""))),"")</f>
        <v/>
      </c>
      <c r="L7" s="67" t="str">
        <f t="shared" ref="L7:L38" si="7">IFERROR(IF(1*$Q7&lt;1*L$6,"",IF(AND(L$5=2,LEN(SUBSTITUTE(MID($D7,SEARCH(";",SUBSTITUTE($D7,".",";",L$6-1),1)+1,2),".",""))=1),"0" &amp; SUBSTITUTE(MID($D7,SEARCH(";",SUBSTITUTE($D7,".",";",L$6-1),1)+1,2),".",""),SUBSTITUTE(MID($D7,SEARCH(";",SUBSTITUTE($D7,".",";",L$6-1),1)+1,2),".",""))),"")</f>
        <v/>
      </c>
      <c r="M7" s="67" t="str">
        <f t="shared" ref="M7:M38" si="8">IFERROR(IF(1*$Q7&lt;1*M$6,"",IF(AND(M$5=2,LEN(SUBSTITUTE(MID($D7,SEARCH(";",SUBSTITUTE($D7,".",";",M$6-1),1)+1,2),".",""))=1),"0" &amp; SUBSTITUTE(MID($D7,SEARCH(";",SUBSTITUTE($D7,".",";",M$6-1),1)+1,2),".",""),SUBSTITUTE(MID($D7,SEARCH(";",SUBSTITUTE($D7,".",";",M$6-1),1)+1,2),".",""))),"")</f>
        <v/>
      </c>
      <c r="N7" s="67" t="str">
        <f t="shared" ref="N7:N38" si="9">IFERROR(IF(1*$Q7&lt;1*N$6,"",IF(AND(N$5=2,LEN(SUBSTITUTE(MID($D7,SEARCH(";",SUBSTITUTE($D7,".",";",N$6-1),1)+1,2),".",""))=1),"0" &amp; SUBSTITUTE(MID($D7,SEARCH(";",SUBSTITUTE($D7,".",";",N$6-1),1)+1,2),".",""),SUBSTITUTE(MID($D7,SEARCH(";",SUBSTITUTE($D7,".",";",N$6-1),1)+1,2),".",""))),"")</f>
        <v/>
      </c>
      <c r="O7" s="67" t="str">
        <f t="shared" ref="O7:O38" si="10">IFERROR(IF(1*$Q7&lt;1*O$6,"",IF(AND(O$5=2,LEN(SUBSTITUTE(MID($D7,SEARCH(";",SUBSTITUTE($D7,".",";",O$6-1),1)+1,2),".",""))=1),"0" &amp; SUBSTITUTE(MID($D7,SEARCH(";",SUBSTITUTE($D7,".",";",O$6-1),1)+1,2),".",""),SUBSTITUTE(MID($D7,SEARCH(";",SUBSTITUTE($D7,".",";",O$6-1),1)+1,2),".",""))),"")</f>
        <v/>
      </c>
      <c r="P7" s="67" t="str">
        <f t="shared" ref="P7:P38" si="11">F7&amp;G7&amp;H7&amp;I7&amp;J7&amp;K7&amp;L7&amp;M7&amp;N7&amp;O7</f>
        <v>1</v>
      </c>
      <c r="Q7" s="67">
        <f>IF(LEN(D7)&gt;0,LEN(D7)-LEN(SUBSTITUTE(D7,".",""))+1,"")</f>
        <v>1</v>
      </c>
      <c r="R7" s="37" t="str">
        <f t="shared" ref="R7:R70" si="12">IF(ISNUMBER(Q7),IF(Q7=1,IF(LEN(D7)&gt;1,2,""),IF(LEN(RIGHT(D7,LEN(D7)-SEARCH(";",SUBSTITUTE(D7,".",";",Q7-1),1)))&gt;1,2,"")),"")</f>
        <v/>
      </c>
      <c r="S7" s="67">
        <f>SMALL($E$7:$E$406,ROW(A7)-ROW($A$6))</f>
        <v>100</v>
      </c>
      <c r="T7" s="67" t="str">
        <f t="shared" ref="T7:T70" si="13">INDEX($D$7:$D$406,MATCH(S7,$E$7:$E$406,0),1)</f>
        <v>1</v>
      </c>
      <c r="U7" s="68" t="str">
        <f>IFERROR(""&amp;INDEX(automaticUpdate,MATCH(Calculation!T7,changerange,0),1),"")</f>
        <v>Marketing Ideas</v>
      </c>
      <c r="V7" s="68" t="str">
        <f>IFERROR(IF(LEN(INDEX(Mindmap!$D$9:$D$407,MATCH(Calculation!T7,changerange,0),1))=0,"",INDEX(Mindmap!$D$9:$D$407,MATCH(Calculation!T7,changerange,0),1)),"")</f>
        <v/>
      </c>
      <c r="W7" s="67" t="str">
        <f t="shared" ref="W7:W38" si="14">T7 &amp; " - " &amp;U7</f>
        <v>1 - Marketing Ideas</v>
      </c>
      <c r="X7" s="34" t="str">
        <f t="array" ref="X7">IFERROR(IF(AND(LEN(T7)&gt;0, Y7&gt;1),IF(MATCH(1,(IFERROR(SEARCH(T7&amp;".",$T$7:$T$406),0)),0)&gt;0,""),""),maxL)</f>
        <v/>
      </c>
      <c r="Y7" s="35">
        <f>IF(LEN(T7)&gt;0,LEN(T7)-LEN(SUBSTITUTE(T7,".",""))+1,"")</f>
        <v>1</v>
      </c>
      <c r="Z7" s="34" t="str">
        <f t="shared" ref="Z7:Z70" si="15">IF(AND(ISNUMBER(Y7),Y7&gt;1),IF(B7&lt;$AF$9,1,-1),"")</f>
        <v/>
      </c>
      <c r="AA7" s="36" t="str">
        <f t="shared" ref="AA7:AA70" si="16">IF(V7="","",IF(INDEX(side,MATCH(V7,$T$7:$T$406,0),1)=Z7,Z7,-1*Z7))</f>
        <v/>
      </c>
      <c r="AB7" s="36" t="str">
        <f t="shared" ref="AB7:AB38" si="17">IF(Y7=2,ROW(Y7)-ROW($AB$6),"")</f>
        <v/>
      </c>
      <c r="AC7" s="37" t="str">
        <f t="shared" ref="AC7:AC38" si="18">IFERROR(Y7*Z7,"")</f>
        <v/>
      </c>
      <c r="AE7" s="12" t="s">
        <v>8</v>
      </c>
      <c r="AF7" s="41">
        <f ca="1">MAX(OFFSET(AB7,0,0,MATCH(ROUND(AJ5/2,0),AJ7:AJ406,0),1))</f>
        <v>6</v>
      </c>
      <c r="AG7" s="9"/>
      <c r="AH7" s="80">
        <f t="shared" ref="AH7:AH70" si="19">IFERROR((Y7-1)*IF(Z7="",1,Z7),"")</f>
        <v>0</v>
      </c>
      <c r="AI7" s="39">
        <f t="array" aca="1" ref="AI7" ca="1">IF(AND(X7="",ISNUMBER(Y7)),IF(Y7=1,IF($AJ$5&lt;=COUNTIF($Y$7:$Y$406,1),COUNTIF($Y$7:Y7,1),IFERROR(IF($BI$20="Y",0.5,1)*$AJ$5*COUNTIF($Y$7:Y7,1)/(1+COUNTIF($Y$7:$Y$406,1)), COUNTIF($Y$7:Y7,1))),
IF(OR(Y8=Y9,AND(Y8&gt;Y7,Y6&gt;=Y7)),AVERAGE(OFFSET(AJ7,0,0,IFERROR(MATCH(TRUE,Y8:$Y$406&lt;=Y7,0),406),1)),MIN(OFFSET(AJ7,0,0,IFERROR(MATCH(Y7,Y8:$Y$406,0),406),1)))),"")</f>
        <v>2</v>
      </c>
      <c r="AJ7" s="39" t="str">
        <f>IF(ISNUMBER(X7),COUNT($X$7:X7),"")</f>
        <v/>
      </c>
      <c r="AL7" s="40">
        <f ca="1">IF(AND($BI$20="Y", $AJ$5&lt;&gt;0),IF(ISNUMBER(Y7),AH7-$AF$13-1,""),IF(ISNUMBER(Y7),Y7-1,""))</f>
        <v>2</v>
      </c>
      <c r="AM7" s="40">
        <f ca="1">IF(ISNUMBER(Y7),IF(AND($BI$20="Y",$AJ$5&lt;&gt;0), IF(AND(ROW(AK7)-ROW($AK$6)&gt;=$AF$9,IF(ISNUMBER(AI7),AI7,AJ7)&gt;$AF$11),IF(ISNUMBER(AI7),AI7,AJ7)-$AF$11,IF(ISNUMBER(AI7),AI7,AJ7)),  IF(ISNUMBER(AI7),AI7,AJ7) )-1,"")</f>
        <v>1</v>
      </c>
      <c r="AP7" s="34" t="str">
        <f>IF(OR(Y7=1,Y7=""),"",LEFT(SUBSTITUTE(T7,".",";",Y7-1),SEARCH(";",SUBSTITUTE(T7,".",";",Y7-1),1)-1))</f>
        <v/>
      </c>
      <c r="AQ7" s="34" t="str">
        <f t="shared" ref="AQ7:AQ70" si="20">IF(V7="","",IF(LEN(V7)-LEN(SUBSTITUTE(V7,".",""))+1&lt;Y7,-1,IF((LEN(V7)-LEN(SUBSTITUTE(V7,".",""))+1)=Y7,0,1)))</f>
        <v/>
      </c>
      <c r="AS7" s="34">
        <f>COUNTA(AV7:AV1006)</f>
        <v>11</v>
      </c>
      <c r="AT7" s="16" t="s">
        <v>0</v>
      </c>
      <c r="AU7" s="16" t="s">
        <v>69</v>
      </c>
      <c r="AV7" s="5" t="s">
        <v>140</v>
      </c>
      <c r="AX7" s="34" t="str">
        <f>IF(Y7&lt;&gt;"",T7 &amp;".1","")</f>
        <v>1.1</v>
      </c>
      <c r="AY7" s="34">
        <f>IF(Y7&lt;&gt;"",IF(Y7=1,T7+1,LEFT(T7,SEARCH(";",SUBSTITUTE(T7,".",";",Y7-1),1))&amp; RIGHT(T7,LEN(T7)-SEARCH(";",SUBSTITUTE(T7,".",";",Y7-1),1)) +1   ),"")</f>
        <v>2</v>
      </c>
      <c r="BA7" s="91" t="str">
        <f>IF(OR(BB7="",BC7&lt;&gt;"",BD7&lt;&gt;""),"",COUNT($BA$6:BA6)+1)</f>
        <v/>
      </c>
      <c r="BB7" s="90" t="str">
        <f>"1"</f>
        <v>1</v>
      </c>
      <c r="BC7" s="41" t="str">
        <f>IFERROR(MATCH(BB7,$T$7:$T$406,0) &amp; BD7,"")</f>
        <v>1</v>
      </c>
      <c r="BD7" s="34" t="str">
        <f>IF(ISNUMBER(MATCH(BB7,$BB$6:BB6,0)),2,"")</f>
        <v/>
      </c>
      <c r="BE7" s="34" t="str">
        <f>IFERROR(""&amp;INDEX($BB$7:$BB$807,MATCH(ROW(BA7)-ROW($BA$6),$BA$7:$BA$807,0),1),"")</f>
        <v>1.1.1.1</v>
      </c>
      <c r="BF7" s="34">
        <f>MAX(BA7:BA807)</f>
        <v>13</v>
      </c>
      <c r="BH7" s="107" t="s">
        <v>40</v>
      </c>
      <c r="BI7" s="26">
        <v>9</v>
      </c>
      <c r="BK7" s="81">
        <f>IFERROR(IF(D7="",0,MATCH(D7,$D$6:D6,0)),0)+BL7</f>
        <v>0</v>
      </c>
      <c r="BL7" s="81">
        <f>IF(ISNUMBER(FIND("100",D7,1))=TRUE,1,0)</f>
        <v>0</v>
      </c>
      <c r="BN7" s="34">
        <f t="array" ref="BN7">MAX(IF(Mindmap!$B$9:$B$408&lt;&gt;"",ROW(Mindmap!$B$9:$B$408)-ROW(Mindmap!$B$8),""))</f>
        <v>12</v>
      </c>
    </row>
    <row r="8" spans="1:66" x14ac:dyDescent="0.25">
      <c r="B8" s="5">
        <v>2</v>
      </c>
      <c r="C8" s="34">
        <f>IFERROR(IF(Calculation!D8="","",1),"")</f>
        <v>1</v>
      </c>
      <c r="D8" s="67" t="str">
        <f>IFERROR(IF(INDEX(Mindmap!$B$9:$B$408,B8,1)=0,"",INDEX(Mindmap!$B$9:$B$408,B8,1)),"")</f>
        <v>1.1</v>
      </c>
      <c r="E8" s="67">
        <f t="shared" si="0"/>
        <v>110</v>
      </c>
      <c r="F8" s="67" t="str">
        <f t="shared" si="1"/>
        <v>1</v>
      </c>
      <c r="G8" s="67" t="str">
        <f t="shared" si="2"/>
        <v>1</v>
      </c>
      <c r="H8" s="67" t="str">
        <f t="shared" si="3"/>
        <v/>
      </c>
      <c r="I8" s="67" t="str">
        <f t="shared" si="4"/>
        <v/>
      </c>
      <c r="J8" s="67" t="str">
        <f t="shared" si="5"/>
        <v/>
      </c>
      <c r="K8" s="67" t="str">
        <f t="shared" si="6"/>
        <v/>
      </c>
      <c r="L8" s="67" t="str">
        <f t="shared" si="7"/>
        <v/>
      </c>
      <c r="M8" s="67" t="str">
        <f t="shared" si="8"/>
        <v/>
      </c>
      <c r="N8" s="67" t="str">
        <f t="shared" si="9"/>
        <v/>
      </c>
      <c r="O8" s="67" t="str">
        <f t="shared" si="10"/>
        <v/>
      </c>
      <c r="P8" s="67" t="str">
        <f t="shared" si="11"/>
        <v>11</v>
      </c>
      <c r="Q8" s="67">
        <f t="shared" ref="Q8:Q71" si="21">IF(LEN(D8)&gt;0,LEN(D8)-LEN(SUBSTITUTE(D8,".",""))+1,"")</f>
        <v>2</v>
      </c>
      <c r="R8" s="37" t="str">
        <f t="shared" si="12"/>
        <v/>
      </c>
      <c r="S8" s="67">
        <f t="shared" ref="S8:S71" si="22">SMALL($E$7:$E$406,ROW(A8)-ROW($A$6))</f>
        <v>110</v>
      </c>
      <c r="T8" s="67" t="str">
        <f t="shared" si="13"/>
        <v>1.1</v>
      </c>
      <c r="U8" s="68" t="str">
        <f>IFERROR(""&amp;INDEX(automaticUpdate,MATCH(Calculation!T8,changerange,0),1),"")</f>
        <v>Social media</v>
      </c>
      <c r="V8" s="68" t="str">
        <f>IFERROR(IF(LEN(INDEX(Mindmap!$D$9:$D$407,MATCH(Calculation!T8,changerange,0),1))=0,"",INDEX(Mindmap!$D$9:$D$407,MATCH(Calculation!T8,changerange,0),1)),"")</f>
        <v>1.2</v>
      </c>
      <c r="W8" s="67" t="str">
        <f t="shared" si="14"/>
        <v>1.1 - Social media</v>
      </c>
      <c r="X8" s="34" t="str">
        <f t="array" ref="X8">IFERROR(IF(AND(LEN(T8)&gt;0, Y8&gt;1),IF(MATCH(1,(IFERROR(SEARCH(T8&amp;".",$T$7:$T$406),0)),0)&gt;0,""),""),maxL)</f>
        <v/>
      </c>
      <c r="Y8" s="35">
        <f t="shared" ref="Y8:Y71" si="23">IF(LEN(T8)&gt;0,LEN(T8)-LEN(SUBSTITUTE(T8,".",""))+1,"")</f>
        <v>2</v>
      </c>
      <c r="Z8" s="34">
        <f t="shared" ca="1" si="15"/>
        <v>1</v>
      </c>
      <c r="AA8" s="36">
        <f t="shared" ca="1" si="16"/>
        <v>1</v>
      </c>
      <c r="AB8" s="34">
        <f t="shared" si="17"/>
        <v>2</v>
      </c>
      <c r="AC8" s="35">
        <f t="shared" ref="AC8:AC35" ca="1" si="24">IFERROR(Y8*Z8,"")</f>
        <v>2</v>
      </c>
      <c r="AE8" s="12" t="s">
        <v>7</v>
      </c>
      <c r="AF8" s="41">
        <f ca="1">MIN(OFFSET(AB7,MATCH(ROUND(AJ5/2,0),AJ7:AJ406,0),0,406,1))</f>
        <v>8</v>
      </c>
      <c r="AG8" s="9"/>
      <c r="AH8" s="80">
        <f t="shared" ca="1" si="19"/>
        <v>1</v>
      </c>
      <c r="AI8" s="39">
        <f t="array" aca="1" ref="AI8" ca="1">IF(AND(X8="",ISNUMBER(Y8)),IF(Y8=1,IF($AJ$5&lt;=COUNTIF($Y$7:$Y$406,1),COUNTIF($Y$7:Y8,1),IFERROR(IF($BI$20="Y",0.5,1)*$AJ$5*COUNTIF($Y$7:Y8,1)/(1+COUNTIF($Y$7:$Y$406,1)), COUNTIF($Y$7:Y8,1))),
IF(OR(Y9=Y10,AND(Y9&gt;Y8,Y7&gt;=Y8)),AVERAGE(OFFSET(AJ8,0,0,IFERROR(MATCH(TRUE,Y9:$Y$406&lt;=Y8,0),406),1)),MIN(OFFSET(AJ8,0,0,IFERROR(MATCH(Y8,Y9:$Y$406,0),406),1)))),"")</f>
        <v>2</v>
      </c>
      <c r="AJ8" s="40" t="str">
        <f>IF(ISNUMBER(X8),COUNT($X$7:X8),"")</f>
        <v/>
      </c>
      <c r="AL8" s="40">
        <f t="shared" ref="AL8:AL71" ca="1" si="25">IF(AND($BI$20="Y", $AJ$5&lt;&gt;0),IF(ISNUMBER(Y8),AH8-$AF$13-1,""),IF(ISNUMBER(Y8),Y8-1,""))</f>
        <v>3</v>
      </c>
      <c r="AM8" s="40">
        <f t="shared" ref="AM8:AM71" ca="1" si="26">IF(ISNUMBER(Y8),IF(AND($BI$20="Y",$AJ$5&lt;&gt;0), IF(AND(ROW(AK8)-ROW($AK$6)&gt;=$AF$9,IF(ISNUMBER(AI8),AI8,AJ8)&gt;$AF$11),IF(ISNUMBER(AI8),AI8,AJ8)-$AF$11,IF(ISNUMBER(AI8),AI8,AJ8)),  IF(ISNUMBER(AI8),AI8,AJ8) )-1,"")</f>
        <v>1</v>
      </c>
      <c r="AP8" s="34" t="str">
        <f t="shared" ref="AP8:AP71" si="27">IF(OR(Y8=1,Y8=""),"",LEFT(SUBSTITUTE(T8,".",";",Y8-1),SEARCH(";",SUBSTITUTE(T8,".",";",Y8-1),1)-1))</f>
        <v>1</v>
      </c>
      <c r="AQ8" s="34">
        <f t="shared" si="20"/>
        <v>0</v>
      </c>
      <c r="AS8" s="5"/>
      <c r="AT8" s="16" t="s">
        <v>69</v>
      </c>
      <c r="AU8" s="16" t="s">
        <v>135</v>
      </c>
      <c r="AV8" s="5" t="s">
        <v>141</v>
      </c>
      <c r="AX8" s="34" t="str">
        <f t="shared" ref="AX8:AX71" si="28">IF(Y8&lt;&gt;"",T8 &amp;".1","")</f>
        <v>1.1.1</v>
      </c>
      <c r="AY8" s="34" t="str">
        <f t="shared" ref="AY8:AY71" si="29">IF(Y8&lt;&gt;"",IF(Y8=1,T8+1,LEFT(T8,SEARCH(";",SUBSTITUTE(T8,".",";",Y8-1),1))&amp; RIGHT(T8,LEN(T8)-SEARCH(";",SUBSTITUTE(T8,".",";",Y8-1),1)) +1   ),"")</f>
        <v>1.2</v>
      </c>
      <c r="BA8" s="91" t="str">
        <f>IF(OR(BB8="",BC8&lt;&gt;"",BD8&lt;&gt;""),"",COUNT($BA$6:BA7)+1)</f>
        <v/>
      </c>
      <c r="BB8" s="90" t="str">
        <f>IF(OR(AX7="",ISNUMBER(FIND("100",AX7,1)) ),"",""&amp;AX7)</f>
        <v>1.1</v>
      </c>
      <c r="BC8" s="41" t="str">
        <f t="shared" ref="BC8:BC71" si="30">IFERROR(MATCH(BB8,$T$7:$T$406,0) &amp; BD8,"")</f>
        <v>2</v>
      </c>
      <c r="BD8" s="34" t="str">
        <f>IF(ISNUMBER(MATCH(BB8,$BB$6:BB7,0)),2,"")</f>
        <v/>
      </c>
      <c r="BE8" s="34" t="str">
        <f t="shared" ref="BE8:BE71" si="31">IFERROR(""&amp;INDEX($BB$7:$BB$807,MATCH(ROW(BA8)-ROW($BA$6),$BA$7:$BA$807,0),1),"")</f>
        <v>1.1.2.1</v>
      </c>
      <c r="BH8" s="107" t="s">
        <v>41</v>
      </c>
      <c r="BI8" s="107">
        <v>10</v>
      </c>
      <c r="BK8" s="81">
        <f>IFERROR(IF(D8="",0,MATCH(D8,$D$6:D7,0)),0)+BL8</f>
        <v>0</v>
      </c>
      <c r="BL8" s="81">
        <f t="shared" ref="BL8:BL71" si="32">IF(ISNUMBER(FIND("100",D8,1))=TRUE,1,0)</f>
        <v>0</v>
      </c>
    </row>
    <row r="9" spans="1:66" x14ac:dyDescent="0.25">
      <c r="B9" s="5">
        <v>3</v>
      </c>
      <c r="C9" s="34">
        <f>IFERROR(IF(Calculation!D9="","",1),"")</f>
        <v>1</v>
      </c>
      <c r="D9" s="67" t="str">
        <f>IFERROR(IF(INDEX(Mindmap!$B$9:$B$408,B9,1)=0,"",INDEX(Mindmap!$B$9:$B$408,B9,1)),"")</f>
        <v>1.1.1</v>
      </c>
      <c r="E9" s="67">
        <f t="shared" si="0"/>
        <v>111</v>
      </c>
      <c r="F9" s="67" t="str">
        <f t="shared" si="1"/>
        <v>1</v>
      </c>
      <c r="G9" s="67" t="str">
        <f t="shared" si="2"/>
        <v>1</v>
      </c>
      <c r="H9" s="67" t="str">
        <f t="shared" si="3"/>
        <v>1</v>
      </c>
      <c r="I9" s="67" t="str">
        <f t="shared" si="4"/>
        <v/>
      </c>
      <c r="J9" s="67" t="str">
        <f t="shared" si="5"/>
        <v/>
      </c>
      <c r="K9" s="67" t="str">
        <f t="shared" si="6"/>
        <v/>
      </c>
      <c r="L9" s="67" t="str">
        <f t="shared" si="7"/>
        <v/>
      </c>
      <c r="M9" s="67" t="str">
        <f t="shared" si="8"/>
        <v/>
      </c>
      <c r="N9" s="67" t="str">
        <f t="shared" si="9"/>
        <v/>
      </c>
      <c r="O9" s="67" t="str">
        <f t="shared" si="10"/>
        <v/>
      </c>
      <c r="P9" s="67" t="str">
        <f t="shared" si="11"/>
        <v>111</v>
      </c>
      <c r="Q9" s="67">
        <f t="shared" si="21"/>
        <v>3</v>
      </c>
      <c r="R9" s="37" t="str">
        <f t="shared" si="12"/>
        <v/>
      </c>
      <c r="S9" s="67">
        <f t="shared" si="22"/>
        <v>111</v>
      </c>
      <c r="T9" s="67" t="str">
        <f t="shared" si="13"/>
        <v>1.1.1</v>
      </c>
      <c r="U9" s="68" t="str">
        <f>IFERROR(""&amp;INDEX(automaticUpdate,MATCH(Calculation!T9,changerange,0),1),"")</f>
        <v>Post FB</v>
      </c>
      <c r="V9" s="68" t="str">
        <f>IFERROR(IF(LEN(INDEX(Mindmap!$D$9:$D$407,MATCH(Calculation!T9,changerange,0),1))=0,"",INDEX(Mindmap!$D$9:$D$407,MATCH(Calculation!T9,changerange,0),1)),"")</f>
        <v/>
      </c>
      <c r="W9" s="67" t="str">
        <f t="shared" si="14"/>
        <v>1.1.1 - Post FB</v>
      </c>
      <c r="X9" s="34">
        <f t="array" ref="X9">IFERROR(IF(AND(LEN(T9)&gt;0, Y9&gt;1),IF(MATCH(1,(IFERROR(SEARCH(T9&amp;".",$T$7:$T$406),0)),0)&gt;0,""),""),maxL)</f>
        <v>3</v>
      </c>
      <c r="Y9" s="35">
        <f t="shared" si="23"/>
        <v>3</v>
      </c>
      <c r="Z9" s="34">
        <f t="shared" ca="1" si="15"/>
        <v>1</v>
      </c>
      <c r="AA9" s="36" t="str">
        <f t="shared" si="16"/>
        <v/>
      </c>
      <c r="AB9" s="34" t="str">
        <f t="shared" si="17"/>
        <v/>
      </c>
      <c r="AC9" s="35">
        <f t="shared" ca="1" si="24"/>
        <v>3</v>
      </c>
      <c r="AE9" s="13" t="s">
        <v>10</v>
      </c>
      <c r="AF9" s="42">
        <f ca="1">IF(ABS(COUNT(OFFSET(X6,AF7,0,406,1))-COUNT(OFFSET(X6,0,0,AF7,1)))&lt;ABS(COUNT(OFFSET(X6,AF8,0,406,1))-COUNT(OFFSET(X6,0,0,AF8,1))),IF(AF7&lt;&gt;0,AF7,AF8),IF(AF8&lt;&gt;0,AF8,AF7))</f>
        <v>8</v>
      </c>
      <c r="AG9" s="10"/>
      <c r="AH9" s="80">
        <f t="shared" ca="1" si="19"/>
        <v>2</v>
      </c>
      <c r="AI9" s="39" t="str">
        <f t="array" aca="1" ref="AI9" ca="1">IF(AND(X9="",ISNUMBER(Y9)),IF(Y9=1,IF($AJ$5&lt;=COUNTIF($Y$7:$Y$406,1),COUNTIF($Y$7:Y9,1),IFERROR(IF($BI$20="Y",0.5,1)*$AJ$5*COUNTIF($Y$7:Y9,1)/(1+COUNTIF($Y$7:$Y$406,1)), COUNTIF($Y$7:Y9,1))),
IF(OR(Y10=Y11,AND(Y10&gt;Y9,Y8&gt;=Y9)),AVERAGE(OFFSET(AJ9,0,0,IFERROR(MATCH(TRUE,Y10:$Y$406&lt;=Y9,0),406),1)),MIN(OFFSET(AJ9,0,0,IFERROR(MATCH(Y9,Y10:$Y$406,0),406),1)))),"")</f>
        <v/>
      </c>
      <c r="AJ9" s="40">
        <f>IF(ISNUMBER(X9),COUNT($X$7:X9),"")</f>
        <v>1</v>
      </c>
      <c r="AL9" s="40">
        <f t="shared" ca="1" si="25"/>
        <v>4</v>
      </c>
      <c r="AM9" s="40">
        <f t="shared" ca="1" si="26"/>
        <v>0</v>
      </c>
      <c r="AP9" s="34" t="str">
        <f t="shared" si="27"/>
        <v>1.1</v>
      </c>
      <c r="AQ9" s="34" t="str">
        <f t="shared" si="20"/>
        <v/>
      </c>
      <c r="AS9" s="5"/>
      <c r="AT9" s="16" t="s">
        <v>69</v>
      </c>
      <c r="AU9" s="16" t="s">
        <v>136</v>
      </c>
      <c r="AV9" s="5" t="s">
        <v>142</v>
      </c>
      <c r="AX9" s="34" t="str">
        <f t="shared" si="28"/>
        <v>1.1.1.1</v>
      </c>
      <c r="AY9" s="34" t="str">
        <f t="shared" si="29"/>
        <v>1.1.2</v>
      </c>
      <c r="BA9" s="91" t="str">
        <f>IF(OR(BB9="",BC9&lt;&gt;"",BD9&lt;&gt;""),"",COUNT($BA$6:BA8)+1)</f>
        <v/>
      </c>
      <c r="BB9" s="90" t="str">
        <f t="shared" ref="BB9:BB72" si="33">IF(OR(AX8="",ISNUMBER(FIND("100",AX8,1)) ),"",""&amp;AX8)</f>
        <v>1.1.1</v>
      </c>
      <c r="BC9" s="41" t="str">
        <f t="shared" si="30"/>
        <v>3</v>
      </c>
      <c r="BD9" s="34" t="str">
        <f>IF(ISNUMBER(MATCH(BB9,$BB$6:BB8,0)),2,"")</f>
        <v/>
      </c>
      <c r="BE9" s="34" t="str">
        <f t="shared" si="31"/>
        <v>1.1.3.1</v>
      </c>
      <c r="BH9" s="107" t="s">
        <v>42</v>
      </c>
      <c r="BI9" s="26">
        <v>3</v>
      </c>
      <c r="BK9" s="81">
        <f>IFERROR(IF(D9="",0,MATCH(D9,$D$6:D8,0)),0)+BL9</f>
        <v>0</v>
      </c>
      <c r="BL9" s="81">
        <f t="shared" si="32"/>
        <v>0</v>
      </c>
    </row>
    <row r="10" spans="1:66" x14ac:dyDescent="0.25">
      <c r="B10" s="5">
        <v>4</v>
      </c>
      <c r="C10" s="34">
        <f>IFERROR(IF(Calculation!D10="","",1),"")</f>
        <v>1</v>
      </c>
      <c r="D10" s="67" t="str">
        <f>IFERROR(IF(INDEX(Mindmap!$B$9:$B$408,B10,1)=0,"",INDEX(Mindmap!$B$9:$B$408,B10,1)),"")</f>
        <v>1.1.2</v>
      </c>
      <c r="E10" s="67">
        <f t="shared" si="0"/>
        <v>112</v>
      </c>
      <c r="F10" s="67" t="str">
        <f t="shared" si="1"/>
        <v>1</v>
      </c>
      <c r="G10" s="67" t="str">
        <f t="shared" si="2"/>
        <v>1</v>
      </c>
      <c r="H10" s="67" t="str">
        <f t="shared" si="3"/>
        <v>2</v>
      </c>
      <c r="I10" s="67" t="str">
        <f t="shared" si="4"/>
        <v/>
      </c>
      <c r="J10" s="67" t="str">
        <f t="shared" si="5"/>
        <v/>
      </c>
      <c r="K10" s="67" t="str">
        <f t="shared" si="6"/>
        <v/>
      </c>
      <c r="L10" s="67" t="str">
        <f t="shared" si="7"/>
        <v/>
      </c>
      <c r="M10" s="67" t="str">
        <f t="shared" si="8"/>
        <v/>
      </c>
      <c r="N10" s="67" t="str">
        <f t="shared" si="9"/>
        <v/>
      </c>
      <c r="O10" s="67" t="str">
        <f t="shared" si="10"/>
        <v/>
      </c>
      <c r="P10" s="67" t="str">
        <f t="shared" si="11"/>
        <v>112</v>
      </c>
      <c r="Q10" s="67">
        <f t="shared" si="21"/>
        <v>3</v>
      </c>
      <c r="R10" s="37" t="str">
        <f t="shared" si="12"/>
        <v/>
      </c>
      <c r="S10" s="67">
        <f t="shared" si="22"/>
        <v>112</v>
      </c>
      <c r="T10" s="67" t="str">
        <f t="shared" si="13"/>
        <v>1.1.2</v>
      </c>
      <c r="U10" s="68" t="str">
        <f>IFERROR(""&amp;INDEX(automaticUpdate,MATCH(Calculation!T10,changerange,0),1),"")</f>
        <v>Post to Instagram</v>
      </c>
      <c r="V10" s="68" t="str">
        <f>IFERROR(IF(LEN(INDEX(Mindmap!$D$9:$D$407,MATCH(Calculation!T10,changerange,0),1))=0,"",INDEX(Mindmap!$D$9:$D$407,MATCH(Calculation!T10,changerange,0),1)),"")</f>
        <v/>
      </c>
      <c r="W10" s="67" t="str">
        <f t="shared" si="14"/>
        <v>1.1.2 - Post to Instagram</v>
      </c>
      <c r="X10" s="34">
        <f t="array" ref="X10">IFERROR(IF(AND(LEN(T10)&gt;0, Y10&gt;1),IF(MATCH(1,(IFERROR(SEARCH(T10&amp;".",$T$7:$T$406),0)),0)&gt;0,""),""),maxL)</f>
        <v>3</v>
      </c>
      <c r="Y10" s="35">
        <f t="shared" si="23"/>
        <v>3</v>
      </c>
      <c r="Z10" s="34">
        <f t="shared" ca="1" si="15"/>
        <v>1</v>
      </c>
      <c r="AA10" s="36" t="str">
        <f t="shared" si="16"/>
        <v/>
      </c>
      <c r="AB10" s="34" t="str">
        <f t="shared" si="17"/>
        <v/>
      </c>
      <c r="AC10" s="35">
        <f t="shared" ca="1" si="24"/>
        <v>3</v>
      </c>
      <c r="AE10" s="11"/>
      <c r="AH10" s="80">
        <f t="shared" ca="1" si="19"/>
        <v>2</v>
      </c>
      <c r="AI10" s="39" t="str">
        <f t="array" aca="1" ref="AI10" ca="1">IF(AND(X10="",ISNUMBER(Y10)),IF(Y10=1,IF($AJ$5&lt;=COUNTIF($Y$7:$Y$406,1),COUNTIF($Y$7:Y10,1),IFERROR(IF($BI$20="Y",0.5,1)*$AJ$5*COUNTIF($Y$7:Y10,1)/(1+COUNTIF($Y$7:$Y$406,1)), COUNTIF($Y$7:Y10,1))),
IF(OR(Y11=Y12,AND(Y11&gt;Y10,Y9&gt;=Y10)),AVERAGE(OFFSET(AJ10,0,0,IFERROR(MATCH(TRUE,Y11:$Y$406&lt;=Y10,0),406),1)),MIN(OFFSET(AJ10,0,0,IFERROR(MATCH(Y10,Y11:$Y$406,0),406),1)))),"")</f>
        <v/>
      </c>
      <c r="AJ10" s="40">
        <f>IF(ISNUMBER(X10),COUNT($X$7:X10),"")</f>
        <v>2</v>
      </c>
      <c r="AL10" s="40">
        <f t="shared" ca="1" si="25"/>
        <v>4</v>
      </c>
      <c r="AM10" s="40">
        <f t="shared" ca="1" si="26"/>
        <v>1</v>
      </c>
      <c r="AP10" s="34" t="str">
        <f t="shared" si="27"/>
        <v>1.1</v>
      </c>
      <c r="AQ10" s="34" t="str">
        <f t="shared" si="20"/>
        <v/>
      </c>
      <c r="AS10" s="5"/>
      <c r="AT10" s="16" t="s">
        <v>69</v>
      </c>
      <c r="AU10" s="16" t="s">
        <v>137</v>
      </c>
      <c r="AV10" s="5" t="s">
        <v>143</v>
      </c>
      <c r="AX10" s="34" t="str">
        <f t="shared" si="28"/>
        <v>1.1.2.1</v>
      </c>
      <c r="AY10" s="34" t="str">
        <f t="shared" si="29"/>
        <v>1.1.3</v>
      </c>
      <c r="BA10" s="91">
        <f>IF(OR(BB10="",BC10&lt;&gt;"",BD10&lt;&gt;""),"",COUNT($BA$6:BA9)+1)</f>
        <v>1</v>
      </c>
      <c r="BB10" s="90" t="str">
        <f t="shared" si="33"/>
        <v>1.1.1.1</v>
      </c>
      <c r="BC10" s="41" t="str">
        <f t="shared" si="30"/>
        <v/>
      </c>
      <c r="BD10" s="34" t="str">
        <f>IF(ISNUMBER(MATCH(BB10,$BB$6:BB9,0)),2,"")</f>
        <v/>
      </c>
      <c r="BE10" s="34" t="str">
        <f t="shared" si="31"/>
        <v>1.2.1.1</v>
      </c>
      <c r="BH10" s="107" t="s">
        <v>47</v>
      </c>
      <c r="BI10" s="26">
        <v>12</v>
      </c>
      <c r="BK10" s="81">
        <f>IFERROR(IF(D10="",0,MATCH(D10,$D$6:D9,0)),0)+BL10</f>
        <v>0</v>
      </c>
      <c r="BL10" s="81">
        <f t="shared" si="32"/>
        <v>0</v>
      </c>
    </row>
    <row r="11" spans="1:66" x14ac:dyDescent="0.25">
      <c r="B11" s="5">
        <v>5</v>
      </c>
      <c r="C11" s="34">
        <f>IFERROR(IF(Calculation!D11="","",1),"")</f>
        <v>1</v>
      </c>
      <c r="D11" s="67" t="str">
        <f>IFERROR(IF(INDEX(Mindmap!$B$9:$B$408,B11,1)=0,"",INDEX(Mindmap!$B$9:$B$408,B11,1)),"")</f>
        <v>1.1.3</v>
      </c>
      <c r="E11" s="67">
        <f t="shared" si="0"/>
        <v>113</v>
      </c>
      <c r="F11" s="67" t="str">
        <f t="shared" si="1"/>
        <v>1</v>
      </c>
      <c r="G11" s="67" t="str">
        <f t="shared" si="2"/>
        <v>1</v>
      </c>
      <c r="H11" s="67" t="str">
        <f t="shared" si="3"/>
        <v>3</v>
      </c>
      <c r="I11" s="67" t="str">
        <f t="shared" si="4"/>
        <v/>
      </c>
      <c r="J11" s="67" t="str">
        <f t="shared" si="5"/>
        <v/>
      </c>
      <c r="K11" s="67" t="str">
        <f t="shared" si="6"/>
        <v/>
      </c>
      <c r="L11" s="67" t="str">
        <f t="shared" si="7"/>
        <v/>
      </c>
      <c r="M11" s="67" t="str">
        <f t="shared" si="8"/>
        <v/>
      </c>
      <c r="N11" s="67" t="str">
        <f t="shared" si="9"/>
        <v/>
      </c>
      <c r="O11" s="67" t="str">
        <f t="shared" si="10"/>
        <v/>
      </c>
      <c r="P11" s="67" t="str">
        <f t="shared" si="11"/>
        <v>113</v>
      </c>
      <c r="Q11" s="67">
        <f t="shared" si="21"/>
        <v>3</v>
      </c>
      <c r="R11" s="37" t="str">
        <f t="shared" si="12"/>
        <v/>
      </c>
      <c r="S11" s="67">
        <f t="shared" si="22"/>
        <v>113</v>
      </c>
      <c r="T11" s="67" t="str">
        <f t="shared" si="13"/>
        <v>1.1.3</v>
      </c>
      <c r="U11" s="68" t="str">
        <f>IFERROR(""&amp;INDEX(automaticUpdate,MATCH(Calculation!T11,changerange,0),1),"")</f>
        <v>Emails</v>
      </c>
      <c r="V11" s="68" t="str">
        <f>IFERROR(IF(LEN(INDEX(Mindmap!$D$9:$D$407,MATCH(Calculation!T11,changerange,0),1))=0,"",INDEX(Mindmap!$D$9:$D$407,MATCH(Calculation!T11,changerange,0),1)),"")</f>
        <v/>
      </c>
      <c r="W11" s="67" t="str">
        <f t="shared" si="14"/>
        <v>1.1.3 - Emails</v>
      </c>
      <c r="X11" s="34">
        <f t="array" ref="X11">IFERROR(IF(AND(LEN(T11)&gt;0, Y11&gt;1),IF(MATCH(1,(IFERROR(SEARCH(T11&amp;".",$T$7:$T$406),0)),0)&gt;0,""),""),maxL)</f>
        <v>3</v>
      </c>
      <c r="Y11" s="35">
        <f t="shared" si="23"/>
        <v>3</v>
      </c>
      <c r="Z11" s="34">
        <f t="shared" ca="1" si="15"/>
        <v>1</v>
      </c>
      <c r="AA11" s="36" t="str">
        <f t="shared" si="16"/>
        <v/>
      </c>
      <c r="AB11" s="34" t="str">
        <f t="shared" si="17"/>
        <v/>
      </c>
      <c r="AC11" s="35">
        <f t="shared" ca="1" si="24"/>
        <v>3</v>
      </c>
      <c r="AE11" s="14" t="s">
        <v>16</v>
      </c>
      <c r="AF11" s="43">
        <f t="array" aca="1" ref="AF11" ca="1">INDEX(AJ7:AJ406,AF9-1,1)</f>
        <v>4</v>
      </c>
      <c r="AH11" s="80">
        <f t="shared" ca="1" si="19"/>
        <v>2</v>
      </c>
      <c r="AI11" s="39" t="str">
        <f t="array" aca="1" ref="AI11" ca="1">IF(AND(X11="",ISNUMBER(Y11)),IF(Y11=1,IF($AJ$5&lt;=COUNTIF($Y$7:$Y$406,1),COUNTIF($Y$7:Y11,1),IFERROR(IF($BI$20="Y",0.5,1)*$AJ$5*COUNTIF($Y$7:Y11,1)/(1+COUNTIF($Y$7:$Y$406,1)), COUNTIF($Y$7:Y11,1))),
IF(OR(Y12=Y13,AND(Y12&gt;Y11,Y10&gt;=Y11)),AVERAGE(OFFSET(AJ11,0,0,IFERROR(MATCH(TRUE,Y12:$Y$406&lt;=Y11,0),406),1)),MIN(OFFSET(AJ11,0,0,IFERROR(MATCH(Y11,Y12:$Y$406,0),406),1)))),"")</f>
        <v/>
      </c>
      <c r="AJ11" s="40">
        <f>IF(ISNUMBER(X11),COUNT($X$7:X11),"")</f>
        <v>3</v>
      </c>
      <c r="AL11" s="40">
        <f t="shared" ca="1" si="25"/>
        <v>4</v>
      </c>
      <c r="AM11" s="40">
        <f t="shared" ca="1" si="26"/>
        <v>2</v>
      </c>
      <c r="AP11" s="34" t="str">
        <f t="shared" si="27"/>
        <v>1.1</v>
      </c>
      <c r="AQ11" s="34" t="str">
        <f t="shared" si="20"/>
        <v/>
      </c>
      <c r="AS11" s="5"/>
      <c r="AT11" s="16" t="s">
        <v>0</v>
      </c>
      <c r="AU11" s="16" t="s">
        <v>70</v>
      </c>
      <c r="AV11" s="108" t="s">
        <v>144</v>
      </c>
      <c r="AX11" s="34" t="str">
        <f t="shared" si="28"/>
        <v>1.1.3.1</v>
      </c>
      <c r="AY11" s="34" t="str">
        <f t="shared" si="29"/>
        <v>1.1.4</v>
      </c>
      <c r="BA11" s="91">
        <f>IF(OR(BB11="",BC11&lt;&gt;"",BD11&lt;&gt;""),"",COUNT($BA$6:BA10)+1)</f>
        <v>2</v>
      </c>
      <c r="BB11" s="90" t="str">
        <f t="shared" si="33"/>
        <v>1.1.2.1</v>
      </c>
      <c r="BC11" s="41" t="str">
        <f t="shared" si="30"/>
        <v/>
      </c>
      <c r="BD11" s="34" t="str">
        <f>IF(ISNUMBER(MATCH(BB11,$BB$6:BB10,0)),2,"")</f>
        <v/>
      </c>
      <c r="BE11" s="34" t="str">
        <f t="shared" si="31"/>
        <v>1.3.1.1</v>
      </c>
      <c r="BH11" s="107" t="s">
        <v>43</v>
      </c>
      <c r="BI11" s="26">
        <v>14</v>
      </c>
      <c r="BK11" s="81">
        <f>IFERROR(IF(D11="",0,MATCH(D11,$D$6:D10,0)),0)+BL11</f>
        <v>0</v>
      </c>
      <c r="BL11" s="81">
        <f t="shared" si="32"/>
        <v>0</v>
      </c>
    </row>
    <row r="12" spans="1:66" x14ac:dyDescent="0.25">
      <c r="B12" s="5">
        <v>6</v>
      </c>
      <c r="C12" s="34">
        <f>IFERROR(IF(Calculation!D12="","",1),"")</f>
        <v>1</v>
      </c>
      <c r="D12" s="67" t="str">
        <f>IFERROR(IF(INDEX(Mindmap!$B$9:$B$408,B12,1)=0,"",INDEX(Mindmap!$B$9:$B$408,B12,1)),"")</f>
        <v>1.2</v>
      </c>
      <c r="E12" s="67">
        <f t="shared" si="0"/>
        <v>120</v>
      </c>
      <c r="F12" s="67" t="str">
        <f t="shared" si="1"/>
        <v>1</v>
      </c>
      <c r="G12" s="67" t="str">
        <f t="shared" si="2"/>
        <v>2</v>
      </c>
      <c r="H12" s="67" t="str">
        <f t="shared" si="3"/>
        <v/>
      </c>
      <c r="I12" s="67" t="str">
        <f t="shared" si="4"/>
        <v/>
      </c>
      <c r="J12" s="67" t="str">
        <f t="shared" si="5"/>
        <v/>
      </c>
      <c r="K12" s="67" t="str">
        <f t="shared" si="6"/>
        <v/>
      </c>
      <c r="L12" s="67" t="str">
        <f t="shared" si="7"/>
        <v/>
      </c>
      <c r="M12" s="67" t="str">
        <f t="shared" si="8"/>
        <v/>
      </c>
      <c r="N12" s="67" t="str">
        <f t="shared" si="9"/>
        <v/>
      </c>
      <c r="O12" s="67" t="str">
        <f t="shared" si="10"/>
        <v/>
      </c>
      <c r="P12" s="67" t="str">
        <f t="shared" si="11"/>
        <v>12</v>
      </c>
      <c r="Q12" s="67">
        <f t="shared" si="21"/>
        <v>2</v>
      </c>
      <c r="R12" s="37" t="str">
        <f t="shared" si="12"/>
        <v/>
      </c>
      <c r="S12" s="67">
        <f t="shared" si="22"/>
        <v>120</v>
      </c>
      <c r="T12" s="67" t="str">
        <f t="shared" si="13"/>
        <v>1.2</v>
      </c>
      <c r="U12" s="68" t="str">
        <f>IFERROR(""&amp;INDEX(automaticUpdate,MATCH(Calculation!T12,changerange,0),1),"")</f>
        <v>new item</v>
      </c>
      <c r="V12" s="68" t="str">
        <f>IFERROR(IF(LEN(INDEX(Mindmap!$D$9:$D$407,MATCH(Calculation!T12,changerange,0),1))=0,"",INDEX(Mindmap!$D$9:$D$407,MATCH(Calculation!T12,changerange,0),1)),"")</f>
        <v/>
      </c>
      <c r="W12" s="67" t="str">
        <f t="shared" si="14"/>
        <v>1.2 - new item</v>
      </c>
      <c r="X12" s="34" t="str">
        <f t="array" ref="X12">IFERROR(IF(AND(LEN(T12)&gt;0, Y12&gt;1),IF(MATCH(1,(IFERROR(SEARCH(T12&amp;".",$T$7:$T$406),0)),0)&gt;0,""),""),maxL)</f>
        <v/>
      </c>
      <c r="Y12" s="35">
        <f t="shared" si="23"/>
        <v>2</v>
      </c>
      <c r="Z12" s="34">
        <f t="shared" ca="1" si="15"/>
        <v>1</v>
      </c>
      <c r="AA12" s="36" t="str">
        <f t="shared" si="16"/>
        <v/>
      </c>
      <c r="AB12" s="34">
        <f t="shared" si="17"/>
        <v>6</v>
      </c>
      <c r="AC12" s="35">
        <f t="shared" ca="1" si="24"/>
        <v>2</v>
      </c>
      <c r="AE12" s="12" t="s">
        <v>17</v>
      </c>
      <c r="AF12" s="44">
        <f>MAX(Y7:Y406)</f>
        <v>3</v>
      </c>
      <c r="AH12" s="80">
        <f t="shared" ca="1" si="19"/>
        <v>1</v>
      </c>
      <c r="AI12" s="39">
        <f t="array" aca="1" ref="AI12" ca="1">IF(AND(X12="",ISNUMBER(Y12)),IF(Y12=1,IF($AJ$5&lt;=COUNTIF($Y$7:$Y$406,1),COUNTIF($Y$7:Y12,1),IFERROR(IF($BI$20="Y",0.5,1)*$AJ$5*COUNTIF($Y$7:Y12,1)/(1+COUNTIF($Y$7:$Y$406,1)), COUNTIF($Y$7:Y12,1))),
IF(OR(Y13=Y14,AND(Y13&gt;Y12,Y11&gt;=Y12)),AVERAGE(OFFSET(AJ12,0,0,IFERROR(MATCH(TRUE,Y13:$Y$406&lt;=Y12,0),406),1)),MIN(OFFSET(AJ12,0,0,IFERROR(MATCH(Y12,Y13:$Y$406,0),406),1)))),"")</f>
        <v>4</v>
      </c>
      <c r="AJ12" s="40" t="str">
        <f>IF(ISNUMBER(X12),COUNT($X$7:X12),"")</f>
        <v/>
      </c>
      <c r="AL12" s="40">
        <f t="shared" ca="1" si="25"/>
        <v>3</v>
      </c>
      <c r="AM12" s="40">
        <f t="shared" ca="1" si="26"/>
        <v>3</v>
      </c>
      <c r="AP12" s="34" t="str">
        <f t="shared" si="27"/>
        <v>1</v>
      </c>
      <c r="AQ12" s="34" t="str">
        <f t="shared" si="20"/>
        <v/>
      </c>
      <c r="AS12" s="5"/>
      <c r="AT12" s="16" t="s">
        <v>70</v>
      </c>
      <c r="AU12" s="16" t="s">
        <v>127</v>
      </c>
      <c r="AV12" s="108" t="s">
        <v>145</v>
      </c>
      <c r="AW12" s="109"/>
      <c r="AX12" s="34" t="str">
        <f t="shared" si="28"/>
        <v>1.2.1</v>
      </c>
      <c r="AY12" s="34" t="str">
        <f t="shared" si="29"/>
        <v>1.3</v>
      </c>
      <c r="BA12" s="91">
        <f>IF(OR(BB12="",BC12&lt;&gt;"",BD12&lt;&gt;""),"",COUNT($BA$6:BA11)+1)</f>
        <v>3</v>
      </c>
      <c r="BB12" s="90" t="str">
        <f t="shared" si="33"/>
        <v>1.1.3.1</v>
      </c>
      <c r="BC12" s="41" t="str">
        <f t="shared" si="30"/>
        <v/>
      </c>
      <c r="BD12" s="34" t="str">
        <f>IF(ISNUMBER(MATCH(BB12,$BB$6:BB11,0)),2,"")</f>
        <v/>
      </c>
      <c r="BE12" s="34" t="str">
        <f t="shared" si="31"/>
        <v>1.3.2.1</v>
      </c>
      <c r="BH12" s="107" t="s">
        <v>46</v>
      </c>
      <c r="BI12" s="26">
        <v>8</v>
      </c>
      <c r="BK12" s="81">
        <f>IFERROR(IF(D12="",0,MATCH(D12,$D$6:D11,0)),0)+BL12</f>
        <v>0</v>
      </c>
      <c r="BL12" s="81">
        <f t="shared" si="32"/>
        <v>0</v>
      </c>
    </row>
    <row r="13" spans="1:66" x14ac:dyDescent="0.25">
      <c r="B13" s="5">
        <v>7</v>
      </c>
      <c r="C13" s="34">
        <f>IFERROR(IF(Calculation!D13="","",1),"")</f>
        <v>1</v>
      </c>
      <c r="D13" s="67" t="str">
        <f>IFERROR(IF(INDEX(Mindmap!$B$9:$B$408,B13,1)=0,"",INDEX(Mindmap!$B$9:$B$408,B13,1)),"")</f>
        <v>1.2.1</v>
      </c>
      <c r="E13" s="67">
        <f t="shared" si="0"/>
        <v>121</v>
      </c>
      <c r="F13" s="67" t="str">
        <f t="shared" si="1"/>
        <v>1</v>
      </c>
      <c r="G13" s="67" t="str">
        <f t="shared" si="2"/>
        <v>2</v>
      </c>
      <c r="H13" s="67" t="str">
        <f t="shared" si="3"/>
        <v>1</v>
      </c>
      <c r="I13" s="67" t="str">
        <f t="shared" si="4"/>
        <v/>
      </c>
      <c r="J13" s="67" t="str">
        <f t="shared" si="5"/>
        <v/>
      </c>
      <c r="K13" s="67" t="str">
        <f t="shared" si="6"/>
        <v/>
      </c>
      <c r="L13" s="67" t="str">
        <f t="shared" si="7"/>
        <v/>
      </c>
      <c r="M13" s="67" t="str">
        <f t="shared" si="8"/>
        <v/>
      </c>
      <c r="N13" s="67" t="str">
        <f t="shared" si="9"/>
        <v/>
      </c>
      <c r="O13" s="67" t="str">
        <f t="shared" si="10"/>
        <v/>
      </c>
      <c r="P13" s="67" t="str">
        <f t="shared" si="11"/>
        <v>121</v>
      </c>
      <c r="Q13" s="67">
        <f t="shared" si="21"/>
        <v>3</v>
      </c>
      <c r="R13" s="37" t="str">
        <f t="shared" si="12"/>
        <v/>
      </c>
      <c r="S13" s="67">
        <f t="shared" si="22"/>
        <v>121</v>
      </c>
      <c r="T13" s="67" t="str">
        <f t="shared" si="13"/>
        <v>1.2.1</v>
      </c>
      <c r="U13" s="68" t="str">
        <f>IFERROR(""&amp;INDEX(automaticUpdate,MATCH(Calculation!T13,changerange,0),1),"")</f>
        <v>Schedule Twitter</v>
      </c>
      <c r="V13" s="68" t="str">
        <f>IFERROR(IF(LEN(INDEX(Mindmap!$D$9:$D$407,MATCH(Calculation!T13,changerange,0),1))=0,"",INDEX(Mindmap!$D$9:$D$407,MATCH(Calculation!T13,changerange,0),1)),"")</f>
        <v/>
      </c>
      <c r="W13" s="67" t="str">
        <f t="shared" si="14"/>
        <v>1.2.1 - Schedule Twitter</v>
      </c>
      <c r="X13" s="34">
        <f t="array" ref="X13">IFERROR(IF(AND(LEN(T13)&gt;0, Y13&gt;1),IF(MATCH(1,(IFERROR(SEARCH(T13&amp;".",$T$7:$T$406),0)),0)&gt;0,""),""),maxL)</f>
        <v>3</v>
      </c>
      <c r="Y13" s="35">
        <f t="shared" si="23"/>
        <v>3</v>
      </c>
      <c r="Z13" s="34">
        <f t="shared" ca="1" si="15"/>
        <v>1</v>
      </c>
      <c r="AA13" s="36" t="str">
        <f t="shared" si="16"/>
        <v/>
      </c>
      <c r="AB13" s="34" t="str">
        <f t="shared" si="17"/>
        <v/>
      </c>
      <c r="AC13" s="35">
        <f t="shared" ca="1" si="24"/>
        <v>3</v>
      </c>
      <c r="AE13" s="12" t="s">
        <v>29</v>
      </c>
      <c r="AF13" s="44">
        <f ca="1">MIN(AC7:AC406)</f>
        <v>-3</v>
      </c>
      <c r="AH13" s="80">
        <f t="shared" ca="1" si="19"/>
        <v>2</v>
      </c>
      <c r="AI13" s="39" t="str">
        <f t="array" aca="1" ref="AI13" ca="1">IF(AND(X13="",ISNUMBER(Y13)),IF(Y13=1,IF($AJ$5&lt;=COUNTIF($Y$7:$Y$406,1),COUNTIF($Y$7:Y13,1),IFERROR(IF($BI$20="Y",0.5,1)*$AJ$5*COUNTIF($Y$7:Y13,1)/(1+COUNTIF($Y$7:$Y$406,1)), COUNTIF($Y$7:Y13,1))),
IF(OR(Y14=Y15,AND(Y14&gt;Y13,Y12&gt;=Y13)),AVERAGE(OFFSET(AJ13,0,0,IFERROR(MATCH(TRUE,Y14:$Y$406&lt;=Y13,0),406),1)),MIN(OFFSET(AJ13,0,0,IFERROR(MATCH(Y13,Y14:$Y$406,0),406),1)))),"")</f>
        <v/>
      </c>
      <c r="AJ13" s="40">
        <f>IF(ISNUMBER(X13),COUNT($X$7:X13),"")</f>
        <v>4</v>
      </c>
      <c r="AL13" s="40">
        <f t="shared" ca="1" si="25"/>
        <v>4</v>
      </c>
      <c r="AM13" s="40">
        <f t="shared" ca="1" si="26"/>
        <v>3</v>
      </c>
      <c r="AP13" s="34" t="str">
        <f t="shared" si="27"/>
        <v>1.2</v>
      </c>
      <c r="AQ13" s="34" t="str">
        <f t="shared" si="20"/>
        <v/>
      </c>
      <c r="AS13" s="5"/>
      <c r="AT13" s="16" t="s">
        <v>0</v>
      </c>
      <c r="AU13" s="16" t="s">
        <v>71</v>
      </c>
      <c r="AV13" s="108" t="s">
        <v>146</v>
      </c>
      <c r="AW13" s="109"/>
      <c r="AX13" s="34" t="str">
        <f t="shared" si="28"/>
        <v>1.2.1.1</v>
      </c>
      <c r="AY13" s="34" t="str">
        <f t="shared" si="29"/>
        <v>1.2.2</v>
      </c>
      <c r="BA13" s="91" t="str">
        <f>IF(OR(BB13="",BC13&lt;&gt;"",BD13&lt;&gt;""),"",COUNT($BA$6:BA12)+1)</f>
        <v/>
      </c>
      <c r="BB13" s="90" t="str">
        <f t="shared" si="33"/>
        <v>1.2.1</v>
      </c>
      <c r="BC13" s="41" t="str">
        <f t="shared" si="30"/>
        <v>7</v>
      </c>
      <c r="BD13" s="34" t="str">
        <f>IF(ISNUMBER(MATCH(BB13,$BB$6:BB12,0)),2,"")</f>
        <v/>
      </c>
      <c r="BE13" s="34" t="str">
        <f t="shared" si="31"/>
        <v>1.4.1</v>
      </c>
      <c r="BH13" s="107" t="s">
        <v>44</v>
      </c>
      <c r="BI13" s="26">
        <v>6</v>
      </c>
      <c r="BK13" s="81">
        <f>IFERROR(IF(D13="",0,MATCH(D13,$D$6:D12,0)),0)+BL13</f>
        <v>0</v>
      </c>
      <c r="BL13" s="81">
        <f t="shared" si="32"/>
        <v>0</v>
      </c>
    </row>
    <row r="14" spans="1:66" x14ac:dyDescent="0.25">
      <c r="B14" s="5">
        <v>8</v>
      </c>
      <c r="C14" s="34">
        <f>IFERROR(IF(Calculation!D14="","",1),"")</f>
        <v>1</v>
      </c>
      <c r="D14" s="67" t="str">
        <f>IFERROR(IF(INDEX(Mindmap!$B$9:$B$408,B14,1)=0,"",INDEX(Mindmap!$B$9:$B$408,B14,1)),"")</f>
        <v>1.3</v>
      </c>
      <c r="E14" s="67">
        <f t="shared" si="0"/>
        <v>130</v>
      </c>
      <c r="F14" s="67" t="str">
        <f t="shared" si="1"/>
        <v>1</v>
      </c>
      <c r="G14" s="67" t="str">
        <f t="shared" si="2"/>
        <v>3</v>
      </c>
      <c r="H14" s="67" t="str">
        <f t="shared" si="3"/>
        <v/>
      </c>
      <c r="I14" s="67" t="str">
        <f t="shared" si="4"/>
        <v/>
      </c>
      <c r="J14" s="67" t="str">
        <f t="shared" si="5"/>
        <v/>
      </c>
      <c r="K14" s="67" t="str">
        <f t="shared" si="6"/>
        <v/>
      </c>
      <c r="L14" s="67" t="str">
        <f t="shared" si="7"/>
        <v/>
      </c>
      <c r="M14" s="67" t="str">
        <f t="shared" si="8"/>
        <v/>
      </c>
      <c r="N14" s="67" t="str">
        <f t="shared" si="9"/>
        <v/>
      </c>
      <c r="O14" s="67" t="str">
        <f t="shared" si="10"/>
        <v/>
      </c>
      <c r="P14" s="67" t="str">
        <f t="shared" si="11"/>
        <v>13</v>
      </c>
      <c r="Q14" s="67">
        <f t="shared" si="21"/>
        <v>2</v>
      </c>
      <c r="R14" s="37" t="str">
        <f t="shared" si="12"/>
        <v/>
      </c>
      <c r="S14" s="67">
        <f t="shared" si="22"/>
        <v>130</v>
      </c>
      <c r="T14" s="67" t="str">
        <f t="shared" si="13"/>
        <v>1.3</v>
      </c>
      <c r="U14" s="68" t="str">
        <f>IFERROR(""&amp;INDEX(automaticUpdate,MATCH(Calculation!T14,changerange,0),1),"")</f>
        <v>rewrite</v>
      </c>
      <c r="V14" s="68" t="str">
        <f>IFERROR(IF(LEN(INDEX(Mindmap!$D$9:$D$407,MATCH(Calculation!T14,changerange,0),1))=0,"",INDEX(Mindmap!$D$9:$D$407,MATCH(Calculation!T14,changerange,0),1)),"")</f>
        <v>1.4</v>
      </c>
      <c r="W14" s="67" t="str">
        <f t="shared" si="14"/>
        <v>1.3 - rewrite</v>
      </c>
      <c r="X14" s="34" t="str">
        <f t="array" ref="X14">IFERROR(IF(AND(LEN(T14)&gt;0, Y14&gt;1),IF(MATCH(1,(IFERROR(SEARCH(T14&amp;".",$T$7:$T$406),0)),0)&gt;0,""),""),maxL)</f>
        <v/>
      </c>
      <c r="Y14" s="35">
        <f t="shared" si="23"/>
        <v>2</v>
      </c>
      <c r="Z14" s="34">
        <f t="shared" ca="1" si="15"/>
        <v>-1</v>
      </c>
      <c r="AA14" s="36">
        <f t="shared" ca="1" si="16"/>
        <v>-1</v>
      </c>
      <c r="AB14" s="34">
        <f t="shared" si="17"/>
        <v>8</v>
      </c>
      <c r="AC14" s="35">
        <f t="shared" ca="1" si="24"/>
        <v>-2</v>
      </c>
      <c r="AE14" s="12" t="s">
        <v>20</v>
      </c>
      <c r="AF14" s="44">
        <f>COUNT(C7:C406)</f>
        <v>12</v>
      </c>
      <c r="AH14" s="80">
        <f t="shared" ca="1" si="19"/>
        <v>-1</v>
      </c>
      <c r="AI14" s="39">
        <f t="array" aca="1" ref="AI14" ca="1">IF(AND(X14="",ISNUMBER(Y14)),IF(Y14=1,IF($AJ$5&lt;=COUNTIF($Y$7:$Y$406,1),COUNTIF($Y$7:Y14,1),IFERROR(IF($BI$20="Y",0.5,1)*$AJ$5*COUNTIF($Y$7:Y14,1)/(1+COUNTIF($Y$7:$Y$406,1)), COUNTIF($Y$7:Y14,1))),
IF(OR(Y15=Y16,AND(Y15&gt;Y14,Y13&gt;=Y14)),AVERAGE(OFFSET(AJ14,0,0,IFERROR(MATCH(TRUE,Y15:$Y$406&lt;=Y14,0),406),1)),MIN(OFFSET(AJ14,0,0,IFERROR(MATCH(Y14,Y15:$Y$406,0),406),1)))),"")</f>
        <v>5.5</v>
      </c>
      <c r="AJ14" s="40" t="str">
        <f>IF(ISNUMBER(X14),COUNT($X$7:X14),"")</f>
        <v/>
      </c>
      <c r="AL14" s="40">
        <f t="shared" ca="1" si="25"/>
        <v>1</v>
      </c>
      <c r="AM14" s="40">
        <f t="shared" ca="1" si="26"/>
        <v>0.5</v>
      </c>
      <c r="AP14" s="34" t="str">
        <f t="shared" si="27"/>
        <v>1</v>
      </c>
      <c r="AQ14" s="34">
        <f t="shared" si="20"/>
        <v>0</v>
      </c>
      <c r="AS14" s="5"/>
      <c r="AT14" s="16" t="s">
        <v>71</v>
      </c>
      <c r="AU14" s="16" t="s">
        <v>130</v>
      </c>
      <c r="AV14" s="108" t="s">
        <v>147</v>
      </c>
      <c r="AW14" s="109"/>
      <c r="AX14" s="34" t="str">
        <f t="shared" si="28"/>
        <v>1.3.1</v>
      </c>
      <c r="AY14" s="34" t="str">
        <f t="shared" si="29"/>
        <v>1.4</v>
      </c>
      <c r="BA14" s="91">
        <f>IF(OR(BB14="",BC14&lt;&gt;"",BD14&lt;&gt;""),"",COUNT($BA$6:BA13)+1)</f>
        <v>4</v>
      </c>
      <c r="BB14" s="90" t="str">
        <f t="shared" si="33"/>
        <v>1.2.1.1</v>
      </c>
      <c r="BC14" s="41" t="str">
        <f t="shared" si="30"/>
        <v/>
      </c>
      <c r="BD14" s="34" t="str">
        <f>IF(ISNUMBER(MATCH(BB14,$BB$6:BB13,0)),2,"")</f>
        <v/>
      </c>
      <c r="BE14" s="34" t="str">
        <f t="shared" si="31"/>
        <v>1.5.1</v>
      </c>
      <c r="BH14" s="107" t="s">
        <v>45</v>
      </c>
      <c r="BI14" s="26">
        <v>5</v>
      </c>
      <c r="BK14" s="81">
        <f>IFERROR(IF(D14="",0,MATCH(D14,$D$6:D13,0)),0)+BL14</f>
        <v>0</v>
      </c>
      <c r="BL14" s="81">
        <f t="shared" si="32"/>
        <v>0</v>
      </c>
    </row>
    <row r="15" spans="1:66" x14ac:dyDescent="0.25">
      <c r="B15" s="5">
        <v>9</v>
      </c>
      <c r="C15" s="34">
        <f>IFERROR(IF(Calculation!D15="","",1),"")</f>
        <v>1</v>
      </c>
      <c r="D15" s="67" t="str">
        <f>IFERROR(IF(INDEX(Mindmap!$B$9:$B$408,B15,1)=0,"",INDEX(Mindmap!$B$9:$B$408,B15,1)),"")</f>
        <v>1.3.1</v>
      </c>
      <c r="E15" s="67">
        <f t="shared" si="0"/>
        <v>131</v>
      </c>
      <c r="F15" s="67" t="str">
        <f t="shared" si="1"/>
        <v>1</v>
      </c>
      <c r="G15" s="67" t="str">
        <f t="shared" si="2"/>
        <v>3</v>
      </c>
      <c r="H15" s="67" t="str">
        <f t="shared" si="3"/>
        <v>1</v>
      </c>
      <c r="I15" s="67" t="str">
        <f t="shared" si="4"/>
        <v/>
      </c>
      <c r="J15" s="67" t="str">
        <f t="shared" si="5"/>
        <v/>
      </c>
      <c r="K15" s="67" t="str">
        <f t="shared" si="6"/>
        <v/>
      </c>
      <c r="L15" s="67" t="str">
        <f t="shared" si="7"/>
        <v/>
      </c>
      <c r="M15" s="67" t="str">
        <f t="shared" si="8"/>
        <v/>
      </c>
      <c r="N15" s="67" t="str">
        <f t="shared" si="9"/>
        <v/>
      </c>
      <c r="O15" s="67" t="str">
        <f t="shared" si="10"/>
        <v/>
      </c>
      <c r="P15" s="67" t="str">
        <f t="shared" si="11"/>
        <v>131</v>
      </c>
      <c r="Q15" s="67">
        <f t="shared" si="21"/>
        <v>3</v>
      </c>
      <c r="R15" s="37" t="str">
        <f t="shared" si="12"/>
        <v/>
      </c>
      <c r="S15" s="67">
        <f t="shared" si="22"/>
        <v>131</v>
      </c>
      <c r="T15" s="67" t="str">
        <f t="shared" si="13"/>
        <v>1.3.1</v>
      </c>
      <c r="U15" s="68" t="str">
        <f>IFERROR(""&amp;INDEX(automaticUpdate,MATCH(Calculation!T15,changerange,0),1),"")</f>
        <v>Email</v>
      </c>
      <c r="V15" s="68" t="str">
        <f>IFERROR(IF(LEN(INDEX(Mindmap!$D$9:$D$407,MATCH(Calculation!T15,changerange,0),1))=0,"",INDEX(Mindmap!$D$9:$D$407,MATCH(Calculation!T15,changerange,0),1)),"")</f>
        <v/>
      </c>
      <c r="W15" s="67" t="str">
        <f t="shared" si="14"/>
        <v>1.3.1 - Email</v>
      </c>
      <c r="X15" s="34">
        <f t="array" ref="X15">IFERROR(IF(AND(LEN(T15)&gt;0, Y15&gt;1),IF(MATCH(1,(IFERROR(SEARCH(T15&amp;".",$T$7:$T$406),0)),0)&gt;0,""),""),maxL)</f>
        <v>3</v>
      </c>
      <c r="Y15" s="35">
        <f t="shared" si="23"/>
        <v>3</v>
      </c>
      <c r="Z15" s="34">
        <f t="shared" ca="1" si="15"/>
        <v>-1</v>
      </c>
      <c r="AA15" s="36" t="str">
        <f t="shared" si="16"/>
        <v/>
      </c>
      <c r="AB15" s="34" t="str">
        <f t="shared" si="17"/>
        <v/>
      </c>
      <c r="AC15" s="34">
        <f t="shared" ca="1" si="24"/>
        <v>-3</v>
      </c>
      <c r="AH15" s="80">
        <f t="shared" ca="1" si="19"/>
        <v>-2</v>
      </c>
      <c r="AI15" s="39" t="str">
        <f t="array" aca="1" ref="AI15" ca="1">IF(AND(X15="",ISNUMBER(Y15)),IF(Y15=1,IF($AJ$5&lt;=COUNTIF($Y$7:$Y$406,1),COUNTIF($Y$7:Y15,1),IFERROR(IF($BI$20="Y",0.5,1)*$AJ$5*COUNTIF($Y$7:Y15,1)/(1+COUNTIF($Y$7:$Y$406,1)), COUNTIF($Y$7:Y15,1))),
IF(OR(Y16=Y17,AND(Y16&gt;Y15,Y14&gt;=Y15)),AVERAGE(OFFSET(AJ15,0,0,IFERROR(MATCH(TRUE,Y16:$Y$406&lt;=Y15,0),406),1)),MIN(OFFSET(AJ15,0,0,IFERROR(MATCH(Y15,Y16:$Y$406,0),406),1)))),"")</f>
        <v/>
      </c>
      <c r="AJ15" s="40">
        <f>IF(ISNUMBER(X15),COUNT($X$7:X15),"")</f>
        <v>5</v>
      </c>
      <c r="AL15" s="40">
        <f t="shared" ca="1" si="25"/>
        <v>0</v>
      </c>
      <c r="AM15" s="40">
        <f t="shared" ca="1" si="26"/>
        <v>0</v>
      </c>
      <c r="AP15" s="34" t="str">
        <f t="shared" si="27"/>
        <v>1.3</v>
      </c>
      <c r="AQ15" s="34" t="str">
        <f t="shared" si="20"/>
        <v/>
      </c>
      <c r="AS15" s="5"/>
      <c r="AT15" s="16" t="s">
        <v>71</v>
      </c>
      <c r="AU15" s="16" t="s">
        <v>132</v>
      </c>
      <c r="AV15" s="108" t="s">
        <v>148</v>
      </c>
      <c r="AW15" s="109"/>
      <c r="AX15" s="34" t="str">
        <f t="shared" si="28"/>
        <v>1.3.1.1</v>
      </c>
      <c r="AY15" s="34" t="str">
        <f t="shared" si="29"/>
        <v>1.3.2</v>
      </c>
      <c r="BA15" s="91" t="str">
        <f>IF(OR(BB15="",BC15&lt;&gt;"",BD15&lt;&gt;""),"",COUNT($BA$6:BA14)+1)</f>
        <v/>
      </c>
      <c r="BB15" s="90" t="str">
        <f t="shared" si="33"/>
        <v>1.3.1</v>
      </c>
      <c r="BC15" s="41" t="str">
        <f t="shared" si="30"/>
        <v>9</v>
      </c>
      <c r="BD15" s="34" t="str">
        <f>IF(ISNUMBER(MATCH(BB15,$BB$6:BB14,0)),2,"")</f>
        <v/>
      </c>
      <c r="BE15" s="34" t="str">
        <f t="shared" si="31"/>
        <v>2</v>
      </c>
      <c r="BK15" s="81">
        <f>IFERROR(IF(D15="",0,MATCH(D15,$D$6:D14,0)),0)+BL15</f>
        <v>0</v>
      </c>
      <c r="BL15" s="81">
        <f t="shared" si="32"/>
        <v>0</v>
      </c>
    </row>
    <row r="16" spans="1:66" x14ac:dyDescent="0.25">
      <c r="B16" s="5">
        <v>10</v>
      </c>
      <c r="C16" s="34">
        <f>IFERROR(IF(Calculation!D16="","",1),"")</f>
        <v>1</v>
      </c>
      <c r="D16" s="67" t="str">
        <f>IFERROR(IF(INDEX(Mindmap!$B$9:$B$408,B16,1)=0,"",INDEX(Mindmap!$B$9:$B$408,B16,1)),"")</f>
        <v>1.3.2</v>
      </c>
      <c r="E16" s="67">
        <f t="shared" si="0"/>
        <v>132</v>
      </c>
      <c r="F16" s="67" t="str">
        <f t="shared" si="1"/>
        <v>1</v>
      </c>
      <c r="G16" s="67" t="str">
        <f t="shared" si="2"/>
        <v>3</v>
      </c>
      <c r="H16" s="67" t="str">
        <f t="shared" si="3"/>
        <v>2</v>
      </c>
      <c r="I16" s="67" t="str">
        <f t="shared" si="4"/>
        <v/>
      </c>
      <c r="J16" s="67" t="str">
        <f t="shared" si="5"/>
        <v/>
      </c>
      <c r="K16" s="67" t="str">
        <f t="shared" si="6"/>
        <v/>
      </c>
      <c r="L16" s="67" t="str">
        <f t="shared" si="7"/>
        <v/>
      </c>
      <c r="M16" s="67" t="str">
        <f t="shared" si="8"/>
        <v/>
      </c>
      <c r="N16" s="67" t="str">
        <f t="shared" si="9"/>
        <v/>
      </c>
      <c r="O16" s="67" t="str">
        <f t="shared" si="10"/>
        <v/>
      </c>
      <c r="P16" s="67" t="str">
        <f t="shared" si="11"/>
        <v>132</v>
      </c>
      <c r="Q16" s="67">
        <f t="shared" si="21"/>
        <v>3</v>
      </c>
      <c r="R16" s="37" t="str">
        <f t="shared" si="12"/>
        <v/>
      </c>
      <c r="S16" s="67">
        <f t="shared" si="22"/>
        <v>132</v>
      </c>
      <c r="T16" s="67" t="str">
        <f t="shared" si="13"/>
        <v>1.3.2</v>
      </c>
      <c r="U16" s="68" t="str">
        <f>IFERROR(""&amp;INDEX(automaticUpdate,MATCH(Calculation!T16,changerange,0),1),"")</f>
        <v>Affiliate</v>
      </c>
      <c r="V16" s="68" t="str">
        <f>IFERROR(IF(LEN(INDEX(Mindmap!$D$9:$D$407,MATCH(Calculation!T16,changerange,0),1))=0,"",INDEX(Mindmap!$D$9:$D$407,MATCH(Calculation!T16,changerange,0),1)),"")</f>
        <v/>
      </c>
      <c r="W16" s="67" t="str">
        <f t="shared" si="14"/>
        <v>1.3.2 - Affiliate</v>
      </c>
      <c r="X16" s="34">
        <f t="array" ref="X16">IFERROR(IF(AND(LEN(T16)&gt;0, Y16&gt;1),IF(MATCH(1,(IFERROR(SEARCH(T16&amp;".",$T$7:$T$406),0)),0)&gt;0,""),""),maxL)</f>
        <v>3</v>
      </c>
      <c r="Y16" s="35">
        <f t="shared" si="23"/>
        <v>3</v>
      </c>
      <c r="Z16" s="34">
        <f t="shared" ca="1" si="15"/>
        <v>-1</v>
      </c>
      <c r="AA16" s="36" t="str">
        <f t="shared" si="16"/>
        <v/>
      </c>
      <c r="AB16" s="34" t="str">
        <f t="shared" si="17"/>
        <v/>
      </c>
      <c r="AC16" s="34">
        <f t="shared" ca="1" si="24"/>
        <v>-3</v>
      </c>
      <c r="AE16" s="71" t="s">
        <v>51</v>
      </c>
      <c r="AF16" s="71" t="s">
        <v>50</v>
      </c>
      <c r="AH16" s="80">
        <f t="shared" ca="1" si="19"/>
        <v>-2</v>
      </c>
      <c r="AI16" s="39" t="str">
        <f t="array" aca="1" ref="AI16" ca="1">IF(AND(X16="",ISNUMBER(Y16)),IF(Y16=1,IF($AJ$5&lt;=COUNTIF($Y$7:$Y$406,1),COUNTIF($Y$7:Y16,1),IFERROR(IF($BI$20="Y",0.5,1)*$AJ$5*COUNTIF($Y$7:Y16,1)/(1+COUNTIF($Y$7:$Y$406,1)), COUNTIF($Y$7:Y16,1))),
IF(OR(Y17=Y18,AND(Y17&gt;Y16,Y15&gt;=Y16)),AVERAGE(OFFSET(AJ16,0,0,IFERROR(MATCH(TRUE,Y17:$Y$406&lt;=Y16,0),406),1)),MIN(OFFSET(AJ16,0,0,IFERROR(MATCH(Y16,Y17:$Y$406,0),406),1)))),"")</f>
        <v/>
      </c>
      <c r="AJ16" s="40">
        <f>IF(ISNUMBER(X16),COUNT($X$7:X16),"")</f>
        <v>6</v>
      </c>
      <c r="AL16" s="40">
        <f t="shared" ca="1" si="25"/>
        <v>0</v>
      </c>
      <c r="AM16" s="40">
        <f t="shared" ca="1" si="26"/>
        <v>1</v>
      </c>
      <c r="AP16" s="34" t="str">
        <f t="shared" si="27"/>
        <v>1.3</v>
      </c>
      <c r="AQ16" s="34" t="str">
        <f t="shared" si="20"/>
        <v/>
      </c>
      <c r="AS16" s="5"/>
      <c r="AT16" s="16" t="s">
        <v>0</v>
      </c>
      <c r="AU16" s="16" t="s">
        <v>72</v>
      </c>
      <c r="AV16" s="108" t="s">
        <v>149</v>
      </c>
      <c r="AW16" s="109"/>
      <c r="AX16" s="34" t="str">
        <f t="shared" si="28"/>
        <v>1.3.2.1</v>
      </c>
      <c r="AY16" s="34" t="str">
        <f t="shared" si="29"/>
        <v>1.3.3</v>
      </c>
      <c r="BA16" s="91">
        <f>IF(OR(BB16="",BC16&lt;&gt;"",BD16&lt;&gt;""),"",COUNT($BA$6:BA15)+1)</f>
        <v>5</v>
      </c>
      <c r="BB16" s="90" t="str">
        <f t="shared" si="33"/>
        <v>1.3.1.1</v>
      </c>
      <c r="BC16" s="41" t="str">
        <f t="shared" si="30"/>
        <v/>
      </c>
      <c r="BD16" s="34" t="str">
        <f>IF(ISNUMBER(MATCH(BB16,$BB$6:BB15,0)),2,"")</f>
        <v/>
      </c>
      <c r="BE16" s="34" t="str">
        <f t="shared" si="31"/>
        <v>1.1.4</v>
      </c>
      <c r="BK16" s="81">
        <f>IFERROR(IF(D16="",0,MATCH(D16,$D$6:D15,0)),0)+BL16</f>
        <v>0</v>
      </c>
      <c r="BL16" s="81">
        <f t="shared" si="32"/>
        <v>0</v>
      </c>
    </row>
    <row r="17" spans="2:64" x14ac:dyDescent="0.25">
      <c r="B17" s="5">
        <v>11</v>
      </c>
      <c r="C17" s="34">
        <f>IFERROR(IF(Calculation!D17="","",1),"")</f>
        <v>1</v>
      </c>
      <c r="D17" s="67" t="str">
        <f>IFERROR(IF(INDEX(Mindmap!$B$9:$B$408,B17,1)=0,"",INDEX(Mindmap!$B$9:$B$408,B17,1)),"")</f>
        <v>1.4</v>
      </c>
      <c r="E17" s="67">
        <f t="shared" si="0"/>
        <v>140</v>
      </c>
      <c r="F17" s="67" t="str">
        <f t="shared" si="1"/>
        <v>1</v>
      </c>
      <c r="G17" s="67" t="str">
        <f t="shared" si="2"/>
        <v>4</v>
      </c>
      <c r="H17" s="67" t="str">
        <f t="shared" si="3"/>
        <v/>
      </c>
      <c r="I17" s="67" t="str">
        <f t="shared" si="4"/>
        <v/>
      </c>
      <c r="J17" s="67" t="str">
        <f t="shared" si="5"/>
        <v/>
      </c>
      <c r="K17" s="67" t="str">
        <f t="shared" si="6"/>
        <v/>
      </c>
      <c r="L17" s="67" t="str">
        <f t="shared" si="7"/>
        <v/>
      </c>
      <c r="M17" s="67" t="str">
        <f t="shared" si="8"/>
        <v/>
      </c>
      <c r="N17" s="67" t="str">
        <f t="shared" si="9"/>
        <v/>
      </c>
      <c r="O17" s="67" t="str">
        <f t="shared" si="10"/>
        <v/>
      </c>
      <c r="P17" s="67" t="str">
        <f t="shared" si="11"/>
        <v>14</v>
      </c>
      <c r="Q17" s="67">
        <f t="shared" si="21"/>
        <v>2</v>
      </c>
      <c r="R17" s="37" t="str">
        <f t="shared" si="12"/>
        <v/>
      </c>
      <c r="S17" s="67">
        <f t="shared" si="22"/>
        <v>140</v>
      </c>
      <c r="T17" s="67" t="str">
        <f t="shared" si="13"/>
        <v>1.4</v>
      </c>
      <c r="U17" s="68" t="str">
        <f>IFERROR(""&amp;INDEX(automaticUpdate,MATCH(Calculation!T17,changerange,0),1),"")</f>
        <v>Linkedin Posts</v>
      </c>
      <c r="V17" s="68" t="str">
        <f>IFERROR(IF(LEN(INDEX(Mindmap!$D$9:$D$407,MATCH(Calculation!T17,changerange,0),1))=0,"",INDEX(Mindmap!$D$9:$D$407,MATCH(Calculation!T17,changerange,0),1)),"")</f>
        <v/>
      </c>
      <c r="W17" s="67" t="str">
        <f t="shared" si="14"/>
        <v>1.4 - Linkedin Posts</v>
      </c>
      <c r="X17" s="34">
        <f t="array" ref="X17">IFERROR(IF(AND(LEN(T17)&gt;0, Y17&gt;1),IF(MATCH(1,(IFERROR(SEARCH(T17&amp;".",$T$7:$T$406),0)),0)&gt;0,""),""),maxL)</f>
        <v>3</v>
      </c>
      <c r="Y17" s="35">
        <f t="shared" si="23"/>
        <v>2</v>
      </c>
      <c r="Z17" s="34">
        <f t="shared" ca="1" si="15"/>
        <v>-1</v>
      </c>
      <c r="AA17" s="36" t="str">
        <f t="shared" si="16"/>
        <v/>
      </c>
      <c r="AB17" s="34">
        <f t="shared" si="17"/>
        <v>11</v>
      </c>
      <c r="AC17" s="34">
        <f t="shared" ca="1" si="24"/>
        <v>-2</v>
      </c>
      <c r="AE17" s="34" t="str">
        <f t="array" ref="AE17">IF(SUM(($Q$8:$Q$407=AF17)*($R$7:$R$406=2))&gt;0,2,"")</f>
        <v/>
      </c>
      <c r="AF17" s="5">
        <v>1</v>
      </c>
      <c r="AH17" s="80">
        <f t="shared" ca="1" si="19"/>
        <v>-1</v>
      </c>
      <c r="AI17" s="39" t="str">
        <f t="array" aca="1" ref="AI17" ca="1">IF(AND(X17="",ISNUMBER(Y17)),IF(Y17=1,IF($AJ$5&lt;=COUNTIF($Y$7:$Y$406,1),COUNTIF($Y$7:Y17,1),IFERROR(IF($BI$20="Y",0.5,1)*$AJ$5*COUNTIF($Y$7:Y17,1)/(1+COUNTIF($Y$7:$Y$406,1)), COUNTIF($Y$7:Y17,1))),
IF(OR(Y18=Y19,AND(Y18&gt;Y17,Y16&gt;=Y17)),AVERAGE(OFFSET(AJ17,0,0,IFERROR(MATCH(TRUE,Y18:$Y$406&lt;=Y17,0),406),1)),MIN(OFFSET(AJ17,0,0,IFERROR(MATCH(Y17,Y18:$Y$406,0),406),1)))),"")</f>
        <v/>
      </c>
      <c r="AJ17" s="40">
        <f>IF(ISNUMBER(X17),COUNT($X$7:X17),"")</f>
        <v>7</v>
      </c>
      <c r="AL17" s="40">
        <f t="shared" ca="1" si="25"/>
        <v>1</v>
      </c>
      <c r="AM17" s="40">
        <f t="shared" ca="1" si="26"/>
        <v>2</v>
      </c>
      <c r="AP17" s="34" t="str">
        <f t="shared" si="27"/>
        <v>1</v>
      </c>
      <c r="AQ17" s="34" t="str">
        <f t="shared" si="20"/>
        <v/>
      </c>
      <c r="AS17" s="5"/>
      <c r="AT17" s="16" t="s">
        <v>0</v>
      </c>
      <c r="AU17" s="16" t="s">
        <v>79</v>
      </c>
      <c r="AV17" s="108" t="s">
        <v>150</v>
      </c>
      <c r="AW17" s="109"/>
      <c r="AX17" s="34" t="str">
        <f t="shared" si="28"/>
        <v>1.4.1</v>
      </c>
      <c r="AY17" s="34" t="str">
        <f t="shared" si="29"/>
        <v>1.5</v>
      </c>
      <c r="BA17" s="91">
        <f>IF(OR(BB17="",BC17&lt;&gt;"",BD17&lt;&gt;""),"",COUNT($BA$6:BA16)+1)</f>
        <v>6</v>
      </c>
      <c r="BB17" s="90" t="str">
        <f t="shared" si="33"/>
        <v>1.3.2.1</v>
      </c>
      <c r="BC17" s="41" t="str">
        <f t="shared" si="30"/>
        <v/>
      </c>
      <c r="BD17" s="34" t="str">
        <f>IF(ISNUMBER(MATCH(BB17,$BB$6:BB16,0)),2,"")</f>
        <v/>
      </c>
      <c r="BE17" s="34" t="str">
        <f t="shared" si="31"/>
        <v>1.2.2</v>
      </c>
      <c r="BH17" s="26" t="s">
        <v>62</v>
      </c>
      <c r="BI17" s="45">
        <f t="array" ref="BI17">IF(MAX(IF($Y$7:$Y$406=1,$AY$7:$AY$406,0))=0,1,MAX(IF($Y$7:$Y$406=1,$AY$7:$AY$406,0)))</f>
        <v>2</v>
      </c>
      <c r="BK17" s="81">
        <f>IFERROR(IF(D17="",0,MATCH(D17,$D$6:D16,0)),0)+BL17</f>
        <v>0</v>
      </c>
      <c r="BL17" s="81">
        <f t="shared" si="32"/>
        <v>0</v>
      </c>
    </row>
    <row r="18" spans="2:64" x14ac:dyDescent="0.25">
      <c r="B18" s="5">
        <v>12</v>
      </c>
      <c r="C18" s="34">
        <f>IFERROR(IF(Calculation!D18="","",1),"")</f>
        <v>1</v>
      </c>
      <c r="D18" s="67" t="str">
        <f>IFERROR(IF(INDEX(Mindmap!$B$9:$B$408,B18,1)=0,"",INDEX(Mindmap!$B$9:$B$408,B18,1)),"")</f>
        <v>1.5</v>
      </c>
      <c r="E18" s="67">
        <f t="shared" si="0"/>
        <v>150</v>
      </c>
      <c r="F18" s="67" t="str">
        <f t="shared" si="1"/>
        <v>1</v>
      </c>
      <c r="G18" s="67" t="str">
        <f t="shared" si="2"/>
        <v>5</v>
      </c>
      <c r="H18" s="67" t="str">
        <f t="shared" si="3"/>
        <v/>
      </c>
      <c r="I18" s="67" t="str">
        <f t="shared" si="4"/>
        <v/>
      </c>
      <c r="J18" s="67" t="str">
        <f t="shared" si="5"/>
        <v/>
      </c>
      <c r="K18" s="67" t="str">
        <f t="shared" si="6"/>
        <v/>
      </c>
      <c r="L18" s="67" t="str">
        <f t="shared" si="7"/>
        <v/>
      </c>
      <c r="M18" s="67" t="str">
        <f t="shared" si="8"/>
        <v/>
      </c>
      <c r="N18" s="67" t="str">
        <f t="shared" si="9"/>
        <v/>
      </c>
      <c r="O18" s="67" t="str">
        <f t="shared" si="10"/>
        <v/>
      </c>
      <c r="P18" s="67" t="str">
        <f t="shared" si="11"/>
        <v>15</v>
      </c>
      <c r="Q18" s="67">
        <f t="shared" si="21"/>
        <v>2</v>
      </c>
      <c r="R18" s="37" t="str">
        <f t="shared" si="12"/>
        <v/>
      </c>
      <c r="S18" s="67">
        <f t="shared" si="22"/>
        <v>150</v>
      </c>
      <c r="T18" s="67" t="str">
        <f t="shared" si="13"/>
        <v>1.5</v>
      </c>
      <c r="U18" s="68" t="str">
        <f>IFERROR(""&amp;INDEX(automaticUpdate,MATCH(Calculation!T18,changerange,0),1),"")</f>
        <v>SEO</v>
      </c>
      <c r="V18" s="68" t="str">
        <f>IFERROR(IF(LEN(INDEX(Mindmap!$D$9:$D$407,MATCH(Calculation!T18,changerange,0),1))=0,"",INDEX(Mindmap!$D$9:$D$407,MATCH(Calculation!T18,changerange,0),1)),"")</f>
        <v/>
      </c>
      <c r="W18" s="67" t="str">
        <f t="shared" si="14"/>
        <v>1.5 - SEO</v>
      </c>
      <c r="X18" s="34">
        <f t="array" ref="X18">IFERROR(IF(AND(LEN(T18)&gt;0, Y18&gt;1),IF(MATCH(1,(IFERROR(SEARCH(T18&amp;".",$T$7:$T$406),0)),0)&gt;0,""),""),maxL)</f>
        <v>3</v>
      </c>
      <c r="Y18" s="35">
        <f t="shared" si="23"/>
        <v>2</v>
      </c>
      <c r="Z18" s="34">
        <f t="shared" ca="1" si="15"/>
        <v>-1</v>
      </c>
      <c r="AA18" s="36" t="str">
        <f t="shared" si="16"/>
        <v/>
      </c>
      <c r="AB18" s="34">
        <f t="shared" si="17"/>
        <v>12</v>
      </c>
      <c r="AC18" s="34">
        <f t="shared" ca="1" si="24"/>
        <v>-2</v>
      </c>
      <c r="AE18" s="34" t="str">
        <f t="array" ref="AE18">IF(SUM(($Q$8:$Q$407=AF18)*($R$7:$R$406=2))&gt;0,2,"")</f>
        <v/>
      </c>
      <c r="AF18" s="5">
        <v>2</v>
      </c>
      <c r="AH18" s="80">
        <f t="shared" ca="1" si="19"/>
        <v>-1</v>
      </c>
      <c r="AI18" s="39" t="str">
        <f t="array" aca="1" ref="AI18" ca="1">IF(AND(X18="",ISNUMBER(Y18)),IF(Y18=1,IF($AJ$5&lt;=COUNTIF($Y$7:$Y$406,1),COUNTIF($Y$7:Y18,1),IFERROR(IF($BI$20="Y",0.5,1)*$AJ$5*COUNTIF($Y$7:Y18,1)/(1+COUNTIF($Y$7:$Y$406,1)), COUNTIF($Y$7:Y18,1))),
IF(OR(Y19=Y20,AND(Y19&gt;Y18,Y17&gt;=Y18)),AVERAGE(OFFSET(AJ18,0,0,IFERROR(MATCH(TRUE,Y19:$Y$406&lt;=Y18,0),406),1)),MIN(OFFSET(AJ18,0,0,IFERROR(MATCH(Y18,Y19:$Y$406,0),406),1)))),"")</f>
        <v/>
      </c>
      <c r="AJ18" s="40">
        <f>IF(ISNUMBER(X18),COUNT($X$7:X18),"")</f>
        <v>8</v>
      </c>
      <c r="AL18" s="40">
        <f t="shared" ca="1" si="25"/>
        <v>1</v>
      </c>
      <c r="AM18" s="40">
        <f t="shared" ca="1" si="26"/>
        <v>3</v>
      </c>
      <c r="AP18" s="34" t="str">
        <f t="shared" si="27"/>
        <v>1</v>
      </c>
      <c r="AQ18" s="34" t="str">
        <f t="shared" si="20"/>
        <v/>
      </c>
      <c r="AS18" s="5"/>
      <c r="AT18" s="16"/>
      <c r="AU18" s="16"/>
      <c r="AV18" s="108"/>
      <c r="AW18" s="109"/>
      <c r="AX18" s="34" t="str">
        <f t="shared" si="28"/>
        <v>1.5.1</v>
      </c>
      <c r="AY18" s="34" t="str">
        <f t="shared" si="29"/>
        <v>1.6</v>
      </c>
      <c r="BA18" s="91">
        <f>IF(OR(BB18="",BC18&lt;&gt;"",BD18&lt;&gt;""),"",COUNT($BA$6:BA17)+1)</f>
        <v>7</v>
      </c>
      <c r="BB18" s="90" t="str">
        <f t="shared" si="33"/>
        <v>1.4.1</v>
      </c>
      <c r="BC18" s="41" t="str">
        <f t="shared" si="30"/>
        <v/>
      </c>
      <c r="BD18" s="34" t="str">
        <f>IF(ISNUMBER(MATCH(BB18,$BB$6:BB17,0)),2,"")</f>
        <v/>
      </c>
      <c r="BE18" s="34" t="str">
        <f t="shared" si="31"/>
        <v>1.3.3</v>
      </c>
      <c r="BH18" s="26" t="s">
        <v>63</v>
      </c>
      <c r="BI18" s="28" t="s">
        <v>64</v>
      </c>
      <c r="BK18" s="81">
        <f>IFERROR(IF(D18="",0,MATCH(D18,$D$6:D17,0)),0)+BL18</f>
        <v>0</v>
      </c>
      <c r="BL18" s="81">
        <f t="shared" si="32"/>
        <v>0</v>
      </c>
    </row>
    <row r="19" spans="2:64" x14ac:dyDescent="0.25">
      <c r="B19" s="5">
        <v>13</v>
      </c>
      <c r="C19" s="34" t="str">
        <f>IFERROR(IF(Calculation!D19="","",1),"")</f>
        <v/>
      </c>
      <c r="D19" s="67" t="str">
        <f>IFERROR(IF(INDEX(Mindmap!$B$9:$B$408,B19,1)=0,"",INDEX(Mindmap!$B$9:$B$408,B19,1)),"")</f>
        <v/>
      </c>
      <c r="E19" s="67">
        <f t="shared" si="0"/>
        <v>999999999</v>
      </c>
      <c r="F19" s="67" t="str">
        <f t="shared" si="1"/>
        <v/>
      </c>
      <c r="G19" s="67" t="str">
        <f t="shared" si="2"/>
        <v/>
      </c>
      <c r="H19" s="67" t="str">
        <f t="shared" si="3"/>
        <v/>
      </c>
      <c r="I19" s="67" t="str">
        <f t="shared" si="4"/>
        <v/>
      </c>
      <c r="J19" s="67" t="str">
        <f t="shared" si="5"/>
        <v/>
      </c>
      <c r="K19" s="67" t="str">
        <f t="shared" si="6"/>
        <v/>
      </c>
      <c r="L19" s="67" t="str">
        <f t="shared" si="7"/>
        <v/>
      </c>
      <c r="M19" s="67" t="str">
        <f t="shared" si="8"/>
        <v/>
      </c>
      <c r="N19" s="67" t="str">
        <f t="shared" si="9"/>
        <v/>
      </c>
      <c r="O19" s="67" t="str">
        <f t="shared" si="10"/>
        <v/>
      </c>
      <c r="P19" s="67" t="str">
        <f t="shared" si="11"/>
        <v/>
      </c>
      <c r="Q19" s="67" t="str">
        <f t="shared" si="21"/>
        <v/>
      </c>
      <c r="R19" s="37" t="str">
        <f t="shared" si="12"/>
        <v/>
      </c>
      <c r="S19" s="67">
        <f t="shared" si="22"/>
        <v>999999999</v>
      </c>
      <c r="T19" s="67" t="str">
        <f t="shared" si="13"/>
        <v/>
      </c>
      <c r="U19" s="68" t="str">
        <f>IFERROR(""&amp;INDEX(automaticUpdate,MATCH(Calculation!T19,changerange,0),1),"")</f>
        <v/>
      </c>
      <c r="V19" s="68" t="str">
        <f>IFERROR(IF(LEN(INDEX(Mindmap!$D$9:$D$407,MATCH(Calculation!T19,changerange,0),1))=0,"",INDEX(Mindmap!$D$9:$D$407,MATCH(Calculation!T19,changerange,0),1)),"")</f>
        <v/>
      </c>
      <c r="W19" s="67" t="str">
        <f t="shared" si="14"/>
        <v xml:space="preserve"> - </v>
      </c>
      <c r="X19" s="34" t="str">
        <f t="array" ref="X19">IFERROR(IF(AND(LEN(T19)&gt;0, Y19&gt;1),IF(MATCH(1,(IFERROR(SEARCH(T19&amp;".",$T$7:$T$406),0)),0)&gt;0,""),""),maxL)</f>
        <v/>
      </c>
      <c r="Y19" s="35" t="str">
        <f t="shared" si="23"/>
        <v/>
      </c>
      <c r="Z19" s="34" t="str">
        <f t="shared" si="15"/>
        <v/>
      </c>
      <c r="AA19" s="36" t="str">
        <f t="shared" si="16"/>
        <v/>
      </c>
      <c r="AB19" s="34" t="str">
        <f t="shared" si="17"/>
        <v/>
      </c>
      <c r="AC19" s="34" t="str">
        <f t="shared" si="24"/>
        <v/>
      </c>
      <c r="AE19" s="34" t="str">
        <f t="array" ref="AE19">IF(SUM(($Q$8:$Q$407=AF19)*($R$7:$R$406=2))&gt;0,2,"")</f>
        <v/>
      </c>
      <c r="AF19" s="5">
        <v>3</v>
      </c>
      <c r="AH19" s="80" t="str">
        <f t="shared" si="19"/>
        <v/>
      </c>
      <c r="AI19" s="39" t="str">
        <f t="array" aca="1" ref="AI19" ca="1">IF(AND(X19="",ISNUMBER(Y19)),IF(Y19=1,IF($AJ$5&lt;=COUNTIF($Y$7:$Y$406,1),COUNTIF($Y$7:Y19,1),IFERROR(IF($BI$20="Y",0.5,1)*$AJ$5*COUNTIF($Y$7:Y19,1)/(1+COUNTIF($Y$7:$Y$406,1)), COUNTIF($Y$7:Y19,1))),
IF(OR(Y20=Y21,AND(Y20&gt;Y19,Y18&gt;=Y19)),AVERAGE(OFFSET(AJ19,0,0,IFERROR(MATCH(TRUE,Y20:$Y$406&lt;=Y19,0),406),1)),MIN(OFFSET(AJ19,0,0,IFERROR(MATCH(Y19,Y20:$Y$406,0),406),1)))),"")</f>
        <v/>
      </c>
      <c r="AJ19" s="40" t="str">
        <f>IF(ISNUMBER(X19),COUNT($X$7:X19),"")</f>
        <v/>
      </c>
      <c r="AL19" s="40" t="str">
        <f t="shared" si="25"/>
        <v/>
      </c>
      <c r="AM19" s="40" t="str">
        <f t="shared" si="26"/>
        <v/>
      </c>
      <c r="AP19" s="34" t="str">
        <f t="shared" si="27"/>
        <v/>
      </c>
      <c r="AQ19" s="34" t="str">
        <f t="shared" si="20"/>
        <v/>
      </c>
      <c r="AS19" s="5"/>
      <c r="AT19" s="16"/>
      <c r="AU19" s="16"/>
      <c r="AV19" s="108"/>
      <c r="AW19" s="109"/>
      <c r="AX19" s="34" t="str">
        <f t="shared" si="28"/>
        <v/>
      </c>
      <c r="AY19" s="34" t="str">
        <f t="shared" si="29"/>
        <v/>
      </c>
      <c r="BA19" s="91">
        <f>IF(OR(BB19="",BC19&lt;&gt;"",BD19&lt;&gt;""),"",COUNT($BA$6:BA18)+1)</f>
        <v>8</v>
      </c>
      <c r="BB19" s="90" t="str">
        <f t="shared" si="33"/>
        <v>1.5.1</v>
      </c>
      <c r="BC19" s="41" t="str">
        <f t="shared" si="30"/>
        <v/>
      </c>
      <c r="BD19" s="34" t="str">
        <f>IF(ISNUMBER(MATCH(BB19,$BB$6:BB18,0)),2,"")</f>
        <v/>
      </c>
      <c r="BE19" s="34" t="str">
        <f t="shared" si="31"/>
        <v>1.6</v>
      </c>
      <c r="BK19" s="81">
        <f>IFERROR(IF(D19="",0,MATCH(D19,$D$6:D18,0)),0)+BL19</f>
        <v>0</v>
      </c>
      <c r="BL19" s="81">
        <f t="shared" si="32"/>
        <v>0</v>
      </c>
    </row>
    <row r="20" spans="2:64" x14ac:dyDescent="0.25">
      <c r="B20" s="5">
        <v>14</v>
      </c>
      <c r="C20" s="34" t="str">
        <f>IFERROR(IF(Calculation!D20="","",1),"")</f>
        <v/>
      </c>
      <c r="D20" s="67" t="str">
        <f>IFERROR(IF(INDEX(Mindmap!$B$9:$B$408,B20,1)=0,"",INDEX(Mindmap!$B$9:$B$408,B20,1)),"")</f>
        <v/>
      </c>
      <c r="E20" s="67">
        <f t="shared" si="0"/>
        <v>999999999</v>
      </c>
      <c r="F20" s="67" t="str">
        <f t="shared" si="1"/>
        <v/>
      </c>
      <c r="G20" s="67" t="str">
        <f t="shared" si="2"/>
        <v/>
      </c>
      <c r="H20" s="67" t="str">
        <f t="shared" si="3"/>
        <v/>
      </c>
      <c r="I20" s="67" t="str">
        <f t="shared" si="4"/>
        <v/>
      </c>
      <c r="J20" s="67" t="str">
        <f t="shared" si="5"/>
        <v/>
      </c>
      <c r="K20" s="67" t="str">
        <f t="shared" si="6"/>
        <v/>
      </c>
      <c r="L20" s="67" t="str">
        <f t="shared" si="7"/>
        <v/>
      </c>
      <c r="M20" s="67" t="str">
        <f t="shared" si="8"/>
        <v/>
      </c>
      <c r="N20" s="67" t="str">
        <f t="shared" si="9"/>
        <v/>
      </c>
      <c r="O20" s="67" t="str">
        <f t="shared" si="10"/>
        <v/>
      </c>
      <c r="P20" s="67" t="str">
        <f t="shared" si="11"/>
        <v/>
      </c>
      <c r="Q20" s="67" t="str">
        <f t="shared" si="21"/>
        <v/>
      </c>
      <c r="R20" s="37" t="str">
        <f t="shared" si="12"/>
        <v/>
      </c>
      <c r="S20" s="67">
        <f t="shared" si="22"/>
        <v>999999999</v>
      </c>
      <c r="T20" s="67" t="str">
        <f t="shared" si="13"/>
        <v/>
      </c>
      <c r="U20" s="68" t="str">
        <f>IFERROR(""&amp;INDEX(automaticUpdate,MATCH(Calculation!T20,changerange,0),1),"")</f>
        <v/>
      </c>
      <c r="V20" s="68" t="str">
        <f>IFERROR(IF(LEN(INDEX(Mindmap!$D$9:$D$407,MATCH(Calculation!T20,changerange,0),1))=0,"",INDEX(Mindmap!$D$9:$D$407,MATCH(Calculation!T20,changerange,0),1)),"")</f>
        <v/>
      </c>
      <c r="W20" s="67" t="str">
        <f t="shared" si="14"/>
        <v xml:space="preserve"> - </v>
      </c>
      <c r="X20" s="34" t="str">
        <f t="array" ref="X20">IFERROR(IF(AND(LEN(T20)&gt;0, Y20&gt;1),IF(MATCH(1,(IFERROR(SEARCH(T20&amp;".",$T$7:$T$406),0)),0)&gt;0,""),""),maxL)</f>
        <v/>
      </c>
      <c r="Y20" s="35" t="str">
        <f t="shared" si="23"/>
        <v/>
      </c>
      <c r="Z20" s="34" t="str">
        <f t="shared" si="15"/>
        <v/>
      </c>
      <c r="AA20" s="36" t="str">
        <f t="shared" si="16"/>
        <v/>
      </c>
      <c r="AB20" s="34" t="str">
        <f t="shared" si="17"/>
        <v/>
      </c>
      <c r="AC20" s="34" t="str">
        <f t="shared" si="24"/>
        <v/>
      </c>
      <c r="AE20" s="34" t="str">
        <f t="array" ref="AE20">IF(SUM(($Q$8:$Q$407=AF20)*($R$7:$R$406=2))&gt;0,2,"")</f>
        <v/>
      </c>
      <c r="AF20" s="5">
        <v>4</v>
      </c>
      <c r="AH20" s="80" t="str">
        <f t="shared" si="19"/>
        <v/>
      </c>
      <c r="AI20" s="39" t="str">
        <f t="array" aca="1" ref="AI20" ca="1">IF(AND(X20="",ISNUMBER(Y20)),IF(Y20=1,IF($AJ$5&lt;=COUNTIF($Y$7:$Y$406,1),COUNTIF($Y$7:Y20,1),IFERROR(IF($BI$20="Y",0.5,1)*$AJ$5*COUNTIF($Y$7:Y20,1)/(1+COUNTIF($Y$7:$Y$406,1)), COUNTIF($Y$7:Y20,1))),
IF(OR(Y21=Y22,AND(Y21&gt;Y20,Y19&gt;=Y20)),AVERAGE(OFFSET(AJ20,0,0,IFERROR(MATCH(TRUE,Y21:$Y$406&lt;=Y20,0),406),1)),MIN(OFFSET(AJ20,0,0,IFERROR(MATCH(Y20,Y21:$Y$406,0),406),1)))),"")</f>
        <v/>
      </c>
      <c r="AJ20" s="40" t="str">
        <f>IF(ISNUMBER(X20),COUNT($X$7:X20),"")</f>
        <v/>
      </c>
      <c r="AL20" s="40" t="str">
        <f t="shared" si="25"/>
        <v/>
      </c>
      <c r="AM20" s="40" t="str">
        <f t="shared" si="26"/>
        <v/>
      </c>
      <c r="AP20" s="34" t="str">
        <f t="shared" si="27"/>
        <v/>
      </c>
      <c r="AQ20" s="34" t="str">
        <f t="shared" si="20"/>
        <v/>
      </c>
      <c r="AS20" s="5"/>
      <c r="AT20" s="16"/>
      <c r="AU20" s="16"/>
      <c r="AV20" s="108"/>
      <c r="AW20" s="109"/>
      <c r="AX20" s="34" t="str">
        <f t="shared" si="28"/>
        <v/>
      </c>
      <c r="AY20" s="34" t="str">
        <f t="shared" si="29"/>
        <v/>
      </c>
      <c r="BA20" s="91" t="str">
        <f>IF(OR(BB20="",BC20&lt;&gt;"",BD20&lt;&gt;""),"",COUNT($BA$6:BA19)+1)</f>
        <v/>
      </c>
      <c r="BB20" s="90" t="str">
        <f t="shared" si="33"/>
        <v/>
      </c>
      <c r="BC20" s="41" t="str">
        <f t="shared" si="30"/>
        <v>13</v>
      </c>
      <c r="BD20" s="34" t="str">
        <f>IF(ISNUMBER(MATCH(BB20,$BB$6:BB19,0)),2,"")</f>
        <v/>
      </c>
      <c r="BE20" s="34" t="str">
        <f t="shared" si="31"/>
        <v/>
      </c>
      <c r="BH20" s="72" t="s">
        <v>89</v>
      </c>
      <c r="BI20" s="73" t="str">
        <f>Mindmap!F5</f>
        <v>Y</v>
      </c>
      <c r="BK20" s="81">
        <f>IFERROR(IF(D20="",0,MATCH(D20,$D$6:D19,0)),0)+BL20</f>
        <v>0</v>
      </c>
      <c r="BL20" s="81">
        <f t="shared" si="32"/>
        <v>0</v>
      </c>
    </row>
    <row r="21" spans="2:64" x14ac:dyDescent="0.25">
      <c r="B21" s="5">
        <v>15</v>
      </c>
      <c r="C21" s="34" t="str">
        <f>IFERROR(IF(Calculation!D21="","",1),"")</f>
        <v/>
      </c>
      <c r="D21" s="67" t="str">
        <f>IFERROR(IF(INDEX(Mindmap!$B$9:$B$408,B21,1)=0,"",INDEX(Mindmap!$B$9:$B$408,B21,1)),"")</f>
        <v/>
      </c>
      <c r="E21" s="67">
        <f t="shared" si="0"/>
        <v>999999999</v>
      </c>
      <c r="F21" s="67" t="str">
        <f t="shared" si="1"/>
        <v/>
      </c>
      <c r="G21" s="67" t="str">
        <f t="shared" si="2"/>
        <v/>
      </c>
      <c r="H21" s="67" t="str">
        <f t="shared" si="3"/>
        <v/>
      </c>
      <c r="I21" s="67" t="str">
        <f t="shared" si="4"/>
        <v/>
      </c>
      <c r="J21" s="67" t="str">
        <f t="shared" si="5"/>
        <v/>
      </c>
      <c r="K21" s="67" t="str">
        <f t="shared" si="6"/>
        <v/>
      </c>
      <c r="L21" s="67" t="str">
        <f t="shared" si="7"/>
        <v/>
      </c>
      <c r="M21" s="67" t="str">
        <f t="shared" si="8"/>
        <v/>
      </c>
      <c r="N21" s="67" t="str">
        <f t="shared" si="9"/>
        <v/>
      </c>
      <c r="O21" s="67" t="str">
        <f t="shared" si="10"/>
        <v/>
      </c>
      <c r="P21" s="67" t="str">
        <f t="shared" si="11"/>
        <v/>
      </c>
      <c r="Q21" s="67" t="str">
        <f t="shared" si="21"/>
        <v/>
      </c>
      <c r="R21" s="37" t="str">
        <f t="shared" si="12"/>
        <v/>
      </c>
      <c r="S21" s="67">
        <f t="shared" si="22"/>
        <v>999999999</v>
      </c>
      <c r="T21" s="67" t="str">
        <f t="shared" si="13"/>
        <v/>
      </c>
      <c r="U21" s="68" t="str">
        <f>IFERROR(""&amp;INDEX(automaticUpdate,MATCH(Calculation!T21,changerange,0),1),"")</f>
        <v/>
      </c>
      <c r="V21" s="68" t="str">
        <f>IFERROR(IF(LEN(INDEX(Mindmap!$D$9:$D$407,MATCH(Calculation!T21,changerange,0),1))=0,"",INDEX(Mindmap!$D$9:$D$407,MATCH(Calculation!T21,changerange,0),1)),"")</f>
        <v/>
      </c>
      <c r="W21" s="67" t="str">
        <f t="shared" si="14"/>
        <v xml:space="preserve"> - </v>
      </c>
      <c r="X21" s="34" t="str">
        <f t="array" ref="X21">IFERROR(IF(AND(LEN(T21)&gt;0, Y21&gt;1),IF(MATCH(1,(IFERROR(SEARCH(T21&amp;".",$T$7:$T$406),0)),0)&gt;0,""),""),maxL)</f>
        <v/>
      </c>
      <c r="Y21" s="35" t="str">
        <f t="shared" si="23"/>
        <v/>
      </c>
      <c r="Z21" s="34" t="str">
        <f t="shared" si="15"/>
        <v/>
      </c>
      <c r="AA21" s="36" t="str">
        <f t="shared" si="16"/>
        <v/>
      </c>
      <c r="AB21" s="34" t="str">
        <f t="shared" si="17"/>
        <v/>
      </c>
      <c r="AC21" s="34" t="str">
        <f t="shared" si="24"/>
        <v/>
      </c>
      <c r="AE21" s="34" t="str">
        <f t="array" ref="AE21">IF(SUM(($Q$8:$Q$407=AF21)*($R$7:$R$406=2))&gt;0,2,"")</f>
        <v/>
      </c>
      <c r="AF21" s="5">
        <v>5</v>
      </c>
      <c r="AH21" s="80" t="str">
        <f t="shared" si="19"/>
        <v/>
      </c>
      <c r="AI21" s="39" t="str">
        <f t="array" aca="1" ref="AI21" ca="1">IF(AND(X21="",ISNUMBER(Y21)),IF(Y21=1,IF($AJ$5&lt;=COUNTIF($Y$7:$Y$406,1),COUNTIF($Y$7:Y21,1),IFERROR(IF($BI$20="Y",0.5,1)*$AJ$5*COUNTIF($Y$7:Y21,1)/(1+COUNTIF($Y$7:$Y$406,1)), COUNTIF($Y$7:Y21,1))),
IF(OR(Y22=Y23,AND(Y22&gt;Y21,Y20&gt;=Y21)),AVERAGE(OFFSET(AJ21,0,0,IFERROR(MATCH(TRUE,Y22:$Y$406&lt;=Y21,0),406),1)),MIN(OFFSET(AJ21,0,0,IFERROR(MATCH(Y21,Y22:$Y$406,0),406),1)))),"")</f>
        <v/>
      </c>
      <c r="AJ21" s="40" t="str">
        <f>IF(ISNUMBER(X21),COUNT($X$7:X21),"")</f>
        <v/>
      </c>
      <c r="AL21" s="40" t="str">
        <f t="shared" si="25"/>
        <v/>
      </c>
      <c r="AM21" s="40" t="str">
        <f t="shared" si="26"/>
        <v/>
      </c>
      <c r="AP21" s="34" t="str">
        <f t="shared" si="27"/>
        <v/>
      </c>
      <c r="AQ21" s="34" t="str">
        <f t="shared" si="20"/>
        <v/>
      </c>
      <c r="AS21" s="5"/>
      <c r="AT21" s="16"/>
      <c r="AU21" s="16"/>
      <c r="AV21" s="108"/>
      <c r="AW21" s="109"/>
      <c r="AX21" s="34" t="str">
        <f t="shared" si="28"/>
        <v/>
      </c>
      <c r="AY21" s="34" t="str">
        <f t="shared" si="29"/>
        <v/>
      </c>
      <c r="BA21" s="91" t="str">
        <f>IF(OR(BB21="",BC21&lt;&gt;"",BD21&lt;&gt;""),"",COUNT($BA$6:BA20)+1)</f>
        <v/>
      </c>
      <c r="BB21" s="90" t="str">
        <f t="shared" si="33"/>
        <v/>
      </c>
      <c r="BC21" s="41" t="str">
        <f t="shared" si="30"/>
        <v>132</v>
      </c>
      <c r="BD21" s="34">
        <f>IF(ISNUMBER(MATCH(BB21,$BB$6:BB20,0)),2,"")</f>
        <v>2</v>
      </c>
      <c r="BE21" s="34" t="str">
        <f t="shared" si="31"/>
        <v/>
      </c>
      <c r="BH21" s="72" t="s">
        <v>34</v>
      </c>
      <c r="BI21" s="73" t="b">
        <f>IF(Mindmap!F6="Horizontal",FALSE,TRUE)</f>
        <v>1</v>
      </c>
      <c r="BK21" s="81">
        <f>IFERROR(IF(D21="",0,MATCH(D21,$D$6:D20,0)),0)+BL21</f>
        <v>0</v>
      </c>
      <c r="BL21" s="81">
        <f t="shared" si="32"/>
        <v>0</v>
      </c>
    </row>
    <row r="22" spans="2:64" x14ac:dyDescent="0.25">
      <c r="B22" s="5">
        <v>16</v>
      </c>
      <c r="C22" s="34" t="str">
        <f>IFERROR(IF(Calculation!D22="","",1),"")</f>
        <v/>
      </c>
      <c r="D22" s="67" t="str">
        <f>IFERROR(IF(INDEX(Mindmap!$B$9:$B$408,B22,1)=0,"",INDEX(Mindmap!$B$9:$B$408,B22,1)),"")</f>
        <v/>
      </c>
      <c r="E22" s="67">
        <f t="shared" si="0"/>
        <v>999999999</v>
      </c>
      <c r="F22" s="67" t="str">
        <f t="shared" si="1"/>
        <v/>
      </c>
      <c r="G22" s="67" t="str">
        <f t="shared" si="2"/>
        <v/>
      </c>
      <c r="H22" s="67" t="str">
        <f t="shared" si="3"/>
        <v/>
      </c>
      <c r="I22" s="67" t="str">
        <f t="shared" si="4"/>
        <v/>
      </c>
      <c r="J22" s="67" t="str">
        <f t="shared" si="5"/>
        <v/>
      </c>
      <c r="K22" s="67" t="str">
        <f t="shared" si="6"/>
        <v/>
      </c>
      <c r="L22" s="67" t="str">
        <f t="shared" si="7"/>
        <v/>
      </c>
      <c r="M22" s="67" t="str">
        <f t="shared" si="8"/>
        <v/>
      </c>
      <c r="N22" s="67" t="str">
        <f t="shared" si="9"/>
        <v/>
      </c>
      <c r="O22" s="67" t="str">
        <f t="shared" si="10"/>
        <v/>
      </c>
      <c r="P22" s="67" t="str">
        <f t="shared" si="11"/>
        <v/>
      </c>
      <c r="Q22" s="67" t="str">
        <f t="shared" si="21"/>
        <v/>
      </c>
      <c r="R22" s="37" t="str">
        <f t="shared" si="12"/>
        <v/>
      </c>
      <c r="S22" s="67">
        <f t="shared" si="22"/>
        <v>999999999</v>
      </c>
      <c r="T22" s="67" t="str">
        <f t="shared" si="13"/>
        <v/>
      </c>
      <c r="U22" s="68" t="str">
        <f>IFERROR(""&amp;INDEX(automaticUpdate,MATCH(Calculation!T22,changerange,0),1),"")</f>
        <v/>
      </c>
      <c r="V22" s="68" t="str">
        <f>IFERROR(IF(LEN(INDEX(Mindmap!$D$9:$D$407,MATCH(Calculation!T22,changerange,0),1))=0,"",INDEX(Mindmap!$D$9:$D$407,MATCH(Calculation!T22,changerange,0),1)),"")</f>
        <v/>
      </c>
      <c r="W22" s="67" t="str">
        <f t="shared" si="14"/>
        <v xml:space="preserve"> - </v>
      </c>
      <c r="X22" s="34" t="str">
        <f t="array" ref="X22">IFERROR(IF(AND(LEN(T22)&gt;0, Y22&gt;1),IF(MATCH(1,(IFERROR(SEARCH(T22&amp;".",$T$7:$T$406),0)),0)&gt;0,""),""),maxL)</f>
        <v/>
      </c>
      <c r="Y22" s="35" t="str">
        <f t="shared" si="23"/>
        <v/>
      </c>
      <c r="Z22" s="34" t="str">
        <f t="shared" si="15"/>
        <v/>
      </c>
      <c r="AA22" s="36" t="str">
        <f t="shared" si="16"/>
        <v/>
      </c>
      <c r="AB22" s="34" t="str">
        <f t="shared" si="17"/>
        <v/>
      </c>
      <c r="AC22" s="34" t="str">
        <f t="shared" si="24"/>
        <v/>
      </c>
      <c r="AE22" s="34" t="str">
        <f t="array" ref="AE22">IF(SUM(($Q$8:$Q$407=AF22)*($R$7:$R$406=2))&gt;0,2,"")</f>
        <v/>
      </c>
      <c r="AF22" s="5">
        <v>6</v>
      </c>
      <c r="AH22" s="80" t="str">
        <f t="shared" si="19"/>
        <v/>
      </c>
      <c r="AI22" s="39" t="str">
        <f t="array" aca="1" ref="AI22" ca="1">IF(AND(X22="",ISNUMBER(Y22)),IF(Y22=1,IF($AJ$5&lt;=COUNTIF($Y$7:$Y$406,1),COUNTIF($Y$7:Y22,1),IFERROR(IF($BI$20="Y",0.5,1)*$AJ$5*COUNTIF($Y$7:Y22,1)/(1+COUNTIF($Y$7:$Y$406,1)), COUNTIF($Y$7:Y22,1))),
IF(OR(Y23=Y24,AND(Y23&gt;Y22,Y21&gt;=Y22)),AVERAGE(OFFSET(AJ22,0,0,IFERROR(MATCH(TRUE,Y23:$Y$406&lt;=Y22,0),406),1)),MIN(OFFSET(AJ22,0,0,IFERROR(MATCH(Y22,Y23:$Y$406,0),406),1)))),"")</f>
        <v/>
      </c>
      <c r="AJ22" s="40" t="str">
        <f>IF(ISNUMBER(X22),COUNT($X$7:X22),"")</f>
        <v/>
      </c>
      <c r="AL22" s="40" t="str">
        <f t="shared" si="25"/>
        <v/>
      </c>
      <c r="AM22" s="40" t="str">
        <f t="shared" si="26"/>
        <v/>
      </c>
      <c r="AP22" s="34" t="str">
        <f t="shared" si="27"/>
        <v/>
      </c>
      <c r="AQ22" s="34" t="str">
        <f t="shared" si="20"/>
        <v/>
      </c>
      <c r="AS22" s="5"/>
      <c r="AT22" s="16"/>
      <c r="AU22" s="16"/>
      <c r="AV22" s="108"/>
      <c r="AW22" s="109"/>
      <c r="AX22" s="34" t="str">
        <f t="shared" si="28"/>
        <v/>
      </c>
      <c r="AY22" s="34" t="str">
        <f t="shared" si="29"/>
        <v/>
      </c>
      <c r="BA22" s="91" t="str">
        <f>IF(OR(BB22="",BC22&lt;&gt;"",BD22&lt;&gt;""),"",COUNT($BA$6:BA21)+1)</f>
        <v/>
      </c>
      <c r="BB22" s="90" t="str">
        <f t="shared" si="33"/>
        <v/>
      </c>
      <c r="BC22" s="41" t="str">
        <f t="shared" si="30"/>
        <v>132</v>
      </c>
      <c r="BD22" s="34">
        <f>IF(ISNUMBER(MATCH(BB22,$BB$6:BB21,0)),2,"")</f>
        <v>2</v>
      </c>
      <c r="BE22" s="34" t="str">
        <f t="shared" si="31"/>
        <v/>
      </c>
      <c r="BH22" s="74"/>
      <c r="BI22" s="74"/>
      <c r="BK22" s="81">
        <f>IFERROR(IF(D22="",0,MATCH(D22,$D$6:D21,0)),0)+BL22</f>
        <v>0</v>
      </c>
      <c r="BL22" s="81">
        <f t="shared" si="32"/>
        <v>0</v>
      </c>
    </row>
    <row r="23" spans="2:64" x14ac:dyDescent="0.25">
      <c r="B23" s="5">
        <v>17</v>
      </c>
      <c r="C23" s="34" t="str">
        <f>IFERROR(IF(Calculation!D23="","",1),"")</f>
        <v/>
      </c>
      <c r="D23" s="67" t="str">
        <f>IFERROR(IF(INDEX(Mindmap!$B$9:$B$408,B23,1)=0,"",INDEX(Mindmap!$B$9:$B$408,B23,1)),"")</f>
        <v/>
      </c>
      <c r="E23" s="67">
        <f t="shared" si="0"/>
        <v>999999999</v>
      </c>
      <c r="F23" s="67" t="str">
        <f t="shared" ref="F23:F86" si="34">IFERROR(IF(1*$Q23&lt;1*F$6,"",IF(AND(F$5=2,LEN(SUBSTITUTE(LEFT($D23,2),".",""))=1),"0" &amp; SUBSTITUTE(LEFT($D23,2),".",""),SUBSTITUTE(LEFT($D23,2),".",""))),"")</f>
        <v/>
      </c>
      <c r="G23" s="67" t="str">
        <f t="shared" si="2"/>
        <v/>
      </c>
      <c r="H23" s="67" t="str">
        <f t="shared" si="3"/>
        <v/>
      </c>
      <c r="I23" s="67" t="str">
        <f t="shared" si="4"/>
        <v/>
      </c>
      <c r="J23" s="67" t="str">
        <f t="shared" si="5"/>
        <v/>
      </c>
      <c r="K23" s="67" t="str">
        <f t="shared" si="6"/>
        <v/>
      </c>
      <c r="L23" s="67" t="str">
        <f t="shared" si="7"/>
        <v/>
      </c>
      <c r="M23" s="67" t="str">
        <f t="shared" si="8"/>
        <v/>
      </c>
      <c r="N23" s="67" t="str">
        <f t="shared" si="9"/>
        <v/>
      </c>
      <c r="O23" s="67" t="str">
        <f t="shared" si="10"/>
        <v/>
      </c>
      <c r="P23" s="67" t="str">
        <f t="shared" si="11"/>
        <v/>
      </c>
      <c r="Q23" s="67" t="str">
        <f t="shared" si="21"/>
        <v/>
      </c>
      <c r="R23" s="37" t="str">
        <f t="shared" si="12"/>
        <v/>
      </c>
      <c r="S23" s="67">
        <f t="shared" si="22"/>
        <v>999999999</v>
      </c>
      <c r="T23" s="67" t="str">
        <f t="shared" si="13"/>
        <v/>
      </c>
      <c r="U23" s="68" t="str">
        <f>IFERROR(""&amp;INDEX(automaticUpdate,MATCH(Calculation!T23,changerange,0),1),"")</f>
        <v/>
      </c>
      <c r="V23" s="68" t="str">
        <f>IFERROR(IF(LEN(INDEX(Mindmap!$D$9:$D$407,MATCH(Calculation!T23,changerange,0),1))=0,"",INDEX(Mindmap!$D$9:$D$407,MATCH(Calculation!T23,changerange,0),1)),"")</f>
        <v/>
      </c>
      <c r="W23" s="67" t="str">
        <f t="shared" si="14"/>
        <v xml:space="preserve"> - </v>
      </c>
      <c r="X23" s="34" t="str">
        <f t="array" ref="X23">IFERROR(IF(AND(LEN(T23)&gt;0, Y23&gt;1),IF(MATCH(1,(IFERROR(SEARCH(T23&amp;".",$T$7:$T$406),0)),0)&gt;0,""),""),maxL)</f>
        <v/>
      </c>
      <c r="Y23" s="35" t="str">
        <f t="shared" si="23"/>
        <v/>
      </c>
      <c r="Z23" s="34" t="str">
        <f t="shared" si="15"/>
        <v/>
      </c>
      <c r="AA23" s="36" t="str">
        <f t="shared" si="16"/>
        <v/>
      </c>
      <c r="AB23" s="34" t="str">
        <f t="shared" si="17"/>
        <v/>
      </c>
      <c r="AC23" s="34" t="str">
        <f t="shared" si="24"/>
        <v/>
      </c>
      <c r="AE23" s="34" t="str">
        <f t="array" ref="AE23">IF(SUM(($Q$8:$Q$407=AF23)*($R$7:$R$406=2))&gt;0,2,"")</f>
        <v/>
      </c>
      <c r="AF23" s="5">
        <v>7</v>
      </c>
      <c r="AH23" s="80" t="str">
        <f t="shared" si="19"/>
        <v/>
      </c>
      <c r="AI23" s="39" t="str">
        <f t="array" aca="1" ref="AI23" ca="1">IF(AND(X23="",ISNUMBER(Y23)),IF(Y23=1,IF($AJ$5&lt;=COUNTIF($Y$7:$Y$406,1),COUNTIF($Y$7:Y23,1),IFERROR(IF($BI$20="Y",0.5,1)*$AJ$5*COUNTIF($Y$7:Y23,1)/(1+COUNTIF($Y$7:$Y$406,1)), COUNTIF($Y$7:Y23,1))),
IF(OR(Y24=Y25,AND(Y24&gt;Y23,Y22&gt;=Y23)),AVERAGE(OFFSET(AJ23,0,0,IFERROR(MATCH(TRUE,Y24:$Y$406&lt;=Y23,0),406),1)),MIN(OFFSET(AJ23,0,0,IFERROR(MATCH(Y23,Y24:$Y$406,0),406),1)))),"")</f>
        <v/>
      </c>
      <c r="AJ23" s="40" t="str">
        <f>IF(ISNUMBER(X23),COUNT($X$7:X23),"")</f>
        <v/>
      </c>
      <c r="AL23" s="40" t="str">
        <f t="shared" si="25"/>
        <v/>
      </c>
      <c r="AM23" s="40" t="str">
        <f t="shared" si="26"/>
        <v/>
      </c>
      <c r="AP23" s="34" t="str">
        <f t="shared" si="27"/>
        <v/>
      </c>
      <c r="AQ23" s="34" t="str">
        <f t="shared" si="20"/>
        <v/>
      </c>
      <c r="AS23" s="5"/>
      <c r="AT23" s="16"/>
      <c r="AU23" s="16"/>
      <c r="AV23" s="108"/>
      <c r="AW23" s="109"/>
      <c r="AX23" s="34" t="str">
        <f t="shared" si="28"/>
        <v/>
      </c>
      <c r="AY23" s="34" t="str">
        <f t="shared" si="29"/>
        <v/>
      </c>
      <c r="BA23" s="91" t="str">
        <f>IF(OR(BB23="",BC23&lt;&gt;"",BD23&lt;&gt;""),"",COUNT($BA$6:BA22)+1)</f>
        <v/>
      </c>
      <c r="BB23" s="90" t="str">
        <f t="shared" si="33"/>
        <v/>
      </c>
      <c r="BC23" s="41" t="str">
        <f t="shared" si="30"/>
        <v>132</v>
      </c>
      <c r="BD23" s="34">
        <f>IF(ISNUMBER(MATCH(BB23,$BB$6:BB22,0)),2,"")</f>
        <v>2</v>
      </c>
      <c r="BE23" s="34" t="str">
        <f t="shared" si="31"/>
        <v/>
      </c>
      <c r="BH23" s="72" t="s">
        <v>21</v>
      </c>
      <c r="BI23" s="73">
        <f>Mindmap!H5</f>
        <v>70</v>
      </c>
      <c r="BK23" s="81">
        <f>IFERROR(IF(D23="",0,MATCH(D23,$D$6:D22,0)),0)+BL23</f>
        <v>0</v>
      </c>
      <c r="BL23" s="81">
        <f t="shared" si="32"/>
        <v>0</v>
      </c>
    </row>
    <row r="24" spans="2:64" x14ac:dyDescent="0.25">
      <c r="B24" s="5">
        <v>18</v>
      </c>
      <c r="C24" s="34" t="str">
        <f>IFERROR(IF(Calculation!D24="","",1),"")</f>
        <v/>
      </c>
      <c r="D24" s="67" t="str">
        <f>IFERROR(IF(INDEX(Mindmap!$B$9:$B$408,B24,1)=0,"",INDEX(Mindmap!$B$9:$B$408,B24,1)),"")</f>
        <v/>
      </c>
      <c r="E24" s="67">
        <f t="shared" si="0"/>
        <v>999999999</v>
      </c>
      <c r="F24" s="67" t="str">
        <f t="shared" si="34"/>
        <v/>
      </c>
      <c r="G24" s="67" t="str">
        <f t="shared" si="2"/>
        <v/>
      </c>
      <c r="H24" s="67" t="str">
        <f t="shared" si="3"/>
        <v/>
      </c>
      <c r="I24" s="67" t="str">
        <f t="shared" si="4"/>
        <v/>
      </c>
      <c r="J24" s="67" t="str">
        <f t="shared" si="5"/>
        <v/>
      </c>
      <c r="K24" s="67" t="str">
        <f t="shared" si="6"/>
        <v/>
      </c>
      <c r="L24" s="67" t="str">
        <f t="shared" si="7"/>
        <v/>
      </c>
      <c r="M24" s="67" t="str">
        <f t="shared" si="8"/>
        <v/>
      </c>
      <c r="N24" s="67" t="str">
        <f t="shared" si="9"/>
        <v/>
      </c>
      <c r="O24" s="67" t="str">
        <f t="shared" si="10"/>
        <v/>
      </c>
      <c r="P24" s="67" t="str">
        <f t="shared" si="11"/>
        <v/>
      </c>
      <c r="Q24" s="67" t="str">
        <f t="shared" si="21"/>
        <v/>
      </c>
      <c r="R24" s="37" t="str">
        <f t="shared" si="12"/>
        <v/>
      </c>
      <c r="S24" s="67">
        <f t="shared" si="22"/>
        <v>999999999</v>
      </c>
      <c r="T24" s="67" t="str">
        <f t="shared" si="13"/>
        <v/>
      </c>
      <c r="U24" s="68" t="str">
        <f>IFERROR(""&amp;INDEX(automaticUpdate,MATCH(Calculation!T24,changerange,0),1),"")</f>
        <v/>
      </c>
      <c r="V24" s="68" t="str">
        <f>IFERROR(IF(LEN(INDEX(Mindmap!$D$9:$D$407,MATCH(Calculation!T24,changerange,0),1))=0,"",INDEX(Mindmap!$D$9:$D$407,MATCH(Calculation!T24,changerange,0),1)),"")</f>
        <v/>
      </c>
      <c r="W24" s="67" t="str">
        <f t="shared" si="14"/>
        <v xml:space="preserve"> - </v>
      </c>
      <c r="X24" s="34" t="str">
        <f t="array" ref="X24">IFERROR(IF(AND(LEN(T24)&gt;0, Y24&gt;1),IF(MATCH(1,(IFERROR(SEARCH(T24&amp;".",$T$7:$T$406),0)),0)&gt;0,""),""),maxL)</f>
        <v/>
      </c>
      <c r="Y24" s="35" t="str">
        <f t="shared" si="23"/>
        <v/>
      </c>
      <c r="Z24" s="34" t="str">
        <f t="shared" si="15"/>
        <v/>
      </c>
      <c r="AA24" s="36" t="str">
        <f t="shared" si="16"/>
        <v/>
      </c>
      <c r="AB24" s="34" t="str">
        <f t="shared" si="17"/>
        <v/>
      </c>
      <c r="AC24" s="34" t="str">
        <f t="shared" si="24"/>
        <v/>
      </c>
      <c r="AE24" s="34" t="str">
        <f t="array" ref="AE24">IF(SUM(($Q$8:$Q$407=AF24)*($R$7:$R$406=2))&gt;0,2,"")</f>
        <v/>
      </c>
      <c r="AF24" s="5">
        <v>8</v>
      </c>
      <c r="AH24" s="80" t="str">
        <f t="shared" si="19"/>
        <v/>
      </c>
      <c r="AI24" s="39" t="str">
        <f t="array" aca="1" ref="AI24" ca="1">IF(AND(X24="",ISNUMBER(Y24)),IF(Y24=1,IF($AJ$5&lt;=COUNTIF($Y$7:$Y$406,1),COUNTIF($Y$7:Y24,1),IFERROR(IF($BI$20="Y",0.5,1)*$AJ$5*COUNTIF($Y$7:Y24,1)/(1+COUNTIF($Y$7:$Y$406,1)), COUNTIF($Y$7:Y24,1))),
IF(OR(Y25=Y26,AND(Y25&gt;Y24,Y23&gt;=Y24)),AVERAGE(OFFSET(AJ24,0,0,IFERROR(MATCH(TRUE,Y25:$Y$406&lt;=Y24,0),406),1)),MIN(OFFSET(AJ24,0,0,IFERROR(MATCH(Y24,Y25:$Y$406,0),406),1)))),"")</f>
        <v/>
      </c>
      <c r="AJ24" s="40" t="str">
        <f>IF(ISNUMBER(X24),COUNT($X$7:X24),"")</f>
        <v/>
      </c>
      <c r="AL24" s="40" t="str">
        <f t="shared" si="25"/>
        <v/>
      </c>
      <c r="AM24" s="40" t="str">
        <f t="shared" si="26"/>
        <v/>
      </c>
      <c r="AP24" s="34" t="str">
        <f t="shared" si="27"/>
        <v/>
      </c>
      <c r="AQ24" s="34" t="str">
        <f t="shared" si="20"/>
        <v/>
      </c>
      <c r="AS24" s="5"/>
      <c r="AT24" s="16"/>
      <c r="AU24" s="16"/>
      <c r="AV24" s="108"/>
      <c r="AW24" s="109"/>
      <c r="AX24" s="34" t="str">
        <f t="shared" si="28"/>
        <v/>
      </c>
      <c r="AY24" s="34" t="str">
        <f t="shared" si="29"/>
        <v/>
      </c>
      <c r="BA24" s="91" t="str">
        <f>IF(OR(BB24="",BC24&lt;&gt;"",BD24&lt;&gt;""),"",COUNT($BA$6:BA23)+1)</f>
        <v/>
      </c>
      <c r="BB24" s="90" t="str">
        <f t="shared" si="33"/>
        <v/>
      </c>
      <c r="BC24" s="41" t="str">
        <f t="shared" si="30"/>
        <v>132</v>
      </c>
      <c r="BD24" s="34">
        <f>IF(ISNUMBER(MATCH(BB24,$BB$6:BB23,0)),2,"")</f>
        <v>2</v>
      </c>
      <c r="BE24" s="34" t="str">
        <f t="shared" si="31"/>
        <v/>
      </c>
      <c r="BH24" s="72" t="s">
        <v>22</v>
      </c>
      <c r="BI24" s="73">
        <f>Mindmap!H6</f>
        <v>35</v>
      </c>
      <c r="BK24" s="81">
        <f>IFERROR(IF(D24="",0,MATCH(D24,$D$6:D23,0)),0)+BL24</f>
        <v>0</v>
      </c>
      <c r="BL24" s="81">
        <f t="shared" si="32"/>
        <v>0</v>
      </c>
    </row>
    <row r="25" spans="2:64" x14ac:dyDescent="0.25">
      <c r="B25" s="5">
        <v>19</v>
      </c>
      <c r="C25" s="34" t="str">
        <f>IFERROR(IF(Calculation!D25="","",1),"")</f>
        <v/>
      </c>
      <c r="D25" s="67" t="str">
        <f>IFERROR(IF(INDEX(Mindmap!$B$9:$B$408,B25,1)=0,"",INDEX(Mindmap!$B$9:$B$408,B25,1)),"")</f>
        <v/>
      </c>
      <c r="E25" s="67">
        <f t="shared" si="0"/>
        <v>999999999</v>
      </c>
      <c r="F25" s="67" t="str">
        <f t="shared" si="34"/>
        <v/>
      </c>
      <c r="G25" s="67" t="str">
        <f t="shared" si="2"/>
        <v/>
      </c>
      <c r="H25" s="67" t="str">
        <f t="shared" si="3"/>
        <v/>
      </c>
      <c r="I25" s="67" t="str">
        <f t="shared" si="4"/>
        <v/>
      </c>
      <c r="J25" s="67" t="str">
        <f t="shared" si="5"/>
        <v/>
      </c>
      <c r="K25" s="67" t="str">
        <f t="shared" si="6"/>
        <v/>
      </c>
      <c r="L25" s="67" t="str">
        <f t="shared" si="7"/>
        <v/>
      </c>
      <c r="M25" s="67" t="str">
        <f t="shared" si="8"/>
        <v/>
      </c>
      <c r="N25" s="67" t="str">
        <f t="shared" si="9"/>
        <v/>
      </c>
      <c r="O25" s="67" t="str">
        <f t="shared" si="10"/>
        <v/>
      </c>
      <c r="P25" s="67" t="str">
        <f t="shared" si="11"/>
        <v/>
      </c>
      <c r="Q25" s="67" t="str">
        <f t="shared" si="21"/>
        <v/>
      </c>
      <c r="R25" s="37" t="str">
        <f t="shared" si="12"/>
        <v/>
      </c>
      <c r="S25" s="67">
        <f t="shared" si="22"/>
        <v>999999999</v>
      </c>
      <c r="T25" s="67" t="str">
        <f t="shared" si="13"/>
        <v/>
      </c>
      <c r="U25" s="68" t="str">
        <f>IFERROR(""&amp;INDEX(automaticUpdate,MATCH(Calculation!T25,changerange,0),1),"")</f>
        <v/>
      </c>
      <c r="V25" s="68" t="str">
        <f>IFERROR(IF(LEN(INDEX(Mindmap!$D$9:$D$407,MATCH(Calculation!T25,changerange,0),1))=0,"",INDEX(Mindmap!$D$9:$D$407,MATCH(Calculation!T25,changerange,0),1)),"")</f>
        <v/>
      </c>
      <c r="W25" s="67" t="str">
        <f t="shared" si="14"/>
        <v xml:space="preserve"> - </v>
      </c>
      <c r="X25" s="34" t="str">
        <f t="array" ref="X25">IFERROR(IF(AND(LEN(T25)&gt;0, Y25&gt;1),IF(MATCH(1,(IFERROR(SEARCH(T25&amp;".",$T$7:$T$406),0)),0)&gt;0,""),""),maxL)</f>
        <v/>
      </c>
      <c r="Y25" s="35" t="str">
        <f t="shared" si="23"/>
        <v/>
      </c>
      <c r="Z25" s="34" t="str">
        <f t="shared" si="15"/>
        <v/>
      </c>
      <c r="AA25" s="36" t="str">
        <f t="shared" si="16"/>
        <v/>
      </c>
      <c r="AB25" s="34" t="str">
        <f t="shared" si="17"/>
        <v/>
      </c>
      <c r="AC25" s="34" t="str">
        <f t="shared" si="24"/>
        <v/>
      </c>
      <c r="AE25" s="34" t="str">
        <f t="array" ref="AE25">IF(SUM(($Q$8:$Q$407=AF25)*($R$7:$R$406=2))&gt;0,2,"")</f>
        <v/>
      </c>
      <c r="AF25" s="5">
        <v>9</v>
      </c>
      <c r="AH25" s="80" t="str">
        <f t="shared" si="19"/>
        <v/>
      </c>
      <c r="AI25" s="39" t="str">
        <f t="array" aca="1" ref="AI25" ca="1">IF(AND(X25="",ISNUMBER(Y25)),IF(Y25=1,IF($AJ$5&lt;=COUNTIF($Y$7:$Y$406,1),COUNTIF($Y$7:Y25,1),IFERROR(IF($BI$20="Y",0.5,1)*$AJ$5*COUNTIF($Y$7:Y25,1)/(1+COUNTIF($Y$7:$Y$406,1)), COUNTIF($Y$7:Y25,1))),
IF(OR(Y26=Y27,AND(Y26&gt;Y25,Y24&gt;=Y25)),AVERAGE(OFFSET(AJ25,0,0,IFERROR(MATCH(TRUE,Y26:$Y$406&lt;=Y25,0),406),1)),MIN(OFFSET(AJ25,0,0,IFERROR(MATCH(Y25,Y26:$Y$406,0),406),1)))),"")</f>
        <v/>
      </c>
      <c r="AJ25" s="40" t="str">
        <f>IF(ISNUMBER(X25),COUNT($X$7:X25),"")</f>
        <v/>
      </c>
      <c r="AL25" s="40" t="str">
        <f t="shared" si="25"/>
        <v/>
      </c>
      <c r="AM25" s="40" t="str">
        <f t="shared" si="26"/>
        <v/>
      </c>
      <c r="AP25" s="34" t="str">
        <f t="shared" si="27"/>
        <v/>
      </c>
      <c r="AQ25" s="34" t="str">
        <f t="shared" si="20"/>
        <v/>
      </c>
      <c r="AS25" s="5"/>
      <c r="AT25" s="16"/>
      <c r="AU25" s="16"/>
      <c r="AV25" s="108"/>
      <c r="AW25" s="109"/>
      <c r="AX25" s="34" t="str">
        <f t="shared" si="28"/>
        <v/>
      </c>
      <c r="AY25" s="34" t="str">
        <f t="shared" si="29"/>
        <v/>
      </c>
      <c r="BA25" s="91" t="str">
        <f>IF(OR(BB25="",BC25&lt;&gt;"",BD25&lt;&gt;""),"",COUNT($BA$6:BA24)+1)</f>
        <v/>
      </c>
      <c r="BB25" s="90" t="str">
        <f t="shared" si="33"/>
        <v/>
      </c>
      <c r="BC25" s="41" t="str">
        <f t="shared" si="30"/>
        <v>132</v>
      </c>
      <c r="BD25" s="34">
        <f>IF(ISNUMBER(MATCH(BB25,$BB$6:BB24,0)),2,"")</f>
        <v>2</v>
      </c>
      <c r="BE25" s="34" t="str">
        <f t="shared" si="31"/>
        <v/>
      </c>
      <c r="BH25" s="72" t="s">
        <v>92</v>
      </c>
      <c r="BI25" s="73">
        <f>Mindmap!J6</f>
        <v>30</v>
      </c>
      <c r="BK25" s="81">
        <f>IFERROR(IF(D25="",0,MATCH(D25,$D$6:D24,0)),0)+BL25</f>
        <v>0</v>
      </c>
      <c r="BL25" s="81">
        <f t="shared" si="32"/>
        <v>0</v>
      </c>
    </row>
    <row r="26" spans="2:64" x14ac:dyDescent="0.25">
      <c r="B26" s="5">
        <v>20</v>
      </c>
      <c r="C26" s="34" t="str">
        <f>IFERROR(IF(Calculation!D26="","",1),"")</f>
        <v/>
      </c>
      <c r="D26" s="67" t="str">
        <f>IFERROR(IF(INDEX(Mindmap!$B$9:$B$408,B26,1)=0,"",INDEX(Mindmap!$B$9:$B$408,B26,1)),"")</f>
        <v/>
      </c>
      <c r="E26" s="67">
        <f t="shared" si="0"/>
        <v>999999999</v>
      </c>
      <c r="F26" s="67" t="str">
        <f t="shared" si="34"/>
        <v/>
      </c>
      <c r="G26" s="67" t="str">
        <f t="shared" si="2"/>
        <v/>
      </c>
      <c r="H26" s="67" t="str">
        <f t="shared" si="3"/>
        <v/>
      </c>
      <c r="I26" s="67" t="str">
        <f t="shared" si="4"/>
        <v/>
      </c>
      <c r="J26" s="67" t="str">
        <f t="shared" si="5"/>
        <v/>
      </c>
      <c r="K26" s="67" t="str">
        <f t="shared" si="6"/>
        <v/>
      </c>
      <c r="L26" s="67" t="str">
        <f t="shared" si="7"/>
        <v/>
      </c>
      <c r="M26" s="67" t="str">
        <f t="shared" si="8"/>
        <v/>
      </c>
      <c r="N26" s="67" t="str">
        <f t="shared" si="9"/>
        <v/>
      </c>
      <c r="O26" s="67" t="str">
        <f t="shared" si="10"/>
        <v/>
      </c>
      <c r="P26" s="67" t="str">
        <f t="shared" si="11"/>
        <v/>
      </c>
      <c r="Q26" s="67" t="str">
        <f t="shared" si="21"/>
        <v/>
      </c>
      <c r="R26" s="37" t="str">
        <f t="shared" si="12"/>
        <v/>
      </c>
      <c r="S26" s="67">
        <f t="shared" si="22"/>
        <v>999999999</v>
      </c>
      <c r="T26" s="67" t="str">
        <f t="shared" si="13"/>
        <v/>
      </c>
      <c r="U26" s="68" t="str">
        <f>IFERROR(""&amp;INDEX(automaticUpdate,MATCH(Calculation!T26,changerange,0),1),"")</f>
        <v/>
      </c>
      <c r="V26" s="68" t="str">
        <f>IFERROR(IF(LEN(INDEX(Mindmap!$D$9:$D$407,MATCH(Calculation!T26,changerange,0),1))=0,"",INDEX(Mindmap!$D$9:$D$407,MATCH(Calculation!T26,changerange,0),1)),"")</f>
        <v/>
      </c>
      <c r="W26" s="67" t="str">
        <f t="shared" si="14"/>
        <v xml:space="preserve"> - </v>
      </c>
      <c r="X26" s="34" t="str">
        <f t="array" ref="X26">IFERROR(IF(AND(LEN(T26)&gt;0, Y26&gt;1),IF(MATCH(1,(IFERROR(SEARCH(T26&amp;".",$T$7:$T$406),0)),0)&gt;0,""),""),maxL)</f>
        <v/>
      </c>
      <c r="Y26" s="35" t="str">
        <f t="shared" si="23"/>
        <v/>
      </c>
      <c r="Z26" s="34" t="str">
        <f t="shared" si="15"/>
        <v/>
      </c>
      <c r="AA26" s="36" t="str">
        <f t="shared" si="16"/>
        <v/>
      </c>
      <c r="AB26" s="34" t="str">
        <f t="shared" si="17"/>
        <v/>
      </c>
      <c r="AC26" s="34" t="str">
        <f t="shared" si="24"/>
        <v/>
      </c>
      <c r="AE26" s="34" t="str">
        <f t="array" ref="AE26">IF(SUM(($Q$8:$Q$407=AF26)*($R$7:$R$406=2))&gt;0,2,"")</f>
        <v/>
      </c>
      <c r="AF26" s="5">
        <v>10</v>
      </c>
      <c r="AH26" s="80" t="str">
        <f t="shared" si="19"/>
        <v/>
      </c>
      <c r="AI26" s="39" t="str">
        <f t="array" aca="1" ref="AI26" ca="1">IF(AND(X26="",ISNUMBER(Y26)),IF(Y26=1,IF($AJ$5&lt;=COUNTIF($Y$7:$Y$406,1),COUNTIF($Y$7:Y26,1),IFERROR(IF($BI$20="Y",0.5,1)*$AJ$5*COUNTIF($Y$7:Y26,1)/(1+COUNTIF($Y$7:$Y$406,1)), COUNTIF($Y$7:Y26,1))),
IF(OR(Y27=Y28,AND(Y27&gt;Y26,Y25&gt;=Y26)),AVERAGE(OFFSET(AJ26,0,0,IFERROR(MATCH(TRUE,Y27:$Y$406&lt;=Y26,0),406),1)),MIN(OFFSET(AJ26,0,0,IFERROR(MATCH(Y26,Y27:$Y$406,0),406),1)))),"")</f>
        <v/>
      </c>
      <c r="AJ26" s="40" t="str">
        <f>IF(ISNUMBER(X26),COUNT($X$7:X26),"")</f>
        <v/>
      </c>
      <c r="AL26" s="40" t="str">
        <f t="shared" si="25"/>
        <v/>
      </c>
      <c r="AM26" s="40" t="str">
        <f t="shared" si="26"/>
        <v/>
      </c>
      <c r="AP26" s="34" t="str">
        <f t="shared" si="27"/>
        <v/>
      </c>
      <c r="AQ26" s="34" t="str">
        <f t="shared" si="20"/>
        <v/>
      </c>
      <c r="AS26" s="5"/>
      <c r="AT26" s="16"/>
      <c r="AU26" s="16"/>
      <c r="AV26" s="108"/>
      <c r="AW26" s="109"/>
      <c r="AX26" s="34" t="str">
        <f t="shared" si="28"/>
        <v/>
      </c>
      <c r="AY26" s="34" t="str">
        <f t="shared" si="29"/>
        <v/>
      </c>
      <c r="BA26" s="91" t="str">
        <f>IF(OR(BB26="",BC26&lt;&gt;"",BD26&lt;&gt;""),"",COUNT($BA$6:BA25)+1)</f>
        <v/>
      </c>
      <c r="BB26" s="90" t="str">
        <f t="shared" si="33"/>
        <v/>
      </c>
      <c r="BC26" s="41" t="str">
        <f t="shared" si="30"/>
        <v>132</v>
      </c>
      <c r="BD26" s="34">
        <f>IF(ISNUMBER(MATCH(BB26,$BB$6:BB25,0)),2,"")</f>
        <v>2</v>
      </c>
      <c r="BE26" s="34" t="str">
        <f t="shared" si="31"/>
        <v/>
      </c>
      <c r="BH26" s="72" t="s">
        <v>93</v>
      </c>
      <c r="BI26" s="73">
        <f>Mindmap!J5</f>
        <v>15</v>
      </c>
      <c r="BK26" s="81">
        <f>IFERROR(IF(D26="",0,MATCH(D26,$D$6:D25,0)),0)+BL26</f>
        <v>0</v>
      </c>
      <c r="BL26" s="81">
        <f t="shared" si="32"/>
        <v>0</v>
      </c>
    </row>
    <row r="27" spans="2:64" x14ac:dyDescent="0.25">
      <c r="B27" s="5">
        <v>21</v>
      </c>
      <c r="C27" s="34" t="str">
        <f>IFERROR(IF(Calculation!D27="","",1),"")</f>
        <v/>
      </c>
      <c r="D27" s="67" t="str">
        <f>IFERROR(IF(INDEX(Mindmap!$B$9:$B$408,B27,1)=0,"",INDEX(Mindmap!$B$9:$B$408,B27,1)),"")</f>
        <v/>
      </c>
      <c r="E27" s="67">
        <f t="shared" si="0"/>
        <v>999999999</v>
      </c>
      <c r="F27" s="67" t="str">
        <f t="shared" si="34"/>
        <v/>
      </c>
      <c r="G27" s="67" t="str">
        <f t="shared" si="2"/>
        <v/>
      </c>
      <c r="H27" s="67" t="str">
        <f t="shared" si="3"/>
        <v/>
      </c>
      <c r="I27" s="67" t="str">
        <f t="shared" si="4"/>
        <v/>
      </c>
      <c r="J27" s="67" t="str">
        <f t="shared" si="5"/>
        <v/>
      </c>
      <c r="K27" s="67" t="str">
        <f t="shared" si="6"/>
        <v/>
      </c>
      <c r="L27" s="67" t="str">
        <f t="shared" si="7"/>
        <v/>
      </c>
      <c r="M27" s="67" t="str">
        <f t="shared" si="8"/>
        <v/>
      </c>
      <c r="N27" s="67" t="str">
        <f t="shared" si="9"/>
        <v/>
      </c>
      <c r="O27" s="67" t="str">
        <f t="shared" si="10"/>
        <v/>
      </c>
      <c r="P27" s="67" t="str">
        <f t="shared" si="11"/>
        <v/>
      </c>
      <c r="Q27" s="67" t="str">
        <f t="shared" si="21"/>
        <v/>
      </c>
      <c r="R27" s="37" t="str">
        <f t="shared" si="12"/>
        <v/>
      </c>
      <c r="S27" s="67">
        <f t="shared" si="22"/>
        <v>999999999</v>
      </c>
      <c r="T27" s="67" t="str">
        <f t="shared" si="13"/>
        <v/>
      </c>
      <c r="U27" s="68" t="str">
        <f>IFERROR(""&amp;INDEX(automaticUpdate,MATCH(Calculation!T27,changerange,0),1),"")</f>
        <v/>
      </c>
      <c r="V27" s="68" t="str">
        <f>IFERROR(IF(LEN(INDEX(Mindmap!$D$9:$D$407,MATCH(Calculation!T27,changerange,0),1))=0,"",INDEX(Mindmap!$D$9:$D$407,MATCH(Calculation!T27,changerange,0),1)),"")</f>
        <v/>
      </c>
      <c r="W27" s="67" t="str">
        <f t="shared" si="14"/>
        <v xml:space="preserve"> - </v>
      </c>
      <c r="X27" s="34" t="str">
        <f t="array" ref="X27">IFERROR(IF(AND(LEN(T27)&gt;0, Y27&gt;1),IF(MATCH(1,(IFERROR(SEARCH(T27&amp;".",$T$7:$T$406),0)),0)&gt;0,""),""),maxL)</f>
        <v/>
      </c>
      <c r="Y27" s="35" t="str">
        <f t="shared" si="23"/>
        <v/>
      </c>
      <c r="Z27" s="34" t="str">
        <f t="shared" si="15"/>
        <v/>
      </c>
      <c r="AA27" s="36" t="str">
        <f t="shared" si="16"/>
        <v/>
      </c>
      <c r="AB27" s="34" t="str">
        <f t="shared" si="17"/>
        <v/>
      </c>
      <c r="AC27" s="34" t="str">
        <f t="shared" si="24"/>
        <v/>
      </c>
      <c r="AH27" s="80" t="str">
        <f t="shared" si="19"/>
        <v/>
      </c>
      <c r="AI27" s="39" t="str">
        <f t="array" aca="1" ref="AI27" ca="1">IF(AND(X27="",ISNUMBER(Y27)),IF(Y27=1,IF($AJ$5&lt;=COUNTIF($Y$7:$Y$406,1),COUNTIF($Y$7:Y27,1),IFERROR(IF($BI$20="Y",0.5,1)*$AJ$5*COUNTIF($Y$7:Y27,1)/(1+COUNTIF($Y$7:$Y$406,1)), COUNTIF($Y$7:Y27,1))),
IF(OR(Y28=Y29,AND(Y28&gt;Y27,Y26&gt;=Y27)),AVERAGE(OFFSET(AJ27,0,0,IFERROR(MATCH(TRUE,Y28:$Y$406&lt;=Y27,0),406),1)),MIN(OFFSET(AJ27,0,0,IFERROR(MATCH(Y27,Y28:$Y$406,0),406),1)))),"")</f>
        <v/>
      </c>
      <c r="AJ27" s="40" t="str">
        <f>IF(ISNUMBER(X27),COUNT($X$7:X27),"")</f>
        <v/>
      </c>
      <c r="AL27" s="40" t="str">
        <f t="shared" si="25"/>
        <v/>
      </c>
      <c r="AM27" s="40" t="str">
        <f t="shared" si="26"/>
        <v/>
      </c>
      <c r="AP27" s="34" t="str">
        <f t="shared" si="27"/>
        <v/>
      </c>
      <c r="AQ27" s="34" t="str">
        <f t="shared" si="20"/>
        <v/>
      </c>
      <c r="AS27" s="5"/>
      <c r="AT27" s="16"/>
      <c r="AU27" s="16"/>
      <c r="AV27" s="108"/>
      <c r="AW27" s="109"/>
      <c r="AX27" s="34" t="str">
        <f t="shared" si="28"/>
        <v/>
      </c>
      <c r="AY27" s="34" t="str">
        <f t="shared" si="29"/>
        <v/>
      </c>
      <c r="BA27" s="91" t="str">
        <f>IF(OR(BB27="",BC27&lt;&gt;"",BD27&lt;&gt;""),"",COUNT($BA$6:BA26)+1)</f>
        <v/>
      </c>
      <c r="BB27" s="90" t="str">
        <f t="shared" si="33"/>
        <v/>
      </c>
      <c r="BC27" s="41" t="str">
        <f t="shared" si="30"/>
        <v>132</v>
      </c>
      <c r="BD27" s="34">
        <f>IF(ISNUMBER(MATCH(BB27,$BB$6:BB26,0)),2,"")</f>
        <v>2</v>
      </c>
      <c r="BE27" s="34" t="str">
        <f t="shared" si="31"/>
        <v/>
      </c>
      <c r="BH27" s="72" t="s">
        <v>23</v>
      </c>
      <c r="BI27" s="73" t="str">
        <f>IF(Mindmap!L5="Curvy","C",IF( Mindmap!L5="Elbow","E","S"))</f>
        <v>C</v>
      </c>
      <c r="BK27" s="81">
        <f>IFERROR(IF(D27="",0,MATCH(D27,$D$6:D26,0)),0)+BL27</f>
        <v>0</v>
      </c>
      <c r="BL27" s="81">
        <f t="shared" si="32"/>
        <v>0</v>
      </c>
    </row>
    <row r="28" spans="2:64" x14ac:dyDescent="0.25">
      <c r="B28" s="5">
        <v>22</v>
      </c>
      <c r="C28" s="34" t="str">
        <f>IFERROR(IF(Calculation!D28="","",1),"")</f>
        <v/>
      </c>
      <c r="D28" s="67" t="str">
        <f>IFERROR(IF(INDEX(Mindmap!$B$9:$B$408,B28,1)=0,"",INDEX(Mindmap!$B$9:$B$408,B28,1)),"")</f>
        <v/>
      </c>
      <c r="E28" s="67">
        <f t="shared" si="0"/>
        <v>999999999</v>
      </c>
      <c r="F28" s="67" t="str">
        <f t="shared" si="34"/>
        <v/>
      </c>
      <c r="G28" s="67" t="str">
        <f t="shared" si="2"/>
        <v/>
      </c>
      <c r="H28" s="67" t="str">
        <f t="shared" si="3"/>
        <v/>
      </c>
      <c r="I28" s="67" t="str">
        <f t="shared" si="4"/>
        <v/>
      </c>
      <c r="J28" s="67" t="str">
        <f t="shared" si="5"/>
        <v/>
      </c>
      <c r="K28" s="67" t="str">
        <f t="shared" si="6"/>
        <v/>
      </c>
      <c r="L28" s="67" t="str">
        <f t="shared" si="7"/>
        <v/>
      </c>
      <c r="M28" s="67" t="str">
        <f t="shared" si="8"/>
        <v/>
      </c>
      <c r="N28" s="67" t="str">
        <f t="shared" si="9"/>
        <v/>
      </c>
      <c r="O28" s="67" t="str">
        <f t="shared" si="10"/>
        <v/>
      </c>
      <c r="P28" s="67" t="str">
        <f t="shared" si="11"/>
        <v/>
      </c>
      <c r="Q28" s="67" t="str">
        <f t="shared" si="21"/>
        <v/>
      </c>
      <c r="R28" s="37" t="str">
        <f t="shared" si="12"/>
        <v/>
      </c>
      <c r="S28" s="67">
        <f t="shared" si="22"/>
        <v>999999999</v>
      </c>
      <c r="T28" s="67" t="str">
        <f t="shared" si="13"/>
        <v/>
      </c>
      <c r="U28" s="68" t="str">
        <f>IFERROR(""&amp;INDEX(automaticUpdate,MATCH(Calculation!T28,changerange,0),1),"")</f>
        <v/>
      </c>
      <c r="V28" s="68" t="str">
        <f>IFERROR(IF(LEN(INDEX(Mindmap!$D$9:$D$407,MATCH(Calculation!T28,changerange,0),1))=0,"",INDEX(Mindmap!$D$9:$D$407,MATCH(Calculation!T28,changerange,0),1)),"")</f>
        <v/>
      </c>
      <c r="W28" s="67" t="str">
        <f t="shared" si="14"/>
        <v xml:space="preserve"> - </v>
      </c>
      <c r="X28" s="34" t="str">
        <f t="array" ref="X28">IFERROR(IF(AND(LEN(T28)&gt;0, Y28&gt;1),IF(MATCH(1,(IFERROR(SEARCH(T28&amp;".",$T$7:$T$406),0)),0)&gt;0,""),""),maxL)</f>
        <v/>
      </c>
      <c r="Y28" s="35" t="str">
        <f t="shared" si="23"/>
        <v/>
      </c>
      <c r="Z28" s="34" t="str">
        <f t="shared" si="15"/>
        <v/>
      </c>
      <c r="AA28" s="36" t="str">
        <f t="shared" si="16"/>
        <v/>
      </c>
      <c r="AB28" s="34" t="str">
        <f t="shared" si="17"/>
        <v/>
      </c>
      <c r="AC28" s="34" t="str">
        <f t="shared" si="24"/>
        <v/>
      </c>
      <c r="AH28" s="80" t="str">
        <f t="shared" si="19"/>
        <v/>
      </c>
      <c r="AI28" s="39" t="str">
        <f t="array" aca="1" ref="AI28" ca="1">IF(AND(X28="",ISNUMBER(Y28)),IF(Y28=1,IF($AJ$5&lt;=COUNTIF($Y$7:$Y$406,1),COUNTIF($Y$7:Y28,1),IFERROR(IF($BI$20="Y",0.5,1)*$AJ$5*COUNTIF($Y$7:Y28,1)/(1+COUNTIF($Y$7:$Y$406,1)), COUNTIF($Y$7:Y28,1))),
IF(OR(Y29=Y30,AND(Y29&gt;Y28,Y27&gt;=Y28)),AVERAGE(OFFSET(AJ28,0,0,IFERROR(MATCH(TRUE,Y29:$Y$406&lt;=Y28,0),406),1)),MIN(OFFSET(AJ28,0,0,IFERROR(MATCH(Y28,Y29:$Y$406,0),406),1)))),"")</f>
        <v/>
      </c>
      <c r="AJ28" s="40" t="str">
        <f>IF(ISNUMBER(X28),COUNT($X$7:X28),"")</f>
        <v/>
      </c>
      <c r="AL28" s="40" t="str">
        <f t="shared" si="25"/>
        <v/>
      </c>
      <c r="AM28" s="40" t="str">
        <f t="shared" si="26"/>
        <v/>
      </c>
      <c r="AP28" s="34" t="str">
        <f t="shared" si="27"/>
        <v/>
      </c>
      <c r="AQ28" s="34" t="str">
        <f t="shared" si="20"/>
        <v/>
      </c>
      <c r="AS28" s="5"/>
      <c r="AT28" s="16"/>
      <c r="AU28" s="16"/>
      <c r="AV28" s="108"/>
      <c r="AW28" s="109"/>
      <c r="AX28" s="34" t="str">
        <f t="shared" si="28"/>
        <v/>
      </c>
      <c r="AY28" s="34" t="str">
        <f t="shared" si="29"/>
        <v/>
      </c>
      <c r="BA28" s="91" t="str">
        <f>IF(OR(BB28="",BC28&lt;&gt;"",BD28&lt;&gt;""),"",COUNT($BA$6:BA27)+1)</f>
        <v/>
      </c>
      <c r="BB28" s="90" t="str">
        <f t="shared" si="33"/>
        <v/>
      </c>
      <c r="BC28" s="41" t="str">
        <f t="shared" si="30"/>
        <v>132</v>
      </c>
      <c r="BD28" s="34">
        <f>IF(ISNUMBER(MATCH(BB28,$BB$6:BB27,0)),2,"")</f>
        <v>2</v>
      </c>
      <c r="BE28" s="34" t="str">
        <f t="shared" si="31"/>
        <v/>
      </c>
      <c r="BH28" s="72" t="s">
        <v>33</v>
      </c>
      <c r="BI28" s="73">
        <f>IF(Mindmap!L6="Rounded",5,IF(Mindmap!L6="Rectangle",1,9))</f>
        <v>5</v>
      </c>
      <c r="BK28" s="81">
        <f>IFERROR(IF(D28="",0,MATCH(D28,$D$6:D27,0)),0)+BL28</f>
        <v>0</v>
      </c>
      <c r="BL28" s="81">
        <f t="shared" si="32"/>
        <v>0</v>
      </c>
    </row>
    <row r="29" spans="2:64" x14ac:dyDescent="0.25">
      <c r="B29" s="5">
        <v>23</v>
      </c>
      <c r="C29" s="34" t="str">
        <f>IFERROR(IF(Calculation!D29="","",1),"")</f>
        <v/>
      </c>
      <c r="D29" s="67" t="str">
        <f>IFERROR(IF(INDEX(Mindmap!$B$9:$B$408,B29,1)=0,"",INDEX(Mindmap!$B$9:$B$408,B29,1)),"")</f>
        <v/>
      </c>
      <c r="E29" s="67">
        <f t="shared" si="0"/>
        <v>999999999</v>
      </c>
      <c r="F29" s="67" t="str">
        <f t="shared" si="34"/>
        <v/>
      </c>
      <c r="G29" s="67" t="str">
        <f t="shared" si="2"/>
        <v/>
      </c>
      <c r="H29" s="67" t="str">
        <f t="shared" si="3"/>
        <v/>
      </c>
      <c r="I29" s="67" t="str">
        <f t="shared" si="4"/>
        <v/>
      </c>
      <c r="J29" s="67" t="str">
        <f t="shared" si="5"/>
        <v/>
      </c>
      <c r="K29" s="67" t="str">
        <f t="shared" si="6"/>
        <v/>
      </c>
      <c r="L29" s="67" t="str">
        <f t="shared" si="7"/>
        <v/>
      </c>
      <c r="M29" s="67" t="str">
        <f t="shared" si="8"/>
        <v/>
      </c>
      <c r="N29" s="67" t="str">
        <f t="shared" si="9"/>
        <v/>
      </c>
      <c r="O29" s="67" t="str">
        <f t="shared" si="10"/>
        <v/>
      </c>
      <c r="P29" s="67" t="str">
        <f t="shared" si="11"/>
        <v/>
      </c>
      <c r="Q29" s="67" t="str">
        <f t="shared" si="21"/>
        <v/>
      </c>
      <c r="R29" s="37" t="str">
        <f t="shared" si="12"/>
        <v/>
      </c>
      <c r="S29" s="67">
        <f t="shared" si="22"/>
        <v>999999999</v>
      </c>
      <c r="T29" s="67" t="str">
        <f t="shared" si="13"/>
        <v/>
      </c>
      <c r="U29" s="68" t="str">
        <f>IFERROR(""&amp;INDEX(automaticUpdate,MATCH(Calculation!T29,changerange,0),1),"")</f>
        <v/>
      </c>
      <c r="V29" s="68" t="str">
        <f>IFERROR(IF(LEN(INDEX(Mindmap!$D$9:$D$407,MATCH(Calculation!T29,changerange,0),1))=0,"",INDEX(Mindmap!$D$9:$D$407,MATCH(Calculation!T29,changerange,0),1)),"")</f>
        <v/>
      </c>
      <c r="W29" s="67" t="str">
        <f t="shared" si="14"/>
        <v xml:space="preserve"> - </v>
      </c>
      <c r="X29" s="34" t="str">
        <f t="array" ref="X29">IFERROR(IF(AND(LEN(T29)&gt;0, Y29&gt;1),IF(MATCH(1,(IFERROR(SEARCH(T29&amp;".",$T$7:$T$406),0)),0)&gt;0,""),""),maxL)</f>
        <v/>
      </c>
      <c r="Y29" s="35" t="str">
        <f t="shared" si="23"/>
        <v/>
      </c>
      <c r="Z29" s="34" t="str">
        <f t="shared" si="15"/>
        <v/>
      </c>
      <c r="AA29" s="36" t="str">
        <f t="shared" si="16"/>
        <v/>
      </c>
      <c r="AB29" s="34" t="str">
        <f t="shared" si="17"/>
        <v/>
      </c>
      <c r="AC29" s="34" t="str">
        <f t="shared" si="24"/>
        <v/>
      </c>
      <c r="AH29" s="80" t="str">
        <f t="shared" si="19"/>
        <v/>
      </c>
      <c r="AI29" s="39" t="str">
        <f t="array" aca="1" ref="AI29" ca="1">IF(AND(X29="",ISNUMBER(Y29)),IF(Y29=1,IF($AJ$5&lt;=COUNTIF($Y$7:$Y$406,1),COUNTIF($Y$7:Y29,1),IFERROR(IF($BI$20="Y",0.5,1)*$AJ$5*COUNTIF($Y$7:Y29,1)/(1+COUNTIF($Y$7:$Y$406,1)), COUNTIF($Y$7:Y29,1))),
IF(OR(Y30=Y31,AND(Y30&gt;Y29,Y28&gt;=Y29)),AVERAGE(OFFSET(AJ29,0,0,IFERROR(MATCH(TRUE,Y30:$Y$406&lt;=Y29,0),406),1)),MIN(OFFSET(AJ29,0,0,IFERROR(MATCH(Y29,Y30:$Y$406,0),406),1)))),"")</f>
        <v/>
      </c>
      <c r="AJ29" s="40" t="str">
        <f>IF(ISNUMBER(X29),COUNT($X$7:X29),"")</f>
        <v/>
      </c>
      <c r="AL29" s="40" t="str">
        <f t="shared" si="25"/>
        <v/>
      </c>
      <c r="AM29" s="40" t="str">
        <f t="shared" si="26"/>
        <v/>
      </c>
      <c r="AP29" s="34" t="str">
        <f t="shared" si="27"/>
        <v/>
      </c>
      <c r="AQ29" s="34" t="str">
        <f t="shared" si="20"/>
        <v/>
      </c>
      <c r="AS29" s="5"/>
      <c r="AT29" s="16"/>
      <c r="AU29" s="16"/>
      <c r="AV29" s="108"/>
      <c r="AW29" s="109"/>
      <c r="AX29" s="34" t="str">
        <f t="shared" si="28"/>
        <v/>
      </c>
      <c r="AY29" s="34" t="str">
        <f t="shared" si="29"/>
        <v/>
      </c>
      <c r="BA29" s="91" t="str">
        <f>IF(OR(BB29="",BC29&lt;&gt;"",BD29&lt;&gt;""),"",COUNT($BA$6:BA28)+1)</f>
        <v/>
      </c>
      <c r="BB29" s="90" t="str">
        <f t="shared" si="33"/>
        <v/>
      </c>
      <c r="BC29" s="41" t="str">
        <f t="shared" si="30"/>
        <v>132</v>
      </c>
      <c r="BD29" s="34">
        <f>IF(ISNUMBER(MATCH(BB29,$BB$6:BB28,0)),2,"")</f>
        <v>2</v>
      </c>
      <c r="BE29" s="34" t="str">
        <f t="shared" si="31"/>
        <v/>
      </c>
      <c r="BH29" s="72" t="s">
        <v>61</v>
      </c>
      <c r="BI29" s="73">
        <f>IFERROR(INDEX(BI7:BI14,MATCH(singlecolor,BH7:BH14,0),1),5)</f>
        <v>5</v>
      </c>
      <c r="BK29" s="81">
        <f>IFERROR(IF(D29="",0,MATCH(D29,$D$6:D28,0)),0)+BL29</f>
        <v>0</v>
      </c>
      <c r="BL29" s="81">
        <f t="shared" si="32"/>
        <v>0</v>
      </c>
    </row>
    <row r="30" spans="2:64" x14ac:dyDescent="0.25">
      <c r="B30" s="5">
        <v>24</v>
      </c>
      <c r="C30" s="34" t="str">
        <f>IFERROR(IF(Calculation!D30="","",1),"")</f>
        <v/>
      </c>
      <c r="D30" s="67" t="str">
        <f>IFERROR(IF(INDEX(Mindmap!$B$9:$B$408,B30,1)=0,"",INDEX(Mindmap!$B$9:$B$408,B30,1)),"")</f>
        <v/>
      </c>
      <c r="E30" s="67">
        <f t="shared" si="0"/>
        <v>999999999</v>
      </c>
      <c r="F30" s="67" t="str">
        <f t="shared" si="34"/>
        <v/>
      </c>
      <c r="G30" s="67" t="str">
        <f t="shared" si="2"/>
        <v/>
      </c>
      <c r="H30" s="67" t="str">
        <f t="shared" si="3"/>
        <v/>
      </c>
      <c r="I30" s="67" t="str">
        <f t="shared" si="4"/>
        <v/>
      </c>
      <c r="J30" s="67" t="str">
        <f t="shared" si="5"/>
        <v/>
      </c>
      <c r="K30" s="67" t="str">
        <f t="shared" si="6"/>
        <v/>
      </c>
      <c r="L30" s="67" t="str">
        <f t="shared" si="7"/>
        <v/>
      </c>
      <c r="M30" s="67" t="str">
        <f t="shared" si="8"/>
        <v/>
      </c>
      <c r="N30" s="67" t="str">
        <f t="shared" si="9"/>
        <v/>
      </c>
      <c r="O30" s="67" t="str">
        <f t="shared" si="10"/>
        <v/>
      </c>
      <c r="P30" s="67" t="str">
        <f t="shared" si="11"/>
        <v/>
      </c>
      <c r="Q30" s="67" t="str">
        <f t="shared" si="21"/>
        <v/>
      </c>
      <c r="R30" s="37" t="str">
        <f t="shared" si="12"/>
        <v/>
      </c>
      <c r="S30" s="67">
        <f t="shared" si="22"/>
        <v>999999999</v>
      </c>
      <c r="T30" s="67" t="str">
        <f t="shared" si="13"/>
        <v/>
      </c>
      <c r="U30" s="68" t="str">
        <f>IFERROR(""&amp;INDEX(automaticUpdate,MATCH(Calculation!T30,changerange,0),1),"")</f>
        <v/>
      </c>
      <c r="V30" s="68" t="str">
        <f>IFERROR(IF(LEN(INDEX(Mindmap!$D$9:$D$407,MATCH(Calculation!T30,changerange,0),1))=0,"",INDEX(Mindmap!$D$9:$D$407,MATCH(Calculation!T30,changerange,0),1)),"")</f>
        <v/>
      </c>
      <c r="W30" s="67" t="str">
        <f t="shared" si="14"/>
        <v xml:space="preserve"> - </v>
      </c>
      <c r="X30" s="34" t="str">
        <f t="array" ref="X30">IFERROR(IF(AND(LEN(T30)&gt;0, Y30&gt;1),IF(MATCH(1,(IFERROR(SEARCH(T30&amp;".",$T$7:$T$406),0)),0)&gt;0,""),""),maxL)</f>
        <v/>
      </c>
      <c r="Y30" s="35" t="str">
        <f t="shared" si="23"/>
        <v/>
      </c>
      <c r="Z30" s="34" t="str">
        <f t="shared" si="15"/>
        <v/>
      </c>
      <c r="AA30" s="36" t="str">
        <f t="shared" si="16"/>
        <v/>
      </c>
      <c r="AB30" s="34" t="str">
        <f t="shared" si="17"/>
        <v/>
      </c>
      <c r="AC30" s="34" t="str">
        <f t="shared" si="24"/>
        <v/>
      </c>
      <c r="AH30" s="80" t="str">
        <f t="shared" si="19"/>
        <v/>
      </c>
      <c r="AI30" s="39" t="str">
        <f t="array" aca="1" ref="AI30" ca="1">IF(AND(X30="",ISNUMBER(Y30)),IF(Y30=1,IF($AJ$5&lt;=COUNTIF($Y$7:$Y$406,1),COUNTIF($Y$7:Y30,1),IFERROR(IF($BI$20="Y",0.5,1)*$AJ$5*COUNTIF($Y$7:Y30,1)/(1+COUNTIF($Y$7:$Y$406,1)), COUNTIF($Y$7:Y30,1))),
IF(OR(Y31=Y32,AND(Y31&gt;Y30,Y29&gt;=Y30)),AVERAGE(OFFSET(AJ30,0,0,IFERROR(MATCH(TRUE,Y31:$Y$406&lt;=Y30,0),406),1)),MIN(OFFSET(AJ30,0,0,IFERROR(MATCH(Y30,Y31:$Y$406,0),406),1)))),"")</f>
        <v/>
      </c>
      <c r="AJ30" s="40" t="str">
        <f>IF(ISNUMBER(X30),COUNT($X$7:X30),"")</f>
        <v/>
      </c>
      <c r="AL30" s="40" t="str">
        <f t="shared" si="25"/>
        <v/>
      </c>
      <c r="AM30" s="40" t="str">
        <f t="shared" si="26"/>
        <v/>
      </c>
      <c r="AP30" s="34" t="str">
        <f t="shared" si="27"/>
        <v/>
      </c>
      <c r="AQ30" s="34" t="str">
        <f t="shared" si="20"/>
        <v/>
      </c>
      <c r="AS30" s="5"/>
      <c r="AT30" s="16"/>
      <c r="AU30" s="16"/>
      <c r="AV30" s="108"/>
      <c r="AW30" s="109"/>
      <c r="AX30" s="34" t="str">
        <f t="shared" si="28"/>
        <v/>
      </c>
      <c r="AY30" s="34" t="str">
        <f t="shared" si="29"/>
        <v/>
      </c>
      <c r="BA30" s="91" t="str">
        <f>IF(OR(BB30="",BC30&lt;&gt;"",BD30&lt;&gt;""),"",COUNT($BA$6:BA29)+1)</f>
        <v/>
      </c>
      <c r="BB30" s="90" t="str">
        <f t="shared" si="33"/>
        <v/>
      </c>
      <c r="BC30" s="41" t="str">
        <f t="shared" si="30"/>
        <v>132</v>
      </c>
      <c r="BD30" s="34">
        <f>IF(ISNUMBER(MATCH(BB30,$BB$6:BB29,0)),2,"")</f>
        <v>2</v>
      </c>
      <c r="BE30" s="34" t="str">
        <f t="shared" si="31"/>
        <v/>
      </c>
      <c r="BH30" s="74"/>
      <c r="BI30" s="74"/>
      <c r="BK30" s="81">
        <f>IFERROR(IF(D30="",0,MATCH(D30,$D$6:D29,0)),0)+BL30</f>
        <v>0</v>
      </c>
      <c r="BL30" s="81">
        <f t="shared" si="32"/>
        <v>0</v>
      </c>
    </row>
    <row r="31" spans="2:64" x14ac:dyDescent="0.25">
      <c r="B31" s="5">
        <v>25</v>
      </c>
      <c r="C31" s="34" t="str">
        <f>IFERROR(IF(Calculation!D31="","",1),"")</f>
        <v/>
      </c>
      <c r="D31" s="67" t="str">
        <f>IFERROR(IF(INDEX(Mindmap!$B$9:$B$408,B31,1)=0,"",INDEX(Mindmap!$B$9:$B$408,B31,1)),"")</f>
        <v/>
      </c>
      <c r="E31" s="67">
        <f t="shared" si="0"/>
        <v>999999999</v>
      </c>
      <c r="F31" s="67" t="str">
        <f t="shared" si="34"/>
        <v/>
      </c>
      <c r="G31" s="67" t="str">
        <f t="shared" si="2"/>
        <v/>
      </c>
      <c r="H31" s="67" t="str">
        <f t="shared" si="3"/>
        <v/>
      </c>
      <c r="I31" s="67" t="str">
        <f t="shared" si="4"/>
        <v/>
      </c>
      <c r="J31" s="67" t="str">
        <f t="shared" si="5"/>
        <v/>
      </c>
      <c r="K31" s="67" t="str">
        <f t="shared" si="6"/>
        <v/>
      </c>
      <c r="L31" s="67" t="str">
        <f t="shared" si="7"/>
        <v/>
      </c>
      <c r="M31" s="67" t="str">
        <f t="shared" si="8"/>
        <v/>
      </c>
      <c r="N31" s="67" t="str">
        <f t="shared" si="9"/>
        <v/>
      </c>
      <c r="O31" s="67" t="str">
        <f t="shared" si="10"/>
        <v/>
      </c>
      <c r="P31" s="67" t="str">
        <f t="shared" si="11"/>
        <v/>
      </c>
      <c r="Q31" s="67" t="str">
        <f t="shared" si="21"/>
        <v/>
      </c>
      <c r="R31" s="37" t="str">
        <f t="shared" si="12"/>
        <v/>
      </c>
      <c r="S31" s="67">
        <f t="shared" si="22"/>
        <v>999999999</v>
      </c>
      <c r="T31" s="67" t="str">
        <f t="shared" si="13"/>
        <v/>
      </c>
      <c r="U31" s="68" t="str">
        <f>IFERROR(""&amp;INDEX(automaticUpdate,MATCH(Calculation!T31,changerange,0),1),"")</f>
        <v/>
      </c>
      <c r="V31" s="68" t="str">
        <f>IFERROR(IF(LEN(INDEX(Mindmap!$D$9:$D$407,MATCH(Calculation!T31,changerange,0),1))=0,"",INDEX(Mindmap!$D$9:$D$407,MATCH(Calculation!T31,changerange,0),1)),"")</f>
        <v/>
      </c>
      <c r="W31" s="67" t="str">
        <f t="shared" si="14"/>
        <v xml:space="preserve"> - </v>
      </c>
      <c r="X31" s="34" t="str">
        <f t="array" ref="X31">IFERROR(IF(AND(LEN(T31)&gt;0, Y31&gt;1),IF(MATCH(1,(IFERROR(SEARCH(T31&amp;".",$T$7:$T$406),0)),0)&gt;0,""),""),maxL)</f>
        <v/>
      </c>
      <c r="Y31" s="35" t="str">
        <f t="shared" si="23"/>
        <v/>
      </c>
      <c r="Z31" s="34" t="str">
        <f t="shared" si="15"/>
        <v/>
      </c>
      <c r="AA31" s="36" t="str">
        <f t="shared" si="16"/>
        <v/>
      </c>
      <c r="AB31" s="34" t="str">
        <f t="shared" si="17"/>
        <v/>
      </c>
      <c r="AC31" s="34" t="str">
        <f t="shared" si="24"/>
        <v/>
      </c>
      <c r="AH31" s="80" t="str">
        <f t="shared" si="19"/>
        <v/>
      </c>
      <c r="AI31" s="39" t="str">
        <f t="array" aca="1" ref="AI31" ca="1">IF(AND(X31="",ISNUMBER(Y31)),IF(Y31=1,IF($AJ$5&lt;=COUNTIF($Y$7:$Y$406,1),COUNTIF($Y$7:Y31,1),IFERROR(IF($BI$20="Y",0.5,1)*$AJ$5*COUNTIF($Y$7:Y31,1)/(1+COUNTIF($Y$7:$Y$406,1)), COUNTIF($Y$7:Y31,1))),
IF(OR(Y32=Y33,AND(Y32&gt;Y31,Y30&gt;=Y31)),AVERAGE(OFFSET(AJ31,0,0,IFERROR(MATCH(TRUE,Y32:$Y$406&lt;=Y31,0),406),1)),MIN(OFFSET(AJ31,0,0,IFERROR(MATCH(Y31,Y32:$Y$406,0),406),1)))),"")</f>
        <v/>
      </c>
      <c r="AJ31" s="40" t="str">
        <f>IF(ISNUMBER(X31),COUNT($X$7:X31),"")</f>
        <v/>
      </c>
      <c r="AL31" s="40" t="str">
        <f t="shared" si="25"/>
        <v/>
      </c>
      <c r="AM31" s="40" t="str">
        <f t="shared" si="26"/>
        <v/>
      </c>
      <c r="AP31" s="34" t="str">
        <f t="shared" si="27"/>
        <v/>
      </c>
      <c r="AQ31" s="34" t="str">
        <f t="shared" si="20"/>
        <v/>
      </c>
      <c r="AS31" s="5"/>
      <c r="AT31" s="16"/>
      <c r="AU31" s="16"/>
      <c r="AV31" s="108"/>
      <c r="AW31" s="109"/>
      <c r="AX31" s="34" t="str">
        <f t="shared" si="28"/>
        <v/>
      </c>
      <c r="AY31" s="34" t="str">
        <f t="shared" si="29"/>
        <v/>
      </c>
      <c r="BA31" s="91" t="str">
        <f>IF(OR(BB31="",BC31&lt;&gt;"",BD31&lt;&gt;""),"",COUNT($BA$6:BA30)+1)</f>
        <v/>
      </c>
      <c r="BB31" s="90" t="str">
        <f t="shared" si="33"/>
        <v/>
      </c>
      <c r="BC31" s="41" t="str">
        <f t="shared" si="30"/>
        <v>132</v>
      </c>
      <c r="BD31" s="34">
        <f>IF(ISNUMBER(MATCH(BB31,$BB$6:BB30,0)),2,"")</f>
        <v>2</v>
      </c>
      <c r="BE31" s="34" t="str">
        <f t="shared" si="31"/>
        <v/>
      </c>
      <c r="BH31" s="72" t="s">
        <v>82</v>
      </c>
      <c r="BI31" s="110">
        <v>1</v>
      </c>
      <c r="BK31" s="81">
        <f>IFERROR(IF(D31="",0,MATCH(D31,$D$6:D30,0)),0)+BL31</f>
        <v>0</v>
      </c>
      <c r="BL31" s="81">
        <f t="shared" si="32"/>
        <v>0</v>
      </c>
    </row>
    <row r="32" spans="2:64" x14ac:dyDescent="0.25">
      <c r="B32" s="5">
        <v>26</v>
      </c>
      <c r="C32" s="34" t="str">
        <f>IFERROR(IF(Calculation!D32="","",1),"")</f>
        <v/>
      </c>
      <c r="D32" s="67" t="str">
        <f>IFERROR(IF(INDEX(Mindmap!$B$9:$B$408,B32,1)=0,"",INDEX(Mindmap!$B$9:$B$408,B32,1)),"")</f>
        <v/>
      </c>
      <c r="E32" s="67">
        <f t="shared" si="0"/>
        <v>999999999</v>
      </c>
      <c r="F32" s="67" t="str">
        <f t="shared" si="34"/>
        <v/>
      </c>
      <c r="G32" s="67" t="str">
        <f t="shared" si="2"/>
        <v/>
      </c>
      <c r="H32" s="67" t="str">
        <f t="shared" si="3"/>
        <v/>
      </c>
      <c r="I32" s="67" t="str">
        <f t="shared" si="4"/>
        <v/>
      </c>
      <c r="J32" s="67" t="str">
        <f t="shared" si="5"/>
        <v/>
      </c>
      <c r="K32" s="67" t="str">
        <f t="shared" si="6"/>
        <v/>
      </c>
      <c r="L32" s="67" t="str">
        <f t="shared" si="7"/>
        <v/>
      </c>
      <c r="M32" s="67" t="str">
        <f t="shared" si="8"/>
        <v/>
      </c>
      <c r="N32" s="67" t="str">
        <f t="shared" si="9"/>
        <v/>
      </c>
      <c r="O32" s="67" t="str">
        <f t="shared" si="10"/>
        <v/>
      </c>
      <c r="P32" s="67" t="str">
        <f t="shared" si="11"/>
        <v/>
      </c>
      <c r="Q32" s="67" t="str">
        <f t="shared" si="21"/>
        <v/>
      </c>
      <c r="R32" s="37" t="str">
        <f t="shared" si="12"/>
        <v/>
      </c>
      <c r="S32" s="67">
        <f t="shared" si="22"/>
        <v>999999999</v>
      </c>
      <c r="T32" s="67" t="str">
        <f t="shared" si="13"/>
        <v/>
      </c>
      <c r="U32" s="68" t="str">
        <f>IFERROR(""&amp;INDEX(automaticUpdate,MATCH(Calculation!T32,changerange,0),1),"")</f>
        <v/>
      </c>
      <c r="V32" s="68" t="str">
        <f>IFERROR(IF(LEN(INDEX(Mindmap!$D$9:$D$407,MATCH(Calculation!T32,changerange,0),1))=0,"",INDEX(Mindmap!$D$9:$D$407,MATCH(Calculation!T32,changerange,0),1)),"")</f>
        <v/>
      </c>
      <c r="W32" s="67" t="str">
        <f t="shared" si="14"/>
        <v xml:space="preserve"> - </v>
      </c>
      <c r="X32" s="34" t="str">
        <f t="array" ref="X32">IFERROR(IF(AND(LEN(T32)&gt;0, Y32&gt;1),IF(MATCH(1,(IFERROR(SEARCH(T32&amp;".",$T$7:$T$406),0)),0)&gt;0,""),""),maxL)</f>
        <v/>
      </c>
      <c r="Y32" s="35" t="str">
        <f t="shared" si="23"/>
        <v/>
      </c>
      <c r="Z32" s="34" t="str">
        <f t="shared" si="15"/>
        <v/>
      </c>
      <c r="AA32" s="36" t="str">
        <f t="shared" si="16"/>
        <v/>
      </c>
      <c r="AB32" s="34" t="str">
        <f t="shared" si="17"/>
        <v/>
      </c>
      <c r="AC32" s="34" t="str">
        <f t="shared" si="24"/>
        <v/>
      </c>
      <c r="AH32" s="80" t="str">
        <f t="shared" si="19"/>
        <v/>
      </c>
      <c r="AI32" s="39" t="str">
        <f t="array" aca="1" ref="AI32" ca="1">IF(AND(X32="",ISNUMBER(Y32)),IF(Y32=1,IF($AJ$5&lt;=COUNTIF($Y$7:$Y$406,1),COUNTIF($Y$7:Y32,1),IFERROR(IF($BI$20="Y",0.5,1)*$AJ$5*COUNTIF($Y$7:Y32,1)/(1+COUNTIF($Y$7:$Y$406,1)), COUNTIF($Y$7:Y32,1))),
IF(OR(Y33=Y34,AND(Y33&gt;Y32,Y31&gt;=Y32)),AVERAGE(OFFSET(AJ32,0,0,IFERROR(MATCH(TRUE,Y33:$Y$406&lt;=Y32,0),406),1)),MIN(OFFSET(AJ32,0,0,IFERROR(MATCH(Y32,Y33:$Y$406,0),406),1)))),"")</f>
        <v/>
      </c>
      <c r="AJ32" s="40" t="str">
        <f>IF(ISNUMBER(X32),COUNT($X$7:X32),"")</f>
        <v/>
      </c>
      <c r="AL32" s="40" t="str">
        <f t="shared" si="25"/>
        <v/>
      </c>
      <c r="AM32" s="40" t="str">
        <f t="shared" si="26"/>
        <v/>
      </c>
      <c r="AP32" s="34" t="str">
        <f t="shared" si="27"/>
        <v/>
      </c>
      <c r="AQ32" s="34" t="str">
        <f t="shared" si="20"/>
        <v/>
      </c>
      <c r="AS32" s="5"/>
      <c r="AT32" s="16"/>
      <c r="AU32" s="16"/>
      <c r="AV32" s="108"/>
      <c r="AW32" s="109"/>
      <c r="AX32" s="34" t="str">
        <f t="shared" si="28"/>
        <v/>
      </c>
      <c r="AY32" s="34" t="str">
        <f t="shared" si="29"/>
        <v/>
      </c>
      <c r="BA32" s="91" t="str">
        <f>IF(OR(BB32="",BC32&lt;&gt;"",BD32&lt;&gt;""),"",COUNT($BA$6:BA31)+1)</f>
        <v/>
      </c>
      <c r="BB32" s="90" t="str">
        <f t="shared" si="33"/>
        <v/>
      </c>
      <c r="BC32" s="41" t="str">
        <f t="shared" si="30"/>
        <v>132</v>
      </c>
      <c r="BD32" s="34">
        <f>IF(ISNUMBER(MATCH(BB32,$BB$6:BB31,0)),2,"")</f>
        <v>2</v>
      </c>
      <c r="BE32" s="34" t="str">
        <f t="shared" si="31"/>
        <v/>
      </c>
      <c r="BK32" s="81">
        <f>IFERROR(IF(D32="",0,MATCH(D32,$D$6:D31,0)),0)+BL32</f>
        <v>0</v>
      </c>
      <c r="BL32" s="81">
        <f t="shared" si="32"/>
        <v>0</v>
      </c>
    </row>
    <row r="33" spans="2:64" x14ac:dyDescent="0.25">
      <c r="B33" s="5">
        <v>27</v>
      </c>
      <c r="C33" s="34" t="str">
        <f>IFERROR(IF(Calculation!D33="","",1),"")</f>
        <v/>
      </c>
      <c r="D33" s="67" t="str">
        <f>IFERROR(IF(INDEX(Mindmap!$B$9:$B$408,B33,1)=0,"",INDEX(Mindmap!$B$9:$B$408,B33,1)),"")</f>
        <v/>
      </c>
      <c r="E33" s="67">
        <f t="shared" si="0"/>
        <v>999999999</v>
      </c>
      <c r="F33" s="67" t="str">
        <f t="shared" si="34"/>
        <v/>
      </c>
      <c r="G33" s="67" t="str">
        <f t="shared" si="2"/>
        <v/>
      </c>
      <c r="H33" s="67" t="str">
        <f t="shared" si="3"/>
        <v/>
      </c>
      <c r="I33" s="67" t="str">
        <f t="shared" si="4"/>
        <v/>
      </c>
      <c r="J33" s="67" t="str">
        <f t="shared" si="5"/>
        <v/>
      </c>
      <c r="K33" s="67" t="str">
        <f t="shared" si="6"/>
        <v/>
      </c>
      <c r="L33" s="67" t="str">
        <f t="shared" si="7"/>
        <v/>
      </c>
      <c r="M33" s="67" t="str">
        <f t="shared" si="8"/>
        <v/>
      </c>
      <c r="N33" s="67" t="str">
        <f t="shared" si="9"/>
        <v/>
      </c>
      <c r="O33" s="67" t="str">
        <f t="shared" si="10"/>
        <v/>
      </c>
      <c r="P33" s="67" t="str">
        <f t="shared" si="11"/>
        <v/>
      </c>
      <c r="Q33" s="67" t="str">
        <f t="shared" si="21"/>
        <v/>
      </c>
      <c r="R33" s="37" t="str">
        <f t="shared" si="12"/>
        <v/>
      </c>
      <c r="S33" s="67">
        <f t="shared" si="22"/>
        <v>999999999</v>
      </c>
      <c r="T33" s="67" t="str">
        <f t="shared" si="13"/>
        <v/>
      </c>
      <c r="U33" s="68" t="str">
        <f>IFERROR(""&amp;INDEX(automaticUpdate,MATCH(Calculation!T33,changerange,0),1),"")</f>
        <v/>
      </c>
      <c r="V33" s="68" t="str">
        <f>IFERROR(IF(LEN(INDEX(Mindmap!$D$9:$D$407,MATCH(Calculation!T33,changerange,0),1))=0,"",INDEX(Mindmap!$D$9:$D$407,MATCH(Calculation!T33,changerange,0),1)),"")</f>
        <v/>
      </c>
      <c r="W33" s="67" t="str">
        <f t="shared" si="14"/>
        <v xml:space="preserve"> - </v>
      </c>
      <c r="X33" s="34" t="str">
        <f t="array" ref="X33">IFERROR(IF(AND(LEN(T33)&gt;0, Y33&gt;1),IF(MATCH(1,(IFERROR(SEARCH(T33&amp;".",$T$7:$T$406),0)),0)&gt;0,""),""),maxL)</f>
        <v/>
      </c>
      <c r="Y33" s="35" t="str">
        <f t="shared" si="23"/>
        <v/>
      </c>
      <c r="Z33" s="34" t="str">
        <f t="shared" si="15"/>
        <v/>
      </c>
      <c r="AA33" s="36" t="str">
        <f t="shared" si="16"/>
        <v/>
      </c>
      <c r="AB33" s="34" t="str">
        <f t="shared" si="17"/>
        <v/>
      </c>
      <c r="AC33" s="34" t="str">
        <f t="shared" si="24"/>
        <v/>
      </c>
      <c r="AH33" s="80" t="str">
        <f t="shared" si="19"/>
        <v/>
      </c>
      <c r="AI33" s="39" t="str">
        <f t="array" aca="1" ref="AI33" ca="1">IF(AND(X33="",ISNUMBER(Y33)),IF(Y33=1,IF($AJ$5&lt;=COUNTIF($Y$7:$Y$406,1),COUNTIF($Y$7:Y33,1),IFERROR(IF($BI$20="Y",0.5,1)*$AJ$5*COUNTIF($Y$7:Y33,1)/(1+COUNTIF($Y$7:$Y$406,1)), COUNTIF($Y$7:Y33,1))),
IF(OR(Y34=Y35,AND(Y34&gt;Y33,Y32&gt;=Y33)),AVERAGE(OFFSET(AJ33,0,0,IFERROR(MATCH(TRUE,Y34:$Y$406&lt;=Y33,0),406),1)),MIN(OFFSET(AJ33,0,0,IFERROR(MATCH(Y33,Y34:$Y$406,0),406),1)))),"")</f>
        <v/>
      </c>
      <c r="AJ33" s="40" t="str">
        <f>IF(ISNUMBER(X33),COUNT($X$7:X33),"")</f>
        <v/>
      </c>
      <c r="AL33" s="40" t="str">
        <f t="shared" si="25"/>
        <v/>
      </c>
      <c r="AM33" s="40" t="str">
        <f t="shared" si="26"/>
        <v/>
      </c>
      <c r="AP33" s="34" t="str">
        <f t="shared" si="27"/>
        <v/>
      </c>
      <c r="AQ33" s="34" t="str">
        <f t="shared" si="20"/>
        <v/>
      </c>
      <c r="AS33" s="5"/>
      <c r="AT33" s="16"/>
      <c r="AU33" s="16"/>
      <c r="AV33" s="108"/>
      <c r="AW33" s="109"/>
      <c r="AX33" s="34" t="str">
        <f t="shared" si="28"/>
        <v/>
      </c>
      <c r="AY33" s="34" t="str">
        <f t="shared" si="29"/>
        <v/>
      </c>
      <c r="BA33" s="91" t="str">
        <f>IF(OR(BB33="",BC33&lt;&gt;"",BD33&lt;&gt;""),"",COUNT($BA$6:BA32)+1)</f>
        <v/>
      </c>
      <c r="BB33" s="90" t="str">
        <f t="shared" si="33"/>
        <v/>
      </c>
      <c r="BC33" s="41" t="str">
        <f t="shared" si="30"/>
        <v>132</v>
      </c>
      <c r="BD33" s="34">
        <f>IF(ISNUMBER(MATCH(BB33,$BB$6:BB32,0)),2,"")</f>
        <v>2</v>
      </c>
      <c r="BE33" s="34" t="str">
        <f t="shared" si="31"/>
        <v/>
      </c>
      <c r="BK33" s="81">
        <f>IFERROR(IF(D33="",0,MATCH(D33,$D$6:D32,0)),0)+BL33</f>
        <v>0</v>
      </c>
      <c r="BL33" s="81">
        <f t="shared" si="32"/>
        <v>0</v>
      </c>
    </row>
    <row r="34" spans="2:64" x14ac:dyDescent="0.25">
      <c r="B34" s="5">
        <v>28</v>
      </c>
      <c r="C34" s="34" t="str">
        <f>IFERROR(IF(Calculation!D34="","",1),"")</f>
        <v/>
      </c>
      <c r="D34" s="67" t="str">
        <f>IFERROR(IF(INDEX(Mindmap!$B$9:$B$408,B34,1)=0,"",INDEX(Mindmap!$B$9:$B$408,B34,1)),"")</f>
        <v/>
      </c>
      <c r="E34" s="67">
        <f t="shared" si="0"/>
        <v>999999999</v>
      </c>
      <c r="F34" s="67" t="str">
        <f t="shared" si="34"/>
        <v/>
      </c>
      <c r="G34" s="67" t="str">
        <f t="shared" si="2"/>
        <v/>
      </c>
      <c r="H34" s="67" t="str">
        <f t="shared" si="3"/>
        <v/>
      </c>
      <c r="I34" s="67" t="str">
        <f t="shared" si="4"/>
        <v/>
      </c>
      <c r="J34" s="67" t="str">
        <f t="shared" si="5"/>
        <v/>
      </c>
      <c r="K34" s="67" t="str">
        <f t="shared" si="6"/>
        <v/>
      </c>
      <c r="L34" s="67" t="str">
        <f t="shared" si="7"/>
        <v/>
      </c>
      <c r="M34" s="67" t="str">
        <f t="shared" si="8"/>
        <v/>
      </c>
      <c r="N34" s="67" t="str">
        <f t="shared" si="9"/>
        <v/>
      </c>
      <c r="O34" s="67" t="str">
        <f t="shared" si="10"/>
        <v/>
      </c>
      <c r="P34" s="67" t="str">
        <f t="shared" si="11"/>
        <v/>
      </c>
      <c r="Q34" s="67" t="str">
        <f t="shared" si="21"/>
        <v/>
      </c>
      <c r="R34" s="37" t="str">
        <f t="shared" si="12"/>
        <v/>
      </c>
      <c r="S34" s="67">
        <f t="shared" si="22"/>
        <v>999999999</v>
      </c>
      <c r="T34" s="67" t="str">
        <f t="shared" si="13"/>
        <v/>
      </c>
      <c r="U34" s="68" t="str">
        <f>IFERROR(""&amp;INDEX(automaticUpdate,MATCH(Calculation!T34,changerange,0),1),"")</f>
        <v/>
      </c>
      <c r="V34" s="68" t="str">
        <f>IFERROR(IF(LEN(INDEX(Mindmap!$D$9:$D$407,MATCH(Calculation!T34,changerange,0),1))=0,"",INDEX(Mindmap!$D$9:$D$407,MATCH(Calculation!T34,changerange,0),1)),"")</f>
        <v/>
      </c>
      <c r="W34" s="67" t="str">
        <f t="shared" si="14"/>
        <v xml:space="preserve"> - </v>
      </c>
      <c r="X34" s="34" t="str">
        <f t="array" ref="X34">IFERROR(IF(AND(LEN(T34)&gt;0, Y34&gt;1),IF(MATCH(1,(IFERROR(SEARCH(T34&amp;".",$T$7:$T$406),0)),0)&gt;0,""),""),maxL)</f>
        <v/>
      </c>
      <c r="Y34" s="35" t="str">
        <f t="shared" si="23"/>
        <v/>
      </c>
      <c r="Z34" s="34" t="str">
        <f t="shared" si="15"/>
        <v/>
      </c>
      <c r="AA34" s="36" t="str">
        <f t="shared" si="16"/>
        <v/>
      </c>
      <c r="AB34" s="34" t="str">
        <f t="shared" si="17"/>
        <v/>
      </c>
      <c r="AC34" s="34" t="str">
        <f t="shared" si="24"/>
        <v/>
      </c>
      <c r="AH34" s="80" t="str">
        <f t="shared" si="19"/>
        <v/>
      </c>
      <c r="AI34" s="39" t="str">
        <f t="array" aca="1" ref="AI34" ca="1">IF(AND(X34="",ISNUMBER(Y34)),IF(Y34=1,IF($AJ$5&lt;=COUNTIF($Y$7:$Y$406,1),COUNTIF($Y$7:Y34,1),IFERROR(IF($BI$20="Y",0.5,1)*$AJ$5*COUNTIF($Y$7:Y34,1)/(1+COUNTIF($Y$7:$Y$406,1)), COUNTIF($Y$7:Y34,1))),
IF(OR(Y35=Y36,AND(Y35&gt;Y34,Y33&gt;=Y34)),AVERAGE(OFFSET(AJ34,0,0,IFERROR(MATCH(TRUE,Y35:$Y$406&lt;=Y34,0),406),1)),MIN(OFFSET(AJ34,0,0,IFERROR(MATCH(Y34,Y35:$Y$406,0),406),1)))),"")</f>
        <v/>
      </c>
      <c r="AJ34" s="40" t="str">
        <f>IF(ISNUMBER(X34),COUNT($X$7:X34),"")</f>
        <v/>
      </c>
      <c r="AL34" s="40" t="str">
        <f t="shared" si="25"/>
        <v/>
      </c>
      <c r="AM34" s="40" t="str">
        <f t="shared" si="26"/>
        <v/>
      </c>
      <c r="AP34" s="34" t="str">
        <f t="shared" si="27"/>
        <v/>
      </c>
      <c r="AQ34" s="34" t="str">
        <f t="shared" si="20"/>
        <v/>
      </c>
      <c r="AS34" s="5"/>
      <c r="AT34" s="16"/>
      <c r="AU34" s="16"/>
      <c r="AV34" s="108"/>
      <c r="AW34" s="109"/>
      <c r="AX34" s="34" t="str">
        <f t="shared" si="28"/>
        <v/>
      </c>
      <c r="AY34" s="34" t="str">
        <f t="shared" si="29"/>
        <v/>
      </c>
      <c r="BA34" s="91" t="str">
        <f>IF(OR(BB34="",BC34&lt;&gt;"",BD34&lt;&gt;""),"",COUNT($BA$6:BA33)+1)</f>
        <v/>
      </c>
      <c r="BB34" s="90" t="str">
        <f t="shared" si="33"/>
        <v/>
      </c>
      <c r="BC34" s="41" t="str">
        <f t="shared" si="30"/>
        <v>132</v>
      </c>
      <c r="BD34" s="34">
        <f>IF(ISNUMBER(MATCH(BB34,$BB$6:BB33,0)),2,"")</f>
        <v>2</v>
      </c>
      <c r="BE34" s="34" t="str">
        <f t="shared" si="31"/>
        <v/>
      </c>
      <c r="BK34" s="81">
        <f>IFERROR(IF(D34="",0,MATCH(D34,$D$6:D33,0)),0)+BL34</f>
        <v>0</v>
      </c>
      <c r="BL34" s="81">
        <f t="shared" si="32"/>
        <v>0</v>
      </c>
    </row>
    <row r="35" spans="2:64" x14ac:dyDescent="0.25">
      <c r="B35" s="5">
        <v>29</v>
      </c>
      <c r="C35" s="34" t="str">
        <f>IFERROR(IF(Calculation!D35="","",1),"")</f>
        <v/>
      </c>
      <c r="D35" s="67" t="str">
        <f>IFERROR(IF(INDEX(Mindmap!$B$9:$B$408,B35,1)=0,"",INDEX(Mindmap!$B$9:$B$408,B35,1)),"")</f>
        <v/>
      </c>
      <c r="E35" s="67">
        <f t="shared" si="0"/>
        <v>999999999</v>
      </c>
      <c r="F35" s="67" t="str">
        <f t="shared" si="34"/>
        <v/>
      </c>
      <c r="G35" s="67" t="str">
        <f t="shared" si="2"/>
        <v/>
      </c>
      <c r="H35" s="67" t="str">
        <f t="shared" si="3"/>
        <v/>
      </c>
      <c r="I35" s="67" t="str">
        <f t="shared" si="4"/>
        <v/>
      </c>
      <c r="J35" s="67" t="str">
        <f t="shared" si="5"/>
        <v/>
      </c>
      <c r="K35" s="67" t="str">
        <f t="shared" si="6"/>
        <v/>
      </c>
      <c r="L35" s="67" t="str">
        <f t="shared" si="7"/>
        <v/>
      </c>
      <c r="M35" s="67" t="str">
        <f t="shared" si="8"/>
        <v/>
      </c>
      <c r="N35" s="67" t="str">
        <f t="shared" si="9"/>
        <v/>
      </c>
      <c r="O35" s="67" t="str">
        <f t="shared" si="10"/>
        <v/>
      </c>
      <c r="P35" s="67" t="str">
        <f t="shared" si="11"/>
        <v/>
      </c>
      <c r="Q35" s="67" t="str">
        <f t="shared" si="21"/>
        <v/>
      </c>
      <c r="R35" s="37" t="str">
        <f t="shared" si="12"/>
        <v/>
      </c>
      <c r="S35" s="67">
        <f t="shared" si="22"/>
        <v>999999999</v>
      </c>
      <c r="T35" s="67" t="str">
        <f t="shared" si="13"/>
        <v/>
      </c>
      <c r="U35" s="68" t="str">
        <f>IFERROR(""&amp;INDEX(automaticUpdate,MATCH(Calculation!T35,changerange,0),1),"")</f>
        <v/>
      </c>
      <c r="V35" s="68" t="str">
        <f>IFERROR(IF(LEN(INDEX(Mindmap!$D$9:$D$407,MATCH(Calculation!T35,changerange,0),1))=0,"",INDEX(Mindmap!$D$9:$D$407,MATCH(Calculation!T35,changerange,0),1)),"")</f>
        <v/>
      </c>
      <c r="W35" s="67" t="str">
        <f t="shared" si="14"/>
        <v xml:space="preserve"> - </v>
      </c>
      <c r="X35" s="34" t="str">
        <f t="array" ref="X35">IFERROR(IF(AND(LEN(T35)&gt;0, Y35&gt;1),IF(MATCH(1,(IFERROR(SEARCH(T35&amp;".",$T$7:$T$406),0)),0)&gt;0,""),""),maxL)</f>
        <v/>
      </c>
      <c r="Y35" s="35" t="str">
        <f t="shared" si="23"/>
        <v/>
      </c>
      <c r="Z35" s="34" t="str">
        <f t="shared" si="15"/>
        <v/>
      </c>
      <c r="AA35" s="36" t="str">
        <f t="shared" si="16"/>
        <v/>
      </c>
      <c r="AB35" s="34" t="str">
        <f t="shared" si="17"/>
        <v/>
      </c>
      <c r="AC35" s="34" t="str">
        <f t="shared" si="24"/>
        <v/>
      </c>
      <c r="AH35" s="80" t="str">
        <f t="shared" si="19"/>
        <v/>
      </c>
      <c r="AI35" s="39" t="str">
        <f t="array" aca="1" ref="AI35" ca="1">IF(AND(X35="",ISNUMBER(Y35)),IF(Y35=1,IF($AJ$5&lt;=COUNTIF($Y$7:$Y$406,1),COUNTIF($Y$7:Y35,1),IFERROR(IF($BI$20="Y",0.5,1)*$AJ$5*COUNTIF($Y$7:Y35,1)/(1+COUNTIF($Y$7:$Y$406,1)), COUNTIF($Y$7:Y35,1))),
IF(OR(Y36=Y37,AND(Y36&gt;Y35,Y34&gt;=Y35)),AVERAGE(OFFSET(AJ35,0,0,IFERROR(MATCH(TRUE,Y36:$Y$406&lt;=Y35,0),406),1)),MIN(OFFSET(AJ35,0,0,IFERROR(MATCH(Y35,Y36:$Y$406,0),406),1)))),"")</f>
        <v/>
      </c>
      <c r="AJ35" s="40" t="str">
        <f>IF(ISNUMBER(X35),COUNT($X$7:X35),"")</f>
        <v/>
      </c>
      <c r="AL35" s="40" t="str">
        <f t="shared" si="25"/>
        <v/>
      </c>
      <c r="AM35" s="40" t="str">
        <f t="shared" si="26"/>
        <v/>
      </c>
      <c r="AP35" s="34" t="str">
        <f t="shared" si="27"/>
        <v/>
      </c>
      <c r="AQ35" s="34" t="str">
        <f t="shared" si="20"/>
        <v/>
      </c>
      <c r="AS35" s="5"/>
      <c r="AT35" s="16"/>
      <c r="AU35" s="16"/>
      <c r="AV35" s="108"/>
      <c r="AW35" s="109"/>
      <c r="AX35" s="34" t="str">
        <f t="shared" si="28"/>
        <v/>
      </c>
      <c r="AY35" s="34" t="str">
        <f t="shared" si="29"/>
        <v/>
      </c>
      <c r="BA35" s="91" t="str">
        <f>IF(OR(BB35="",BC35&lt;&gt;"",BD35&lt;&gt;""),"",COUNT($BA$6:BA34)+1)</f>
        <v/>
      </c>
      <c r="BB35" s="90" t="str">
        <f t="shared" si="33"/>
        <v/>
      </c>
      <c r="BC35" s="41" t="str">
        <f t="shared" si="30"/>
        <v>132</v>
      </c>
      <c r="BD35" s="34">
        <f>IF(ISNUMBER(MATCH(BB35,$BB$6:BB34,0)),2,"")</f>
        <v>2</v>
      </c>
      <c r="BE35" s="34" t="str">
        <f t="shared" si="31"/>
        <v/>
      </c>
      <c r="BK35" s="81">
        <f>IFERROR(IF(D35="",0,MATCH(D35,$D$6:D34,0)),0)+BL35</f>
        <v>0</v>
      </c>
      <c r="BL35" s="81">
        <f t="shared" si="32"/>
        <v>0</v>
      </c>
    </row>
    <row r="36" spans="2:64" x14ac:dyDescent="0.25">
      <c r="B36" s="5">
        <v>30</v>
      </c>
      <c r="C36" s="34" t="str">
        <f>IFERROR(IF(Calculation!D36="","",1),"")</f>
        <v/>
      </c>
      <c r="D36" s="67" t="str">
        <f>IFERROR(IF(INDEX(Mindmap!$B$9:$B$408,B36,1)=0,"",INDEX(Mindmap!$B$9:$B$408,B36,1)),"")</f>
        <v/>
      </c>
      <c r="E36" s="67">
        <f t="shared" si="0"/>
        <v>999999999</v>
      </c>
      <c r="F36" s="67" t="str">
        <f t="shared" si="34"/>
        <v/>
      </c>
      <c r="G36" s="67" t="str">
        <f t="shared" si="2"/>
        <v/>
      </c>
      <c r="H36" s="67" t="str">
        <f t="shared" si="3"/>
        <v/>
      </c>
      <c r="I36" s="67" t="str">
        <f t="shared" si="4"/>
        <v/>
      </c>
      <c r="J36" s="67" t="str">
        <f t="shared" si="5"/>
        <v/>
      </c>
      <c r="K36" s="67" t="str">
        <f t="shared" si="6"/>
        <v/>
      </c>
      <c r="L36" s="67" t="str">
        <f t="shared" si="7"/>
        <v/>
      </c>
      <c r="M36" s="67" t="str">
        <f t="shared" si="8"/>
        <v/>
      </c>
      <c r="N36" s="67" t="str">
        <f t="shared" si="9"/>
        <v/>
      </c>
      <c r="O36" s="67" t="str">
        <f t="shared" si="10"/>
        <v/>
      </c>
      <c r="P36" s="67" t="str">
        <f t="shared" si="11"/>
        <v/>
      </c>
      <c r="Q36" s="67" t="str">
        <f t="shared" si="21"/>
        <v/>
      </c>
      <c r="R36" s="37" t="str">
        <f t="shared" si="12"/>
        <v/>
      </c>
      <c r="S36" s="67">
        <f t="shared" si="22"/>
        <v>999999999</v>
      </c>
      <c r="T36" s="67" t="str">
        <f t="shared" si="13"/>
        <v/>
      </c>
      <c r="U36" s="68" t="str">
        <f>IFERROR(""&amp;INDEX(automaticUpdate,MATCH(Calculation!T36,changerange,0),1),"")</f>
        <v/>
      </c>
      <c r="V36" s="68" t="str">
        <f>IFERROR(IF(LEN(INDEX(Mindmap!$D$9:$D$407,MATCH(Calculation!T36,changerange,0),1))=0,"",INDEX(Mindmap!$D$9:$D$407,MATCH(Calculation!T36,changerange,0),1)),"")</f>
        <v/>
      </c>
      <c r="W36" s="67" t="str">
        <f t="shared" si="14"/>
        <v xml:space="preserve"> - </v>
      </c>
      <c r="X36" s="34" t="str">
        <f t="array" ref="X36">IFERROR(IF(AND(LEN(T36)&gt;0, Y36&gt;1),IF(MATCH(1,(IFERROR(SEARCH(T36&amp;".",$T$7:$T$406),0)),0)&gt;0,""),""),maxL)</f>
        <v/>
      </c>
      <c r="Y36" s="35" t="str">
        <f t="shared" si="23"/>
        <v/>
      </c>
      <c r="Z36" s="34" t="str">
        <f t="shared" si="15"/>
        <v/>
      </c>
      <c r="AA36" s="36" t="str">
        <f t="shared" si="16"/>
        <v/>
      </c>
      <c r="AB36" s="34" t="str">
        <f t="shared" si="17"/>
        <v/>
      </c>
      <c r="AC36" s="34" t="str">
        <f t="shared" si="18"/>
        <v/>
      </c>
      <c r="AH36" s="80" t="str">
        <f t="shared" si="19"/>
        <v/>
      </c>
      <c r="AI36" s="39" t="str">
        <f t="array" aca="1" ref="AI36" ca="1">IF(AND(X36="",ISNUMBER(Y36)),IF(Y36=1,IF($AJ$5&lt;=COUNTIF($Y$7:$Y$406,1),COUNTIF($Y$7:Y36,1),IFERROR(IF($BI$20="Y",0.5,1)*$AJ$5*COUNTIF($Y$7:Y36,1)/(1+COUNTIF($Y$7:$Y$406,1)), COUNTIF($Y$7:Y36,1))),
IF(OR(Y37=Y38,AND(Y37&gt;Y36,Y35&gt;=Y36)),AVERAGE(OFFSET(AJ36,0,0,IFERROR(MATCH(TRUE,Y37:$Y$406&lt;=Y36,0),406),1)),MIN(OFFSET(AJ36,0,0,IFERROR(MATCH(Y36,Y37:$Y$406,0),406),1)))),"")</f>
        <v/>
      </c>
      <c r="AJ36" s="40" t="str">
        <f>IF(ISNUMBER(X36),COUNT($X$7:X36),"")</f>
        <v/>
      </c>
      <c r="AL36" s="40" t="str">
        <f t="shared" si="25"/>
        <v/>
      </c>
      <c r="AM36" s="40" t="str">
        <f t="shared" si="26"/>
        <v/>
      </c>
      <c r="AP36" s="34" t="str">
        <f t="shared" si="27"/>
        <v/>
      </c>
      <c r="AQ36" s="34" t="str">
        <f t="shared" si="20"/>
        <v/>
      </c>
      <c r="AS36" s="5"/>
      <c r="AT36" s="16"/>
      <c r="AU36" s="16"/>
      <c r="AV36" s="108"/>
      <c r="AW36" s="109"/>
      <c r="AX36" s="34" t="str">
        <f t="shared" si="28"/>
        <v/>
      </c>
      <c r="AY36" s="34" t="str">
        <f t="shared" si="29"/>
        <v/>
      </c>
      <c r="BA36" s="91" t="str">
        <f>IF(OR(BB36="",BC36&lt;&gt;"",BD36&lt;&gt;""),"",COUNT($BA$6:BA35)+1)</f>
        <v/>
      </c>
      <c r="BB36" s="90" t="str">
        <f t="shared" si="33"/>
        <v/>
      </c>
      <c r="BC36" s="41" t="str">
        <f t="shared" si="30"/>
        <v>132</v>
      </c>
      <c r="BD36" s="34">
        <f>IF(ISNUMBER(MATCH(BB36,$BB$6:BB35,0)),2,"")</f>
        <v>2</v>
      </c>
      <c r="BE36" s="34" t="str">
        <f t="shared" si="31"/>
        <v/>
      </c>
      <c r="BK36" s="81">
        <f>IFERROR(IF(D36="",0,MATCH(D36,$D$6:D35,0)),0)+BL36</f>
        <v>0</v>
      </c>
      <c r="BL36" s="81">
        <f t="shared" si="32"/>
        <v>0</v>
      </c>
    </row>
    <row r="37" spans="2:64" x14ac:dyDescent="0.25">
      <c r="B37" s="5">
        <v>31</v>
      </c>
      <c r="C37" s="34" t="str">
        <f>IFERROR(IF(Calculation!D37="","",1),"")</f>
        <v/>
      </c>
      <c r="D37" s="67" t="str">
        <f>IFERROR(IF(INDEX(Mindmap!$B$9:$B$408,B37,1)=0,"",INDEX(Mindmap!$B$9:$B$408,B37,1)),"")</f>
        <v/>
      </c>
      <c r="E37" s="67">
        <f t="shared" si="0"/>
        <v>999999999</v>
      </c>
      <c r="F37" s="67" t="str">
        <f t="shared" si="34"/>
        <v/>
      </c>
      <c r="G37" s="67" t="str">
        <f t="shared" si="2"/>
        <v/>
      </c>
      <c r="H37" s="67" t="str">
        <f t="shared" si="3"/>
        <v/>
      </c>
      <c r="I37" s="67" t="str">
        <f t="shared" si="4"/>
        <v/>
      </c>
      <c r="J37" s="67" t="str">
        <f t="shared" si="5"/>
        <v/>
      </c>
      <c r="K37" s="67" t="str">
        <f t="shared" si="6"/>
        <v/>
      </c>
      <c r="L37" s="67" t="str">
        <f t="shared" si="7"/>
        <v/>
      </c>
      <c r="M37" s="67" t="str">
        <f t="shared" si="8"/>
        <v/>
      </c>
      <c r="N37" s="67" t="str">
        <f t="shared" si="9"/>
        <v/>
      </c>
      <c r="O37" s="67" t="str">
        <f t="shared" si="10"/>
        <v/>
      </c>
      <c r="P37" s="67" t="str">
        <f t="shared" si="11"/>
        <v/>
      </c>
      <c r="Q37" s="67" t="str">
        <f t="shared" si="21"/>
        <v/>
      </c>
      <c r="R37" s="37" t="str">
        <f t="shared" si="12"/>
        <v/>
      </c>
      <c r="S37" s="67">
        <f t="shared" si="22"/>
        <v>999999999</v>
      </c>
      <c r="T37" s="67" t="str">
        <f t="shared" si="13"/>
        <v/>
      </c>
      <c r="U37" s="68" t="str">
        <f>IFERROR(""&amp;INDEX(automaticUpdate,MATCH(Calculation!T37,changerange,0),1),"")</f>
        <v/>
      </c>
      <c r="V37" s="68" t="str">
        <f>IFERROR(IF(LEN(INDEX(Mindmap!$D$9:$D$407,MATCH(Calculation!T37,changerange,0),1))=0,"",INDEX(Mindmap!$D$9:$D$407,MATCH(Calculation!T37,changerange,0),1)),"")</f>
        <v/>
      </c>
      <c r="W37" s="67" t="str">
        <f t="shared" si="14"/>
        <v xml:space="preserve"> - </v>
      </c>
      <c r="X37" s="34" t="str">
        <f t="array" ref="X37">IFERROR(IF(AND(LEN(T37)&gt;0, Y37&gt;1),IF(MATCH(1,(IFERROR(SEARCH(T37&amp;".",$T$7:$T$406),0)),0)&gt;0,""),""),maxL)</f>
        <v/>
      </c>
      <c r="Y37" s="35" t="str">
        <f t="shared" si="23"/>
        <v/>
      </c>
      <c r="Z37" s="34" t="str">
        <f t="shared" si="15"/>
        <v/>
      </c>
      <c r="AA37" s="36" t="str">
        <f t="shared" si="16"/>
        <v/>
      </c>
      <c r="AB37" s="34" t="str">
        <f t="shared" si="17"/>
        <v/>
      </c>
      <c r="AC37" s="34" t="str">
        <f t="shared" si="18"/>
        <v/>
      </c>
      <c r="AH37" s="80" t="str">
        <f t="shared" si="19"/>
        <v/>
      </c>
      <c r="AI37" s="39" t="str">
        <f t="array" aca="1" ref="AI37" ca="1">IF(AND(X37="",ISNUMBER(Y37)),IF(Y37=1,IF($AJ$5&lt;=COUNTIF($Y$7:$Y$406,1),COUNTIF($Y$7:Y37,1),IFERROR(IF($BI$20="Y",0.5,1)*$AJ$5*COUNTIF($Y$7:Y37,1)/(1+COUNTIF($Y$7:$Y$406,1)), COUNTIF($Y$7:Y37,1))),
IF(OR(Y38=Y39,AND(Y38&gt;Y37,Y36&gt;=Y37)),AVERAGE(OFFSET(AJ37,0,0,IFERROR(MATCH(TRUE,Y38:$Y$406&lt;=Y37,0),406),1)),MIN(OFFSET(AJ37,0,0,IFERROR(MATCH(Y37,Y38:$Y$406,0),406),1)))),"")</f>
        <v/>
      </c>
      <c r="AJ37" s="40" t="str">
        <f>IF(ISNUMBER(X37),COUNT($X$7:X37),"")</f>
        <v/>
      </c>
      <c r="AL37" s="40" t="str">
        <f t="shared" si="25"/>
        <v/>
      </c>
      <c r="AM37" s="40" t="str">
        <f t="shared" si="26"/>
        <v/>
      </c>
      <c r="AP37" s="34" t="str">
        <f t="shared" si="27"/>
        <v/>
      </c>
      <c r="AQ37" s="34" t="str">
        <f t="shared" si="20"/>
        <v/>
      </c>
      <c r="AS37" s="5"/>
      <c r="AT37" s="16"/>
      <c r="AU37" s="16"/>
      <c r="AV37" s="108"/>
      <c r="AW37" s="109"/>
      <c r="AX37" s="34" t="str">
        <f t="shared" si="28"/>
        <v/>
      </c>
      <c r="AY37" s="34" t="str">
        <f t="shared" si="29"/>
        <v/>
      </c>
      <c r="BA37" s="91" t="str">
        <f>IF(OR(BB37="",BC37&lt;&gt;"",BD37&lt;&gt;""),"",COUNT($BA$6:BA36)+1)</f>
        <v/>
      </c>
      <c r="BB37" s="90" t="str">
        <f t="shared" si="33"/>
        <v/>
      </c>
      <c r="BC37" s="41" t="str">
        <f t="shared" si="30"/>
        <v>132</v>
      </c>
      <c r="BD37" s="34">
        <f>IF(ISNUMBER(MATCH(BB37,$BB$6:BB36,0)),2,"")</f>
        <v>2</v>
      </c>
      <c r="BE37" s="34" t="str">
        <f t="shared" si="31"/>
        <v/>
      </c>
      <c r="BK37" s="81">
        <f>IFERROR(IF(D37="",0,MATCH(D37,$D$6:D36,0)),0)+BL37</f>
        <v>0</v>
      </c>
      <c r="BL37" s="81">
        <f t="shared" si="32"/>
        <v>0</v>
      </c>
    </row>
    <row r="38" spans="2:64" x14ac:dyDescent="0.25">
      <c r="B38" s="5">
        <v>32</v>
      </c>
      <c r="C38" s="34" t="str">
        <f>IFERROR(IF(Calculation!D38="","",1),"")</f>
        <v/>
      </c>
      <c r="D38" s="67" t="str">
        <f>IFERROR(IF(INDEX(Mindmap!$B$9:$B$408,B38,1)=0,"",INDEX(Mindmap!$B$9:$B$408,B38,1)),"")</f>
        <v/>
      </c>
      <c r="E38" s="67">
        <f t="shared" si="0"/>
        <v>999999999</v>
      </c>
      <c r="F38" s="67" t="str">
        <f t="shared" si="34"/>
        <v/>
      </c>
      <c r="G38" s="67" t="str">
        <f t="shared" si="2"/>
        <v/>
      </c>
      <c r="H38" s="67" t="str">
        <f t="shared" si="3"/>
        <v/>
      </c>
      <c r="I38" s="67" t="str">
        <f t="shared" si="4"/>
        <v/>
      </c>
      <c r="J38" s="67" t="str">
        <f t="shared" si="5"/>
        <v/>
      </c>
      <c r="K38" s="67" t="str">
        <f t="shared" si="6"/>
        <v/>
      </c>
      <c r="L38" s="67" t="str">
        <f t="shared" si="7"/>
        <v/>
      </c>
      <c r="M38" s="67" t="str">
        <f t="shared" si="8"/>
        <v/>
      </c>
      <c r="N38" s="67" t="str">
        <f t="shared" si="9"/>
        <v/>
      </c>
      <c r="O38" s="67" t="str">
        <f t="shared" si="10"/>
        <v/>
      </c>
      <c r="P38" s="67" t="str">
        <f t="shared" si="11"/>
        <v/>
      </c>
      <c r="Q38" s="67" t="str">
        <f t="shared" si="21"/>
        <v/>
      </c>
      <c r="R38" s="37" t="str">
        <f t="shared" si="12"/>
        <v/>
      </c>
      <c r="S38" s="67">
        <f t="shared" si="22"/>
        <v>999999999</v>
      </c>
      <c r="T38" s="67" t="str">
        <f t="shared" si="13"/>
        <v/>
      </c>
      <c r="U38" s="68" t="str">
        <f>IFERROR(""&amp;INDEX(automaticUpdate,MATCH(Calculation!T38,changerange,0),1),"")</f>
        <v/>
      </c>
      <c r="V38" s="68" t="str">
        <f>IFERROR(IF(LEN(INDEX(Mindmap!$D$9:$D$407,MATCH(Calculation!T38,changerange,0),1))=0,"",INDEX(Mindmap!$D$9:$D$407,MATCH(Calculation!T38,changerange,0),1)),"")</f>
        <v/>
      </c>
      <c r="W38" s="67" t="str">
        <f t="shared" si="14"/>
        <v xml:space="preserve"> - </v>
      </c>
      <c r="X38" s="34" t="str">
        <f t="array" ref="X38">IFERROR(IF(AND(LEN(T38)&gt;0, Y38&gt;1),IF(MATCH(1,(IFERROR(SEARCH(T38&amp;".",$T$7:$T$406),0)),0)&gt;0,""),""),maxL)</f>
        <v/>
      </c>
      <c r="Y38" s="35" t="str">
        <f t="shared" si="23"/>
        <v/>
      </c>
      <c r="Z38" s="34" t="str">
        <f t="shared" si="15"/>
        <v/>
      </c>
      <c r="AA38" s="36" t="str">
        <f t="shared" si="16"/>
        <v/>
      </c>
      <c r="AB38" s="34" t="str">
        <f t="shared" si="17"/>
        <v/>
      </c>
      <c r="AC38" s="34" t="str">
        <f t="shared" si="18"/>
        <v/>
      </c>
      <c r="AH38" s="80" t="str">
        <f t="shared" si="19"/>
        <v/>
      </c>
      <c r="AI38" s="39" t="str">
        <f t="array" aca="1" ref="AI38" ca="1">IF(AND(X38="",ISNUMBER(Y38)),IF(Y38=1,IF($AJ$5&lt;=COUNTIF($Y$7:$Y$406,1),COUNTIF($Y$7:Y38,1),IFERROR(IF($BI$20="Y",0.5,1)*$AJ$5*COUNTIF($Y$7:Y38,1)/(1+COUNTIF($Y$7:$Y$406,1)), COUNTIF($Y$7:Y38,1))),
IF(OR(Y39=Y40,AND(Y39&gt;Y38,Y37&gt;=Y38)),AVERAGE(OFFSET(AJ38,0,0,IFERROR(MATCH(TRUE,Y39:$Y$406&lt;=Y38,0),406),1)),MIN(OFFSET(AJ38,0,0,IFERROR(MATCH(Y38,Y39:$Y$406,0),406),1)))),"")</f>
        <v/>
      </c>
      <c r="AJ38" s="40" t="str">
        <f>IF(ISNUMBER(X38),COUNT($X$7:X38),"")</f>
        <v/>
      </c>
      <c r="AL38" s="40" t="str">
        <f t="shared" si="25"/>
        <v/>
      </c>
      <c r="AM38" s="40" t="str">
        <f t="shared" si="26"/>
        <v/>
      </c>
      <c r="AP38" s="34" t="str">
        <f t="shared" si="27"/>
        <v/>
      </c>
      <c r="AQ38" s="34" t="str">
        <f t="shared" si="20"/>
        <v/>
      </c>
      <c r="AS38" s="5"/>
      <c r="AT38" s="16"/>
      <c r="AU38" s="16"/>
      <c r="AV38" s="108"/>
      <c r="AW38" s="109"/>
      <c r="AX38" s="34" t="str">
        <f t="shared" si="28"/>
        <v/>
      </c>
      <c r="AY38" s="34" t="str">
        <f t="shared" si="29"/>
        <v/>
      </c>
      <c r="BA38" s="91" t="str">
        <f>IF(OR(BB38="",BC38&lt;&gt;"",BD38&lt;&gt;""),"",COUNT($BA$6:BA37)+1)</f>
        <v/>
      </c>
      <c r="BB38" s="90" t="str">
        <f t="shared" si="33"/>
        <v/>
      </c>
      <c r="BC38" s="41" t="str">
        <f t="shared" si="30"/>
        <v>132</v>
      </c>
      <c r="BD38" s="34">
        <f>IF(ISNUMBER(MATCH(BB38,$BB$6:BB37,0)),2,"")</f>
        <v>2</v>
      </c>
      <c r="BE38" s="34" t="str">
        <f t="shared" si="31"/>
        <v/>
      </c>
      <c r="BK38" s="81">
        <f>IFERROR(IF(D38="",0,MATCH(D38,$D$6:D37,0)),0)+BL38</f>
        <v>0</v>
      </c>
      <c r="BL38" s="81">
        <f t="shared" si="32"/>
        <v>0</v>
      </c>
    </row>
    <row r="39" spans="2:64" x14ac:dyDescent="0.25">
      <c r="B39" s="5">
        <v>33</v>
      </c>
      <c r="C39" s="34" t="str">
        <f>IFERROR(IF(Calculation!D39="","",1),"")</f>
        <v/>
      </c>
      <c r="D39" s="67" t="str">
        <f>IFERROR(IF(INDEX(Mindmap!$B$9:$B$408,B39,1)=0,"",INDEX(Mindmap!$B$9:$B$408,B39,1)),"")</f>
        <v/>
      </c>
      <c r="E39" s="67">
        <f t="shared" si="0"/>
        <v>999999999</v>
      </c>
      <c r="F39" s="67" t="str">
        <f t="shared" si="34"/>
        <v/>
      </c>
      <c r="G39" s="67" t="str">
        <f t="shared" ref="G39:G70" si="35">IFERROR(IF(1*$Q39&lt;1*G$6,"",IF(AND(G$5=2,LEN(SUBSTITUTE(MID($D39,SEARCH(";",SUBSTITUTE($D39,".",";",G$6-1),1)+1,2),".",""))=1),"0" &amp; SUBSTITUTE(MID($D39,SEARCH(";",SUBSTITUTE($D39,".",";",G$6-1),1)+1,2),".",""),SUBSTITUTE(MID($D39,SEARCH(";",SUBSTITUTE($D39,".",";",G$6-1),1)+1,2),".",""))),"")</f>
        <v/>
      </c>
      <c r="H39" s="67" t="str">
        <f t="shared" ref="H39:H70" si="36">IFERROR(IF(1*$Q39&lt;1*H$6,"",IF(AND(H$5=2,LEN(SUBSTITUTE(MID($D39,SEARCH(";",SUBSTITUTE($D39,".",";",H$6-1),1)+1,2),".",""))=1),"0" &amp; SUBSTITUTE(MID($D39,SEARCH(";",SUBSTITUTE($D39,".",";",H$6-1),1)+1,2),".",""),SUBSTITUTE(MID($D39,SEARCH(";",SUBSTITUTE($D39,".",";",H$6-1),1)+1,2),".",""))),"")</f>
        <v/>
      </c>
      <c r="I39" s="67" t="str">
        <f t="shared" ref="I39:I70" si="37">IFERROR(IF(1*$Q39&lt;1*I$6,"",IF(AND(I$5=2,LEN(SUBSTITUTE(MID($D39,SEARCH(";",SUBSTITUTE($D39,".",";",I$6-1),1)+1,2),".",""))=1),"0" &amp; SUBSTITUTE(MID($D39,SEARCH(";",SUBSTITUTE($D39,".",";",I$6-1),1)+1,2),".",""),SUBSTITUTE(MID($D39,SEARCH(";",SUBSTITUTE($D39,".",";",I$6-1),1)+1,2),".",""))),"")</f>
        <v/>
      </c>
      <c r="J39" s="67" t="str">
        <f t="shared" ref="J39:J70" si="38">IFERROR(IF(1*$Q39&lt;1*J$6,"",IF(AND(J$5=2,LEN(SUBSTITUTE(MID($D39,SEARCH(";",SUBSTITUTE($D39,".",";",J$6-1),1)+1,2),".",""))=1),"0" &amp; SUBSTITUTE(MID($D39,SEARCH(";",SUBSTITUTE($D39,".",";",J$6-1),1)+1,2),".",""),SUBSTITUTE(MID($D39,SEARCH(";",SUBSTITUTE($D39,".",";",J$6-1),1)+1,2),".",""))),"")</f>
        <v/>
      </c>
      <c r="K39" s="67" t="str">
        <f t="shared" ref="K39:K70" si="39">IFERROR(IF(1*$Q39&lt;1*K$6,"",IF(AND(K$5=2,LEN(SUBSTITUTE(MID($D39,SEARCH(";",SUBSTITUTE($D39,".",";",K$6-1),1)+1,2),".",""))=1),"0" &amp; SUBSTITUTE(MID($D39,SEARCH(";",SUBSTITUTE($D39,".",";",K$6-1),1)+1,2),".",""),SUBSTITUTE(MID($D39,SEARCH(";",SUBSTITUTE($D39,".",";",K$6-1),1)+1,2),".",""))),"")</f>
        <v/>
      </c>
      <c r="L39" s="67" t="str">
        <f t="shared" ref="L39:L70" si="40">IFERROR(IF(1*$Q39&lt;1*L$6,"",IF(AND(L$5=2,LEN(SUBSTITUTE(MID($D39,SEARCH(";",SUBSTITUTE($D39,".",";",L$6-1),1)+1,2),".",""))=1),"0" &amp; SUBSTITUTE(MID($D39,SEARCH(";",SUBSTITUTE($D39,".",";",L$6-1),1)+1,2),".",""),SUBSTITUTE(MID($D39,SEARCH(";",SUBSTITUTE($D39,".",";",L$6-1),1)+1,2),".",""))),"")</f>
        <v/>
      </c>
      <c r="M39" s="67" t="str">
        <f t="shared" ref="M39:M70" si="41">IFERROR(IF(1*$Q39&lt;1*M$6,"",IF(AND(M$5=2,LEN(SUBSTITUTE(MID($D39,SEARCH(";",SUBSTITUTE($D39,".",";",M$6-1),1)+1,2),".",""))=1),"0" &amp; SUBSTITUTE(MID($D39,SEARCH(";",SUBSTITUTE($D39,".",";",M$6-1),1)+1,2),".",""),SUBSTITUTE(MID($D39,SEARCH(";",SUBSTITUTE($D39,".",";",M$6-1),1)+1,2),".",""))),"")</f>
        <v/>
      </c>
      <c r="N39" s="67" t="str">
        <f t="shared" ref="N39:N70" si="42">IFERROR(IF(1*$Q39&lt;1*N$6,"",IF(AND(N$5=2,LEN(SUBSTITUTE(MID($D39,SEARCH(";",SUBSTITUTE($D39,".",";",N$6-1),1)+1,2),".",""))=1),"0" &amp; SUBSTITUTE(MID($D39,SEARCH(";",SUBSTITUTE($D39,".",";",N$6-1),1)+1,2),".",""),SUBSTITUTE(MID($D39,SEARCH(";",SUBSTITUTE($D39,".",";",N$6-1),1)+1,2),".",""))),"")</f>
        <v/>
      </c>
      <c r="O39" s="67" t="str">
        <f t="shared" ref="O39:O70" si="43">IFERROR(IF(1*$Q39&lt;1*O$6,"",IF(AND(O$5=2,LEN(SUBSTITUTE(MID($D39,SEARCH(";",SUBSTITUTE($D39,".",";",O$6-1),1)+1,2),".",""))=1),"0" &amp; SUBSTITUTE(MID($D39,SEARCH(";",SUBSTITUTE($D39,".",";",O$6-1),1)+1,2),".",""),SUBSTITUTE(MID($D39,SEARCH(";",SUBSTITUTE($D39,".",";",O$6-1),1)+1,2),".",""))),"")</f>
        <v/>
      </c>
      <c r="P39" s="67" t="str">
        <f t="shared" ref="P39:P70" si="44">F39&amp;G39&amp;H39&amp;I39&amp;J39&amp;K39&amp;L39&amp;M39&amp;N39&amp;O39</f>
        <v/>
      </c>
      <c r="Q39" s="67" t="str">
        <f t="shared" si="21"/>
        <v/>
      </c>
      <c r="R39" s="37" t="str">
        <f t="shared" si="12"/>
        <v/>
      </c>
      <c r="S39" s="67">
        <f t="shared" si="22"/>
        <v>999999999</v>
      </c>
      <c r="T39" s="67" t="str">
        <f t="shared" si="13"/>
        <v/>
      </c>
      <c r="U39" s="68" t="str">
        <f>IFERROR(""&amp;INDEX(automaticUpdate,MATCH(Calculation!T39,changerange,0),1),"")</f>
        <v/>
      </c>
      <c r="V39" s="68" t="str">
        <f>IFERROR(IF(LEN(INDEX(Mindmap!$D$9:$D$407,MATCH(Calculation!T39,changerange,0),1))=0,"",INDEX(Mindmap!$D$9:$D$407,MATCH(Calculation!T39,changerange,0),1)),"")</f>
        <v/>
      </c>
      <c r="W39" s="67" t="str">
        <f t="shared" ref="W39:W70" si="45">T39 &amp; " - " &amp;U39</f>
        <v xml:space="preserve"> - </v>
      </c>
      <c r="X39" s="34" t="str">
        <f t="array" ref="X39">IFERROR(IF(AND(LEN(T39)&gt;0, Y39&gt;1),IF(MATCH(1,(IFERROR(SEARCH(T39&amp;".",$T$7:$T$406),0)),0)&gt;0,""),""),maxL)</f>
        <v/>
      </c>
      <c r="Y39" s="35" t="str">
        <f t="shared" si="23"/>
        <v/>
      </c>
      <c r="Z39" s="34" t="str">
        <f t="shared" si="15"/>
        <v/>
      </c>
      <c r="AA39" s="36" t="str">
        <f t="shared" si="16"/>
        <v/>
      </c>
      <c r="AB39" s="34" t="str">
        <f t="shared" ref="AB39:AB70" si="46">IF(Y39=2,ROW(Y39)-ROW($AB$6),"")</f>
        <v/>
      </c>
      <c r="AC39" s="34" t="str">
        <f t="shared" ref="AC39:AC70" si="47">IFERROR(Y39*Z39,"")</f>
        <v/>
      </c>
      <c r="AH39" s="80" t="str">
        <f t="shared" si="19"/>
        <v/>
      </c>
      <c r="AI39" s="39" t="str">
        <f t="array" aca="1" ref="AI39" ca="1">IF(AND(X39="",ISNUMBER(Y39)),IF(Y39=1,IF($AJ$5&lt;=COUNTIF($Y$7:$Y$406,1),COUNTIF($Y$7:Y39,1),IFERROR(IF($BI$20="Y",0.5,1)*$AJ$5*COUNTIF($Y$7:Y39,1)/(1+COUNTIF($Y$7:$Y$406,1)), COUNTIF($Y$7:Y39,1))),
IF(OR(Y40=Y41,AND(Y40&gt;Y39,Y38&gt;=Y39)),AVERAGE(OFFSET(AJ39,0,0,IFERROR(MATCH(TRUE,Y40:$Y$406&lt;=Y39,0),406),1)),MIN(OFFSET(AJ39,0,0,IFERROR(MATCH(Y39,Y40:$Y$406,0),406),1)))),"")</f>
        <v/>
      </c>
      <c r="AJ39" s="40" t="str">
        <f>IF(ISNUMBER(X39),COUNT($X$7:X39),"")</f>
        <v/>
      </c>
      <c r="AL39" s="40" t="str">
        <f t="shared" si="25"/>
        <v/>
      </c>
      <c r="AM39" s="40" t="str">
        <f t="shared" si="26"/>
        <v/>
      </c>
      <c r="AP39" s="34" t="str">
        <f t="shared" si="27"/>
        <v/>
      </c>
      <c r="AQ39" s="34" t="str">
        <f t="shared" si="20"/>
        <v/>
      </c>
      <c r="AS39" s="5"/>
      <c r="AT39" s="16"/>
      <c r="AU39" s="16"/>
      <c r="AV39" s="108"/>
      <c r="AW39" s="109"/>
      <c r="AX39" s="34" t="str">
        <f t="shared" si="28"/>
        <v/>
      </c>
      <c r="AY39" s="34" t="str">
        <f t="shared" si="29"/>
        <v/>
      </c>
      <c r="BA39" s="91" t="str">
        <f>IF(OR(BB39="",BC39&lt;&gt;"",BD39&lt;&gt;""),"",COUNT($BA$6:BA38)+1)</f>
        <v/>
      </c>
      <c r="BB39" s="90" t="str">
        <f t="shared" si="33"/>
        <v/>
      </c>
      <c r="BC39" s="41" t="str">
        <f t="shared" si="30"/>
        <v>132</v>
      </c>
      <c r="BD39" s="34">
        <f>IF(ISNUMBER(MATCH(BB39,$BB$6:BB38,0)),2,"")</f>
        <v>2</v>
      </c>
      <c r="BE39" s="34" t="str">
        <f t="shared" si="31"/>
        <v/>
      </c>
      <c r="BK39" s="81">
        <f>IFERROR(IF(D39="",0,MATCH(D39,$D$6:D38,0)),0)+BL39</f>
        <v>0</v>
      </c>
      <c r="BL39" s="81">
        <f t="shared" si="32"/>
        <v>0</v>
      </c>
    </row>
    <row r="40" spans="2:64" x14ac:dyDescent="0.25">
      <c r="B40" s="5">
        <v>34</v>
      </c>
      <c r="C40" s="34" t="str">
        <f>IFERROR(IF(Calculation!D40="","",1),"")</f>
        <v/>
      </c>
      <c r="D40" s="67" t="str">
        <f>IFERROR(IF(INDEX(Mindmap!$B$9:$B$408,B40,1)=0,"",INDEX(Mindmap!$B$9:$B$408,B40,1)),"")</f>
        <v/>
      </c>
      <c r="E40" s="67">
        <f t="shared" si="0"/>
        <v>999999999</v>
      </c>
      <c r="F40" s="67" t="str">
        <f t="shared" si="34"/>
        <v/>
      </c>
      <c r="G40" s="67" t="str">
        <f t="shared" si="35"/>
        <v/>
      </c>
      <c r="H40" s="67" t="str">
        <f t="shared" si="36"/>
        <v/>
      </c>
      <c r="I40" s="67" t="str">
        <f t="shared" si="37"/>
        <v/>
      </c>
      <c r="J40" s="67" t="str">
        <f t="shared" si="38"/>
        <v/>
      </c>
      <c r="K40" s="67" t="str">
        <f t="shared" si="39"/>
        <v/>
      </c>
      <c r="L40" s="67" t="str">
        <f t="shared" si="40"/>
        <v/>
      </c>
      <c r="M40" s="67" t="str">
        <f t="shared" si="41"/>
        <v/>
      </c>
      <c r="N40" s="67" t="str">
        <f t="shared" si="42"/>
        <v/>
      </c>
      <c r="O40" s="67" t="str">
        <f t="shared" si="43"/>
        <v/>
      </c>
      <c r="P40" s="67" t="str">
        <f t="shared" si="44"/>
        <v/>
      </c>
      <c r="Q40" s="67" t="str">
        <f t="shared" si="21"/>
        <v/>
      </c>
      <c r="R40" s="37" t="str">
        <f t="shared" si="12"/>
        <v/>
      </c>
      <c r="S40" s="67">
        <f t="shared" si="22"/>
        <v>999999999</v>
      </c>
      <c r="T40" s="67" t="str">
        <f t="shared" si="13"/>
        <v/>
      </c>
      <c r="U40" s="68" t="str">
        <f>IFERROR(""&amp;INDEX(automaticUpdate,MATCH(Calculation!T40,changerange,0),1),"")</f>
        <v/>
      </c>
      <c r="V40" s="68" t="str">
        <f>IFERROR(IF(LEN(INDEX(Mindmap!$D$9:$D$407,MATCH(Calculation!T40,changerange,0),1))=0,"",INDEX(Mindmap!$D$9:$D$407,MATCH(Calculation!T40,changerange,0),1)),"")</f>
        <v/>
      </c>
      <c r="W40" s="67" t="str">
        <f t="shared" si="45"/>
        <v xml:space="preserve"> - </v>
      </c>
      <c r="X40" s="34" t="str">
        <f t="array" ref="X40">IFERROR(IF(AND(LEN(T40)&gt;0, Y40&gt;1),IF(MATCH(1,(IFERROR(SEARCH(T40&amp;".",$T$7:$T$406),0)),0)&gt;0,""),""),maxL)</f>
        <v/>
      </c>
      <c r="Y40" s="35" t="str">
        <f t="shared" si="23"/>
        <v/>
      </c>
      <c r="Z40" s="34" t="str">
        <f t="shared" si="15"/>
        <v/>
      </c>
      <c r="AA40" s="36" t="str">
        <f t="shared" si="16"/>
        <v/>
      </c>
      <c r="AB40" s="34" t="str">
        <f t="shared" si="46"/>
        <v/>
      </c>
      <c r="AC40" s="34" t="str">
        <f t="shared" si="47"/>
        <v/>
      </c>
      <c r="AH40" s="80" t="str">
        <f t="shared" si="19"/>
        <v/>
      </c>
      <c r="AI40" s="39" t="str">
        <f t="array" aca="1" ref="AI40" ca="1">IF(AND(X40="",ISNUMBER(Y40)),IF(Y40=1,IF($AJ$5&lt;=COUNTIF($Y$7:$Y$406,1),COUNTIF($Y$7:Y40,1),IFERROR(IF($BI$20="Y",0.5,1)*$AJ$5*COUNTIF($Y$7:Y40,1)/(1+COUNTIF($Y$7:$Y$406,1)), COUNTIF($Y$7:Y40,1))),
IF(OR(Y41=Y42,AND(Y41&gt;Y40,Y39&gt;=Y40)),AVERAGE(OFFSET(AJ40,0,0,IFERROR(MATCH(TRUE,Y41:$Y$406&lt;=Y40,0),406),1)),MIN(OFFSET(AJ40,0,0,IFERROR(MATCH(Y40,Y41:$Y$406,0),406),1)))),"")</f>
        <v/>
      </c>
      <c r="AJ40" s="40" t="str">
        <f>IF(ISNUMBER(X40),COUNT($X$7:X40),"")</f>
        <v/>
      </c>
      <c r="AL40" s="40" t="str">
        <f t="shared" si="25"/>
        <v/>
      </c>
      <c r="AM40" s="40" t="str">
        <f t="shared" si="26"/>
        <v/>
      </c>
      <c r="AP40" s="34" t="str">
        <f t="shared" si="27"/>
        <v/>
      </c>
      <c r="AQ40" s="34" t="str">
        <f t="shared" si="20"/>
        <v/>
      </c>
      <c r="AS40" s="5"/>
      <c r="AT40" s="16"/>
      <c r="AU40" s="16"/>
      <c r="AV40" s="108"/>
      <c r="AW40" s="109"/>
      <c r="AX40" s="34" t="str">
        <f t="shared" si="28"/>
        <v/>
      </c>
      <c r="AY40" s="34" t="str">
        <f t="shared" si="29"/>
        <v/>
      </c>
      <c r="BA40" s="91" t="str">
        <f>IF(OR(BB40="",BC40&lt;&gt;"",BD40&lt;&gt;""),"",COUNT($BA$6:BA39)+1)</f>
        <v/>
      </c>
      <c r="BB40" s="90" t="str">
        <f t="shared" si="33"/>
        <v/>
      </c>
      <c r="BC40" s="41" t="str">
        <f t="shared" si="30"/>
        <v>132</v>
      </c>
      <c r="BD40" s="34">
        <f>IF(ISNUMBER(MATCH(BB40,$BB$6:BB39,0)),2,"")</f>
        <v>2</v>
      </c>
      <c r="BE40" s="34" t="str">
        <f t="shared" si="31"/>
        <v/>
      </c>
      <c r="BK40" s="81">
        <f>IFERROR(IF(D40="",0,MATCH(D40,$D$6:D39,0)),0)+BL40</f>
        <v>0</v>
      </c>
      <c r="BL40" s="81">
        <f t="shared" si="32"/>
        <v>0</v>
      </c>
    </row>
    <row r="41" spans="2:64" x14ac:dyDescent="0.25">
      <c r="B41" s="5">
        <v>35</v>
      </c>
      <c r="C41" s="34" t="str">
        <f>IFERROR(IF(Calculation!D41="","",1),"")</f>
        <v/>
      </c>
      <c r="D41" s="67" t="str">
        <f>IFERROR(IF(INDEX(Mindmap!$B$9:$B$408,B41,1)=0,"",INDEX(Mindmap!$B$9:$B$408,B41,1)),"")</f>
        <v/>
      </c>
      <c r="E41" s="67">
        <f t="shared" si="0"/>
        <v>999999999</v>
      </c>
      <c r="F41" s="67" t="str">
        <f t="shared" si="34"/>
        <v/>
      </c>
      <c r="G41" s="67" t="str">
        <f t="shared" si="35"/>
        <v/>
      </c>
      <c r="H41" s="67" t="str">
        <f t="shared" si="36"/>
        <v/>
      </c>
      <c r="I41" s="67" t="str">
        <f t="shared" si="37"/>
        <v/>
      </c>
      <c r="J41" s="67" t="str">
        <f t="shared" si="38"/>
        <v/>
      </c>
      <c r="K41" s="67" t="str">
        <f t="shared" si="39"/>
        <v/>
      </c>
      <c r="L41" s="67" t="str">
        <f t="shared" si="40"/>
        <v/>
      </c>
      <c r="M41" s="67" t="str">
        <f t="shared" si="41"/>
        <v/>
      </c>
      <c r="N41" s="67" t="str">
        <f t="shared" si="42"/>
        <v/>
      </c>
      <c r="O41" s="67" t="str">
        <f t="shared" si="43"/>
        <v/>
      </c>
      <c r="P41" s="67" t="str">
        <f t="shared" si="44"/>
        <v/>
      </c>
      <c r="Q41" s="67" t="str">
        <f t="shared" si="21"/>
        <v/>
      </c>
      <c r="R41" s="37" t="str">
        <f t="shared" si="12"/>
        <v/>
      </c>
      <c r="S41" s="67">
        <f t="shared" si="22"/>
        <v>999999999</v>
      </c>
      <c r="T41" s="67" t="str">
        <f t="shared" si="13"/>
        <v/>
      </c>
      <c r="U41" s="68" t="str">
        <f>IFERROR(""&amp;INDEX(automaticUpdate,MATCH(Calculation!T41,changerange,0),1),"")</f>
        <v/>
      </c>
      <c r="V41" s="68" t="str">
        <f>IFERROR(IF(LEN(INDEX(Mindmap!$D$9:$D$407,MATCH(Calculation!T41,changerange,0),1))=0,"",INDEX(Mindmap!$D$9:$D$407,MATCH(Calculation!T41,changerange,0),1)),"")</f>
        <v/>
      </c>
      <c r="W41" s="67" t="str">
        <f t="shared" si="45"/>
        <v xml:space="preserve"> - </v>
      </c>
      <c r="X41" s="34" t="str">
        <f t="array" ref="X41">IFERROR(IF(AND(LEN(T41)&gt;0, Y41&gt;1),IF(MATCH(1,(IFERROR(SEARCH(T41&amp;".",$T$7:$T$406),0)),0)&gt;0,""),""),maxL)</f>
        <v/>
      </c>
      <c r="Y41" s="35" t="str">
        <f t="shared" si="23"/>
        <v/>
      </c>
      <c r="Z41" s="34" t="str">
        <f t="shared" si="15"/>
        <v/>
      </c>
      <c r="AA41" s="36" t="str">
        <f t="shared" si="16"/>
        <v/>
      </c>
      <c r="AB41" s="34" t="str">
        <f t="shared" si="46"/>
        <v/>
      </c>
      <c r="AC41" s="34" t="str">
        <f t="shared" si="47"/>
        <v/>
      </c>
      <c r="AH41" s="80" t="str">
        <f t="shared" si="19"/>
        <v/>
      </c>
      <c r="AI41" s="39" t="str">
        <f t="array" aca="1" ref="AI41" ca="1">IF(AND(X41="",ISNUMBER(Y41)),IF(Y41=1,IF($AJ$5&lt;=COUNTIF($Y$7:$Y$406,1),COUNTIF($Y$7:Y41,1),IFERROR(IF($BI$20="Y",0.5,1)*$AJ$5*COUNTIF($Y$7:Y41,1)/(1+COUNTIF($Y$7:$Y$406,1)), COUNTIF($Y$7:Y41,1))),
IF(OR(Y42=Y43,AND(Y42&gt;Y41,Y40&gt;=Y41)),AVERAGE(OFFSET(AJ41,0,0,IFERROR(MATCH(TRUE,Y42:$Y$406&lt;=Y41,0),406),1)),MIN(OFFSET(AJ41,0,0,IFERROR(MATCH(Y41,Y42:$Y$406,0),406),1)))),"")</f>
        <v/>
      </c>
      <c r="AJ41" s="40" t="str">
        <f>IF(ISNUMBER(X41),COUNT($X$7:X41),"")</f>
        <v/>
      </c>
      <c r="AL41" s="40" t="str">
        <f t="shared" si="25"/>
        <v/>
      </c>
      <c r="AM41" s="40" t="str">
        <f t="shared" si="26"/>
        <v/>
      </c>
      <c r="AP41" s="34" t="str">
        <f t="shared" si="27"/>
        <v/>
      </c>
      <c r="AQ41" s="34" t="str">
        <f t="shared" si="20"/>
        <v/>
      </c>
      <c r="AS41" s="5"/>
      <c r="AT41" s="16"/>
      <c r="AU41" s="16"/>
      <c r="AV41" s="108"/>
      <c r="AW41" s="109"/>
      <c r="AX41" s="34" t="str">
        <f t="shared" si="28"/>
        <v/>
      </c>
      <c r="AY41" s="34" t="str">
        <f t="shared" si="29"/>
        <v/>
      </c>
      <c r="BA41" s="91" t="str">
        <f>IF(OR(BB41="",BC41&lt;&gt;"",BD41&lt;&gt;""),"",COUNT($BA$6:BA40)+1)</f>
        <v/>
      </c>
      <c r="BB41" s="90" t="str">
        <f t="shared" si="33"/>
        <v/>
      </c>
      <c r="BC41" s="41" t="str">
        <f t="shared" si="30"/>
        <v>132</v>
      </c>
      <c r="BD41" s="34">
        <f>IF(ISNUMBER(MATCH(BB41,$BB$6:BB40,0)),2,"")</f>
        <v>2</v>
      </c>
      <c r="BE41" s="34" t="str">
        <f t="shared" si="31"/>
        <v/>
      </c>
      <c r="BK41" s="81">
        <f>IFERROR(IF(D41="",0,MATCH(D41,$D$6:D40,0)),0)+BL41</f>
        <v>0</v>
      </c>
      <c r="BL41" s="81">
        <f t="shared" si="32"/>
        <v>0</v>
      </c>
    </row>
    <row r="42" spans="2:64" x14ac:dyDescent="0.25">
      <c r="B42" s="5">
        <v>36</v>
      </c>
      <c r="C42" s="34" t="str">
        <f>IFERROR(IF(Calculation!D42="","",1),"")</f>
        <v/>
      </c>
      <c r="D42" s="67" t="str">
        <f>IFERROR(IF(INDEX(Mindmap!$B$9:$B$408,B42,1)=0,"",INDEX(Mindmap!$B$9:$B$408,B42,1)),"")</f>
        <v/>
      </c>
      <c r="E42" s="67">
        <f t="shared" si="0"/>
        <v>999999999</v>
      </c>
      <c r="F42" s="67" t="str">
        <f t="shared" si="34"/>
        <v/>
      </c>
      <c r="G42" s="67" t="str">
        <f t="shared" si="35"/>
        <v/>
      </c>
      <c r="H42" s="67" t="str">
        <f t="shared" si="36"/>
        <v/>
      </c>
      <c r="I42" s="67" t="str">
        <f t="shared" si="37"/>
        <v/>
      </c>
      <c r="J42" s="67" t="str">
        <f t="shared" si="38"/>
        <v/>
      </c>
      <c r="K42" s="67" t="str">
        <f t="shared" si="39"/>
        <v/>
      </c>
      <c r="L42" s="67" t="str">
        <f t="shared" si="40"/>
        <v/>
      </c>
      <c r="M42" s="67" t="str">
        <f t="shared" si="41"/>
        <v/>
      </c>
      <c r="N42" s="67" t="str">
        <f t="shared" si="42"/>
        <v/>
      </c>
      <c r="O42" s="67" t="str">
        <f t="shared" si="43"/>
        <v/>
      </c>
      <c r="P42" s="67" t="str">
        <f t="shared" si="44"/>
        <v/>
      </c>
      <c r="Q42" s="67" t="str">
        <f t="shared" si="21"/>
        <v/>
      </c>
      <c r="R42" s="37" t="str">
        <f t="shared" si="12"/>
        <v/>
      </c>
      <c r="S42" s="67">
        <f t="shared" si="22"/>
        <v>999999999</v>
      </c>
      <c r="T42" s="67" t="str">
        <f t="shared" si="13"/>
        <v/>
      </c>
      <c r="U42" s="68" t="str">
        <f>IFERROR(""&amp;INDEX(automaticUpdate,MATCH(Calculation!T42,changerange,0),1),"")</f>
        <v/>
      </c>
      <c r="V42" s="68" t="str">
        <f>IFERROR(IF(LEN(INDEX(Mindmap!$D$9:$D$407,MATCH(Calculation!T42,changerange,0),1))=0,"",INDEX(Mindmap!$D$9:$D$407,MATCH(Calculation!T42,changerange,0),1)),"")</f>
        <v/>
      </c>
      <c r="W42" s="67" t="str">
        <f t="shared" si="45"/>
        <v xml:space="preserve"> - </v>
      </c>
      <c r="X42" s="34" t="str">
        <f t="array" ref="X42">IFERROR(IF(AND(LEN(T42)&gt;0, Y42&gt;1),IF(MATCH(1,(IFERROR(SEARCH(T42&amp;".",$T$7:$T$406),0)),0)&gt;0,""),""),maxL)</f>
        <v/>
      </c>
      <c r="Y42" s="35" t="str">
        <f t="shared" si="23"/>
        <v/>
      </c>
      <c r="Z42" s="34" t="str">
        <f t="shared" si="15"/>
        <v/>
      </c>
      <c r="AA42" s="36" t="str">
        <f t="shared" si="16"/>
        <v/>
      </c>
      <c r="AB42" s="34" t="str">
        <f t="shared" si="46"/>
        <v/>
      </c>
      <c r="AC42" s="34" t="str">
        <f t="shared" si="47"/>
        <v/>
      </c>
      <c r="AH42" s="80" t="str">
        <f t="shared" si="19"/>
        <v/>
      </c>
      <c r="AI42" s="39" t="str">
        <f t="array" aca="1" ref="AI42" ca="1">IF(AND(X42="",ISNUMBER(Y42)),IF(Y42=1,IF($AJ$5&lt;=COUNTIF($Y$7:$Y$406,1),COUNTIF($Y$7:Y42,1),IFERROR(IF($BI$20="Y",0.5,1)*$AJ$5*COUNTIF($Y$7:Y42,1)/(1+COUNTIF($Y$7:$Y$406,1)), COUNTIF($Y$7:Y42,1))),
IF(OR(Y43=Y44,AND(Y43&gt;Y42,Y41&gt;=Y42)),AVERAGE(OFFSET(AJ42,0,0,IFERROR(MATCH(TRUE,Y43:$Y$406&lt;=Y42,0),406),1)),MIN(OFFSET(AJ42,0,0,IFERROR(MATCH(Y42,Y43:$Y$406,0),406),1)))),"")</f>
        <v/>
      </c>
      <c r="AJ42" s="40" t="str">
        <f>IF(ISNUMBER(X42),COUNT($X$7:X42),"")</f>
        <v/>
      </c>
      <c r="AL42" s="40" t="str">
        <f t="shared" si="25"/>
        <v/>
      </c>
      <c r="AM42" s="40" t="str">
        <f t="shared" si="26"/>
        <v/>
      </c>
      <c r="AP42" s="34" t="str">
        <f t="shared" si="27"/>
        <v/>
      </c>
      <c r="AQ42" s="34" t="str">
        <f t="shared" si="20"/>
        <v/>
      </c>
      <c r="AS42" s="5"/>
      <c r="AT42" s="16"/>
      <c r="AU42" s="16"/>
      <c r="AV42" s="108"/>
      <c r="AW42" s="109"/>
      <c r="AX42" s="34" t="str">
        <f t="shared" si="28"/>
        <v/>
      </c>
      <c r="AY42" s="34" t="str">
        <f t="shared" si="29"/>
        <v/>
      </c>
      <c r="BA42" s="91" t="str">
        <f>IF(OR(BB42="",BC42&lt;&gt;"",BD42&lt;&gt;""),"",COUNT($BA$6:BA41)+1)</f>
        <v/>
      </c>
      <c r="BB42" s="90" t="str">
        <f t="shared" si="33"/>
        <v/>
      </c>
      <c r="BC42" s="41" t="str">
        <f t="shared" si="30"/>
        <v>132</v>
      </c>
      <c r="BD42" s="34">
        <f>IF(ISNUMBER(MATCH(BB42,$BB$6:BB41,0)),2,"")</f>
        <v>2</v>
      </c>
      <c r="BE42" s="34" t="str">
        <f t="shared" si="31"/>
        <v/>
      </c>
      <c r="BK42" s="81">
        <f>IFERROR(IF(D42="",0,MATCH(D42,$D$6:D41,0)),0)+BL42</f>
        <v>0</v>
      </c>
      <c r="BL42" s="81">
        <f t="shared" si="32"/>
        <v>0</v>
      </c>
    </row>
    <row r="43" spans="2:64" x14ac:dyDescent="0.25">
      <c r="B43" s="5">
        <v>37</v>
      </c>
      <c r="C43" s="34" t="str">
        <f>IFERROR(IF(Calculation!D43="","",1),"")</f>
        <v/>
      </c>
      <c r="D43" s="67" t="str">
        <f>IFERROR(IF(INDEX(Mindmap!$B$9:$B$408,B43,1)=0,"",INDEX(Mindmap!$B$9:$B$408,B43,1)),"")</f>
        <v/>
      </c>
      <c r="E43" s="67">
        <f t="shared" si="0"/>
        <v>999999999</v>
      </c>
      <c r="F43" s="67" t="str">
        <f t="shared" si="34"/>
        <v/>
      </c>
      <c r="G43" s="67" t="str">
        <f t="shared" si="35"/>
        <v/>
      </c>
      <c r="H43" s="67" t="str">
        <f t="shared" si="36"/>
        <v/>
      </c>
      <c r="I43" s="67" t="str">
        <f t="shared" si="37"/>
        <v/>
      </c>
      <c r="J43" s="67" t="str">
        <f t="shared" si="38"/>
        <v/>
      </c>
      <c r="K43" s="67" t="str">
        <f t="shared" si="39"/>
        <v/>
      </c>
      <c r="L43" s="67" t="str">
        <f t="shared" si="40"/>
        <v/>
      </c>
      <c r="M43" s="67" t="str">
        <f t="shared" si="41"/>
        <v/>
      </c>
      <c r="N43" s="67" t="str">
        <f t="shared" si="42"/>
        <v/>
      </c>
      <c r="O43" s="67" t="str">
        <f t="shared" si="43"/>
        <v/>
      </c>
      <c r="P43" s="67" t="str">
        <f t="shared" si="44"/>
        <v/>
      </c>
      <c r="Q43" s="67" t="str">
        <f t="shared" si="21"/>
        <v/>
      </c>
      <c r="R43" s="37" t="str">
        <f t="shared" si="12"/>
        <v/>
      </c>
      <c r="S43" s="67">
        <f t="shared" si="22"/>
        <v>999999999</v>
      </c>
      <c r="T43" s="67" t="str">
        <f t="shared" si="13"/>
        <v/>
      </c>
      <c r="U43" s="68" t="str">
        <f>IFERROR(""&amp;INDEX(automaticUpdate,MATCH(Calculation!T43,changerange,0),1),"")</f>
        <v/>
      </c>
      <c r="V43" s="68" t="str">
        <f>IFERROR(IF(LEN(INDEX(Mindmap!$D$9:$D$407,MATCH(Calculation!T43,changerange,0),1))=0,"",INDEX(Mindmap!$D$9:$D$407,MATCH(Calculation!T43,changerange,0),1)),"")</f>
        <v/>
      </c>
      <c r="W43" s="67" t="str">
        <f t="shared" si="45"/>
        <v xml:space="preserve"> - </v>
      </c>
      <c r="X43" s="34" t="str">
        <f t="array" ref="X43">IFERROR(IF(AND(LEN(T43)&gt;0, Y43&gt;1),IF(MATCH(1,(IFERROR(SEARCH(T43&amp;".",$T$7:$T$406),0)),0)&gt;0,""),""),maxL)</f>
        <v/>
      </c>
      <c r="Y43" s="35" t="str">
        <f t="shared" si="23"/>
        <v/>
      </c>
      <c r="Z43" s="34" t="str">
        <f t="shared" si="15"/>
        <v/>
      </c>
      <c r="AA43" s="36" t="str">
        <f t="shared" si="16"/>
        <v/>
      </c>
      <c r="AB43" s="34" t="str">
        <f t="shared" si="46"/>
        <v/>
      </c>
      <c r="AC43" s="34" t="str">
        <f t="shared" si="47"/>
        <v/>
      </c>
      <c r="AH43" s="80" t="str">
        <f t="shared" si="19"/>
        <v/>
      </c>
      <c r="AI43" s="39" t="str">
        <f t="array" aca="1" ref="AI43" ca="1">IF(AND(X43="",ISNUMBER(Y43)),IF(Y43=1,IF($AJ$5&lt;=COUNTIF($Y$7:$Y$406,1),COUNTIF($Y$7:Y43,1),IFERROR(IF($BI$20="Y",0.5,1)*$AJ$5*COUNTIF($Y$7:Y43,1)/(1+COUNTIF($Y$7:$Y$406,1)), COUNTIF($Y$7:Y43,1))),
IF(OR(Y44=Y45,AND(Y44&gt;Y43,Y42&gt;=Y43)),AVERAGE(OFFSET(AJ43,0,0,IFERROR(MATCH(TRUE,Y44:$Y$406&lt;=Y43,0),406),1)),MIN(OFFSET(AJ43,0,0,IFERROR(MATCH(Y43,Y44:$Y$406,0),406),1)))),"")</f>
        <v/>
      </c>
      <c r="AJ43" s="40" t="str">
        <f>IF(ISNUMBER(X43),COUNT($X$7:X43),"")</f>
        <v/>
      </c>
      <c r="AL43" s="40" t="str">
        <f t="shared" si="25"/>
        <v/>
      </c>
      <c r="AM43" s="40" t="str">
        <f t="shared" si="26"/>
        <v/>
      </c>
      <c r="AP43" s="34" t="str">
        <f t="shared" si="27"/>
        <v/>
      </c>
      <c r="AQ43" s="34" t="str">
        <f t="shared" si="20"/>
        <v/>
      </c>
      <c r="AS43" s="5"/>
      <c r="AT43" s="16"/>
      <c r="AU43" s="16"/>
      <c r="AV43" s="108"/>
      <c r="AW43" s="109"/>
      <c r="AX43" s="34" t="str">
        <f t="shared" si="28"/>
        <v/>
      </c>
      <c r="AY43" s="34" t="str">
        <f t="shared" si="29"/>
        <v/>
      </c>
      <c r="BA43" s="91" t="str">
        <f>IF(OR(BB43="",BC43&lt;&gt;"",BD43&lt;&gt;""),"",COUNT($BA$6:BA42)+1)</f>
        <v/>
      </c>
      <c r="BB43" s="90" t="str">
        <f t="shared" si="33"/>
        <v/>
      </c>
      <c r="BC43" s="41" t="str">
        <f t="shared" si="30"/>
        <v>132</v>
      </c>
      <c r="BD43" s="34">
        <f>IF(ISNUMBER(MATCH(BB43,$BB$6:BB42,0)),2,"")</f>
        <v>2</v>
      </c>
      <c r="BE43" s="34" t="str">
        <f t="shared" si="31"/>
        <v/>
      </c>
      <c r="BK43" s="81">
        <f>IFERROR(IF(D43="",0,MATCH(D43,$D$6:D42,0)),0)+BL43</f>
        <v>0</v>
      </c>
      <c r="BL43" s="81">
        <f t="shared" si="32"/>
        <v>0</v>
      </c>
    </row>
    <row r="44" spans="2:64" x14ac:dyDescent="0.25">
      <c r="B44" s="5">
        <v>38</v>
      </c>
      <c r="C44" s="34" t="str">
        <f>IFERROR(IF(Calculation!D44="","",1),"")</f>
        <v/>
      </c>
      <c r="D44" s="67" t="str">
        <f>IFERROR(IF(INDEX(Mindmap!$B$9:$B$408,B44,1)=0,"",INDEX(Mindmap!$B$9:$B$408,B44,1)),"")</f>
        <v/>
      </c>
      <c r="E44" s="67">
        <f t="shared" si="0"/>
        <v>999999999</v>
      </c>
      <c r="F44" s="67" t="str">
        <f t="shared" si="34"/>
        <v/>
      </c>
      <c r="G44" s="67" t="str">
        <f t="shared" si="35"/>
        <v/>
      </c>
      <c r="H44" s="67" t="str">
        <f t="shared" si="36"/>
        <v/>
      </c>
      <c r="I44" s="67" t="str">
        <f t="shared" si="37"/>
        <v/>
      </c>
      <c r="J44" s="67" t="str">
        <f t="shared" si="38"/>
        <v/>
      </c>
      <c r="K44" s="67" t="str">
        <f t="shared" si="39"/>
        <v/>
      </c>
      <c r="L44" s="67" t="str">
        <f t="shared" si="40"/>
        <v/>
      </c>
      <c r="M44" s="67" t="str">
        <f t="shared" si="41"/>
        <v/>
      </c>
      <c r="N44" s="67" t="str">
        <f t="shared" si="42"/>
        <v/>
      </c>
      <c r="O44" s="67" t="str">
        <f t="shared" si="43"/>
        <v/>
      </c>
      <c r="P44" s="67" t="str">
        <f t="shared" si="44"/>
        <v/>
      </c>
      <c r="Q44" s="67" t="str">
        <f t="shared" si="21"/>
        <v/>
      </c>
      <c r="R44" s="37" t="str">
        <f t="shared" si="12"/>
        <v/>
      </c>
      <c r="S44" s="67">
        <f t="shared" si="22"/>
        <v>999999999</v>
      </c>
      <c r="T44" s="67" t="str">
        <f t="shared" si="13"/>
        <v/>
      </c>
      <c r="U44" s="68" t="str">
        <f>IFERROR(""&amp;INDEX(automaticUpdate,MATCH(Calculation!T44,changerange,0),1),"")</f>
        <v/>
      </c>
      <c r="V44" s="68" t="str">
        <f>IFERROR(IF(LEN(INDEX(Mindmap!$D$9:$D$407,MATCH(Calculation!T44,changerange,0),1))=0,"",INDEX(Mindmap!$D$9:$D$407,MATCH(Calculation!T44,changerange,0),1)),"")</f>
        <v/>
      </c>
      <c r="W44" s="67" t="str">
        <f t="shared" si="45"/>
        <v xml:space="preserve"> - </v>
      </c>
      <c r="X44" s="34" t="str">
        <f t="array" ref="X44">IFERROR(IF(AND(LEN(T44)&gt;0, Y44&gt;1),IF(MATCH(1,(IFERROR(SEARCH(T44&amp;".",$T$7:$T$406),0)),0)&gt;0,""),""),maxL)</f>
        <v/>
      </c>
      <c r="Y44" s="35" t="str">
        <f t="shared" si="23"/>
        <v/>
      </c>
      <c r="Z44" s="34" t="str">
        <f t="shared" si="15"/>
        <v/>
      </c>
      <c r="AA44" s="36" t="str">
        <f t="shared" si="16"/>
        <v/>
      </c>
      <c r="AB44" s="34" t="str">
        <f t="shared" si="46"/>
        <v/>
      </c>
      <c r="AC44" s="34" t="str">
        <f t="shared" si="47"/>
        <v/>
      </c>
      <c r="AH44" s="80" t="str">
        <f t="shared" si="19"/>
        <v/>
      </c>
      <c r="AI44" s="39" t="str">
        <f t="array" aca="1" ref="AI44" ca="1">IF(AND(X44="",ISNUMBER(Y44)),IF(Y44=1,IF($AJ$5&lt;=COUNTIF($Y$7:$Y$406,1),COUNTIF($Y$7:Y44,1),IFERROR(IF($BI$20="Y",0.5,1)*$AJ$5*COUNTIF($Y$7:Y44,1)/(1+COUNTIF($Y$7:$Y$406,1)), COUNTIF($Y$7:Y44,1))),
IF(OR(Y45=Y46,AND(Y45&gt;Y44,Y43&gt;=Y44)),AVERAGE(OFFSET(AJ44,0,0,IFERROR(MATCH(TRUE,Y45:$Y$406&lt;=Y44,0),406),1)),MIN(OFFSET(AJ44,0,0,IFERROR(MATCH(Y44,Y45:$Y$406,0),406),1)))),"")</f>
        <v/>
      </c>
      <c r="AJ44" s="40" t="str">
        <f>IF(ISNUMBER(X44),COUNT($X$7:X44),"")</f>
        <v/>
      </c>
      <c r="AL44" s="40" t="str">
        <f t="shared" si="25"/>
        <v/>
      </c>
      <c r="AM44" s="40" t="str">
        <f t="shared" si="26"/>
        <v/>
      </c>
      <c r="AP44" s="34" t="str">
        <f t="shared" si="27"/>
        <v/>
      </c>
      <c r="AQ44" s="34" t="str">
        <f t="shared" si="20"/>
        <v/>
      </c>
      <c r="AS44" s="5"/>
      <c r="AT44" s="16"/>
      <c r="AU44" s="16"/>
      <c r="AV44" s="108"/>
      <c r="AW44" s="109"/>
      <c r="AX44" s="34" t="str">
        <f t="shared" si="28"/>
        <v/>
      </c>
      <c r="AY44" s="34" t="str">
        <f t="shared" si="29"/>
        <v/>
      </c>
      <c r="BA44" s="91" t="str">
        <f>IF(OR(BB44="",BC44&lt;&gt;"",BD44&lt;&gt;""),"",COUNT($BA$6:BA43)+1)</f>
        <v/>
      </c>
      <c r="BB44" s="90" t="str">
        <f t="shared" si="33"/>
        <v/>
      </c>
      <c r="BC44" s="41" t="str">
        <f t="shared" si="30"/>
        <v>132</v>
      </c>
      <c r="BD44" s="34">
        <f>IF(ISNUMBER(MATCH(BB44,$BB$6:BB43,0)),2,"")</f>
        <v>2</v>
      </c>
      <c r="BE44" s="34" t="str">
        <f t="shared" si="31"/>
        <v/>
      </c>
      <c r="BK44" s="81">
        <f>IFERROR(IF(D44="",0,MATCH(D44,$D$6:D43,0)),0)+BL44</f>
        <v>0</v>
      </c>
      <c r="BL44" s="81">
        <f t="shared" si="32"/>
        <v>0</v>
      </c>
    </row>
    <row r="45" spans="2:64" x14ac:dyDescent="0.25">
      <c r="B45" s="5">
        <v>39</v>
      </c>
      <c r="C45" s="34" t="str">
        <f>IFERROR(IF(Calculation!D45="","",1),"")</f>
        <v/>
      </c>
      <c r="D45" s="67" t="str">
        <f>IFERROR(IF(INDEX(Mindmap!$B$9:$B$408,B45,1)=0,"",INDEX(Mindmap!$B$9:$B$408,B45,1)),"")</f>
        <v/>
      </c>
      <c r="E45" s="67">
        <f t="shared" si="0"/>
        <v>999999999</v>
      </c>
      <c r="F45" s="67" t="str">
        <f t="shared" si="34"/>
        <v/>
      </c>
      <c r="G45" s="67" t="str">
        <f t="shared" si="35"/>
        <v/>
      </c>
      <c r="H45" s="67" t="str">
        <f t="shared" si="36"/>
        <v/>
      </c>
      <c r="I45" s="67" t="str">
        <f t="shared" si="37"/>
        <v/>
      </c>
      <c r="J45" s="67" t="str">
        <f t="shared" si="38"/>
        <v/>
      </c>
      <c r="K45" s="67" t="str">
        <f t="shared" si="39"/>
        <v/>
      </c>
      <c r="L45" s="67" t="str">
        <f t="shared" si="40"/>
        <v/>
      </c>
      <c r="M45" s="67" t="str">
        <f t="shared" si="41"/>
        <v/>
      </c>
      <c r="N45" s="67" t="str">
        <f t="shared" si="42"/>
        <v/>
      </c>
      <c r="O45" s="67" t="str">
        <f t="shared" si="43"/>
        <v/>
      </c>
      <c r="P45" s="67" t="str">
        <f t="shared" si="44"/>
        <v/>
      </c>
      <c r="Q45" s="67" t="str">
        <f t="shared" si="21"/>
        <v/>
      </c>
      <c r="R45" s="37" t="str">
        <f t="shared" si="12"/>
        <v/>
      </c>
      <c r="S45" s="67">
        <f t="shared" si="22"/>
        <v>999999999</v>
      </c>
      <c r="T45" s="67" t="str">
        <f t="shared" si="13"/>
        <v/>
      </c>
      <c r="U45" s="68" t="str">
        <f>IFERROR(""&amp;INDEX(automaticUpdate,MATCH(Calculation!T45,changerange,0),1),"")</f>
        <v/>
      </c>
      <c r="V45" s="68" t="str">
        <f>IFERROR(IF(LEN(INDEX(Mindmap!$D$9:$D$407,MATCH(Calculation!T45,changerange,0),1))=0,"",INDEX(Mindmap!$D$9:$D$407,MATCH(Calculation!T45,changerange,0),1)),"")</f>
        <v/>
      </c>
      <c r="W45" s="67" t="str">
        <f t="shared" si="45"/>
        <v xml:space="preserve"> - </v>
      </c>
      <c r="X45" s="34" t="str">
        <f t="array" ref="X45">IFERROR(IF(AND(LEN(T45)&gt;0, Y45&gt;1),IF(MATCH(1,(IFERROR(SEARCH(T45&amp;".",$T$7:$T$406),0)),0)&gt;0,""),""),maxL)</f>
        <v/>
      </c>
      <c r="Y45" s="35" t="str">
        <f t="shared" si="23"/>
        <v/>
      </c>
      <c r="Z45" s="34" t="str">
        <f t="shared" si="15"/>
        <v/>
      </c>
      <c r="AA45" s="36" t="str">
        <f t="shared" si="16"/>
        <v/>
      </c>
      <c r="AB45" s="34" t="str">
        <f t="shared" si="46"/>
        <v/>
      </c>
      <c r="AC45" s="34" t="str">
        <f t="shared" si="47"/>
        <v/>
      </c>
      <c r="AH45" s="80" t="str">
        <f t="shared" si="19"/>
        <v/>
      </c>
      <c r="AI45" s="39" t="str">
        <f t="array" aca="1" ref="AI45" ca="1">IF(AND(X45="",ISNUMBER(Y45)),IF(Y45=1,IF($AJ$5&lt;=COUNTIF($Y$7:$Y$406,1),COUNTIF($Y$7:Y45,1),IFERROR(IF($BI$20="Y",0.5,1)*$AJ$5*COUNTIF($Y$7:Y45,1)/(1+COUNTIF($Y$7:$Y$406,1)), COUNTIF($Y$7:Y45,1))),
IF(OR(Y46=Y47,AND(Y46&gt;Y45,Y44&gt;=Y45)),AVERAGE(OFFSET(AJ45,0,0,IFERROR(MATCH(TRUE,Y46:$Y$406&lt;=Y45,0),406),1)),MIN(OFFSET(AJ45,0,0,IFERROR(MATCH(Y45,Y46:$Y$406,0),406),1)))),"")</f>
        <v/>
      </c>
      <c r="AJ45" s="40" t="str">
        <f>IF(ISNUMBER(X45),COUNT($X$7:X45),"")</f>
        <v/>
      </c>
      <c r="AL45" s="40" t="str">
        <f t="shared" si="25"/>
        <v/>
      </c>
      <c r="AM45" s="40" t="str">
        <f t="shared" si="26"/>
        <v/>
      </c>
      <c r="AP45" s="34" t="str">
        <f t="shared" si="27"/>
        <v/>
      </c>
      <c r="AQ45" s="34" t="str">
        <f t="shared" si="20"/>
        <v/>
      </c>
      <c r="AS45" s="5"/>
      <c r="AT45" s="16"/>
      <c r="AU45" s="16"/>
      <c r="AV45" s="108"/>
      <c r="AW45" s="109"/>
      <c r="AX45" s="34" t="str">
        <f t="shared" si="28"/>
        <v/>
      </c>
      <c r="AY45" s="34" t="str">
        <f t="shared" si="29"/>
        <v/>
      </c>
      <c r="BA45" s="91" t="str">
        <f>IF(OR(BB45="",BC45&lt;&gt;"",BD45&lt;&gt;""),"",COUNT($BA$6:BA44)+1)</f>
        <v/>
      </c>
      <c r="BB45" s="90" t="str">
        <f t="shared" si="33"/>
        <v/>
      </c>
      <c r="BC45" s="41" t="str">
        <f t="shared" si="30"/>
        <v>132</v>
      </c>
      <c r="BD45" s="34">
        <f>IF(ISNUMBER(MATCH(BB45,$BB$6:BB44,0)),2,"")</f>
        <v>2</v>
      </c>
      <c r="BE45" s="34" t="str">
        <f t="shared" si="31"/>
        <v/>
      </c>
      <c r="BK45" s="81">
        <f>IFERROR(IF(D45="",0,MATCH(D45,$D$6:D44,0)),0)+BL45</f>
        <v>0</v>
      </c>
      <c r="BL45" s="81">
        <f t="shared" si="32"/>
        <v>0</v>
      </c>
    </row>
    <row r="46" spans="2:64" x14ac:dyDescent="0.25">
      <c r="B46" s="5">
        <v>40</v>
      </c>
      <c r="C46" s="34" t="str">
        <f>IFERROR(IF(Calculation!D46="","",1),"")</f>
        <v/>
      </c>
      <c r="D46" s="67" t="str">
        <f>IFERROR(IF(INDEX(Mindmap!$B$9:$B$408,B46,1)=0,"",INDEX(Mindmap!$B$9:$B$408,B46,1)),"")</f>
        <v/>
      </c>
      <c r="E46" s="67">
        <f t="shared" si="0"/>
        <v>999999999</v>
      </c>
      <c r="F46" s="67" t="str">
        <f t="shared" si="34"/>
        <v/>
      </c>
      <c r="G46" s="67" t="str">
        <f t="shared" si="35"/>
        <v/>
      </c>
      <c r="H46" s="67" t="str">
        <f t="shared" si="36"/>
        <v/>
      </c>
      <c r="I46" s="67" t="str">
        <f t="shared" si="37"/>
        <v/>
      </c>
      <c r="J46" s="67" t="str">
        <f t="shared" si="38"/>
        <v/>
      </c>
      <c r="K46" s="67" t="str">
        <f t="shared" si="39"/>
        <v/>
      </c>
      <c r="L46" s="67" t="str">
        <f t="shared" si="40"/>
        <v/>
      </c>
      <c r="M46" s="67" t="str">
        <f t="shared" si="41"/>
        <v/>
      </c>
      <c r="N46" s="67" t="str">
        <f t="shared" si="42"/>
        <v/>
      </c>
      <c r="O46" s="67" t="str">
        <f t="shared" si="43"/>
        <v/>
      </c>
      <c r="P46" s="67" t="str">
        <f t="shared" si="44"/>
        <v/>
      </c>
      <c r="Q46" s="67" t="str">
        <f t="shared" si="21"/>
        <v/>
      </c>
      <c r="R46" s="37" t="str">
        <f t="shared" si="12"/>
        <v/>
      </c>
      <c r="S46" s="67">
        <f t="shared" si="22"/>
        <v>999999999</v>
      </c>
      <c r="T46" s="67" t="str">
        <f t="shared" si="13"/>
        <v/>
      </c>
      <c r="U46" s="68" t="str">
        <f>IFERROR(""&amp;INDEX(automaticUpdate,MATCH(Calculation!T46,changerange,0),1),"")</f>
        <v/>
      </c>
      <c r="V46" s="68" t="str">
        <f>IFERROR(IF(LEN(INDEX(Mindmap!$D$9:$D$407,MATCH(Calculation!T46,changerange,0),1))=0,"",INDEX(Mindmap!$D$9:$D$407,MATCH(Calculation!T46,changerange,0),1)),"")</f>
        <v/>
      </c>
      <c r="W46" s="67" t="str">
        <f t="shared" si="45"/>
        <v xml:space="preserve"> - </v>
      </c>
      <c r="X46" s="34" t="str">
        <f t="array" ref="X46">IFERROR(IF(AND(LEN(T46)&gt;0, Y46&gt;1),IF(MATCH(1,(IFERROR(SEARCH(T46&amp;".",$T$7:$T$406),0)),0)&gt;0,""),""),maxL)</f>
        <v/>
      </c>
      <c r="Y46" s="35" t="str">
        <f t="shared" si="23"/>
        <v/>
      </c>
      <c r="Z46" s="34" t="str">
        <f t="shared" si="15"/>
        <v/>
      </c>
      <c r="AA46" s="36" t="str">
        <f t="shared" si="16"/>
        <v/>
      </c>
      <c r="AB46" s="34" t="str">
        <f t="shared" si="46"/>
        <v/>
      </c>
      <c r="AC46" s="34" t="str">
        <f t="shared" si="47"/>
        <v/>
      </c>
      <c r="AH46" s="80" t="str">
        <f t="shared" si="19"/>
        <v/>
      </c>
      <c r="AI46" s="39" t="str">
        <f t="array" aca="1" ref="AI46" ca="1">IF(AND(X46="",ISNUMBER(Y46)),IF(Y46=1,IF($AJ$5&lt;=COUNTIF($Y$7:$Y$406,1),COUNTIF($Y$7:Y46,1),IFERROR(IF($BI$20="Y",0.5,1)*$AJ$5*COUNTIF($Y$7:Y46,1)/(1+COUNTIF($Y$7:$Y$406,1)), COUNTIF($Y$7:Y46,1))),
IF(OR(Y47=Y48,AND(Y47&gt;Y46,Y45&gt;=Y46)),AVERAGE(OFFSET(AJ46,0,0,IFERROR(MATCH(TRUE,Y47:$Y$406&lt;=Y46,0),406),1)),MIN(OFFSET(AJ46,0,0,IFERROR(MATCH(Y46,Y47:$Y$406,0),406),1)))),"")</f>
        <v/>
      </c>
      <c r="AJ46" s="40" t="str">
        <f>IF(ISNUMBER(X46),COUNT($X$7:X46),"")</f>
        <v/>
      </c>
      <c r="AL46" s="40" t="str">
        <f t="shared" si="25"/>
        <v/>
      </c>
      <c r="AM46" s="40" t="str">
        <f t="shared" si="26"/>
        <v/>
      </c>
      <c r="AP46" s="34" t="str">
        <f t="shared" si="27"/>
        <v/>
      </c>
      <c r="AQ46" s="34" t="str">
        <f t="shared" si="20"/>
        <v/>
      </c>
      <c r="AS46" s="5"/>
      <c r="AT46" s="16"/>
      <c r="AU46" s="16"/>
      <c r="AV46" s="108"/>
      <c r="AW46" s="109"/>
      <c r="AX46" s="34" t="str">
        <f t="shared" si="28"/>
        <v/>
      </c>
      <c r="AY46" s="34" t="str">
        <f t="shared" si="29"/>
        <v/>
      </c>
      <c r="BA46" s="91" t="str">
        <f>IF(OR(BB46="",BC46&lt;&gt;"",BD46&lt;&gt;""),"",COUNT($BA$6:BA45)+1)</f>
        <v/>
      </c>
      <c r="BB46" s="90" t="str">
        <f t="shared" si="33"/>
        <v/>
      </c>
      <c r="BC46" s="41" t="str">
        <f t="shared" si="30"/>
        <v>132</v>
      </c>
      <c r="BD46" s="34">
        <f>IF(ISNUMBER(MATCH(BB46,$BB$6:BB45,0)),2,"")</f>
        <v>2</v>
      </c>
      <c r="BE46" s="34" t="str">
        <f t="shared" si="31"/>
        <v/>
      </c>
      <c r="BK46" s="81">
        <f>IFERROR(IF(D46="",0,MATCH(D46,$D$6:D45,0)),0)+BL46</f>
        <v>0</v>
      </c>
      <c r="BL46" s="81">
        <f t="shared" si="32"/>
        <v>0</v>
      </c>
    </row>
    <row r="47" spans="2:64" x14ac:dyDescent="0.25">
      <c r="B47" s="5">
        <v>41</v>
      </c>
      <c r="C47" s="34" t="str">
        <f>IFERROR(IF(Calculation!D47="","",1),"")</f>
        <v/>
      </c>
      <c r="D47" s="67" t="str">
        <f>IFERROR(IF(INDEX(Mindmap!$B$9:$B$408,B47,1)=0,"",INDEX(Mindmap!$B$9:$B$408,B47,1)),"")</f>
        <v/>
      </c>
      <c r="E47" s="67">
        <f t="shared" si="0"/>
        <v>999999999</v>
      </c>
      <c r="F47" s="67" t="str">
        <f t="shared" si="34"/>
        <v/>
      </c>
      <c r="G47" s="67" t="str">
        <f t="shared" si="35"/>
        <v/>
      </c>
      <c r="H47" s="67" t="str">
        <f t="shared" si="36"/>
        <v/>
      </c>
      <c r="I47" s="67" t="str">
        <f t="shared" si="37"/>
        <v/>
      </c>
      <c r="J47" s="67" t="str">
        <f t="shared" si="38"/>
        <v/>
      </c>
      <c r="K47" s="67" t="str">
        <f t="shared" si="39"/>
        <v/>
      </c>
      <c r="L47" s="67" t="str">
        <f t="shared" si="40"/>
        <v/>
      </c>
      <c r="M47" s="67" t="str">
        <f t="shared" si="41"/>
        <v/>
      </c>
      <c r="N47" s="67" t="str">
        <f t="shared" si="42"/>
        <v/>
      </c>
      <c r="O47" s="67" t="str">
        <f t="shared" si="43"/>
        <v/>
      </c>
      <c r="P47" s="67" t="str">
        <f t="shared" si="44"/>
        <v/>
      </c>
      <c r="Q47" s="67" t="str">
        <f t="shared" si="21"/>
        <v/>
      </c>
      <c r="R47" s="37" t="str">
        <f t="shared" si="12"/>
        <v/>
      </c>
      <c r="S47" s="67">
        <f t="shared" si="22"/>
        <v>999999999</v>
      </c>
      <c r="T47" s="67" t="str">
        <f t="shared" si="13"/>
        <v/>
      </c>
      <c r="U47" s="68" t="str">
        <f>IFERROR(""&amp;INDEX(automaticUpdate,MATCH(Calculation!T47,changerange,0),1),"")</f>
        <v/>
      </c>
      <c r="V47" s="68" t="str">
        <f>IFERROR(IF(LEN(INDEX(Mindmap!$D$9:$D$407,MATCH(Calculation!T47,changerange,0),1))=0,"",INDEX(Mindmap!$D$9:$D$407,MATCH(Calculation!T47,changerange,0),1)),"")</f>
        <v/>
      </c>
      <c r="W47" s="67" t="str">
        <f t="shared" si="45"/>
        <v xml:space="preserve"> - </v>
      </c>
      <c r="X47" s="34" t="str">
        <f t="array" ref="X47">IFERROR(IF(AND(LEN(T47)&gt;0, Y47&gt;1),IF(MATCH(1,(IFERROR(SEARCH(T47&amp;".",$T$7:$T$406),0)),0)&gt;0,""),""),maxL)</f>
        <v/>
      </c>
      <c r="Y47" s="35" t="str">
        <f t="shared" si="23"/>
        <v/>
      </c>
      <c r="Z47" s="34" t="str">
        <f t="shared" si="15"/>
        <v/>
      </c>
      <c r="AA47" s="36" t="str">
        <f t="shared" si="16"/>
        <v/>
      </c>
      <c r="AB47" s="34" t="str">
        <f t="shared" si="46"/>
        <v/>
      </c>
      <c r="AC47" s="34" t="str">
        <f t="shared" si="47"/>
        <v/>
      </c>
      <c r="AH47" s="80" t="str">
        <f t="shared" si="19"/>
        <v/>
      </c>
      <c r="AI47" s="39" t="str">
        <f t="array" aca="1" ref="AI47" ca="1">IF(AND(X47="",ISNUMBER(Y47)),IF(Y47=1,IF($AJ$5&lt;=COUNTIF($Y$7:$Y$406,1),COUNTIF($Y$7:Y47,1),IFERROR(IF($BI$20="Y",0.5,1)*$AJ$5*COUNTIF($Y$7:Y47,1)/(1+COUNTIF($Y$7:$Y$406,1)), COUNTIF($Y$7:Y47,1))),
IF(OR(Y48=Y49,AND(Y48&gt;Y47,Y46&gt;=Y47)),AVERAGE(OFFSET(AJ47,0,0,IFERROR(MATCH(TRUE,Y48:$Y$406&lt;=Y47,0),406),1)),MIN(OFFSET(AJ47,0,0,IFERROR(MATCH(Y47,Y48:$Y$406,0),406),1)))),"")</f>
        <v/>
      </c>
      <c r="AJ47" s="40" t="str">
        <f>IF(ISNUMBER(X47),COUNT($X$7:X47),"")</f>
        <v/>
      </c>
      <c r="AL47" s="40" t="str">
        <f t="shared" si="25"/>
        <v/>
      </c>
      <c r="AM47" s="40" t="str">
        <f t="shared" si="26"/>
        <v/>
      </c>
      <c r="AP47" s="34" t="str">
        <f t="shared" si="27"/>
        <v/>
      </c>
      <c r="AQ47" s="34" t="str">
        <f t="shared" si="20"/>
        <v/>
      </c>
      <c r="AS47" s="5"/>
      <c r="AT47" s="16"/>
      <c r="AU47" s="16"/>
      <c r="AV47" s="108"/>
      <c r="AW47" s="109"/>
      <c r="AX47" s="34" t="str">
        <f t="shared" si="28"/>
        <v/>
      </c>
      <c r="AY47" s="34" t="str">
        <f t="shared" si="29"/>
        <v/>
      </c>
      <c r="BA47" s="91" t="str">
        <f>IF(OR(BB47="",BC47&lt;&gt;"",BD47&lt;&gt;""),"",COUNT($BA$6:BA46)+1)</f>
        <v/>
      </c>
      <c r="BB47" s="90" t="str">
        <f t="shared" si="33"/>
        <v/>
      </c>
      <c r="BC47" s="41" t="str">
        <f t="shared" si="30"/>
        <v>132</v>
      </c>
      <c r="BD47" s="34">
        <f>IF(ISNUMBER(MATCH(BB47,$BB$6:BB46,0)),2,"")</f>
        <v>2</v>
      </c>
      <c r="BE47" s="34" t="str">
        <f t="shared" si="31"/>
        <v/>
      </c>
      <c r="BK47" s="81">
        <f>IFERROR(IF(D47="",0,MATCH(D47,$D$6:D46,0)),0)+BL47</f>
        <v>0</v>
      </c>
      <c r="BL47" s="81">
        <f t="shared" si="32"/>
        <v>0</v>
      </c>
    </row>
    <row r="48" spans="2:64" x14ac:dyDescent="0.25">
      <c r="B48" s="5">
        <v>42</v>
      </c>
      <c r="C48" s="34" t="str">
        <f>IFERROR(IF(Calculation!D48="","",1),"")</f>
        <v/>
      </c>
      <c r="D48" s="67" t="str">
        <f>IFERROR(IF(INDEX(Mindmap!$B$9:$B$408,B48,1)=0,"",INDEX(Mindmap!$B$9:$B$408,B48,1)),"")</f>
        <v/>
      </c>
      <c r="E48" s="67">
        <f t="shared" si="0"/>
        <v>999999999</v>
      </c>
      <c r="F48" s="67" t="str">
        <f t="shared" si="34"/>
        <v/>
      </c>
      <c r="G48" s="67" t="str">
        <f t="shared" si="35"/>
        <v/>
      </c>
      <c r="H48" s="67" t="str">
        <f t="shared" si="36"/>
        <v/>
      </c>
      <c r="I48" s="67" t="str">
        <f t="shared" si="37"/>
        <v/>
      </c>
      <c r="J48" s="67" t="str">
        <f t="shared" si="38"/>
        <v/>
      </c>
      <c r="K48" s="67" t="str">
        <f t="shared" si="39"/>
        <v/>
      </c>
      <c r="L48" s="67" t="str">
        <f t="shared" si="40"/>
        <v/>
      </c>
      <c r="M48" s="67" t="str">
        <f t="shared" si="41"/>
        <v/>
      </c>
      <c r="N48" s="67" t="str">
        <f t="shared" si="42"/>
        <v/>
      </c>
      <c r="O48" s="67" t="str">
        <f t="shared" si="43"/>
        <v/>
      </c>
      <c r="P48" s="67" t="str">
        <f t="shared" si="44"/>
        <v/>
      </c>
      <c r="Q48" s="67" t="str">
        <f t="shared" si="21"/>
        <v/>
      </c>
      <c r="R48" s="37" t="str">
        <f t="shared" si="12"/>
        <v/>
      </c>
      <c r="S48" s="67">
        <f t="shared" si="22"/>
        <v>999999999</v>
      </c>
      <c r="T48" s="67" t="str">
        <f t="shared" si="13"/>
        <v/>
      </c>
      <c r="U48" s="68" t="str">
        <f>IFERROR(""&amp;INDEX(automaticUpdate,MATCH(Calculation!T48,changerange,0),1),"")</f>
        <v/>
      </c>
      <c r="V48" s="68" t="str">
        <f>IFERROR(IF(LEN(INDEX(Mindmap!$D$9:$D$407,MATCH(Calculation!T48,changerange,0),1))=0,"",INDEX(Mindmap!$D$9:$D$407,MATCH(Calculation!T48,changerange,0),1)),"")</f>
        <v/>
      </c>
      <c r="W48" s="67" t="str">
        <f t="shared" si="45"/>
        <v xml:space="preserve"> - </v>
      </c>
      <c r="X48" s="34" t="str">
        <f t="array" ref="X48">IFERROR(IF(AND(LEN(T48)&gt;0, Y48&gt;1),IF(MATCH(1,(IFERROR(SEARCH(T48&amp;".",$T$7:$T$406),0)),0)&gt;0,""),""),maxL)</f>
        <v/>
      </c>
      <c r="Y48" s="35" t="str">
        <f t="shared" si="23"/>
        <v/>
      </c>
      <c r="Z48" s="34" t="str">
        <f t="shared" si="15"/>
        <v/>
      </c>
      <c r="AA48" s="36" t="str">
        <f t="shared" si="16"/>
        <v/>
      </c>
      <c r="AB48" s="34" t="str">
        <f t="shared" si="46"/>
        <v/>
      </c>
      <c r="AC48" s="34" t="str">
        <f t="shared" si="47"/>
        <v/>
      </c>
      <c r="AH48" s="80" t="str">
        <f t="shared" si="19"/>
        <v/>
      </c>
      <c r="AI48" s="39" t="str">
        <f t="array" aca="1" ref="AI48" ca="1">IF(AND(X48="",ISNUMBER(Y48)),IF(Y48=1,IF($AJ$5&lt;=COUNTIF($Y$7:$Y$406,1),COUNTIF($Y$7:Y48,1),IFERROR(IF($BI$20="Y",0.5,1)*$AJ$5*COUNTIF($Y$7:Y48,1)/(1+COUNTIF($Y$7:$Y$406,1)), COUNTIF($Y$7:Y48,1))),
IF(OR(Y49=Y50,AND(Y49&gt;Y48,Y47&gt;=Y48)),AVERAGE(OFFSET(AJ48,0,0,IFERROR(MATCH(TRUE,Y49:$Y$406&lt;=Y48,0),406),1)),MIN(OFFSET(AJ48,0,0,IFERROR(MATCH(Y48,Y49:$Y$406,0),406),1)))),"")</f>
        <v/>
      </c>
      <c r="AJ48" s="40" t="str">
        <f>IF(ISNUMBER(X48),COUNT($X$7:X48),"")</f>
        <v/>
      </c>
      <c r="AL48" s="40" t="str">
        <f t="shared" si="25"/>
        <v/>
      </c>
      <c r="AM48" s="40" t="str">
        <f t="shared" si="26"/>
        <v/>
      </c>
      <c r="AP48" s="34" t="str">
        <f t="shared" si="27"/>
        <v/>
      </c>
      <c r="AQ48" s="34" t="str">
        <f t="shared" si="20"/>
        <v/>
      </c>
      <c r="AS48" s="5"/>
      <c r="AT48" s="16"/>
      <c r="AU48" s="16"/>
      <c r="AV48" s="108"/>
      <c r="AW48" s="109"/>
      <c r="AX48" s="34" t="str">
        <f t="shared" si="28"/>
        <v/>
      </c>
      <c r="AY48" s="34" t="str">
        <f t="shared" si="29"/>
        <v/>
      </c>
      <c r="BA48" s="91" t="str">
        <f>IF(OR(BB48="",BC48&lt;&gt;"",BD48&lt;&gt;""),"",COUNT($BA$6:BA47)+1)</f>
        <v/>
      </c>
      <c r="BB48" s="90" t="str">
        <f t="shared" si="33"/>
        <v/>
      </c>
      <c r="BC48" s="41" t="str">
        <f t="shared" si="30"/>
        <v>132</v>
      </c>
      <c r="BD48" s="34">
        <f>IF(ISNUMBER(MATCH(BB48,$BB$6:BB47,0)),2,"")</f>
        <v>2</v>
      </c>
      <c r="BE48" s="34" t="str">
        <f t="shared" si="31"/>
        <v/>
      </c>
      <c r="BK48" s="81">
        <f>IFERROR(IF(D48="",0,MATCH(D48,$D$6:D47,0)),0)+BL48</f>
        <v>0</v>
      </c>
      <c r="BL48" s="81">
        <f t="shared" si="32"/>
        <v>0</v>
      </c>
    </row>
    <row r="49" spans="2:64" x14ac:dyDescent="0.25">
      <c r="B49" s="5">
        <v>43</v>
      </c>
      <c r="C49" s="34" t="str">
        <f>IFERROR(IF(Calculation!D49="","",1),"")</f>
        <v/>
      </c>
      <c r="D49" s="67" t="str">
        <f>IFERROR(IF(INDEX(Mindmap!$B$9:$B$408,B49,1)=0,"",INDEX(Mindmap!$B$9:$B$408,B49,1)),"")</f>
        <v/>
      </c>
      <c r="E49" s="67">
        <f t="shared" si="0"/>
        <v>999999999</v>
      </c>
      <c r="F49" s="67" t="str">
        <f t="shared" si="34"/>
        <v/>
      </c>
      <c r="G49" s="67" t="str">
        <f t="shared" si="35"/>
        <v/>
      </c>
      <c r="H49" s="67" t="str">
        <f t="shared" si="36"/>
        <v/>
      </c>
      <c r="I49" s="67" t="str">
        <f t="shared" si="37"/>
        <v/>
      </c>
      <c r="J49" s="67" t="str">
        <f t="shared" si="38"/>
        <v/>
      </c>
      <c r="K49" s="67" t="str">
        <f t="shared" si="39"/>
        <v/>
      </c>
      <c r="L49" s="67" t="str">
        <f t="shared" si="40"/>
        <v/>
      </c>
      <c r="M49" s="67" t="str">
        <f t="shared" si="41"/>
        <v/>
      </c>
      <c r="N49" s="67" t="str">
        <f t="shared" si="42"/>
        <v/>
      </c>
      <c r="O49" s="67" t="str">
        <f t="shared" si="43"/>
        <v/>
      </c>
      <c r="P49" s="67" t="str">
        <f t="shared" si="44"/>
        <v/>
      </c>
      <c r="Q49" s="67" t="str">
        <f t="shared" si="21"/>
        <v/>
      </c>
      <c r="R49" s="37" t="str">
        <f t="shared" si="12"/>
        <v/>
      </c>
      <c r="S49" s="67">
        <f t="shared" si="22"/>
        <v>999999999</v>
      </c>
      <c r="T49" s="67" t="str">
        <f t="shared" si="13"/>
        <v/>
      </c>
      <c r="U49" s="68" t="str">
        <f>IFERROR(""&amp;INDEX(automaticUpdate,MATCH(Calculation!T49,changerange,0),1),"")</f>
        <v/>
      </c>
      <c r="V49" s="68" t="str">
        <f>IFERROR(IF(LEN(INDEX(Mindmap!$D$9:$D$407,MATCH(Calculation!T49,changerange,0),1))=0,"",INDEX(Mindmap!$D$9:$D$407,MATCH(Calculation!T49,changerange,0),1)),"")</f>
        <v/>
      </c>
      <c r="W49" s="67" t="str">
        <f t="shared" si="45"/>
        <v xml:space="preserve"> - </v>
      </c>
      <c r="X49" s="34" t="str">
        <f t="array" ref="X49">IFERROR(IF(AND(LEN(T49)&gt;0, Y49&gt;1),IF(MATCH(1,(IFERROR(SEARCH(T49&amp;".",$T$7:$T$406),0)),0)&gt;0,""),""),maxL)</f>
        <v/>
      </c>
      <c r="Y49" s="35" t="str">
        <f t="shared" si="23"/>
        <v/>
      </c>
      <c r="Z49" s="34" t="str">
        <f t="shared" si="15"/>
        <v/>
      </c>
      <c r="AA49" s="36" t="str">
        <f t="shared" si="16"/>
        <v/>
      </c>
      <c r="AB49" s="34" t="str">
        <f t="shared" si="46"/>
        <v/>
      </c>
      <c r="AC49" s="34" t="str">
        <f t="shared" si="47"/>
        <v/>
      </c>
      <c r="AH49" s="80" t="str">
        <f t="shared" si="19"/>
        <v/>
      </c>
      <c r="AI49" s="39" t="str">
        <f t="array" aca="1" ref="AI49" ca="1">IF(AND(X49="",ISNUMBER(Y49)),IF(Y49=1,IF($AJ$5&lt;=COUNTIF($Y$7:$Y$406,1),COUNTIF($Y$7:Y49,1),IFERROR(IF($BI$20="Y",0.5,1)*$AJ$5*COUNTIF($Y$7:Y49,1)/(1+COUNTIF($Y$7:$Y$406,1)), COUNTIF($Y$7:Y49,1))),
IF(OR(Y50=Y51,AND(Y50&gt;Y49,Y48&gt;=Y49)),AVERAGE(OFFSET(AJ49,0,0,IFERROR(MATCH(TRUE,Y50:$Y$406&lt;=Y49,0),406),1)),MIN(OFFSET(AJ49,0,0,IFERROR(MATCH(Y49,Y50:$Y$406,0),406),1)))),"")</f>
        <v/>
      </c>
      <c r="AJ49" s="40" t="str">
        <f>IF(ISNUMBER(X49),COUNT($X$7:X49),"")</f>
        <v/>
      </c>
      <c r="AL49" s="40" t="str">
        <f t="shared" si="25"/>
        <v/>
      </c>
      <c r="AM49" s="40" t="str">
        <f t="shared" si="26"/>
        <v/>
      </c>
      <c r="AP49" s="34" t="str">
        <f t="shared" si="27"/>
        <v/>
      </c>
      <c r="AQ49" s="34" t="str">
        <f t="shared" si="20"/>
        <v/>
      </c>
      <c r="AS49" s="5"/>
      <c r="AT49" s="16"/>
      <c r="AU49" s="16"/>
      <c r="AV49" s="108"/>
      <c r="AW49" s="109"/>
      <c r="AX49" s="34" t="str">
        <f t="shared" si="28"/>
        <v/>
      </c>
      <c r="AY49" s="34" t="str">
        <f t="shared" si="29"/>
        <v/>
      </c>
      <c r="BA49" s="91" t="str">
        <f>IF(OR(BB49="",BC49&lt;&gt;"",BD49&lt;&gt;""),"",COUNT($BA$6:BA48)+1)</f>
        <v/>
      </c>
      <c r="BB49" s="90" t="str">
        <f t="shared" si="33"/>
        <v/>
      </c>
      <c r="BC49" s="41" t="str">
        <f t="shared" si="30"/>
        <v>132</v>
      </c>
      <c r="BD49" s="34">
        <f>IF(ISNUMBER(MATCH(BB49,$BB$6:BB48,0)),2,"")</f>
        <v>2</v>
      </c>
      <c r="BE49" s="34" t="str">
        <f t="shared" si="31"/>
        <v/>
      </c>
      <c r="BK49" s="81">
        <f>IFERROR(IF(D49="",0,MATCH(D49,$D$6:D48,0)),0)+BL49</f>
        <v>0</v>
      </c>
      <c r="BL49" s="81">
        <f t="shared" si="32"/>
        <v>0</v>
      </c>
    </row>
    <row r="50" spans="2:64" x14ac:dyDescent="0.25">
      <c r="B50" s="5">
        <v>44</v>
      </c>
      <c r="C50" s="34" t="str">
        <f>IFERROR(IF(Calculation!D50="","",1),"")</f>
        <v/>
      </c>
      <c r="D50" s="67" t="str">
        <f>IFERROR(IF(INDEX(Mindmap!$B$9:$B$408,B50,1)=0,"",INDEX(Mindmap!$B$9:$B$408,B50,1)),"")</f>
        <v/>
      </c>
      <c r="E50" s="67">
        <f t="shared" si="0"/>
        <v>999999999</v>
      </c>
      <c r="F50" s="67" t="str">
        <f t="shared" si="34"/>
        <v/>
      </c>
      <c r="G50" s="67" t="str">
        <f t="shared" si="35"/>
        <v/>
      </c>
      <c r="H50" s="67" t="str">
        <f t="shared" si="36"/>
        <v/>
      </c>
      <c r="I50" s="67" t="str">
        <f t="shared" si="37"/>
        <v/>
      </c>
      <c r="J50" s="67" t="str">
        <f t="shared" si="38"/>
        <v/>
      </c>
      <c r="K50" s="67" t="str">
        <f t="shared" si="39"/>
        <v/>
      </c>
      <c r="L50" s="67" t="str">
        <f t="shared" si="40"/>
        <v/>
      </c>
      <c r="M50" s="67" t="str">
        <f t="shared" si="41"/>
        <v/>
      </c>
      <c r="N50" s="67" t="str">
        <f t="shared" si="42"/>
        <v/>
      </c>
      <c r="O50" s="67" t="str">
        <f t="shared" si="43"/>
        <v/>
      </c>
      <c r="P50" s="67" t="str">
        <f t="shared" si="44"/>
        <v/>
      </c>
      <c r="Q50" s="67" t="str">
        <f t="shared" si="21"/>
        <v/>
      </c>
      <c r="R50" s="37" t="str">
        <f t="shared" si="12"/>
        <v/>
      </c>
      <c r="S50" s="67">
        <f t="shared" si="22"/>
        <v>999999999</v>
      </c>
      <c r="T50" s="67" t="str">
        <f t="shared" si="13"/>
        <v/>
      </c>
      <c r="U50" s="68" t="str">
        <f>IFERROR(""&amp;INDEX(automaticUpdate,MATCH(Calculation!T50,changerange,0),1),"")</f>
        <v/>
      </c>
      <c r="V50" s="68" t="str">
        <f>IFERROR(IF(LEN(INDEX(Mindmap!$D$9:$D$407,MATCH(Calculation!T50,changerange,0),1))=0,"",INDEX(Mindmap!$D$9:$D$407,MATCH(Calculation!T50,changerange,0),1)),"")</f>
        <v/>
      </c>
      <c r="W50" s="67" t="str">
        <f t="shared" si="45"/>
        <v xml:space="preserve"> - </v>
      </c>
      <c r="X50" s="34" t="str">
        <f t="array" ref="X50">IFERROR(IF(AND(LEN(T50)&gt;0, Y50&gt;1),IF(MATCH(1,(IFERROR(SEARCH(T50&amp;".",$T$7:$T$406),0)),0)&gt;0,""),""),maxL)</f>
        <v/>
      </c>
      <c r="Y50" s="35" t="str">
        <f t="shared" si="23"/>
        <v/>
      </c>
      <c r="Z50" s="34" t="str">
        <f t="shared" si="15"/>
        <v/>
      </c>
      <c r="AA50" s="36" t="str">
        <f t="shared" si="16"/>
        <v/>
      </c>
      <c r="AB50" s="34" t="str">
        <f t="shared" si="46"/>
        <v/>
      </c>
      <c r="AC50" s="34" t="str">
        <f t="shared" si="47"/>
        <v/>
      </c>
      <c r="AH50" s="80" t="str">
        <f t="shared" si="19"/>
        <v/>
      </c>
      <c r="AI50" s="39" t="str">
        <f t="array" aca="1" ref="AI50" ca="1">IF(AND(X50="",ISNUMBER(Y50)),IF(Y50=1,IF($AJ$5&lt;=COUNTIF($Y$7:$Y$406,1),COUNTIF($Y$7:Y50,1),IFERROR(IF($BI$20="Y",0.5,1)*$AJ$5*COUNTIF($Y$7:Y50,1)/(1+COUNTIF($Y$7:$Y$406,1)), COUNTIF($Y$7:Y50,1))),
IF(OR(Y51=Y52,AND(Y51&gt;Y50,Y49&gt;=Y50)),AVERAGE(OFFSET(AJ50,0,0,IFERROR(MATCH(TRUE,Y51:$Y$406&lt;=Y50,0),406),1)),MIN(OFFSET(AJ50,0,0,IFERROR(MATCH(Y50,Y51:$Y$406,0),406),1)))),"")</f>
        <v/>
      </c>
      <c r="AJ50" s="40" t="str">
        <f>IF(ISNUMBER(X50),COUNT($X$7:X50),"")</f>
        <v/>
      </c>
      <c r="AL50" s="40" t="str">
        <f t="shared" si="25"/>
        <v/>
      </c>
      <c r="AM50" s="40" t="str">
        <f t="shared" si="26"/>
        <v/>
      </c>
      <c r="AP50" s="34" t="str">
        <f t="shared" si="27"/>
        <v/>
      </c>
      <c r="AQ50" s="34" t="str">
        <f t="shared" si="20"/>
        <v/>
      </c>
      <c r="AS50" s="5"/>
      <c r="AT50" s="16"/>
      <c r="AU50" s="16"/>
      <c r="AV50" s="108"/>
      <c r="AW50" s="109"/>
      <c r="AX50" s="34" t="str">
        <f t="shared" si="28"/>
        <v/>
      </c>
      <c r="AY50" s="34" t="str">
        <f t="shared" si="29"/>
        <v/>
      </c>
      <c r="BA50" s="91" t="str">
        <f>IF(OR(BB50="",BC50&lt;&gt;"",BD50&lt;&gt;""),"",COUNT($BA$6:BA49)+1)</f>
        <v/>
      </c>
      <c r="BB50" s="90" t="str">
        <f t="shared" si="33"/>
        <v/>
      </c>
      <c r="BC50" s="41" t="str">
        <f t="shared" si="30"/>
        <v>132</v>
      </c>
      <c r="BD50" s="34">
        <f>IF(ISNUMBER(MATCH(BB50,$BB$6:BB49,0)),2,"")</f>
        <v>2</v>
      </c>
      <c r="BE50" s="34" t="str">
        <f t="shared" si="31"/>
        <v/>
      </c>
      <c r="BK50" s="81">
        <f>IFERROR(IF(D50="",0,MATCH(D50,$D$6:D49,0)),0)+BL50</f>
        <v>0</v>
      </c>
      <c r="BL50" s="81">
        <f t="shared" si="32"/>
        <v>0</v>
      </c>
    </row>
    <row r="51" spans="2:64" x14ac:dyDescent="0.25">
      <c r="B51" s="5">
        <v>45</v>
      </c>
      <c r="C51" s="34" t="str">
        <f>IFERROR(IF(Calculation!D51="","",1),"")</f>
        <v/>
      </c>
      <c r="D51" s="67" t="str">
        <f>IFERROR(IF(INDEX(Mindmap!$B$9:$B$408,B51,1)=0,"",INDEX(Mindmap!$B$9:$B$408,B51,1)),"")</f>
        <v/>
      </c>
      <c r="E51" s="67">
        <f t="shared" si="0"/>
        <v>999999999</v>
      </c>
      <c r="F51" s="67" t="str">
        <f t="shared" si="34"/>
        <v/>
      </c>
      <c r="G51" s="67" t="str">
        <f t="shared" si="35"/>
        <v/>
      </c>
      <c r="H51" s="67" t="str">
        <f t="shared" si="36"/>
        <v/>
      </c>
      <c r="I51" s="67" t="str">
        <f t="shared" si="37"/>
        <v/>
      </c>
      <c r="J51" s="67" t="str">
        <f t="shared" si="38"/>
        <v/>
      </c>
      <c r="K51" s="67" t="str">
        <f t="shared" si="39"/>
        <v/>
      </c>
      <c r="L51" s="67" t="str">
        <f t="shared" si="40"/>
        <v/>
      </c>
      <c r="M51" s="67" t="str">
        <f t="shared" si="41"/>
        <v/>
      </c>
      <c r="N51" s="67" t="str">
        <f t="shared" si="42"/>
        <v/>
      </c>
      <c r="O51" s="67" t="str">
        <f t="shared" si="43"/>
        <v/>
      </c>
      <c r="P51" s="67" t="str">
        <f t="shared" si="44"/>
        <v/>
      </c>
      <c r="Q51" s="67" t="str">
        <f t="shared" si="21"/>
        <v/>
      </c>
      <c r="R51" s="37" t="str">
        <f t="shared" si="12"/>
        <v/>
      </c>
      <c r="S51" s="67">
        <f t="shared" si="22"/>
        <v>999999999</v>
      </c>
      <c r="T51" s="67" t="str">
        <f t="shared" si="13"/>
        <v/>
      </c>
      <c r="U51" s="68" t="str">
        <f>IFERROR(""&amp;INDEX(automaticUpdate,MATCH(Calculation!T51,changerange,0),1),"")</f>
        <v/>
      </c>
      <c r="V51" s="68" t="str">
        <f>IFERROR(IF(LEN(INDEX(Mindmap!$D$9:$D$407,MATCH(Calculation!T51,changerange,0),1))=0,"",INDEX(Mindmap!$D$9:$D$407,MATCH(Calculation!T51,changerange,0),1)),"")</f>
        <v/>
      </c>
      <c r="W51" s="67" t="str">
        <f t="shared" si="45"/>
        <v xml:space="preserve"> - </v>
      </c>
      <c r="X51" s="34" t="str">
        <f t="array" ref="X51">IFERROR(IF(AND(LEN(T51)&gt;0, Y51&gt;1),IF(MATCH(1,(IFERROR(SEARCH(T51&amp;".",$T$7:$T$406),0)),0)&gt;0,""),""),maxL)</f>
        <v/>
      </c>
      <c r="Y51" s="35" t="str">
        <f t="shared" si="23"/>
        <v/>
      </c>
      <c r="Z51" s="34" t="str">
        <f t="shared" si="15"/>
        <v/>
      </c>
      <c r="AA51" s="36" t="str">
        <f t="shared" si="16"/>
        <v/>
      </c>
      <c r="AB51" s="34" t="str">
        <f t="shared" si="46"/>
        <v/>
      </c>
      <c r="AC51" s="34" t="str">
        <f t="shared" si="47"/>
        <v/>
      </c>
      <c r="AH51" s="80" t="str">
        <f t="shared" si="19"/>
        <v/>
      </c>
      <c r="AI51" s="39" t="str">
        <f t="array" aca="1" ref="AI51" ca="1">IF(AND(X51="",ISNUMBER(Y51)),IF(Y51=1,IF($AJ$5&lt;=COUNTIF($Y$7:$Y$406,1),COUNTIF($Y$7:Y51,1),IFERROR(IF($BI$20="Y",0.5,1)*$AJ$5*COUNTIF($Y$7:Y51,1)/(1+COUNTIF($Y$7:$Y$406,1)), COUNTIF($Y$7:Y51,1))),
IF(OR(Y52=Y53,AND(Y52&gt;Y51,Y50&gt;=Y51)),AVERAGE(OFFSET(AJ51,0,0,IFERROR(MATCH(TRUE,Y52:$Y$406&lt;=Y51,0),406),1)),MIN(OFFSET(AJ51,0,0,IFERROR(MATCH(Y51,Y52:$Y$406,0),406),1)))),"")</f>
        <v/>
      </c>
      <c r="AJ51" s="40" t="str">
        <f>IF(ISNUMBER(X51),COUNT($X$7:X51),"")</f>
        <v/>
      </c>
      <c r="AL51" s="40" t="str">
        <f t="shared" si="25"/>
        <v/>
      </c>
      <c r="AM51" s="40" t="str">
        <f t="shared" si="26"/>
        <v/>
      </c>
      <c r="AP51" s="34" t="str">
        <f t="shared" si="27"/>
        <v/>
      </c>
      <c r="AQ51" s="34" t="str">
        <f t="shared" si="20"/>
        <v/>
      </c>
      <c r="AS51" s="5"/>
      <c r="AT51" s="16"/>
      <c r="AU51" s="16"/>
      <c r="AV51" s="108"/>
      <c r="AW51" s="109"/>
      <c r="AX51" s="34" t="str">
        <f t="shared" si="28"/>
        <v/>
      </c>
      <c r="AY51" s="34" t="str">
        <f t="shared" si="29"/>
        <v/>
      </c>
      <c r="BA51" s="91" t="str">
        <f>IF(OR(BB51="",BC51&lt;&gt;"",BD51&lt;&gt;""),"",COUNT($BA$6:BA50)+1)</f>
        <v/>
      </c>
      <c r="BB51" s="90" t="str">
        <f t="shared" si="33"/>
        <v/>
      </c>
      <c r="BC51" s="41" t="str">
        <f t="shared" si="30"/>
        <v>132</v>
      </c>
      <c r="BD51" s="34">
        <f>IF(ISNUMBER(MATCH(BB51,$BB$6:BB50,0)),2,"")</f>
        <v>2</v>
      </c>
      <c r="BE51" s="34" t="str">
        <f t="shared" si="31"/>
        <v/>
      </c>
      <c r="BK51" s="81">
        <f>IFERROR(IF(D51="",0,MATCH(D51,$D$6:D50,0)),0)+BL51</f>
        <v>0</v>
      </c>
      <c r="BL51" s="81">
        <f t="shared" si="32"/>
        <v>0</v>
      </c>
    </row>
    <row r="52" spans="2:64" x14ac:dyDescent="0.25">
      <c r="B52" s="5">
        <v>46</v>
      </c>
      <c r="C52" s="34" t="str">
        <f>IFERROR(IF(Calculation!D52="","",1),"")</f>
        <v/>
      </c>
      <c r="D52" s="67" t="str">
        <f>IFERROR(IF(INDEX(Mindmap!$B$9:$B$408,B52,1)=0,"",INDEX(Mindmap!$B$9:$B$408,B52,1)),"")</f>
        <v/>
      </c>
      <c r="E52" s="67">
        <f t="shared" si="0"/>
        <v>999999999</v>
      </c>
      <c r="F52" s="67" t="str">
        <f t="shared" si="34"/>
        <v/>
      </c>
      <c r="G52" s="67" t="str">
        <f t="shared" si="35"/>
        <v/>
      </c>
      <c r="H52" s="67" t="str">
        <f t="shared" si="36"/>
        <v/>
      </c>
      <c r="I52" s="67" t="str">
        <f t="shared" si="37"/>
        <v/>
      </c>
      <c r="J52" s="67" t="str">
        <f t="shared" si="38"/>
        <v/>
      </c>
      <c r="K52" s="67" t="str">
        <f t="shared" si="39"/>
        <v/>
      </c>
      <c r="L52" s="67" t="str">
        <f t="shared" si="40"/>
        <v/>
      </c>
      <c r="M52" s="67" t="str">
        <f t="shared" si="41"/>
        <v/>
      </c>
      <c r="N52" s="67" t="str">
        <f t="shared" si="42"/>
        <v/>
      </c>
      <c r="O52" s="67" t="str">
        <f t="shared" si="43"/>
        <v/>
      </c>
      <c r="P52" s="67" t="str">
        <f t="shared" si="44"/>
        <v/>
      </c>
      <c r="Q52" s="67" t="str">
        <f t="shared" si="21"/>
        <v/>
      </c>
      <c r="R52" s="37" t="str">
        <f t="shared" si="12"/>
        <v/>
      </c>
      <c r="S52" s="67">
        <f t="shared" si="22"/>
        <v>999999999</v>
      </c>
      <c r="T52" s="67" t="str">
        <f t="shared" si="13"/>
        <v/>
      </c>
      <c r="U52" s="68" t="str">
        <f>IFERROR(""&amp;INDEX(automaticUpdate,MATCH(Calculation!T52,changerange,0),1),"")</f>
        <v/>
      </c>
      <c r="V52" s="68" t="str">
        <f>IFERROR(IF(LEN(INDEX(Mindmap!$D$9:$D$407,MATCH(Calculation!T52,changerange,0),1))=0,"",INDEX(Mindmap!$D$9:$D$407,MATCH(Calculation!T52,changerange,0),1)),"")</f>
        <v/>
      </c>
      <c r="W52" s="67" t="str">
        <f t="shared" si="45"/>
        <v xml:space="preserve"> - </v>
      </c>
      <c r="X52" s="34" t="str">
        <f t="array" ref="X52">IFERROR(IF(AND(LEN(T52)&gt;0, Y52&gt;1),IF(MATCH(1,(IFERROR(SEARCH(T52&amp;".",$T$7:$T$406),0)),0)&gt;0,""),""),maxL)</f>
        <v/>
      </c>
      <c r="Y52" s="35" t="str">
        <f t="shared" si="23"/>
        <v/>
      </c>
      <c r="Z52" s="34" t="str">
        <f t="shared" si="15"/>
        <v/>
      </c>
      <c r="AA52" s="36" t="str">
        <f t="shared" si="16"/>
        <v/>
      </c>
      <c r="AB52" s="34" t="str">
        <f t="shared" si="46"/>
        <v/>
      </c>
      <c r="AC52" s="34" t="str">
        <f t="shared" si="47"/>
        <v/>
      </c>
      <c r="AH52" s="80" t="str">
        <f t="shared" si="19"/>
        <v/>
      </c>
      <c r="AI52" s="39" t="str">
        <f t="array" aca="1" ref="AI52" ca="1">IF(AND(X52="",ISNUMBER(Y52)),IF(Y52=1,IF($AJ$5&lt;=COUNTIF($Y$7:$Y$406,1),COUNTIF($Y$7:Y52,1),IFERROR(IF($BI$20="Y",0.5,1)*$AJ$5*COUNTIF($Y$7:Y52,1)/(1+COUNTIF($Y$7:$Y$406,1)), COUNTIF($Y$7:Y52,1))),
IF(OR(Y53=Y54,AND(Y53&gt;Y52,Y51&gt;=Y52)),AVERAGE(OFFSET(AJ52,0,0,IFERROR(MATCH(TRUE,Y53:$Y$406&lt;=Y52,0),406),1)),MIN(OFFSET(AJ52,0,0,IFERROR(MATCH(Y52,Y53:$Y$406,0),406),1)))),"")</f>
        <v/>
      </c>
      <c r="AJ52" s="40" t="str">
        <f>IF(ISNUMBER(X52),COUNT($X$7:X52),"")</f>
        <v/>
      </c>
      <c r="AL52" s="40" t="str">
        <f t="shared" si="25"/>
        <v/>
      </c>
      <c r="AM52" s="40" t="str">
        <f t="shared" si="26"/>
        <v/>
      </c>
      <c r="AP52" s="34" t="str">
        <f t="shared" si="27"/>
        <v/>
      </c>
      <c r="AQ52" s="34" t="str">
        <f t="shared" si="20"/>
        <v/>
      </c>
      <c r="AS52" s="5"/>
      <c r="AT52" s="16"/>
      <c r="AU52" s="16"/>
      <c r="AV52" s="108"/>
      <c r="AW52" s="109"/>
      <c r="AX52" s="34" t="str">
        <f t="shared" si="28"/>
        <v/>
      </c>
      <c r="AY52" s="34" t="str">
        <f t="shared" si="29"/>
        <v/>
      </c>
      <c r="BA52" s="91" t="str">
        <f>IF(OR(BB52="",BC52&lt;&gt;"",BD52&lt;&gt;""),"",COUNT($BA$6:BA51)+1)</f>
        <v/>
      </c>
      <c r="BB52" s="90" t="str">
        <f t="shared" si="33"/>
        <v/>
      </c>
      <c r="BC52" s="41" t="str">
        <f t="shared" si="30"/>
        <v>132</v>
      </c>
      <c r="BD52" s="34">
        <f>IF(ISNUMBER(MATCH(BB52,$BB$6:BB51,0)),2,"")</f>
        <v>2</v>
      </c>
      <c r="BE52" s="34" t="str">
        <f t="shared" si="31"/>
        <v/>
      </c>
      <c r="BK52" s="81">
        <f>IFERROR(IF(D52="",0,MATCH(D52,$D$6:D51,0)),0)+BL52</f>
        <v>0</v>
      </c>
      <c r="BL52" s="81">
        <f t="shared" si="32"/>
        <v>0</v>
      </c>
    </row>
    <row r="53" spans="2:64" x14ac:dyDescent="0.25">
      <c r="B53" s="5">
        <v>47</v>
      </c>
      <c r="C53" s="34" t="str">
        <f>IFERROR(IF(Calculation!D53="","",1),"")</f>
        <v/>
      </c>
      <c r="D53" s="67" t="str">
        <f>IFERROR(IF(INDEX(Mindmap!$B$9:$B$408,B53,1)=0,"",INDEX(Mindmap!$B$9:$B$408,B53,1)),"")</f>
        <v/>
      </c>
      <c r="E53" s="67">
        <f t="shared" si="0"/>
        <v>999999999</v>
      </c>
      <c r="F53" s="67" t="str">
        <f t="shared" si="34"/>
        <v/>
      </c>
      <c r="G53" s="67" t="str">
        <f t="shared" si="35"/>
        <v/>
      </c>
      <c r="H53" s="67" t="str">
        <f t="shared" si="36"/>
        <v/>
      </c>
      <c r="I53" s="67" t="str">
        <f t="shared" si="37"/>
        <v/>
      </c>
      <c r="J53" s="67" t="str">
        <f t="shared" si="38"/>
        <v/>
      </c>
      <c r="K53" s="67" t="str">
        <f t="shared" si="39"/>
        <v/>
      </c>
      <c r="L53" s="67" t="str">
        <f t="shared" si="40"/>
        <v/>
      </c>
      <c r="M53" s="67" t="str">
        <f t="shared" si="41"/>
        <v/>
      </c>
      <c r="N53" s="67" t="str">
        <f t="shared" si="42"/>
        <v/>
      </c>
      <c r="O53" s="67" t="str">
        <f t="shared" si="43"/>
        <v/>
      </c>
      <c r="P53" s="67" t="str">
        <f t="shared" si="44"/>
        <v/>
      </c>
      <c r="Q53" s="67" t="str">
        <f t="shared" si="21"/>
        <v/>
      </c>
      <c r="R53" s="37" t="str">
        <f t="shared" si="12"/>
        <v/>
      </c>
      <c r="S53" s="67">
        <f t="shared" si="22"/>
        <v>999999999</v>
      </c>
      <c r="T53" s="67" t="str">
        <f t="shared" si="13"/>
        <v/>
      </c>
      <c r="U53" s="68" t="str">
        <f>IFERROR(""&amp;INDEX(automaticUpdate,MATCH(Calculation!T53,changerange,0),1),"")</f>
        <v/>
      </c>
      <c r="V53" s="68" t="str">
        <f>IFERROR(IF(LEN(INDEX(Mindmap!$D$9:$D$407,MATCH(Calculation!T53,changerange,0),1))=0,"",INDEX(Mindmap!$D$9:$D$407,MATCH(Calculation!T53,changerange,0),1)),"")</f>
        <v/>
      </c>
      <c r="W53" s="67" t="str">
        <f t="shared" si="45"/>
        <v xml:space="preserve"> - </v>
      </c>
      <c r="X53" s="34" t="str">
        <f t="array" ref="X53">IFERROR(IF(AND(LEN(T53)&gt;0, Y53&gt;1),IF(MATCH(1,(IFERROR(SEARCH(T53&amp;".",$T$7:$T$406),0)),0)&gt;0,""),""),maxL)</f>
        <v/>
      </c>
      <c r="Y53" s="35" t="str">
        <f t="shared" si="23"/>
        <v/>
      </c>
      <c r="Z53" s="34" t="str">
        <f t="shared" si="15"/>
        <v/>
      </c>
      <c r="AA53" s="36" t="str">
        <f t="shared" si="16"/>
        <v/>
      </c>
      <c r="AB53" s="34" t="str">
        <f t="shared" si="46"/>
        <v/>
      </c>
      <c r="AC53" s="34" t="str">
        <f t="shared" si="47"/>
        <v/>
      </c>
      <c r="AH53" s="80" t="str">
        <f t="shared" si="19"/>
        <v/>
      </c>
      <c r="AI53" s="39" t="str">
        <f t="array" aca="1" ref="AI53" ca="1">IF(AND(X53="",ISNUMBER(Y53)),IF(Y53=1,IF($AJ$5&lt;=COUNTIF($Y$7:$Y$406,1),COUNTIF($Y$7:Y53,1),IFERROR(IF($BI$20="Y",0.5,1)*$AJ$5*COUNTIF($Y$7:Y53,1)/(1+COUNTIF($Y$7:$Y$406,1)), COUNTIF($Y$7:Y53,1))),
IF(OR(Y54=Y55,AND(Y54&gt;Y53,Y52&gt;=Y53)),AVERAGE(OFFSET(AJ53,0,0,IFERROR(MATCH(TRUE,Y54:$Y$406&lt;=Y53,0),406),1)),MIN(OFFSET(AJ53,0,0,IFERROR(MATCH(Y53,Y54:$Y$406,0),406),1)))),"")</f>
        <v/>
      </c>
      <c r="AJ53" s="40" t="str">
        <f>IF(ISNUMBER(X53),COUNT($X$7:X53),"")</f>
        <v/>
      </c>
      <c r="AL53" s="40" t="str">
        <f t="shared" si="25"/>
        <v/>
      </c>
      <c r="AM53" s="40" t="str">
        <f t="shared" si="26"/>
        <v/>
      </c>
      <c r="AP53" s="34" t="str">
        <f t="shared" si="27"/>
        <v/>
      </c>
      <c r="AQ53" s="34" t="str">
        <f t="shared" si="20"/>
        <v/>
      </c>
      <c r="AS53" s="5"/>
      <c r="AT53" s="16"/>
      <c r="AU53" s="16"/>
      <c r="AV53" s="108"/>
      <c r="AW53" s="109"/>
      <c r="AX53" s="34" t="str">
        <f t="shared" si="28"/>
        <v/>
      </c>
      <c r="AY53" s="34" t="str">
        <f t="shared" si="29"/>
        <v/>
      </c>
      <c r="BA53" s="91" t="str">
        <f>IF(OR(BB53="",BC53&lt;&gt;"",BD53&lt;&gt;""),"",COUNT($BA$6:BA52)+1)</f>
        <v/>
      </c>
      <c r="BB53" s="90" t="str">
        <f t="shared" si="33"/>
        <v/>
      </c>
      <c r="BC53" s="41" t="str">
        <f t="shared" si="30"/>
        <v>132</v>
      </c>
      <c r="BD53" s="34">
        <f>IF(ISNUMBER(MATCH(BB53,$BB$6:BB52,0)),2,"")</f>
        <v>2</v>
      </c>
      <c r="BE53" s="34" t="str">
        <f t="shared" si="31"/>
        <v/>
      </c>
      <c r="BK53" s="81">
        <f>IFERROR(IF(D53="",0,MATCH(D53,$D$6:D52,0)),0)+BL53</f>
        <v>0</v>
      </c>
      <c r="BL53" s="81">
        <f t="shared" si="32"/>
        <v>0</v>
      </c>
    </row>
    <row r="54" spans="2:64" x14ac:dyDescent="0.25">
      <c r="B54" s="5">
        <v>48</v>
      </c>
      <c r="C54" s="34" t="str">
        <f>IFERROR(IF(Calculation!D54="","",1),"")</f>
        <v/>
      </c>
      <c r="D54" s="67" t="str">
        <f>IFERROR(IF(INDEX(Mindmap!$B$9:$B$408,B54,1)=0,"",INDEX(Mindmap!$B$9:$B$408,B54,1)),"")</f>
        <v/>
      </c>
      <c r="E54" s="67">
        <f t="shared" si="0"/>
        <v>999999999</v>
      </c>
      <c r="F54" s="67" t="str">
        <f t="shared" si="34"/>
        <v/>
      </c>
      <c r="G54" s="67" t="str">
        <f t="shared" si="35"/>
        <v/>
      </c>
      <c r="H54" s="67" t="str">
        <f t="shared" si="36"/>
        <v/>
      </c>
      <c r="I54" s="67" t="str">
        <f t="shared" si="37"/>
        <v/>
      </c>
      <c r="J54" s="67" t="str">
        <f t="shared" si="38"/>
        <v/>
      </c>
      <c r="K54" s="67" t="str">
        <f t="shared" si="39"/>
        <v/>
      </c>
      <c r="L54" s="67" t="str">
        <f t="shared" si="40"/>
        <v/>
      </c>
      <c r="M54" s="67" t="str">
        <f t="shared" si="41"/>
        <v/>
      </c>
      <c r="N54" s="67" t="str">
        <f t="shared" si="42"/>
        <v/>
      </c>
      <c r="O54" s="67" t="str">
        <f t="shared" si="43"/>
        <v/>
      </c>
      <c r="P54" s="67" t="str">
        <f t="shared" si="44"/>
        <v/>
      </c>
      <c r="Q54" s="67" t="str">
        <f t="shared" si="21"/>
        <v/>
      </c>
      <c r="R54" s="37" t="str">
        <f t="shared" si="12"/>
        <v/>
      </c>
      <c r="S54" s="67">
        <f t="shared" si="22"/>
        <v>999999999</v>
      </c>
      <c r="T54" s="67" t="str">
        <f t="shared" si="13"/>
        <v/>
      </c>
      <c r="U54" s="68" t="str">
        <f>IFERROR(""&amp;INDEX(automaticUpdate,MATCH(Calculation!T54,changerange,0),1),"")</f>
        <v/>
      </c>
      <c r="V54" s="68" t="str">
        <f>IFERROR(IF(LEN(INDEX(Mindmap!$D$9:$D$407,MATCH(Calculation!T54,changerange,0),1))=0,"",INDEX(Mindmap!$D$9:$D$407,MATCH(Calculation!T54,changerange,0),1)),"")</f>
        <v/>
      </c>
      <c r="W54" s="67" t="str">
        <f t="shared" si="45"/>
        <v xml:space="preserve"> - </v>
      </c>
      <c r="X54" s="34" t="str">
        <f t="array" ref="X54">IFERROR(IF(AND(LEN(T54)&gt;0, Y54&gt;1),IF(MATCH(1,(IFERROR(SEARCH(T54&amp;".",$T$7:$T$406),0)),0)&gt;0,""),""),maxL)</f>
        <v/>
      </c>
      <c r="Y54" s="35" t="str">
        <f t="shared" si="23"/>
        <v/>
      </c>
      <c r="Z54" s="34" t="str">
        <f t="shared" si="15"/>
        <v/>
      </c>
      <c r="AA54" s="36" t="str">
        <f t="shared" si="16"/>
        <v/>
      </c>
      <c r="AB54" s="34" t="str">
        <f t="shared" si="46"/>
        <v/>
      </c>
      <c r="AC54" s="34" t="str">
        <f t="shared" si="47"/>
        <v/>
      </c>
      <c r="AH54" s="80" t="str">
        <f t="shared" si="19"/>
        <v/>
      </c>
      <c r="AI54" s="39" t="str">
        <f t="array" aca="1" ref="AI54" ca="1">IF(AND(X54="",ISNUMBER(Y54)),IF(Y54=1,IF($AJ$5&lt;=COUNTIF($Y$7:$Y$406,1),COUNTIF($Y$7:Y54,1),IFERROR(IF($BI$20="Y",0.5,1)*$AJ$5*COUNTIF($Y$7:Y54,1)/(1+COUNTIF($Y$7:$Y$406,1)), COUNTIF($Y$7:Y54,1))),
IF(OR(Y55=Y56,AND(Y55&gt;Y54,Y53&gt;=Y54)),AVERAGE(OFFSET(AJ54,0,0,IFERROR(MATCH(TRUE,Y55:$Y$406&lt;=Y54,0),406),1)),MIN(OFFSET(AJ54,0,0,IFERROR(MATCH(Y54,Y55:$Y$406,0),406),1)))),"")</f>
        <v/>
      </c>
      <c r="AJ54" s="40" t="str">
        <f>IF(ISNUMBER(X54),COUNT($X$7:X54),"")</f>
        <v/>
      </c>
      <c r="AL54" s="40" t="str">
        <f t="shared" si="25"/>
        <v/>
      </c>
      <c r="AM54" s="40" t="str">
        <f t="shared" si="26"/>
        <v/>
      </c>
      <c r="AP54" s="34" t="str">
        <f t="shared" si="27"/>
        <v/>
      </c>
      <c r="AQ54" s="34" t="str">
        <f t="shared" si="20"/>
        <v/>
      </c>
      <c r="AS54" s="5"/>
      <c r="AT54" s="16"/>
      <c r="AU54" s="16"/>
      <c r="AV54" s="108"/>
      <c r="AW54" s="109"/>
      <c r="AX54" s="34" t="str">
        <f t="shared" si="28"/>
        <v/>
      </c>
      <c r="AY54" s="34" t="str">
        <f t="shared" si="29"/>
        <v/>
      </c>
      <c r="BA54" s="91" t="str">
        <f>IF(OR(BB54="",BC54&lt;&gt;"",BD54&lt;&gt;""),"",COUNT($BA$6:BA53)+1)</f>
        <v/>
      </c>
      <c r="BB54" s="90" t="str">
        <f t="shared" si="33"/>
        <v/>
      </c>
      <c r="BC54" s="41" t="str">
        <f t="shared" si="30"/>
        <v>132</v>
      </c>
      <c r="BD54" s="34">
        <f>IF(ISNUMBER(MATCH(BB54,$BB$6:BB53,0)),2,"")</f>
        <v>2</v>
      </c>
      <c r="BE54" s="34" t="str">
        <f t="shared" si="31"/>
        <v/>
      </c>
      <c r="BK54" s="81">
        <f>IFERROR(IF(D54="",0,MATCH(D54,$D$6:D53,0)),0)+BL54</f>
        <v>0</v>
      </c>
      <c r="BL54" s="81">
        <f t="shared" si="32"/>
        <v>0</v>
      </c>
    </row>
    <row r="55" spans="2:64" x14ac:dyDescent="0.25">
      <c r="B55" s="5">
        <v>49</v>
      </c>
      <c r="C55" s="34" t="str">
        <f>IFERROR(IF(Calculation!D55="","",1),"")</f>
        <v/>
      </c>
      <c r="D55" s="67" t="str">
        <f>IFERROR(IF(INDEX(Mindmap!$B$9:$B$408,B55,1)=0,"",INDEX(Mindmap!$B$9:$B$408,B55,1)),"")</f>
        <v/>
      </c>
      <c r="E55" s="67">
        <f t="shared" si="0"/>
        <v>999999999</v>
      </c>
      <c r="F55" s="67" t="str">
        <f t="shared" si="34"/>
        <v/>
      </c>
      <c r="G55" s="67" t="str">
        <f t="shared" si="35"/>
        <v/>
      </c>
      <c r="H55" s="67" t="str">
        <f t="shared" si="36"/>
        <v/>
      </c>
      <c r="I55" s="67" t="str">
        <f t="shared" si="37"/>
        <v/>
      </c>
      <c r="J55" s="67" t="str">
        <f t="shared" si="38"/>
        <v/>
      </c>
      <c r="K55" s="67" t="str">
        <f t="shared" si="39"/>
        <v/>
      </c>
      <c r="L55" s="67" t="str">
        <f t="shared" si="40"/>
        <v/>
      </c>
      <c r="M55" s="67" t="str">
        <f t="shared" si="41"/>
        <v/>
      </c>
      <c r="N55" s="67" t="str">
        <f t="shared" si="42"/>
        <v/>
      </c>
      <c r="O55" s="67" t="str">
        <f t="shared" si="43"/>
        <v/>
      </c>
      <c r="P55" s="67" t="str">
        <f t="shared" si="44"/>
        <v/>
      </c>
      <c r="Q55" s="67" t="str">
        <f t="shared" si="21"/>
        <v/>
      </c>
      <c r="R55" s="37" t="str">
        <f t="shared" si="12"/>
        <v/>
      </c>
      <c r="S55" s="67">
        <f t="shared" si="22"/>
        <v>999999999</v>
      </c>
      <c r="T55" s="67" t="str">
        <f t="shared" si="13"/>
        <v/>
      </c>
      <c r="U55" s="68" t="str">
        <f>IFERROR(""&amp;INDEX(automaticUpdate,MATCH(Calculation!T55,changerange,0),1),"")</f>
        <v/>
      </c>
      <c r="V55" s="68" t="str">
        <f>IFERROR(IF(LEN(INDEX(Mindmap!$D$9:$D$407,MATCH(Calculation!T55,changerange,0),1))=0,"",INDEX(Mindmap!$D$9:$D$407,MATCH(Calculation!T55,changerange,0),1)),"")</f>
        <v/>
      </c>
      <c r="W55" s="67" t="str">
        <f t="shared" si="45"/>
        <v xml:space="preserve"> - </v>
      </c>
      <c r="X55" s="34" t="str">
        <f t="array" ref="X55">IFERROR(IF(AND(LEN(T55)&gt;0, Y55&gt;1),IF(MATCH(1,(IFERROR(SEARCH(T55&amp;".",$T$7:$T$406),0)),0)&gt;0,""),""),maxL)</f>
        <v/>
      </c>
      <c r="Y55" s="35" t="str">
        <f t="shared" si="23"/>
        <v/>
      </c>
      <c r="Z55" s="34" t="str">
        <f t="shared" si="15"/>
        <v/>
      </c>
      <c r="AA55" s="36" t="str">
        <f t="shared" si="16"/>
        <v/>
      </c>
      <c r="AB55" s="34" t="str">
        <f t="shared" si="46"/>
        <v/>
      </c>
      <c r="AC55" s="34" t="str">
        <f t="shared" si="47"/>
        <v/>
      </c>
      <c r="AH55" s="80" t="str">
        <f t="shared" si="19"/>
        <v/>
      </c>
      <c r="AI55" s="39" t="str">
        <f t="array" aca="1" ref="AI55" ca="1">IF(AND(X55="",ISNUMBER(Y55)),IF(Y55=1,IF($AJ$5&lt;=COUNTIF($Y$7:$Y$406,1),COUNTIF($Y$7:Y55,1),IFERROR(IF($BI$20="Y",0.5,1)*$AJ$5*COUNTIF($Y$7:Y55,1)/(1+COUNTIF($Y$7:$Y$406,1)), COUNTIF($Y$7:Y55,1))),
IF(OR(Y56=Y57,AND(Y56&gt;Y55,Y54&gt;=Y55)),AVERAGE(OFFSET(AJ55,0,0,IFERROR(MATCH(TRUE,Y56:$Y$406&lt;=Y55,0),406),1)),MIN(OFFSET(AJ55,0,0,IFERROR(MATCH(Y55,Y56:$Y$406,0),406),1)))),"")</f>
        <v/>
      </c>
      <c r="AJ55" s="40" t="str">
        <f>IF(ISNUMBER(X55),COUNT($X$7:X55),"")</f>
        <v/>
      </c>
      <c r="AL55" s="40" t="str">
        <f t="shared" si="25"/>
        <v/>
      </c>
      <c r="AM55" s="40" t="str">
        <f t="shared" si="26"/>
        <v/>
      </c>
      <c r="AP55" s="34" t="str">
        <f t="shared" si="27"/>
        <v/>
      </c>
      <c r="AQ55" s="34" t="str">
        <f t="shared" si="20"/>
        <v/>
      </c>
      <c r="AS55" s="5"/>
      <c r="AT55" s="16"/>
      <c r="AU55" s="16"/>
      <c r="AV55" s="108"/>
      <c r="AW55" s="109"/>
      <c r="AX55" s="34" t="str">
        <f t="shared" si="28"/>
        <v/>
      </c>
      <c r="AY55" s="34" t="str">
        <f t="shared" si="29"/>
        <v/>
      </c>
      <c r="BA55" s="91" t="str">
        <f>IF(OR(BB55="",BC55&lt;&gt;"",BD55&lt;&gt;""),"",COUNT($BA$6:BA54)+1)</f>
        <v/>
      </c>
      <c r="BB55" s="90" t="str">
        <f t="shared" si="33"/>
        <v/>
      </c>
      <c r="BC55" s="41" t="str">
        <f t="shared" si="30"/>
        <v>132</v>
      </c>
      <c r="BD55" s="34">
        <f>IF(ISNUMBER(MATCH(BB55,$BB$6:BB54,0)),2,"")</f>
        <v>2</v>
      </c>
      <c r="BE55" s="34" t="str">
        <f t="shared" si="31"/>
        <v/>
      </c>
      <c r="BK55" s="81">
        <f>IFERROR(IF(D55="",0,MATCH(D55,$D$6:D54,0)),0)+BL55</f>
        <v>0</v>
      </c>
      <c r="BL55" s="81">
        <f t="shared" si="32"/>
        <v>0</v>
      </c>
    </row>
    <row r="56" spans="2:64" x14ac:dyDescent="0.25">
      <c r="B56" s="5">
        <v>50</v>
      </c>
      <c r="C56" s="34" t="str">
        <f>IFERROR(IF(Calculation!D56="","",1),"")</f>
        <v/>
      </c>
      <c r="D56" s="67" t="str">
        <f>IFERROR(IF(INDEX(Mindmap!$B$9:$B$408,B56,1)=0,"",INDEX(Mindmap!$B$9:$B$408,B56,1)),"")</f>
        <v/>
      </c>
      <c r="E56" s="67">
        <f t="shared" si="0"/>
        <v>999999999</v>
      </c>
      <c r="F56" s="67" t="str">
        <f t="shared" si="34"/>
        <v/>
      </c>
      <c r="G56" s="67" t="str">
        <f t="shared" si="35"/>
        <v/>
      </c>
      <c r="H56" s="67" t="str">
        <f t="shared" si="36"/>
        <v/>
      </c>
      <c r="I56" s="67" t="str">
        <f t="shared" si="37"/>
        <v/>
      </c>
      <c r="J56" s="67" t="str">
        <f t="shared" si="38"/>
        <v/>
      </c>
      <c r="K56" s="67" t="str">
        <f t="shared" si="39"/>
        <v/>
      </c>
      <c r="L56" s="67" t="str">
        <f t="shared" si="40"/>
        <v/>
      </c>
      <c r="M56" s="67" t="str">
        <f t="shared" si="41"/>
        <v/>
      </c>
      <c r="N56" s="67" t="str">
        <f t="shared" si="42"/>
        <v/>
      </c>
      <c r="O56" s="67" t="str">
        <f t="shared" si="43"/>
        <v/>
      </c>
      <c r="P56" s="67" t="str">
        <f t="shared" si="44"/>
        <v/>
      </c>
      <c r="Q56" s="67" t="str">
        <f t="shared" si="21"/>
        <v/>
      </c>
      <c r="R56" s="37" t="str">
        <f t="shared" si="12"/>
        <v/>
      </c>
      <c r="S56" s="67">
        <f t="shared" si="22"/>
        <v>999999999</v>
      </c>
      <c r="T56" s="67" t="str">
        <f t="shared" si="13"/>
        <v/>
      </c>
      <c r="U56" s="68" t="str">
        <f>IFERROR(""&amp;INDEX(automaticUpdate,MATCH(Calculation!T56,changerange,0),1),"")</f>
        <v/>
      </c>
      <c r="V56" s="68" t="str">
        <f>IFERROR(IF(LEN(INDEX(Mindmap!$D$9:$D$407,MATCH(Calculation!T56,changerange,0),1))=0,"",INDEX(Mindmap!$D$9:$D$407,MATCH(Calculation!T56,changerange,0),1)),"")</f>
        <v/>
      </c>
      <c r="W56" s="67" t="str">
        <f t="shared" si="45"/>
        <v xml:space="preserve"> - </v>
      </c>
      <c r="X56" s="34" t="str">
        <f t="array" ref="X56">IFERROR(IF(AND(LEN(T56)&gt;0, Y56&gt;1),IF(MATCH(1,(IFERROR(SEARCH(T56&amp;".",$T$7:$T$406),0)),0)&gt;0,""),""),maxL)</f>
        <v/>
      </c>
      <c r="Y56" s="35" t="str">
        <f t="shared" si="23"/>
        <v/>
      </c>
      <c r="Z56" s="34" t="str">
        <f t="shared" si="15"/>
        <v/>
      </c>
      <c r="AA56" s="36" t="str">
        <f t="shared" si="16"/>
        <v/>
      </c>
      <c r="AB56" s="34" t="str">
        <f t="shared" si="46"/>
        <v/>
      </c>
      <c r="AC56" s="34" t="str">
        <f t="shared" si="47"/>
        <v/>
      </c>
      <c r="AH56" s="80" t="str">
        <f t="shared" si="19"/>
        <v/>
      </c>
      <c r="AI56" s="39" t="str">
        <f t="array" aca="1" ref="AI56" ca="1">IF(AND(X56="",ISNUMBER(Y56)),IF(Y56=1,IF($AJ$5&lt;=COUNTIF($Y$7:$Y$406,1),COUNTIF($Y$7:Y56,1),IFERROR(IF($BI$20="Y",0.5,1)*$AJ$5*COUNTIF($Y$7:Y56,1)/(1+COUNTIF($Y$7:$Y$406,1)), COUNTIF($Y$7:Y56,1))),
IF(OR(Y57=Y58,AND(Y57&gt;Y56,Y55&gt;=Y56)),AVERAGE(OFFSET(AJ56,0,0,IFERROR(MATCH(TRUE,Y57:$Y$406&lt;=Y56,0),406),1)),MIN(OFFSET(AJ56,0,0,IFERROR(MATCH(Y56,Y57:$Y$406,0),406),1)))),"")</f>
        <v/>
      </c>
      <c r="AJ56" s="40" t="str">
        <f>IF(ISNUMBER(X56),COUNT($X$7:X56),"")</f>
        <v/>
      </c>
      <c r="AL56" s="40" t="str">
        <f t="shared" si="25"/>
        <v/>
      </c>
      <c r="AM56" s="40" t="str">
        <f t="shared" si="26"/>
        <v/>
      </c>
      <c r="AP56" s="34" t="str">
        <f t="shared" si="27"/>
        <v/>
      </c>
      <c r="AQ56" s="34" t="str">
        <f t="shared" si="20"/>
        <v/>
      </c>
      <c r="AS56" s="5"/>
      <c r="AT56" s="16"/>
      <c r="AU56" s="16"/>
      <c r="AV56" s="108"/>
      <c r="AW56" s="109"/>
      <c r="AX56" s="34" t="str">
        <f t="shared" si="28"/>
        <v/>
      </c>
      <c r="AY56" s="34" t="str">
        <f t="shared" si="29"/>
        <v/>
      </c>
      <c r="BA56" s="91" t="str">
        <f>IF(OR(BB56="",BC56&lt;&gt;"",BD56&lt;&gt;""),"",COUNT($BA$6:BA55)+1)</f>
        <v/>
      </c>
      <c r="BB56" s="90" t="str">
        <f t="shared" si="33"/>
        <v/>
      </c>
      <c r="BC56" s="41" t="str">
        <f t="shared" si="30"/>
        <v>132</v>
      </c>
      <c r="BD56" s="34">
        <f>IF(ISNUMBER(MATCH(BB56,$BB$6:BB55,0)),2,"")</f>
        <v>2</v>
      </c>
      <c r="BE56" s="34" t="str">
        <f t="shared" si="31"/>
        <v/>
      </c>
      <c r="BK56" s="81">
        <f>IFERROR(IF(D56="",0,MATCH(D56,$D$6:D55,0)),0)+BL56</f>
        <v>0</v>
      </c>
      <c r="BL56" s="81">
        <f t="shared" si="32"/>
        <v>0</v>
      </c>
    </row>
    <row r="57" spans="2:64" x14ac:dyDescent="0.25">
      <c r="B57" s="5">
        <v>51</v>
      </c>
      <c r="C57" s="34" t="str">
        <f>IFERROR(IF(Calculation!D57="","",1),"")</f>
        <v/>
      </c>
      <c r="D57" s="67" t="str">
        <f>IFERROR(IF(INDEX(Mindmap!$B$9:$B$408,B57,1)=0,"",INDEX(Mindmap!$B$9:$B$408,B57,1)),"")</f>
        <v/>
      </c>
      <c r="E57" s="67">
        <f t="shared" si="0"/>
        <v>999999999</v>
      </c>
      <c r="F57" s="67" t="str">
        <f t="shared" si="34"/>
        <v/>
      </c>
      <c r="G57" s="67" t="str">
        <f t="shared" si="35"/>
        <v/>
      </c>
      <c r="H57" s="67" t="str">
        <f t="shared" si="36"/>
        <v/>
      </c>
      <c r="I57" s="67" t="str">
        <f t="shared" si="37"/>
        <v/>
      </c>
      <c r="J57" s="67" t="str">
        <f t="shared" si="38"/>
        <v/>
      </c>
      <c r="K57" s="67" t="str">
        <f t="shared" si="39"/>
        <v/>
      </c>
      <c r="L57" s="67" t="str">
        <f t="shared" si="40"/>
        <v/>
      </c>
      <c r="M57" s="67" t="str">
        <f t="shared" si="41"/>
        <v/>
      </c>
      <c r="N57" s="67" t="str">
        <f t="shared" si="42"/>
        <v/>
      </c>
      <c r="O57" s="67" t="str">
        <f t="shared" si="43"/>
        <v/>
      </c>
      <c r="P57" s="67" t="str">
        <f t="shared" si="44"/>
        <v/>
      </c>
      <c r="Q57" s="67" t="str">
        <f t="shared" si="21"/>
        <v/>
      </c>
      <c r="R57" s="37" t="str">
        <f t="shared" si="12"/>
        <v/>
      </c>
      <c r="S57" s="67">
        <f t="shared" si="22"/>
        <v>999999999</v>
      </c>
      <c r="T57" s="67" t="str">
        <f t="shared" si="13"/>
        <v/>
      </c>
      <c r="U57" s="68" t="str">
        <f>IFERROR(""&amp;INDEX(automaticUpdate,MATCH(Calculation!T57,changerange,0),1),"")</f>
        <v/>
      </c>
      <c r="V57" s="68" t="str">
        <f>IFERROR(IF(LEN(INDEX(Mindmap!$D$9:$D$407,MATCH(Calculation!T57,changerange,0),1))=0,"",INDEX(Mindmap!$D$9:$D$407,MATCH(Calculation!T57,changerange,0),1)),"")</f>
        <v/>
      </c>
      <c r="W57" s="67" t="str">
        <f t="shared" si="45"/>
        <v xml:space="preserve"> - </v>
      </c>
      <c r="X57" s="34" t="str">
        <f t="array" ref="X57">IFERROR(IF(AND(LEN(T57)&gt;0, Y57&gt;1),IF(MATCH(1,(IFERROR(SEARCH(T57&amp;".",$T$7:$T$406),0)),0)&gt;0,""),""),maxL)</f>
        <v/>
      </c>
      <c r="Y57" s="35" t="str">
        <f t="shared" si="23"/>
        <v/>
      </c>
      <c r="Z57" s="34" t="str">
        <f t="shared" si="15"/>
        <v/>
      </c>
      <c r="AA57" s="36" t="str">
        <f t="shared" si="16"/>
        <v/>
      </c>
      <c r="AB57" s="34" t="str">
        <f t="shared" si="46"/>
        <v/>
      </c>
      <c r="AC57" s="34" t="str">
        <f t="shared" si="47"/>
        <v/>
      </c>
      <c r="AH57" s="80" t="str">
        <f t="shared" si="19"/>
        <v/>
      </c>
      <c r="AI57" s="39" t="str">
        <f t="array" aca="1" ref="AI57" ca="1">IF(AND(X57="",ISNUMBER(Y57)),IF(Y57=1,IF($AJ$5&lt;=COUNTIF($Y$7:$Y$406,1),COUNTIF($Y$7:Y57,1),IFERROR(IF($BI$20="Y",0.5,1)*$AJ$5*COUNTIF($Y$7:Y57,1)/(1+COUNTIF($Y$7:$Y$406,1)), COUNTIF($Y$7:Y57,1))),
IF(OR(Y58=Y59,AND(Y58&gt;Y57,Y56&gt;=Y57)),AVERAGE(OFFSET(AJ57,0,0,IFERROR(MATCH(TRUE,Y58:$Y$406&lt;=Y57,0),406),1)),MIN(OFFSET(AJ57,0,0,IFERROR(MATCH(Y57,Y58:$Y$406,0),406),1)))),"")</f>
        <v/>
      </c>
      <c r="AJ57" s="40" t="str">
        <f>IF(ISNUMBER(X57),COUNT($X$7:X57),"")</f>
        <v/>
      </c>
      <c r="AL57" s="40" t="str">
        <f t="shared" si="25"/>
        <v/>
      </c>
      <c r="AM57" s="40" t="str">
        <f t="shared" si="26"/>
        <v/>
      </c>
      <c r="AP57" s="34" t="str">
        <f t="shared" si="27"/>
        <v/>
      </c>
      <c r="AQ57" s="34" t="str">
        <f t="shared" si="20"/>
        <v/>
      </c>
      <c r="AS57" s="5"/>
      <c r="AT57" s="16"/>
      <c r="AU57" s="16"/>
      <c r="AV57" s="108"/>
      <c r="AW57" s="109"/>
      <c r="AX57" s="34" t="str">
        <f t="shared" si="28"/>
        <v/>
      </c>
      <c r="AY57" s="34" t="str">
        <f t="shared" si="29"/>
        <v/>
      </c>
      <c r="BA57" s="91" t="str">
        <f>IF(OR(BB57="",BC57&lt;&gt;"",BD57&lt;&gt;""),"",COUNT($BA$6:BA56)+1)</f>
        <v/>
      </c>
      <c r="BB57" s="90" t="str">
        <f t="shared" si="33"/>
        <v/>
      </c>
      <c r="BC57" s="41" t="str">
        <f t="shared" si="30"/>
        <v>132</v>
      </c>
      <c r="BD57" s="34">
        <f>IF(ISNUMBER(MATCH(BB57,$BB$6:BB56,0)),2,"")</f>
        <v>2</v>
      </c>
      <c r="BE57" s="34" t="str">
        <f t="shared" si="31"/>
        <v/>
      </c>
      <c r="BK57" s="81">
        <f>IFERROR(IF(D57="",0,MATCH(D57,$D$6:D56,0)),0)+BL57</f>
        <v>0</v>
      </c>
      <c r="BL57" s="81">
        <f t="shared" si="32"/>
        <v>0</v>
      </c>
    </row>
    <row r="58" spans="2:64" x14ac:dyDescent="0.25">
      <c r="B58" s="5">
        <v>52</v>
      </c>
      <c r="C58" s="34" t="str">
        <f>IFERROR(IF(Calculation!D58="","",1),"")</f>
        <v/>
      </c>
      <c r="D58" s="67" t="str">
        <f>IFERROR(IF(INDEX(Mindmap!$B$9:$B$408,B58,1)=0,"",INDEX(Mindmap!$B$9:$B$408,B58,1)),"")</f>
        <v/>
      </c>
      <c r="E58" s="67">
        <f t="shared" si="0"/>
        <v>999999999</v>
      </c>
      <c r="F58" s="67" t="str">
        <f t="shared" si="34"/>
        <v/>
      </c>
      <c r="G58" s="67" t="str">
        <f t="shared" si="35"/>
        <v/>
      </c>
      <c r="H58" s="67" t="str">
        <f t="shared" si="36"/>
        <v/>
      </c>
      <c r="I58" s="67" t="str">
        <f t="shared" si="37"/>
        <v/>
      </c>
      <c r="J58" s="67" t="str">
        <f t="shared" si="38"/>
        <v/>
      </c>
      <c r="K58" s="67" t="str">
        <f t="shared" si="39"/>
        <v/>
      </c>
      <c r="L58" s="67" t="str">
        <f t="shared" si="40"/>
        <v/>
      </c>
      <c r="M58" s="67" t="str">
        <f t="shared" si="41"/>
        <v/>
      </c>
      <c r="N58" s="67" t="str">
        <f t="shared" si="42"/>
        <v/>
      </c>
      <c r="O58" s="67" t="str">
        <f t="shared" si="43"/>
        <v/>
      </c>
      <c r="P58" s="67" t="str">
        <f t="shared" si="44"/>
        <v/>
      </c>
      <c r="Q58" s="67" t="str">
        <f t="shared" si="21"/>
        <v/>
      </c>
      <c r="R58" s="37" t="str">
        <f t="shared" si="12"/>
        <v/>
      </c>
      <c r="S58" s="67">
        <f t="shared" si="22"/>
        <v>999999999</v>
      </c>
      <c r="T58" s="67" t="str">
        <f t="shared" si="13"/>
        <v/>
      </c>
      <c r="U58" s="68" t="str">
        <f>IFERROR(""&amp;INDEX(automaticUpdate,MATCH(Calculation!T58,changerange,0),1),"")</f>
        <v/>
      </c>
      <c r="V58" s="68" t="str">
        <f>IFERROR(IF(LEN(INDEX(Mindmap!$D$9:$D$407,MATCH(Calculation!T58,changerange,0),1))=0,"",INDEX(Mindmap!$D$9:$D$407,MATCH(Calculation!T58,changerange,0),1)),"")</f>
        <v/>
      </c>
      <c r="W58" s="67" t="str">
        <f t="shared" si="45"/>
        <v xml:space="preserve"> - </v>
      </c>
      <c r="X58" s="34" t="str">
        <f t="array" ref="X58">IFERROR(IF(AND(LEN(T58)&gt;0, Y58&gt;1),IF(MATCH(1,(IFERROR(SEARCH(T58&amp;".",$T$7:$T$406),0)),0)&gt;0,""),""),maxL)</f>
        <v/>
      </c>
      <c r="Y58" s="35" t="str">
        <f t="shared" si="23"/>
        <v/>
      </c>
      <c r="Z58" s="34" t="str">
        <f t="shared" si="15"/>
        <v/>
      </c>
      <c r="AA58" s="36" t="str">
        <f t="shared" si="16"/>
        <v/>
      </c>
      <c r="AB58" s="34" t="str">
        <f t="shared" si="46"/>
        <v/>
      </c>
      <c r="AC58" s="34" t="str">
        <f t="shared" si="47"/>
        <v/>
      </c>
      <c r="AH58" s="80" t="str">
        <f t="shared" si="19"/>
        <v/>
      </c>
      <c r="AI58" s="39" t="str">
        <f t="array" aca="1" ref="AI58" ca="1">IF(AND(X58="",ISNUMBER(Y58)),IF(Y58=1,IF($AJ$5&lt;=COUNTIF($Y$7:$Y$406,1),COUNTIF($Y$7:Y58,1),IFERROR(IF($BI$20="Y",0.5,1)*$AJ$5*COUNTIF($Y$7:Y58,1)/(1+COUNTIF($Y$7:$Y$406,1)), COUNTIF($Y$7:Y58,1))),
IF(OR(Y59=Y60,AND(Y59&gt;Y58,Y57&gt;=Y58)),AVERAGE(OFFSET(AJ58,0,0,IFERROR(MATCH(TRUE,Y59:$Y$406&lt;=Y58,0),406),1)),MIN(OFFSET(AJ58,0,0,IFERROR(MATCH(Y58,Y59:$Y$406,0),406),1)))),"")</f>
        <v/>
      </c>
      <c r="AJ58" s="40" t="str">
        <f>IF(ISNUMBER(X58),COUNT($X$7:X58),"")</f>
        <v/>
      </c>
      <c r="AL58" s="40" t="str">
        <f t="shared" si="25"/>
        <v/>
      </c>
      <c r="AM58" s="40" t="str">
        <f t="shared" si="26"/>
        <v/>
      </c>
      <c r="AP58" s="34" t="str">
        <f t="shared" si="27"/>
        <v/>
      </c>
      <c r="AQ58" s="34" t="str">
        <f t="shared" si="20"/>
        <v/>
      </c>
      <c r="AS58" s="5"/>
      <c r="AT58" s="16"/>
      <c r="AU58" s="16"/>
      <c r="AV58" s="108"/>
      <c r="AW58" s="109"/>
      <c r="AX58" s="34" t="str">
        <f t="shared" si="28"/>
        <v/>
      </c>
      <c r="AY58" s="34" t="str">
        <f t="shared" si="29"/>
        <v/>
      </c>
      <c r="BA58" s="91" t="str">
        <f>IF(OR(BB58="",BC58&lt;&gt;"",BD58&lt;&gt;""),"",COUNT($BA$6:BA57)+1)</f>
        <v/>
      </c>
      <c r="BB58" s="90" t="str">
        <f t="shared" si="33"/>
        <v/>
      </c>
      <c r="BC58" s="41" t="str">
        <f t="shared" si="30"/>
        <v>132</v>
      </c>
      <c r="BD58" s="34">
        <f>IF(ISNUMBER(MATCH(BB58,$BB$6:BB57,0)),2,"")</f>
        <v>2</v>
      </c>
      <c r="BE58" s="34" t="str">
        <f t="shared" si="31"/>
        <v/>
      </c>
      <c r="BK58" s="81">
        <f>IFERROR(IF(D58="",0,MATCH(D58,$D$6:D57,0)),0)+BL58</f>
        <v>0</v>
      </c>
      <c r="BL58" s="81">
        <f t="shared" si="32"/>
        <v>0</v>
      </c>
    </row>
    <row r="59" spans="2:64" x14ac:dyDescent="0.25">
      <c r="B59" s="5">
        <v>53</v>
      </c>
      <c r="C59" s="34" t="str">
        <f>IFERROR(IF(Calculation!D59="","",1),"")</f>
        <v/>
      </c>
      <c r="D59" s="67" t="str">
        <f>IFERROR(IF(INDEX(Mindmap!$B$9:$B$408,B59,1)=0,"",INDEX(Mindmap!$B$9:$B$408,B59,1)),"")</f>
        <v/>
      </c>
      <c r="E59" s="67">
        <f t="shared" si="0"/>
        <v>999999999</v>
      </c>
      <c r="F59" s="67" t="str">
        <f t="shared" si="34"/>
        <v/>
      </c>
      <c r="G59" s="67" t="str">
        <f t="shared" si="35"/>
        <v/>
      </c>
      <c r="H59" s="67" t="str">
        <f t="shared" si="36"/>
        <v/>
      </c>
      <c r="I59" s="67" t="str">
        <f t="shared" si="37"/>
        <v/>
      </c>
      <c r="J59" s="67" t="str">
        <f t="shared" si="38"/>
        <v/>
      </c>
      <c r="K59" s="67" t="str">
        <f t="shared" si="39"/>
        <v/>
      </c>
      <c r="L59" s="67" t="str">
        <f t="shared" si="40"/>
        <v/>
      </c>
      <c r="M59" s="67" t="str">
        <f t="shared" si="41"/>
        <v/>
      </c>
      <c r="N59" s="67" t="str">
        <f t="shared" si="42"/>
        <v/>
      </c>
      <c r="O59" s="67" t="str">
        <f t="shared" si="43"/>
        <v/>
      </c>
      <c r="P59" s="67" t="str">
        <f t="shared" si="44"/>
        <v/>
      </c>
      <c r="Q59" s="67" t="str">
        <f t="shared" si="21"/>
        <v/>
      </c>
      <c r="R59" s="37" t="str">
        <f t="shared" si="12"/>
        <v/>
      </c>
      <c r="S59" s="67">
        <f t="shared" si="22"/>
        <v>999999999</v>
      </c>
      <c r="T59" s="67" t="str">
        <f t="shared" si="13"/>
        <v/>
      </c>
      <c r="U59" s="68" t="str">
        <f>IFERROR(""&amp;INDEX(automaticUpdate,MATCH(Calculation!T59,changerange,0),1),"")</f>
        <v/>
      </c>
      <c r="V59" s="68" t="str">
        <f>IFERROR(IF(LEN(INDEX(Mindmap!$D$9:$D$407,MATCH(Calculation!T59,changerange,0),1))=0,"",INDEX(Mindmap!$D$9:$D$407,MATCH(Calculation!T59,changerange,0),1)),"")</f>
        <v/>
      </c>
      <c r="W59" s="67" t="str">
        <f t="shared" si="45"/>
        <v xml:space="preserve"> - </v>
      </c>
      <c r="X59" s="34" t="str">
        <f t="array" ref="X59">IFERROR(IF(AND(LEN(T59)&gt;0, Y59&gt;1),IF(MATCH(1,(IFERROR(SEARCH(T59&amp;".",$T$7:$T$406),0)),0)&gt;0,""),""),maxL)</f>
        <v/>
      </c>
      <c r="Y59" s="35" t="str">
        <f t="shared" si="23"/>
        <v/>
      </c>
      <c r="Z59" s="34" t="str">
        <f t="shared" si="15"/>
        <v/>
      </c>
      <c r="AA59" s="36" t="str">
        <f t="shared" si="16"/>
        <v/>
      </c>
      <c r="AB59" s="34" t="str">
        <f t="shared" si="46"/>
        <v/>
      </c>
      <c r="AC59" s="34" t="str">
        <f t="shared" si="47"/>
        <v/>
      </c>
      <c r="AH59" s="80" t="str">
        <f t="shared" si="19"/>
        <v/>
      </c>
      <c r="AI59" s="39" t="str">
        <f t="array" aca="1" ref="AI59" ca="1">IF(AND(X59="",ISNUMBER(Y59)),IF(Y59=1,IF($AJ$5&lt;=COUNTIF($Y$7:$Y$406,1),COUNTIF($Y$7:Y59,1),IFERROR(IF($BI$20="Y",0.5,1)*$AJ$5*COUNTIF($Y$7:Y59,1)/(1+COUNTIF($Y$7:$Y$406,1)), COUNTIF($Y$7:Y59,1))),
IF(OR(Y60=Y61,AND(Y60&gt;Y59,Y58&gt;=Y59)),AVERAGE(OFFSET(AJ59,0,0,IFERROR(MATCH(TRUE,Y60:$Y$406&lt;=Y59,0),406),1)),MIN(OFFSET(AJ59,0,0,IFERROR(MATCH(Y59,Y60:$Y$406,0),406),1)))),"")</f>
        <v/>
      </c>
      <c r="AJ59" s="40" t="str">
        <f>IF(ISNUMBER(X59),COUNT($X$7:X59),"")</f>
        <v/>
      </c>
      <c r="AL59" s="40" t="str">
        <f t="shared" si="25"/>
        <v/>
      </c>
      <c r="AM59" s="40" t="str">
        <f t="shared" si="26"/>
        <v/>
      </c>
      <c r="AP59" s="34" t="str">
        <f t="shared" si="27"/>
        <v/>
      </c>
      <c r="AQ59" s="34" t="str">
        <f t="shared" si="20"/>
        <v/>
      </c>
      <c r="AS59" s="5"/>
      <c r="AT59" s="16"/>
      <c r="AU59" s="16"/>
      <c r="AV59" s="108"/>
      <c r="AW59" s="109"/>
      <c r="AX59" s="34" t="str">
        <f t="shared" si="28"/>
        <v/>
      </c>
      <c r="AY59" s="34" t="str">
        <f t="shared" si="29"/>
        <v/>
      </c>
      <c r="BA59" s="91" t="str">
        <f>IF(OR(BB59="",BC59&lt;&gt;"",BD59&lt;&gt;""),"",COUNT($BA$6:BA58)+1)</f>
        <v/>
      </c>
      <c r="BB59" s="90" t="str">
        <f t="shared" si="33"/>
        <v/>
      </c>
      <c r="BC59" s="41" t="str">
        <f t="shared" si="30"/>
        <v>132</v>
      </c>
      <c r="BD59" s="34">
        <f>IF(ISNUMBER(MATCH(BB59,$BB$6:BB58,0)),2,"")</f>
        <v>2</v>
      </c>
      <c r="BE59" s="34" t="str">
        <f t="shared" si="31"/>
        <v/>
      </c>
      <c r="BK59" s="81">
        <f>IFERROR(IF(D59="",0,MATCH(D59,$D$6:D58,0)),0)+BL59</f>
        <v>0</v>
      </c>
      <c r="BL59" s="81">
        <f t="shared" si="32"/>
        <v>0</v>
      </c>
    </row>
    <row r="60" spans="2:64" x14ac:dyDescent="0.25">
      <c r="B60" s="5">
        <v>54</v>
      </c>
      <c r="C60" s="34" t="str">
        <f>IFERROR(IF(Calculation!D60="","",1),"")</f>
        <v/>
      </c>
      <c r="D60" s="67" t="str">
        <f>IFERROR(IF(INDEX(Mindmap!$B$9:$B$408,B60,1)=0,"",INDEX(Mindmap!$B$9:$B$408,B60,1)),"")</f>
        <v/>
      </c>
      <c r="E60" s="67">
        <f t="shared" si="0"/>
        <v>999999999</v>
      </c>
      <c r="F60" s="67" t="str">
        <f t="shared" si="34"/>
        <v/>
      </c>
      <c r="G60" s="67" t="str">
        <f t="shared" si="35"/>
        <v/>
      </c>
      <c r="H60" s="67" t="str">
        <f t="shared" si="36"/>
        <v/>
      </c>
      <c r="I60" s="67" t="str">
        <f t="shared" si="37"/>
        <v/>
      </c>
      <c r="J60" s="67" t="str">
        <f t="shared" si="38"/>
        <v/>
      </c>
      <c r="K60" s="67" t="str">
        <f t="shared" si="39"/>
        <v/>
      </c>
      <c r="L60" s="67" t="str">
        <f t="shared" si="40"/>
        <v/>
      </c>
      <c r="M60" s="67" t="str">
        <f t="shared" si="41"/>
        <v/>
      </c>
      <c r="N60" s="67" t="str">
        <f t="shared" si="42"/>
        <v/>
      </c>
      <c r="O60" s="67" t="str">
        <f t="shared" si="43"/>
        <v/>
      </c>
      <c r="P60" s="67" t="str">
        <f t="shared" si="44"/>
        <v/>
      </c>
      <c r="Q60" s="67" t="str">
        <f t="shared" si="21"/>
        <v/>
      </c>
      <c r="R60" s="37" t="str">
        <f t="shared" si="12"/>
        <v/>
      </c>
      <c r="S60" s="67">
        <f t="shared" si="22"/>
        <v>999999999</v>
      </c>
      <c r="T60" s="67" t="str">
        <f t="shared" si="13"/>
        <v/>
      </c>
      <c r="U60" s="68" t="str">
        <f>IFERROR(""&amp;INDEX(automaticUpdate,MATCH(Calculation!T60,changerange,0),1),"")</f>
        <v/>
      </c>
      <c r="V60" s="68" t="str">
        <f>IFERROR(IF(LEN(INDEX(Mindmap!$D$9:$D$407,MATCH(Calculation!T60,changerange,0),1))=0,"",INDEX(Mindmap!$D$9:$D$407,MATCH(Calculation!T60,changerange,0),1)),"")</f>
        <v/>
      </c>
      <c r="W60" s="67" t="str">
        <f t="shared" si="45"/>
        <v xml:space="preserve"> - </v>
      </c>
      <c r="X60" s="34" t="str">
        <f t="array" ref="X60">IFERROR(IF(AND(LEN(T60)&gt;0, Y60&gt;1),IF(MATCH(1,(IFERROR(SEARCH(T60&amp;".",$T$7:$T$406),0)),0)&gt;0,""),""),maxL)</f>
        <v/>
      </c>
      <c r="Y60" s="35" t="str">
        <f t="shared" si="23"/>
        <v/>
      </c>
      <c r="Z60" s="34" t="str">
        <f t="shared" si="15"/>
        <v/>
      </c>
      <c r="AA60" s="36" t="str">
        <f t="shared" si="16"/>
        <v/>
      </c>
      <c r="AB60" s="34" t="str">
        <f t="shared" si="46"/>
        <v/>
      </c>
      <c r="AC60" s="34" t="str">
        <f t="shared" si="47"/>
        <v/>
      </c>
      <c r="AH60" s="80" t="str">
        <f t="shared" si="19"/>
        <v/>
      </c>
      <c r="AI60" s="39" t="str">
        <f t="array" aca="1" ref="AI60" ca="1">IF(AND(X60="",ISNUMBER(Y60)),IF(Y60=1,IF($AJ$5&lt;=COUNTIF($Y$7:$Y$406,1),COUNTIF($Y$7:Y60,1),IFERROR(IF($BI$20="Y",0.5,1)*$AJ$5*COUNTIF($Y$7:Y60,1)/(1+COUNTIF($Y$7:$Y$406,1)), COUNTIF($Y$7:Y60,1))),
IF(OR(Y61=Y62,AND(Y61&gt;Y60,Y59&gt;=Y60)),AVERAGE(OFFSET(AJ60,0,0,IFERROR(MATCH(TRUE,Y61:$Y$406&lt;=Y60,0),406),1)),MIN(OFFSET(AJ60,0,0,IFERROR(MATCH(Y60,Y61:$Y$406,0),406),1)))),"")</f>
        <v/>
      </c>
      <c r="AJ60" s="40" t="str">
        <f>IF(ISNUMBER(X60),COUNT($X$7:X60),"")</f>
        <v/>
      </c>
      <c r="AL60" s="40" t="str">
        <f t="shared" si="25"/>
        <v/>
      </c>
      <c r="AM60" s="40" t="str">
        <f t="shared" si="26"/>
        <v/>
      </c>
      <c r="AP60" s="34" t="str">
        <f t="shared" si="27"/>
        <v/>
      </c>
      <c r="AQ60" s="34" t="str">
        <f t="shared" si="20"/>
        <v/>
      </c>
      <c r="AS60" s="5"/>
      <c r="AT60" s="16"/>
      <c r="AU60" s="16"/>
      <c r="AV60" s="108"/>
      <c r="AW60" s="109"/>
      <c r="AX60" s="34" t="str">
        <f t="shared" si="28"/>
        <v/>
      </c>
      <c r="AY60" s="34" t="str">
        <f t="shared" si="29"/>
        <v/>
      </c>
      <c r="BA60" s="91" t="str">
        <f>IF(OR(BB60="",BC60&lt;&gt;"",BD60&lt;&gt;""),"",COUNT($BA$6:BA59)+1)</f>
        <v/>
      </c>
      <c r="BB60" s="90" t="str">
        <f t="shared" si="33"/>
        <v/>
      </c>
      <c r="BC60" s="41" t="str">
        <f t="shared" si="30"/>
        <v>132</v>
      </c>
      <c r="BD60" s="34">
        <f>IF(ISNUMBER(MATCH(BB60,$BB$6:BB59,0)),2,"")</f>
        <v>2</v>
      </c>
      <c r="BE60" s="34" t="str">
        <f t="shared" si="31"/>
        <v/>
      </c>
      <c r="BK60" s="81">
        <f>IFERROR(IF(D60="",0,MATCH(D60,$D$6:D59,0)),0)+BL60</f>
        <v>0</v>
      </c>
      <c r="BL60" s="81">
        <f t="shared" si="32"/>
        <v>0</v>
      </c>
    </row>
    <row r="61" spans="2:64" x14ac:dyDescent="0.25">
      <c r="B61" s="5">
        <v>55</v>
      </c>
      <c r="C61" s="34" t="str">
        <f>IFERROR(IF(Calculation!D61="","",1),"")</f>
        <v/>
      </c>
      <c r="D61" s="67" t="str">
        <f>IFERROR(IF(INDEX(Mindmap!$B$9:$B$408,B61,1)=0,"",INDEX(Mindmap!$B$9:$B$408,B61,1)),"")</f>
        <v/>
      </c>
      <c r="E61" s="67">
        <f t="shared" si="0"/>
        <v>999999999</v>
      </c>
      <c r="F61" s="67" t="str">
        <f t="shared" si="34"/>
        <v/>
      </c>
      <c r="G61" s="67" t="str">
        <f t="shared" si="35"/>
        <v/>
      </c>
      <c r="H61" s="67" t="str">
        <f t="shared" si="36"/>
        <v/>
      </c>
      <c r="I61" s="67" t="str">
        <f t="shared" si="37"/>
        <v/>
      </c>
      <c r="J61" s="67" t="str">
        <f t="shared" si="38"/>
        <v/>
      </c>
      <c r="K61" s="67" t="str">
        <f t="shared" si="39"/>
        <v/>
      </c>
      <c r="L61" s="67" t="str">
        <f t="shared" si="40"/>
        <v/>
      </c>
      <c r="M61" s="67" t="str">
        <f t="shared" si="41"/>
        <v/>
      </c>
      <c r="N61" s="67" t="str">
        <f t="shared" si="42"/>
        <v/>
      </c>
      <c r="O61" s="67" t="str">
        <f t="shared" si="43"/>
        <v/>
      </c>
      <c r="P61" s="67" t="str">
        <f t="shared" si="44"/>
        <v/>
      </c>
      <c r="Q61" s="67" t="str">
        <f t="shared" si="21"/>
        <v/>
      </c>
      <c r="R61" s="37" t="str">
        <f t="shared" si="12"/>
        <v/>
      </c>
      <c r="S61" s="67">
        <f t="shared" si="22"/>
        <v>999999999</v>
      </c>
      <c r="T61" s="67" t="str">
        <f t="shared" si="13"/>
        <v/>
      </c>
      <c r="U61" s="68" t="str">
        <f>IFERROR(""&amp;INDEX(automaticUpdate,MATCH(Calculation!T61,changerange,0),1),"")</f>
        <v/>
      </c>
      <c r="V61" s="68" t="str">
        <f>IFERROR(IF(LEN(INDEX(Mindmap!$D$9:$D$407,MATCH(Calculation!T61,changerange,0),1))=0,"",INDEX(Mindmap!$D$9:$D$407,MATCH(Calculation!T61,changerange,0),1)),"")</f>
        <v/>
      </c>
      <c r="W61" s="67" t="str">
        <f t="shared" si="45"/>
        <v xml:space="preserve"> - </v>
      </c>
      <c r="X61" s="34" t="str">
        <f t="array" ref="X61">IFERROR(IF(AND(LEN(T61)&gt;0, Y61&gt;1),IF(MATCH(1,(IFERROR(SEARCH(T61&amp;".",$T$7:$T$406),0)),0)&gt;0,""),""),maxL)</f>
        <v/>
      </c>
      <c r="Y61" s="35" t="str">
        <f t="shared" si="23"/>
        <v/>
      </c>
      <c r="Z61" s="34" t="str">
        <f t="shared" si="15"/>
        <v/>
      </c>
      <c r="AA61" s="36" t="str">
        <f t="shared" si="16"/>
        <v/>
      </c>
      <c r="AB61" s="34" t="str">
        <f t="shared" si="46"/>
        <v/>
      </c>
      <c r="AC61" s="34" t="str">
        <f t="shared" si="47"/>
        <v/>
      </c>
      <c r="AH61" s="80" t="str">
        <f t="shared" si="19"/>
        <v/>
      </c>
      <c r="AI61" s="39" t="str">
        <f t="array" aca="1" ref="AI61" ca="1">IF(AND(X61="",ISNUMBER(Y61)),IF(Y61=1,IF($AJ$5&lt;=COUNTIF($Y$7:$Y$406,1),COUNTIF($Y$7:Y61,1),IFERROR(IF($BI$20="Y",0.5,1)*$AJ$5*COUNTIF($Y$7:Y61,1)/(1+COUNTIF($Y$7:$Y$406,1)), COUNTIF($Y$7:Y61,1))),
IF(OR(Y62=Y63,AND(Y62&gt;Y61,Y60&gt;=Y61)),AVERAGE(OFFSET(AJ61,0,0,IFERROR(MATCH(TRUE,Y62:$Y$406&lt;=Y61,0),406),1)),MIN(OFFSET(AJ61,0,0,IFERROR(MATCH(Y61,Y62:$Y$406,0),406),1)))),"")</f>
        <v/>
      </c>
      <c r="AJ61" s="40" t="str">
        <f>IF(ISNUMBER(X61),COUNT($X$7:X61),"")</f>
        <v/>
      </c>
      <c r="AL61" s="40" t="str">
        <f t="shared" si="25"/>
        <v/>
      </c>
      <c r="AM61" s="40" t="str">
        <f t="shared" si="26"/>
        <v/>
      </c>
      <c r="AP61" s="34" t="str">
        <f t="shared" si="27"/>
        <v/>
      </c>
      <c r="AQ61" s="34" t="str">
        <f t="shared" si="20"/>
        <v/>
      </c>
      <c r="AS61" s="5"/>
      <c r="AT61" s="16"/>
      <c r="AU61" s="16"/>
      <c r="AV61" s="108"/>
      <c r="AW61" s="109"/>
      <c r="AX61" s="34" t="str">
        <f t="shared" si="28"/>
        <v/>
      </c>
      <c r="AY61" s="34" t="str">
        <f t="shared" si="29"/>
        <v/>
      </c>
      <c r="BA61" s="91" t="str">
        <f>IF(OR(BB61="",BC61&lt;&gt;"",BD61&lt;&gt;""),"",COUNT($BA$6:BA60)+1)</f>
        <v/>
      </c>
      <c r="BB61" s="90" t="str">
        <f t="shared" si="33"/>
        <v/>
      </c>
      <c r="BC61" s="41" t="str">
        <f t="shared" si="30"/>
        <v>132</v>
      </c>
      <c r="BD61" s="34">
        <f>IF(ISNUMBER(MATCH(BB61,$BB$6:BB60,0)),2,"")</f>
        <v>2</v>
      </c>
      <c r="BE61" s="34" t="str">
        <f t="shared" si="31"/>
        <v/>
      </c>
      <c r="BK61" s="81">
        <f>IFERROR(IF(D61="",0,MATCH(D61,$D$6:D60,0)),0)+BL61</f>
        <v>0</v>
      </c>
      <c r="BL61" s="81">
        <f t="shared" si="32"/>
        <v>0</v>
      </c>
    </row>
    <row r="62" spans="2:64" x14ac:dyDescent="0.25">
      <c r="B62" s="5">
        <v>56</v>
      </c>
      <c r="C62" s="34" t="str">
        <f>IFERROR(IF(Calculation!D62="","",1),"")</f>
        <v/>
      </c>
      <c r="D62" s="67" t="str">
        <f>IFERROR(IF(INDEX(Mindmap!$B$9:$B$408,B62,1)=0,"",INDEX(Mindmap!$B$9:$B$408,B62,1)),"")</f>
        <v/>
      </c>
      <c r="E62" s="67">
        <f t="shared" si="0"/>
        <v>999999999</v>
      </c>
      <c r="F62" s="67" t="str">
        <f t="shared" si="34"/>
        <v/>
      </c>
      <c r="G62" s="67" t="str">
        <f t="shared" si="35"/>
        <v/>
      </c>
      <c r="H62" s="67" t="str">
        <f t="shared" si="36"/>
        <v/>
      </c>
      <c r="I62" s="67" t="str">
        <f t="shared" si="37"/>
        <v/>
      </c>
      <c r="J62" s="67" t="str">
        <f t="shared" si="38"/>
        <v/>
      </c>
      <c r="K62" s="67" t="str">
        <f t="shared" si="39"/>
        <v/>
      </c>
      <c r="L62" s="67" t="str">
        <f t="shared" si="40"/>
        <v/>
      </c>
      <c r="M62" s="67" t="str">
        <f t="shared" si="41"/>
        <v/>
      </c>
      <c r="N62" s="67" t="str">
        <f t="shared" si="42"/>
        <v/>
      </c>
      <c r="O62" s="67" t="str">
        <f t="shared" si="43"/>
        <v/>
      </c>
      <c r="P62" s="67" t="str">
        <f t="shared" si="44"/>
        <v/>
      </c>
      <c r="Q62" s="67" t="str">
        <f t="shared" si="21"/>
        <v/>
      </c>
      <c r="R62" s="37" t="str">
        <f t="shared" si="12"/>
        <v/>
      </c>
      <c r="S62" s="67">
        <f t="shared" si="22"/>
        <v>999999999</v>
      </c>
      <c r="T62" s="67" t="str">
        <f t="shared" si="13"/>
        <v/>
      </c>
      <c r="U62" s="68" t="str">
        <f>IFERROR(""&amp;INDEX(automaticUpdate,MATCH(Calculation!T62,changerange,0),1),"")</f>
        <v/>
      </c>
      <c r="V62" s="68" t="str">
        <f>IFERROR(IF(LEN(INDEX(Mindmap!$D$9:$D$407,MATCH(Calculation!T62,changerange,0),1))=0,"",INDEX(Mindmap!$D$9:$D$407,MATCH(Calculation!T62,changerange,0),1)),"")</f>
        <v/>
      </c>
      <c r="W62" s="67" t="str">
        <f t="shared" si="45"/>
        <v xml:space="preserve"> - </v>
      </c>
      <c r="X62" s="34" t="str">
        <f t="array" ref="X62">IFERROR(IF(AND(LEN(T62)&gt;0, Y62&gt;1),IF(MATCH(1,(IFERROR(SEARCH(T62&amp;".",$T$7:$T$406),0)),0)&gt;0,""),""),maxL)</f>
        <v/>
      </c>
      <c r="Y62" s="35" t="str">
        <f t="shared" si="23"/>
        <v/>
      </c>
      <c r="Z62" s="34" t="str">
        <f t="shared" si="15"/>
        <v/>
      </c>
      <c r="AA62" s="36" t="str">
        <f t="shared" si="16"/>
        <v/>
      </c>
      <c r="AB62" s="34" t="str">
        <f t="shared" si="46"/>
        <v/>
      </c>
      <c r="AC62" s="34" t="str">
        <f t="shared" si="47"/>
        <v/>
      </c>
      <c r="AH62" s="80" t="str">
        <f t="shared" si="19"/>
        <v/>
      </c>
      <c r="AI62" s="39" t="str">
        <f t="array" aca="1" ref="AI62" ca="1">IF(AND(X62="",ISNUMBER(Y62)),IF(Y62=1,IF($AJ$5&lt;=COUNTIF($Y$7:$Y$406,1),COUNTIF($Y$7:Y62,1),IFERROR(IF($BI$20="Y",0.5,1)*$AJ$5*COUNTIF($Y$7:Y62,1)/(1+COUNTIF($Y$7:$Y$406,1)), COUNTIF($Y$7:Y62,1))),
IF(OR(Y63=Y64,AND(Y63&gt;Y62,Y61&gt;=Y62)),AVERAGE(OFFSET(AJ62,0,0,IFERROR(MATCH(TRUE,Y63:$Y$406&lt;=Y62,0),406),1)),MIN(OFFSET(AJ62,0,0,IFERROR(MATCH(Y62,Y63:$Y$406,0),406),1)))),"")</f>
        <v/>
      </c>
      <c r="AJ62" s="40" t="str">
        <f>IF(ISNUMBER(X62),COUNT($X$7:X62),"")</f>
        <v/>
      </c>
      <c r="AL62" s="40" t="str">
        <f t="shared" si="25"/>
        <v/>
      </c>
      <c r="AM62" s="40" t="str">
        <f t="shared" si="26"/>
        <v/>
      </c>
      <c r="AP62" s="34" t="str">
        <f t="shared" si="27"/>
        <v/>
      </c>
      <c r="AQ62" s="34" t="str">
        <f t="shared" si="20"/>
        <v/>
      </c>
      <c r="AS62" s="5"/>
      <c r="AT62" s="16"/>
      <c r="AU62" s="16"/>
      <c r="AV62" s="108"/>
      <c r="AW62" s="109"/>
      <c r="AX62" s="34" t="str">
        <f t="shared" si="28"/>
        <v/>
      </c>
      <c r="AY62" s="34" t="str">
        <f t="shared" si="29"/>
        <v/>
      </c>
      <c r="BA62" s="91" t="str">
        <f>IF(OR(BB62="",BC62&lt;&gt;"",BD62&lt;&gt;""),"",COUNT($BA$6:BA61)+1)</f>
        <v/>
      </c>
      <c r="BB62" s="90" t="str">
        <f t="shared" si="33"/>
        <v/>
      </c>
      <c r="BC62" s="41" t="str">
        <f t="shared" si="30"/>
        <v>132</v>
      </c>
      <c r="BD62" s="34">
        <f>IF(ISNUMBER(MATCH(BB62,$BB$6:BB61,0)),2,"")</f>
        <v>2</v>
      </c>
      <c r="BE62" s="34" t="str">
        <f t="shared" si="31"/>
        <v/>
      </c>
      <c r="BK62" s="81">
        <f>IFERROR(IF(D62="",0,MATCH(D62,$D$6:D61,0)),0)+BL62</f>
        <v>0</v>
      </c>
      <c r="BL62" s="81">
        <f t="shared" si="32"/>
        <v>0</v>
      </c>
    </row>
    <row r="63" spans="2:64" x14ac:dyDescent="0.25">
      <c r="B63" s="5">
        <v>57</v>
      </c>
      <c r="C63" s="34" t="str">
        <f>IFERROR(IF(Calculation!D63="","",1),"")</f>
        <v/>
      </c>
      <c r="D63" s="67" t="str">
        <f>IFERROR(IF(INDEX(Mindmap!$B$9:$B$408,B63,1)=0,"",INDEX(Mindmap!$B$9:$B$408,B63,1)),"")</f>
        <v/>
      </c>
      <c r="E63" s="67">
        <f t="shared" si="0"/>
        <v>999999999</v>
      </c>
      <c r="F63" s="67" t="str">
        <f t="shared" si="34"/>
        <v/>
      </c>
      <c r="G63" s="67" t="str">
        <f t="shared" si="35"/>
        <v/>
      </c>
      <c r="H63" s="67" t="str">
        <f t="shared" si="36"/>
        <v/>
      </c>
      <c r="I63" s="67" t="str">
        <f t="shared" si="37"/>
        <v/>
      </c>
      <c r="J63" s="67" t="str">
        <f t="shared" si="38"/>
        <v/>
      </c>
      <c r="K63" s="67" t="str">
        <f t="shared" si="39"/>
        <v/>
      </c>
      <c r="L63" s="67" t="str">
        <f t="shared" si="40"/>
        <v/>
      </c>
      <c r="M63" s="67" t="str">
        <f t="shared" si="41"/>
        <v/>
      </c>
      <c r="N63" s="67" t="str">
        <f t="shared" si="42"/>
        <v/>
      </c>
      <c r="O63" s="67" t="str">
        <f t="shared" si="43"/>
        <v/>
      </c>
      <c r="P63" s="67" t="str">
        <f t="shared" si="44"/>
        <v/>
      </c>
      <c r="Q63" s="67" t="str">
        <f t="shared" si="21"/>
        <v/>
      </c>
      <c r="R63" s="37" t="str">
        <f t="shared" si="12"/>
        <v/>
      </c>
      <c r="S63" s="67">
        <f t="shared" si="22"/>
        <v>999999999</v>
      </c>
      <c r="T63" s="67" t="str">
        <f t="shared" si="13"/>
        <v/>
      </c>
      <c r="U63" s="68" t="str">
        <f>IFERROR(""&amp;INDEX(automaticUpdate,MATCH(Calculation!T63,changerange,0),1),"")</f>
        <v/>
      </c>
      <c r="V63" s="68" t="str">
        <f>IFERROR(IF(LEN(INDEX(Mindmap!$D$9:$D$407,MATCH(Calculation!T63,changerange,0),1))=0,"",INDEX(Mindmap!$D$9:$D$407,MATCH(Calculation!T63,changerange,0),1)),"")</f>
        <v/>
      </c>
      <c r="W63" s="67" t="str">
        <f t="shared" si="45"/>
        <v xml:space="preserve"> - </v>
      </c>
      <c r="X63" s="34" t="str">
        <f t="array" ref="X63">IFERROR(IF(AND(LEN(T63)&gt;0, Y63&gt;1),IF(MATCH(1,(IFERROR(SEARCH(T63&amp;".",$T$7:$T$406),0)),0)&gt;0,""),""),maxL)</f>
        <v/>
      </c>
      <c r="Y63" s="35" t="str">
        <f t="shared" si="23"/>
        <v/>
      </c>
      <c r="Z63" s="34" t="str">
        <f t="shared" si="15"/>
        <v/>
      </c>
      <c r="AA63" s="36" t="str">
        <f t="shared" si="16"/>
        <v/>
      </c>
      <c r="AB63" s="34" t="str">
        <f t="shared" si="46"/>
        <v/>
      </c>
      <c r="AC63" s="34" t="str">
        <f t="shared" si="47"/>
        <v/>
      </c>
      <c r="AH63" s="80" t="str">
        <f t="shared" si="19"/>
        <v/>
      </c>
      <c r="AI63" s="39" t="str">
        <f t="array" aca="1" ref="AI63" ca="1">IF(AND(X63="",ISNUMBER(Y63)),IF(Y63=1,IF($AJ$5&lt;=COUNTIF($Y$7:$Y$406,1),COUNTIF($Y$7:Y63,1),IFERROR(IF($BI$20="Y",0.5,1)*$AJ$5*COUNTIF($Y$7:Y63,1)/(1+COUNTIF($Y$7:$Y$406,1)), COUNTIF($Y$7:Y63,1))),
IF(OR(Y64=Y65,AND(Y64&gt;Y63,Y62&gt;=Y63)),AVERAGE(OFFSET(AJ63,0,0,IFERROR(MATCH(TRUE,Y64:$Y$406&lt;=Y63,0),406),1)),MIN(OFFSET(AJ63,0,0,IFERROR(MATCH(Y63,Y64:$Y$406,0),406),1)))),"")</f>
        <v/>
      </c>
      <c r="AJ63" s="40" t="str">
        <f>IF(ISNUMBER(X63),COUNT($X$7:X63),"")</f>
        <v/>
      </c>
      <c r="AL63" s="40" t="str">
        <f t="shared" si="25"/>
        <v/>
      </c>
      <c r="AM63" s="40" t="str">
        <f t="shared" si="26"/>
        <v/>
      </c>
      <c r="AP63" s="34" t="str">
        <f t="shared" si="27"/>
        <v/>
      </c>
      <c r="AQ63" s="34" t="str">
        <f t="shared" si="20"/>
        <v/>
      </c>
      <c r="AS63" s="5"/>
      <c r="AT63" s="16"/>
      <c r="AU63" s="16"/>
      <c r="AV63" s="108"/>
      <c r="AW63" s="109"/>
      <c r="AX63" s="34" t="str">
        <f t="shared" si="28"/>
        <v/>
      </c>
      <c r="AY63" s="34" t="str">
        <f t="shared" si="29"/>
        <v/>
      </c>
      <c r="BA63" s="91" t="str">
        <f>IF(OR(BB63="",BC63&lt;&gt;"",BD63&lt;&gt;""),"",COUNT($BA$6:BA62)+1)</f>
        <v/>
      </c>
      <c r="BB63" s="90" t="str">
        <f t="shared" si="33"/>
        <v/>
      </c>
      <c r="BC63" s="41" t="str">
        <f t="shared" si="30"/>
        <v>132</v>
      </c>
      <c r="BD63" s="34">
        <f>IF(ISNUMBER(MATCH(BB63,$BB$6:BB62,0)),2,"")</f>
        <v>2</v>
      </c>
      <c r="BE63" s="34" t="str">
        <f t="shared" si="31"/>
        <v/>
      </c>
      <c r="BK63" s="81">
        <f>IFERROR(IF(D63="",0,MATCH(D63,$D$6:D62,0)),0)+BL63</f>
        <v>0</v>
      </c>
      <c r="BL63" s="81">
        <f t="shared" si="32"/>
        <v>0</v>
      </c>
    </row>
    <row r="64" spans="2:64" x14ac:dyDescent="0.25">
      <c r="B64" s="5">
        <v>58</v>
      </c>
      <c r="C64" s="34" t="str">
        <f>IFERROR(IF(Calculation!D64="","",1),"")</f>
        <v/>
      </c>
      <c r="D64" s="67" t="str">
        <f>IFERROR(IF(INDEX(Mindmap!$B$9:$B$408,B64,1)=0,"",INDEX(Mindmap!$B$9:$B$408,B64,1)),"")</f>
        <v/>
      </c>
      <c r="E64" s="67">
        <f t="shared" si="0"/>
        <v>999999999</v>
      </c>
      <c r="F64" s="67" t="str">
        <f t="shared" si="34"/>
        <v/>
      </c>
      <c r="G64" s="67" t="str">
        <f t="shared" si="35"/>
        <v/>
      </c>
      <c r="H64" s="67" t="str">
        <f t="shared" si="36"/>
        <v/>
      </c>
      <c r="I64" s="67" t="str">
        <f t="shared" si="37"/>
        <v/>
      </c>
      <c r="J64" s="67" t="str">
        <f t="shared" si="38"/>
        <v/>
      </c>
      <c r="K64" s="67" t="str">
        <f t="shared" si="39"/>
        <v/>
      </c>
      <c r="L64" s="67" t="str">
        <f t="shared" si="40"/>
        <v/>
      </c>
      <c r="M64" s="67" t="str">
        <f t="shared" si="41"/>
        <v/>
      </c>
      <c r="N64" s="67" t="str">
        <f t="shared" si="42"/>
        <v/>
      </c>
      <c r="O64" s="67" t="str">
        <f t="shared" si="43"/>
        <v/>
      </c>
      <c r="P64" s="67" t="str">
        <f t="shared" si="44"/>
        <v/>
      </c>
      <c r="Q64" s="67" t="str">
        <f t="shared" si="21"/>
        <v/>
      </c>
      <c r="R64" s="37" t="str">
        <f t="shared" si="12"/>
        <v/>
      </c>
      <c r="S64" s="67">
        <f t="shared" si="22"/>
        <v>999999999</v>
      </c>
      <c r="T64" s="67" t="str">
        <f t="shared" si="13"/>
        <v/>
      </c>
      <c r="U64" s="68" t="str">
        <f>IFERROR(""&amp;INDEX(automaticUpdate,MATCH(Calculation!T64,changerange,0),1),"")</f>
        <v/>
      </c>
      <c r="V64" s="68" t="str">
        <f>IFERROR(IF(LEN(INDEX(Mindmap!$D$9:$D$407,MATCH(Calculation!T64,changerange,0),1))=0,"",INDEX(Mindmap!$D$9:$D$407,MATCH(Calculation!T64,changerange,0),1)),"")</f>
        <v/>
      </c>
      <c r="W64" s="67" t="str">
        <f t="shared" si="45"/>
        <v xml:space="preserve"> - </v>
      </c>
      <c r="X64" s="34" t="str">
        <f t="array" ref="X64">IFERROR(IF(AND(LEN(T64)&gt;0, Y64&gt;1),IF(MATCH(1,(IFERROR(SEARCH(T64&amp;".",$T$7:$T$406),0)),0)&gt;0,""),""),maxL)</f>
        <v/>
      </c>
      <c r="Y64" s="35" t="str">
        <f t="shared" si="23"/>
        <v/>
      </c>
      <c r="Z64" s="34" t="str">
        <f t="shared" si="15"/>
        <v/>
      </c>
      <c r="AA64" s="36" t="str">
        <f t="shared" si="16"/>
        <v/>
      </c>
      <c r="AB64" s="34" t="str">
        <f t="shared" si="46"/>
        <v/>
      </c>
      <c r="AC64" s="34" t="str">
        <f t="shared" si="47"/>
        <v/>
      </c>
      <c r="AH64" s="80" t="str">
        <f t="shared" si="19"/>
        <v/>
      </c>
      <c r="AI64" s="39" t="str">
        <f t="array" aca="1" ref="AI64" ca="1">IF(AND(X64="",ISNUMBER(Y64)),IF(Y64=1,IF($AJ$5&lt;=COUNTIF($Y$7:$Y$406,1),COUNTIF($Y$7:Y64,1),IFERROR(IF($BI$20="Y",0.5,1)*$AJ$5*COUNTIF($Y$7:Y64,1)/(1+COUNTIF($Y$7:$Y$406,1)), COUNTIF($Y$7:Y64,1))),
IF(OR(Y65=Y66,AND(Y65&gt;Y64,Y63&gt;=Y64)),AVERAGE(OFFSET(AJ64,0,0,IFERROR(MATCH(TRUE,Y65:$Y$406&lt;=Y64,0),406),1)),MIN(OFFSET(AJ64,0,0,IFERROR(MATCH(Y64,Y65:$Y$406,0),406),1)))),"")</f>
        <v/>
      </c>
      <c r="AJ64" s="40" t="str">
        <f>IF(ISNUMBER(X64),COUNT($X$7:X64),"")</f>
        <v/>
      </c>
      <c r="AL64" s="40" t="str">
        <f t="shared" si="25"/>
        <v/>
      </c>
      <c r="AM64" s="40" t="str">
        <f t="shared" si="26"/>
        <v/>
      </c>
      <c r="AP64" s="34" t="str">
        <f t="shared" si="27"/>
        <v/>
      </c>
      <c r="AQ64" s="34" t="str">
        <f t="shared" si="20"/>
        <v/>
      </c>
      <c r="AS64" s="5"/>
      <c r="AT64" s="16"/>
      <c r="AU64" s="16"/>
      <c r="AV64" s="108"/>
      <c r="AW64" s="109"/>
      <c r="AX64" s="34" t="str">
        <f t="shared" si="28"/>
        <v/>
      </c>
      <c r="AY64" s="34" t="str">
        <f t="shared" si="29"/>
        <v/>
      </c>
      <c r="BA64" s="91" t="str">
        <f>IF(OR(BB64="",BC64&lt;&gt;"",BD64&lt;&gt;""),"",COUNT($BA$6:BA63)+1)</f>
        <v/>
      </c>
      <c r="BB64" s="90" t="str">
        <f t="shared" si="33"/>
        <v/>
      </c>
      <c r="BC64" s="41" t="str">
        <f t="shared" si="30"/>
        <v>132</v>
      </c>
      <c r="BD64" s="34">
        <f>IF(ISNUMBER(MATCH(BB64,$BB$6:BB63,0)),2,"")</f>
        <v>2</v>
      </c>
      <c r="BE64" s="34" t="str">
        <f t="shared" si="31"/>
        <v/>
      </c>
      <c r="BK64" s="81">
        <f>IFERROR(IF(D64="",0,MATCH(D64,$D$6:D63,0)),0)+BL64</f>
        <v>0</v>
      </c>
      <c r="BL64" s="81">
        <f t="shared" si="32"/>
        <v>0</v>
      </c>
    </row>
    <row r="65" spans="2:64" x14ac:dyDescent="0.25">
      <c r="B65" s="5">
        <v>59</v>
      </c>
      <c r="C65" s="34" t="str">
        <f>IFERROR(IF(Calculation!D65="","",1),"")</f>
        <v/>
      </c>
      <c r="D65" s="67" t="str">
        <f>IFERROR(IF(INDEX(Mindmap!$B$9:$B$408,B65,1)=0,"",INDEX(Mindmap!$B$9:$B$408,B65,1)),"")</f>
        <v/>
      </c>
      <c r="E65" s="67">
        <f t="shared" si="0"/>
        <v>999999999</v>
      </c>
      <c r="F65" s="67" t="str">
        <f t="shared" si="34"/>
        <v/>
      </c>
      <c r="G65" s="67" t="str">
        <f t="shared" si="35"/>
        <v/>
      </c>
      <c r="H65" s="67" t="str">
        <f t="shared" si="36"/>
        <v/>
      </c>
      <c r="I65" s="67" t="str">
        <f t="shared" si="37"/>
        <v/>
      </c>
      <c r="J65" s="67" t="str">
        <f t="shared" si="38"/>
        <v/>
      </c>
      <c r="K65" s="67" t="str">
        <f t="shared" si="39"/>
        <v/>
      </c>
      <c r="L65" s="67" t="str">
        <f t="shared" si="40"/>
        <v/>
      </c>
      <c r="M65" s="67" t="str">
        <f t="shared" si="41"/>
        <v/>
      </c>
      <c r="N65" s="67" t="str">
        <f t="shared" si="42"/>
        <v/>
      </c>
      <c r="O65" s="67" t="str">
        <f t="shared" si="43"/>
        <v/>
      </c>
      <c r="P65" s="67" t="str">
        <f t="shared" si="44"/>
        <v/>
      </c>
      <c r="Q65" s="67" t="str">
        <f t="shared" si="21"/>
        <v/>
      </c>
      <c r="R65" s="37" t="str">
        <f t="shared" si="12"/>
        <v/>
      </c>
      <c r="S65" s="67">
        <f t="shared" si="22"/>
        <v>999999999</v>
      </c>
      <c r="T65" s="67" t="str">
        <f t="shared" si="13"/>
        <v/>
      </c>
      <c r="U65" s="68" t="str">
        <f>IFERROR(""&amp;INDEX(automaticUpdate,MATCH(Calculation!T65,changerange,0),1),"")</f>
        <v/>
      </c>
      <c r="V65" s="68" t="str">
        <f>IFERROR(IF(LEN(INDEX(Mindmap!$D$9:$D$407,MATCH(Calculation!T65,changerange,0),1))=0,"",INDEX(Mindmap!$D$9:$D$407,MATCH(Calculation!T65,changerange,0),1)),"")</f>
        <v/>
      </c>
      <c r="W65" s="67" t="str">
        <f t="shared" si="45"/>
        <v xml:space="preserve"> - </v>
      </c>
      <c r="X65" s="34" t="str">
        <f t="array" ref="X65">IFERROR(IF(AND(LEN(T65)&gt;0, Y65&gt;1),IF(MATCH(1,(IFERROR(SEARCH(T65&amp;".",$T$7:$T$406),0)),0)&gt;0,""),""),maxL)</f>
        <v/>
      </c>
      <c r="Y65" s="35" t="str">
        <f t="shared" si="23"/>
        <v/>
      </c>
      <c r="Z65" s="34" t="str">
        <f t="shared" si="15"/>
        <v/>
      </c>
      <c r="AA65" s="36" t="str">
        <f t="shared" si="16"/>
        <v/>
      </c>
      <c r="AB65" s="34" t="str">
        <f t="shared" si="46"/>
        <v/>
      </c>
      <c r="AC65" s="34" t="str">
        <f t="shared" si="47"/>
        <v/>
      </c>
      <c r="AH65" s="80" t="str">
        <f t="shared" si="19"/>
        <v/>
      </c>
      <c r="AI65" s="39" t="str">
        <f t="array" aca="1" ref="AI65" ca="1">IF(AND(X65="",ISNUMBER(Y65)),IF(Y65=1,IF($AJ$5&lt;=COUNTIF($Y$7:$Y$406,1),COUNTIF($Y$7:Y65,1),IFERROR(IF($BI$20="Y",0.5,1)*$AJ$5*COUNTIF($Y$7:Y65,1)/(1+COUNTIF($Y$7:$Y$406,1)), COUNTIF($Y$7:Y65,1))),
IF(OR(Y66=Y67,AND(Y66&gt;Y65,Y64&gt;=Y65)),AVERAGE(OFFSET(AJ65,0,0,IFERROR(MATCH(TRUE,Y66:$Y$406&lt;=Y65,0),406),1)),MIN(OFFSET(AJ65,0,0,IFERROR(MATCH(Y65,Y66:$Y$406,0),406),1)))),"")</f>
        <v/>
      </c>
      <c r="AJ65" s="40" t="str">
        <f>IF(ISNUMBER(X65),COUNT($X$7:X65),"")</f>
        <v/>
      </c>
      <c r="AL65" s="40" t="str">
        <f t="shared" si="25"/>
        <v/>
      </c>
      <c r="AM65" s="40" t="str">
        <f t="shared" si="26"/>
        <v/>
      </c>
      <c r="AP65" s="34" t="str">
        <f t="shared" si="27"/>
        <v/>
      </c>
      <c r="AQ65" s="34" t="str">
        <f t="shared" si="20"/>
        <v/>
      </c>
      <c r="AS65" s="5"/>
      <c r="AT65" s="16"/>
      <c r="AU65" s="16"/>
      <c r="AV65" s="108"/>
      <c r="AW65" s="109"/>
      <c r="AX65" s="34" t="str">
        <f t="shared" si="28"/>
        <v/>
      </c>
      <c r="AY65" s="34" t="str">
        <f t="shared" si="29"/>
        <v/>
      </c>
      <c r="BA65" s="91" t="str">
        <f>IF(OR(BB65="",BC65&lt;&gt;"",BD65&lt;&gt;""),"",COUNT($BA$6:BA64)+1)</f>
        <v/>
      </c>
      <c r="BB65" s="90" t="str">
        <f t="shared" si="33"/>
        <v/>
      </c>
      <c r="BC65" s="41" t="str">
        <f t="shared" si="30"/>
        <v>132</v>
      </c>
      <c r="BD65" s="34">
        <f>IF(ISNUMBER(MATCH(BB65,$BB$6:BB64,0)),2,"")</f>
        <v>2</v>
      </c>
      <c r="BE65" s="34" t="str">
        <f t="shared" si="31"/>
        <v/>
      </c>
      <c r="BK65" s="81">
        <f>IFERROR(IF(D65="",0,MATCH(D65,$D$6:D64,0)),0)+BL65</f>
        <v>0</v>
      </c>
      <c r="BL65" s="81">
        <f t="shared" si="32"/>
        <v>0</v>
      </c>
    </row>
    <row r="66" spans="2:64" x14ac:dyDescent="0.25">
      <c r="B66" s="5">
        <v>60</v>
      </c>
      <c r="C66" s="34" t="str">
        <f>IFERROR(IF(Calculation!D66="","",1),"")</f>
        <v/>
      </c>
      <c r="D66" s="67" t="str">
        <f>IFERROR(IF(INDEX(Mindmap!$B$9:$B$408,B66,1)=0,"",INDEX(Mindmap!$B$9:$B$408,B66,1)),"")</f>
        <v/>
      </c>
      <c r="E66" s="67">
        <f t="shared" si="0"/>
        <v>999999999</v>
      </c>
      <c r="F66" s="67" t="str">
        <f t="shared" si="34"/>
        <v/>
      </c>
      <c r="G66" s="67" t="str">
        <f t="shared" si="35"/>
        <v/>
      </c>
      <c r="H66" s="67" t="str">
        <f t="shared" si="36"/>
        <v/>
      </c>
      <c r="I66" s="67" t="str">
        <f t="shared" si="37"/>
        <v/>
      </c>
      <c r="J66" s="67" t="str">
        <f t="shared" si="38"/>
        <v/>
      </c>
      <c r="K66" s="67" t="str">
        <f t="shared" si="39"/>
        <v/>
      </c>
      <c r="L66" s="67" t="str">
        <f t="shared" si="40"/>
        <v/>
      </c>
      <c r="M66" s="67" t="str">
        <f t="shared" si="41"/>
        <v/>
      </c>
      <c r="N66" s="67" t="str">
        <f t="shared" si="42"/>
        <v/>
      </c>
      <c r="O66" s="67" t="str">
        <f t="shared" si="43"/>
        <v/>
      </c>
      <c r="P66" s="67" t="str">
        <f t="shared" si="44"/>
        <v/>
      </c>
      <c r="Q66" s="67" t="str">
        <f t="shared" si="21"/>
        <v/>
      </c>
      <c r="R66" s="37" t="str">
        <f t="shared" si="12"/>
        <v/>
      </c>
      <c r="S66" s="67">
        <f t="shared" si="22"/>
        <v>999999999</v>
      </c>
      <c r="T66" s="67" t="str">
        <f t="shared" si="13"/>
        <v/>
      </c>
      <c r="U66" s="68" t="str">
        <f>IFERROR(""&amp;INDEX(automaticUpdate,MATCH(Calculation!T66,changerange,0),1),"")</f>
        <v/>
      </c>
      <c r="V66" s="68" t="str">
        <f>IFERROR(IF(LEN(INDEX(Mindmap!$D$9:$D$407,MATCH(Calculation!T66,changerange,0),1))=0,"",INDEX(Mindmap!$D$9:$D$407,MATCH(Calculation!T66,changerange,0),1)),"")</f>
        <v/>
      </c>
      <c r="W66" s="67" t="str">
        <f t="shared" si="45"/>
        <v xml:space="preserve"> - </v>
      </c>
      <c r="X66" s="34" t="str">
        <f t="array" ref="X66">IFERROR(IF(AND(LEN(T66)&gt;0, Y66&gt;1),IF(MATCH(1,(IFERROR(SEARCH(T66&amp;".",$T$7:$T$406),0)),0)&gt;0,""),""),maxL)</f>
        <v/>
      </c>
      <c r="Y66" s="35" t="str">
        <f t="shared" si="23"/>
        <v/>
      </c>
      <c r="Z66" s="34" t="str">
        <f t="shared" si="15"/>
        <v/>
      </c>
      <c r="AA66" s="36" t="str">
        <f t="shared" si="16"/>
        <v/>
      </c>
      <c r="AB66" s="34" t="str">
        <f t="shared" si="46"/>
        <v/>
      </c>
      <c r="AC66" s="34" t="str">
        <f t="shared" si="47"/>
        <v/>
      </c>
      <c r="AH66" s="80" t="str">
        <f t="shared" si="19"/>
        <v/>
      </c>
      <c r="AI66" s="39" t="str">
        <f t="array" aca="1" ref="AI66" ca="1">IF(AND(X66="",ISNUMBER(Y66)),IF(Y66=1,IF($AJ$5&lt;=COUNTIF($Y$7:$Y$406,1),COUNTIF($Y$7:Y66,1),IFERROR(IF($BI$20="Y",0.5,1)*$AJ$5*COUNTIF($Y$7:Y66,1)/(1+COUNTIF($Y$7:$Y$406,1)), COUNTIF($Y$7:Y66,1))),
IF(OR(Y67=Y68,AND(Y67&gt;Y66,Y65&gt;=Y66)),AVERAGE(OFFSET(AJ66,0,0,IFERROR(MATCH(TRUE,Y67:$Y$406&lt;=Y66,0),406),1)),MIN(OFFSET(AJ66,0,0,IFERROR(MATCH(Y66,Y67:$Y$406,0),406),1)))),"")</f>
        <v/>
      </c>
      <c r="AJ66" s="40" t="str">
        <f>IF(ISNUMBER(X66),COUNT($X$7:X66),"")</f>
        <v/>
      </c>
      <c r="AL66" s="40" t="str">
        <f t="shared" si="25"/>
        <v/>
      </c>
      <c r="AM66" s="40" t="str">
        <f t="shared" si="26"/>
        <v/>
      </c>
      <c r="AP66" s="34" t="str">
        <f t="shared" si="27"/>
        <v/>
      </c>
      <c r="AQ66" s="34" t="str">
        <f t="shared" si="20"/>
        <v/>
      </c>
      <c r="AS66" s="5"/>
      <c r="AT66" s="16"/>
      <c r="AU66" s="16"/>
      <c r="AV66" s="108"/>
      <c r="AW66" s="109"/>
      <c r="AX66" s="34" t="str">
        <f t="shared" si="28"/>
        <v/>
      </c>
      <c r="AY66" s="34" t="str">
        <f t="shared" si="29"/>
        <v/>
      </c>
      <c r="BA66" s="91" t="str">
        <f>IF(OR(BB66="",BC66&lt;&gt;"",BD66&lt;&gt;""),"",COUNT($BA$6:BA65)+1)</f>
        <v/>
      </c>
      <c r="BB66" s="90" t="str">
        <f t="shared" si="33"/>
        <v/>
      </c>
      <c r="BC66" s="41" t="str">
        <f t="shared" si="30"/>
        <v>132</v>
      </c>
      <c r="BD66" s="34">
        <f>IF(ISNUMBER(MATCH(BB66,$BB$6:BB65,0)),2,"")</f>
        <v>2</v>
      </c>
      <c r="BE66" s="34" t="str">
        <f t="shared" si="31"/>
        <v/>
      </c>
      <c r="BK66" s="81">
        <f>IFERROR(IF(D66="",0,MATCH(D66,$D$6:D65,0)),0)+BL66</f>
        <v>0</v>
      </c>
      <c r="BL66" s="81">
        <f t="shared" si="32"/>
        <v>0</v>
      </c>
    </row>
    <row r="67" spans="2:64" x14ac:dyDescent="0.25">
      <c r="B67" s="5">
        <v>61</v>
      </c>
      <c r="C67" s="34" t="str">
        <f>IFERROR(IF(Calculation!D67="","",1),"")</f>
        <v/>
      </c>
      <c r="D67" s="67" t="str">
        <f>IFERROR(IF(INDEX(Mindmap!$B$9:$B$408,B67,1)=0,"",INDEX(Mindmap!$B$9:$B$408,B67,1)),"")</f>
        <v/>
      </c>
      <c r="E67" s="67">
        <f t="shared" si="0"/>
        <v>999999999</v>
      </c>
      <c r="F67" s="67" t="str">
        <f t="shared" si="34"/>
        <v/>
      </c>
      <c r="G67" s="67" t="str">
        <f t="shared" si="35"/>
        <v/>
      </c>
      <c r="H67" s="67" t="str">
        <f t="shared" si="36"/>
        <v/>
      </c>
      <c r="I67" s="67" t="str">
        <f t="shared" si="37"/>
        <v/>
      </c>
      <c r="J67" s="67" t="str">
        <f t="shared" si="38"/>
        <v/>
      </c>
      <c r="K67" s="67" t="str">
        <f t="shared" si="39"/>
        <v/>
      </c>
      <c r="L67" s="67" t="str">
        <f t="shared" si="40"/>
        <v/>
      </c>
      <c r="M67" s="67" t="str">
        <f t="shared" si="41"/>
        <v/>
      </c>
      <c r="N67" s="67" t="str">
        <f t="shared" si="42"/>
        <v/>
      </c>
      <c r="O67" s="67" t="str">
        <f t="shared" si="43"/>
        <v/>
      </c>
      <c r="P67" s="67" t="str">
        <f t="shared" si="44"/>
        <v/>
      </c>
      <c r="Q67" s="67" t="str">
        <f t="shared" si="21"/>
        <v/>
      </c>
      <c r="R67" s="37" t="str">
        <f t="shared" si="12"/>
        <v/>
      </c>
      <c r="S67" s="67">
        <f t="shared" si="22"/>
        <v>999999999</v>
      </c>
      <c r="T67" s="67" t="str">
        <f t="shared" si="13"/>
        <v/>
      </c>
      <c r="U67" s="68" t="str">
        <f>IFERROR(""&amp;INDEX(automaticUpdate,MATCH(Calculation!T67,changerange,0),1),"")</f>
        <v/>
      </c>
      <c r="V67" s="68" t="str">
        <f>IFERROR(IF(LEN(INDEX(Mindmap!$D$9:$D$407,MATCH(Calculation!T67,changerange,0),1))=0,"",INDEX(Mindmap!$D$9:$D$407,MATCH(Calculation!T67,changerange,0),1)),"")</f>
        <v/>
      </c>
      <c r="W67" s="67" t="str">
        <f t="shared" si="45"/>
        <v xml:space="preserve"> - </v>
      </c>
      <c r="X67" s="34" t="str">
        <f t="array" ref="X67">IFERROR(IF(AND(LEN(T67)&gt;0, Y67&gt;1),IF(MATCH(1,(IFERROR(SEARCH(T67&amp;".",$T$7:$T$406),0)),0)&gt;0,""),""),maxL)</f>
        <v/>
      </c>
      <c r="Y67" s="35" t="str">
        <f t="shared" si="23"/>
        <v/>
      </c>
      <c r="Z67" s="34" t="str">
        <f t="shared" si="15"/>
        <v/>
      </c>
      <c r="AA67" s="36" t="str">
        <f t="shared" si="16"/>
        <v/>
      </c>
      <c r="AB67" s="34" t="str">
        <f t="shared" si="46"/>
        <v/>
      </c>
      <c r="AC67" s="34" t="str">
        <f t="shared" si="47"/>
        <v/>
      </c>
      <c r="AH67" s="80" t="str">
        <f t="shared" si="19"/>
        <v/>
      </c>
      <c r="AI67" s="39" t="str">
        <f t="array" aca="1" ref="AI67" ca="1">IF(AND(X67="",ISNUMBER(Y67)),IF(Y67=1,IF($AJ$5&lt;=COUNTIF($Y$7:$Y$406,1),COUNTIF($Y$7:Y67,1),IFERROR(IF($BI$20="Y",0.5,1)*$AJ$5*COUNTIF($Y$7:Y67,1)/(1+COUNTIF($Y$7:$Y$406,1)), COUNTIF($Y$7:Y67,1))),
IF(OR(Y68=Y69,AND(Y68&gt;Y67,Y66&gt;=Y67)),AVERAGE(OFFSET(AJ67,0,0,IFERROR(MATCH(TRUE,Y68:$Y$406&lt;=Y67,0),406),1)),MIN(OFFSET(AJ67,0,0,IFERROR(MATCH(Y67,Y68:$Y$406,0),406),1)))),"")</f>
        <v/>
      </c>
      <c r="AJ67" s="40" t="str">
        <f>IF(ISNUMBER(X67),COUNT($X$7:X67),"")</f>
        <v/>
      </c>
      <c r="AL67" s="40" t="str">
        <f t="shared" si="25"/>
        <v/>
      </c>
      <c r="AM67" s="40" t="str">
        <f t="shared" si="26"/>
        <v/>
      </c>
      <c r="AP67" s="34" t="str">
        <f t="shared" si="27"/>
        <v/>
      </c>
      <c r="AQ67" s="34" t="str">
        <f t="shared" si="20"/>
        <v/>
      </c>
      <c r="AS67" s="5"/>
      <c r="AT67" s="16"/>
      <c r="AU67" s="16"/>
      <c r="AV67" s="108"/>
      <c r="AW67" s="109"/>
      <c r="AX67" s="34" t="str">
        <f t="shared" si="28"/>
        <v/>
      </c>
      <c r="AY67" s="34" t="str">
        <f t="shared" si="29"/>
        <v/>
      </c>
      <c r="BA67" s="91" t="str">
        <f>IF(OR(BB67="",BC67&lt;&gt;"",BD67&lt;&gt;""),"",COUNT($BA$6:BA66)+1)</f>
        <v/>
      </c>
      <c r="BB67" s="90" t="str">
        <f t="shared" si="33"/>
        <v/>
      </c>
      <c r="BC67" s="41" t="str">
        <f t="shared" si="30"/>
        <v>132</v>
      </c>
      <c r="BD67" s="34">
        <f>IF(ISNUMBER(MATCH(BB67,$BB$6:BB66,0)),2,"")</f>
        <v>2</v>
      </c>
      <c r="BE67" s="34" t="str">
        <f t="shared" si="31"/>
        <v/>
      </c>
      <c r="BK67" s="81">
        <f>IFERROR(IF(D67="",0,MATCH(D67,$D$6:D66,0)),0)+BL67</f>
        <v>0</v>
      </c>
      <c r="BL67" s="81">
        <f t="shared" si="32"/>
        <v>0</v>
      </c>
    </row>
    <row r="68" spans="2:64" x14ac:dyDescent="0.25">
      <c r="B68" s="5">
        <v>62</v>
      </c>
      <c r="C68" s="34" t="str">
        <f>IFERROR(IF(Calculation!D68="","",1),"")</f>
        <v/>
      </c>
      <c r="D68" s="67" t="str">
        <f>IFERROR(IF(INDEX(Mindmap!$B$9:$B$408,B68,1)=0,"",INDEX(Mindmap!$B$9:$B$408,B68,1)),"")</f>
        <v/>
      </c>
      <c r="E68" s="67">
        <f t="shared" si="0"/>
        <v>999999999</v>
      </c>
      <c r="F68" s="67" t="str">
        <f t="shared" si="34"/>
        <v/>
      </c>
      <c r="G68" s="67" t="str">
        <f t="shared" si="35"/>
        <v/>
      </c>
      <c r="H68" s="67" t="str">
        <f t="shared" si="36"/>
        <v/>
      </c>
      <c r="I68" s="67" t="str">
        <f t="shared" si="37"/>
        <v/>
      </c>
      <c r="J68" s="67" t="str">
        <f t="shared" si="38"/>
        <v/>
      </c>
      <c r="K68" s="67" t="str">
        <f t="shared" si="39"/>
        <v/>
      </c>
      <c r="L68" s="67" t="str">
        <f t="shared" si="40"/>
        <v/>
      </c>
      <c r="M68" s="67" t="str">
        <f t="shared" si="41"/>
        <v/>
      </c>
      <c r="N68" s="67" t="str">
        <f t="shared" si="42"/>
        <v/>
      </c>
      <c r="O68" s="67" t="str">
        <f t="shared" si="43"/>
        <v/>
      </c>
      <c r="P68" s="67" t="str">
        <f t="shared" si="44"/>
        <v/>
      </c>
      <c r="Q68" s="67" t="str">
        <f t="shared" si="21"/>
        <v/>
      </c>
      <c r="R68" s="37" t="str">
        <f t="shared" si="12"/>
        <v/>
      </c>
      <c r="S68" s="67">
        <f t="shared" si="22"/>
        <v>999999999</v>
      </c>
      <c r="T68" s="67" t="str">
        <f t="shared" si="13"/>
        <v/>
      </c>
      <c r="U68" s="68" t="str">
        <f>IFERROR(""&amp;INDEX(automaticUpdate,MATCH(Calculation!T68,changerange,0),1),"")</f>
        <v/>
      </c>
      <c r="V68" s="68" t="str">
        <f>IFERROR(IF(LEN(INDEX(Mindmap!$D$9:$D$407,MATCH(Calculation!T68,changerange,0),1))=0,"",INDEX(Mindmap!$D$9:$D$407,MATCH(Calculation!T68,changerange,0),1)),"")</f>
        <v/>
      </c>
      <c r="W68" s="67" t="str">
        <f t="shared" si="45"/>
        <v xml:space="preserve"> - </v>
      </c>
      <c r="X68" s="34" t="str">
        <f t="array" ref="X68">IFERROR(IF(AND(LEN(T68)&gt;0, Y68&gt;1),IF(MATCH(1,(IFERROR(SEARCH(T68&amp;".",$T$7:$T$406),0)),0)&gt;0,""),""),maxL)</f>
        <v/>
      </c>
      <c r="Y68" s="35" t="str">
        <f t="shared" si="23"/>
        <v/>
      </c>
      <c r="Z68" s="34" t="str">
        <f t="shared" si="15"/>
        <v/>
      </c>
      <c r="AA68" s="36" t="str">
        <f t="shared" si="16"/>
        <v/>
      </c>
      <c r="AB68" s="34" t="str">
        <f t="shared" si="46"/>
        <v/>
      </c>
      <c r="AC68" s="34" t="str">
        <f t="shared" si="47"/>
        <v/>
      </c>
      <c r="AH68" s="80" t="str">
        <f t="shared" si="19"/>
        <v/>
      </c>
      <c r="AI68" s="39" t="str">
        <f t="array" aca="1" ref="AI68" ca="1">IF(AND(X68="",ISNUMBER(Y68)),IF(Y68=1,IF($AJ$5&lt;=COUNTIF($Y$7:$Y$406,1),COUNTIF($Y$7:Y68,1),IFERROR(IF($BI$20="Y",0.5,1)*$AJ$5*COUNTIF($Y$7:Y68,1)/(1+COUNTIF($Y$7:$Y$406,1)), COUNTIF($Y$7:Y68,1))),
IF(OR(Y69=Y70,AND(Y69&gt;Y68,Y67&gt;=Y68)),AVERAGE(OFFSET(AJ68,0,0,IFERROR(MATCH(TRUE,Y69:$Y$406&lt;=Y68,0),406),1)),MIN(OFFSET(AJ68,0,0,IFERROR(MATCH(Y68,Y69:$Y$406,0),406),1)))),"")</f>
        <v/>
      </c>
      <c r="AJ68" s="40" t="str">
        <f>IF(ISNUMBER(X68),COUNT($X$7:X68),"")</f>
        <v/>
      </c>
      <c r="AL68" s="40" t="str">
        <f t="shared" si="25"/>
        <v/>
      </c>
      <c r="AM68" s="40" t="str">
        <f t="shared" si="26"/>
        <v/>
      </c>
      <c r="AP68" s="34" t="str">
        <f t="shared" si="27"/>
        <v/>
      </c>
      <c r="AQ68" s="34" t="str">
        <f t="shared" si="20"/>
        <v/>
      </c>
      <c r="AS68" s="5"/>
      <c r="AT68" s="16"/>
      <c r="AU68" s="16"/>
      <c r="AV68" s="108"/>
      <c r="AW68" s="109"/>
      <c r="AX68" s="34" t="str">
        <f t="shared" si="28"/>
        <v/>
      </c>
      <c r="AY68" s="34" t="str">
        <f t="shared" si="29"/>
        <v/>
      </c>
      <c r="BA68" s="91" t="str">
        <f>IF(OR(BB68="",BC68&lt;&gt;"",BD68&lt;&gt;""),"",COUNT($BA$6:BA67)+1)</f>
        <v/>
      </c>
      <c r="BB68" s="90" t="str">
        <f t="shared" si="33"/>
        <v/>
      </c>
      <c r="BC68" s="41" t="str">
        <f t="shared" si="30"/>
        <v>132</v>
      </c>
      <c r="BD68" s="34">
        <f>IF(ISNUMBER(MATCH(BB68,$BB$6:BB67,0)),2,"")</f>
        <v>2</v>
      </c>
      <c r="BE68" s="34" t="str">
        <f t="shared" si="31"/>
        <v/>
      </c>
      <c r="BK68" s="81">
        <f>IFERROR(IF(D68="",0,MATCH(D68,$D$6:D67,0)),0)+BL68</f>
        <v>0</v>
      </c>
      <c r="BL68" s="81">
        <f t="shared" si="32"/>
        <v>0</v>
      </c>
    </row>
    <row r="69" spans="2:64" x14ac:dyDescent="0.25">
      <c r="B69" s="5">
        <v>63</v>
      </c>
      <c r="C69" s="34" t="str">
        <f>IFERROR(IF(Calculation!D69="","",1),"")</f>
        <v/>
      </c>
      <c r="D69" s="67" t="str">
        <f>IFERROR(IF(INDEX(Mindmap!$B$9:$B$408,B69,1)=0,"",INDEX(Mindmap!$B$9:$B$408,B69,1)),"")</f>
        <v/>
      </c>
      <c r="E69" s="67">
        <f t="shared" si="0"/>
        <v>999999999</v>
      </c>
      <c r="F69" s="67" t="str">
        <f t="shared" si="34"/>
        <v/>
      </c>
      <c r="G69" s="67" t="str">
        <f t="shared" si="35"/>
        <v/>
      </c>
      <c r="H69" s="67" t="str">
        <f t="shared" si="36"/>
        <v/>
      </c>
      <c r="I69" s="67" t="str">
        <f t="shared" si="37"/>
        <v/>
      </c>
      <c r="J69" s="67" t="str">
        <f t="shared" si="38"/>
        <v/>
      </c>
      <c r="K69" s="67" t="str">
        <f t="shared" si="39"/>
        <v/>
      </c>
      <c r="L69" s="67" t="str">
        <f t="shared" si="40"/>
        <v/>
      </c>
      <c r="M69" s="67" t="str">
        <f t="shared" si="41"/>
        <v/>
      </c>
      <c r="N69" s="67" t="str">
        <f t="shared" si="42"/>
        <v/>
      </c>
      <c r="O69" s="67" t="str">
        <f t="shared" si="43"/>
        <v/>
      </c>
      <c r="P69" s="67" t="str">
        <f t="shared" si="44"/>
        <v/>
      </c>
      <c r="Q69" s="67" t="str">
        <f t="shared" si="21"/>
        <v/>
      </c>
      <c r="R69" s="37" t="str">
        <f t="shared" si="12"/>
        <v/>
      </c>
      <c r="S69" s="67">
        <f t="shared" si="22"/>
        <v>999999999</v>
      </c>
      <c r="T69" s="67" t="str">
        <f t="shared" si="13"/>
        <v/>
      </c>
      <c r="U69" s="68" t="str">
        <f>IFERROR(""&amp;INDEX(automaticUpdate,MATCH(Calculation!T69,changerange,0),1),"")</f>
        <v/>
      </c>
      <c r="V69" s="68" t="str">
        <f>IFERROR(IF(LEN(INDEX(Mindmap!$D$9:$D$407,MATCH(Calculation!T69,changerange,0),1))=0,"",INDEX(Mindmap!$D$9:$D$407,MATCH(Calculation!T69,changerange,0),1)),"")</f>
        <v/>
      </c>
      <c r="W69" s="67" t="str">
        <f t="shared" si="45"/>
        <v xml:space="preserve"> - </v>
      </c>
      <c r="X69" s="34" t="str">
        <f t="array" ref="X69">IFERROR(IF(AND(LEN(T69)&gt;0, Y69&gt;1),IF(MATCH(1,(IFERROR(SEARCH(T69&amp;".",$T$7:$T$406),0)),0)&gt;0,""),""),maxL)</f>
        <v/>
      </c>
      <c r="Y69" s="35" t="str">
        <f t="shared" si="23"/>
        <v/>
      </c>
      <c r="Z69" s="34" t="str">
        <f t="shared" si="15"/>
        <v/>
      </c>
      <c r="AA69" s="36" t="str">
        <f t="shared" si="16"/>
        <v/>
      </c>
      <c r="AB69" s="34" t="str">
        <f t="shared" si="46"/>
        <v/>
      </c>
      <c r="AC69" s="34" t="str">
        <f t="shared" si="47"/>
        <v/>
      </c>
      <c r="AH69" s="80" t="str">
        <f t="shared" si="19"/>
        <v/>
      </c>
      <c r="AI69" s="39" t="str">
        <f t="array" aca="1" ref="AI69" ca="1">IF(AND(X69="",ISNUMBER(Y69)),IF(Y69=1,IF($AJ$5&lt;=COUNTIF($Y$7:$Y$406,1),COUNTIF($Y$7:Y69,1),IFERROR(IF($BI$20="Y",0.5,1)*$AJ$5*COUNTIF($Y$7:Y69,1)/(1+COUNTIF($Y$7:$Y$406,1)), COUNTIF($Y$7:Y69,1))),
IF(OR(Y70=Y71,AND(Y70&gt;Y69,Y68&gt;=Y69)),AVERAGE(OFFSET(AJ69,0,0,IFERROR(MATCH(TRUE,Y70:$Y$406&lt;=Y69,0),406),1)),MIN(OFFSET(AJ69,0,0,IFERROR(MATCH(Y69,Y70:$Y$406,0),406),1)))),"")</f>
        <v/>
      </c>
      <c r="AJ69" s="40" t="str">
        <f>IF(ISNUMBER(X69),COUNT($X$7:X69),"")</f>
        <v/>
      </c>
      <c r="AL69" s="40" t="str">
        <f t="shared" si="25"/>
        <v/>
      </c>
      <c r="AM69" s="40" t="str">
        <f t="shared" si="26"/>
        <v/>
      </c>
      <c r="AP69" s="34" t="str">
        <f t="shared" si="27"/>
        <v/>
      </c>
      <c r="AQ69" s="34" t="str">
        <f t="shared" si="20"/>
        <v/>
      </c>
      <c r="AS69" s="5"/>
      <c r="AT69" s="16"/>
      <c r="AU69" s="16"/>
      <c r="AV69" s="108"/>
      <c r="AW69" s="109"/>
      <c r="AX69" s="34" t="str">
        <f t="shared" si="28"/>
        <v/>
      </c>
      <c r="AY69" s="34" t="str">
        <f t="shared" si="29"/>
        <v/>
      </c>
      <c r="BA69" s="91" t="str">
        <f>IF(OR(BB69="",BC69&lt;&gt;"",BD69&lt;&gt;""),"",COUNT($BA$6:BA68)+1)</f>
        <v/>
      </c>
      <c r="BB69" s="90" t="str">
        <f t="shared" si="33"/>
        <v/>
      </c>
      <c r="BC69" s="41" t="str">
        <f t="shared" si="30"/>
        <v>132</v>
      </c>
      <c r="BD69" s="34">
        <f>IF(ISNUMBER(MATCH(BB69,$BB$6:BB68,0)),2,"")</f>
        <v>2</v>
      </c>
      <c r="BE69" s="34" t="str">
        <f t="shared" si="31"/>
        <v/>
      </c>
      <c r="BK69" s="81">
        <f>IFERROR(IF(D69="",0,MATCH(D69,$D$6:D68,0)),0)+BL69</f>
        <v>0</v>
      </c>
      <c r="BL69" s="81">
        <f t="shared" si="32"/>
        <v>0</v>
      </c>
    </row>
    <row r="70" spans="2:64" x14ac:dyDescent="0.25">
      <c r="B70" s="5">
        <v>64</v>
      </c>
      <c r="C70" s="34" t="str">
        <f>IFERROR(IF(Calculation!D70="","",1),"")</f>
        <v/>
      </c>
      <c r="D70" s="67" t="str">
        <f>IFERROR(IF(INDEX(Mindmap!$B$9:$B$408,B70,1)=0,"",INDEX(Mindmap!$B$9:$B$408,B70,1)),"")</f>
        <v/>
      </c>
      <c r="E70" s="67">
        <f t="shared" si="0"/>
        <v>999999999</v>
      </c>
      <c r="F70" s="67" t="str">
        <f t="shared" si="34"/>
        <v/>
      </c>
      <c r="G70" s="67" t="str">
        <f t="shared" si="35"/>
        <v/>
      </c>
      <c r="H70" s="67" t="str">
        <f t="shared" si="36"/>
        <v/>
      </c>
      <c r="I70" s="67" t="str">
        <f t="shared" si="37"/>
        <v/>
      </c>
      <c r="J70" s="67" t="str">
        <f t="shared" si="38"/>
        <v/>
      </c>
      <c r="K70" s="67" t="str">
        <f t="shared" si="39"/>
        <v/>
      </c>
      <c r="L70" s="67" t="str">
        <f t="shared" si="40"/>
        <v/>
      </c>
      <c r="M70" s="67" t="str">
        <f t="shared" si="41"/>
        <v/>
      </c>
      <c r="N70" s="67" t="str">
        <f t="shared" si="42"/>
        <v/>
      </c>
      <c r="O70" s="67" t="str">
        <f t="shared" si="43"/>
        <v/>
      </c>
      <c r="P70" s="67" t="str">
        <f t="shared" si="44"/>
        <v/>
      </c>
      <c r="Q70" s="67" t="str">
        <f t="shared" si="21"/>
        <v/>
      </c>
      <c r="R70" s="37" t="str">
        <f t="shared" si="12"/>
        <v/>
      </c>
      <c r="S70" s="67">
        <f t="shared" si="22"/>
        <v>999999999</v>
      </c>
      <c r="T70" s="67" t="str">
        <f t="shared" si="13"/>
        <v/>
      </c>
      <c r="U70" s="68" t="str">
        <f>IFERROR(""&amp;INDEX(automaticUpdate,MATCH(Calculation!T70,changerange,0),1),"")</f>
        <v/>
      </c>
      <c r="V70" s="68" t="str">
        <f>IFERROR(IF(LEN(INDEX(Mindmap!$D$9:$D$407,MATCH(Calculation!T70,changerange,0),1))=0,"",INDEX(Mindmap!$D$9:$D$407,MATCH(Calculation!T70,changerange,0),1)),"")</f>
        <v/>
      </c>
      <c r="W70" s="67" t="str">
        <f t="shared" si="45"/>
        <v xml:space="preserve"> - </v>
      </c>
      <c r="X70" s="34" t="str">
        <f t="array" ref="X70">IFERROR(IF(AND(LEN(T70)&gt;0, Y70&gt;1),IF(MATCH(1,(IFERROR(SEARCH(T70&amp;".",$T$7:$T$406),0)),0)&gt;0,""),""),maxL)</f>
        <v/>
      </c>
      <c r="Y70" s="35" t="str">
        <f t="shared" si="23"/>
        <v/>
      </c>
      <c r="Z70" s="34" t="str">
        <f t="shared" si="15"/>
        <v/>
      </c>
      <c r="AA70" s="36" t="str">
        <f t="shared" si="16"/>
        <v/>
      </c>
      <c r="AB70" s="34" t="str">
        <f t="shared" si="46"/>
        <v/>
      </c>
      <c r="AC70" s="34" t="str">
        <f t="shared" si="47"/>
        <v/>
      </c>
      <c r="AH70" s="80" t="str">
        <f t="shared" si="19"/>
        <v/>
      </c>
      <c r="AI70" s="39" t="str">
        <f t="array" aca="1" ref="AI70" ca="1">IF(AND(X70="",ISNUMBER(Y70)),IF(Y70=1,IF($AJ$5&lt;=COUNTIF($Y$7:$Y$406,1),COUNTIF($Y$7:Y70,1),IFERROR(IF($BI$20="Y",0.5,1)*$AJ$5*COUNTIF($Y$7:Y70,1)/(1+COUNTIF($Y$7:$Y$406,1)), COUNTIF($Y$7:Y70,1))),
IF(OR(Y71=Y72,AND(Y71&gt;Y70,Y69&gt;=Y70)),AVERAGE(OFFSET(AJ70,0,0,IFERROR(MATCH(TRUE,Y71:$Y$406&lt;=Y70,0),406),1)),MIN(OFFSET(AJ70,0,0,IFERROR(MATCH(Y70,Y71:$Y$406,0),406),1)))),"")</f>
        <v/>
      </c>
      <c r="AJ70" s="40" t="str">
        <f>IF(ISNUMBER(X70),COUNT($X$7:X70),"")</f>
        <v/>
      </c>
      <c r="AL70" s="40" t="str">
        <f t="shared" si="25"/>
        <v/>
      </c>
      <c r="AM70" s="40" t="str">
        <f t="shared" si="26"/>
        <v/>
      </c>
      <c r="AP70" s="34" t="str">
        <f t="shared" si="27"/>
        <v/>
      </c>
      <c r="AQ70" s="34" t="str">
        <f t="shared" si="20"/>
        <v/>
      </c>
      <c r="AS70" s="5"/>
      <c r="AT70" s="16"/>
      <c r="AU70" s="16"/>
      <c r="AV70" s="108"/>
      <c r="AW70" s="109"/>
      <c r="AX70" s="34" t="str">
        <f t="shared" si="28"/>
        <v/>
      </c>
      <c r="AY70" s="34" t="str">
        <f t="shared" si="29"/>
        <v/>
      </c>
      <c r="BA70" s="91" t="str">
        <f>IF(OR(BB70="",BC70&lt;&gt;"",BD70&lt;&gt;""),"",COUNT($BA$6:BA69)+1)</f>
        <v/>
      </c>
      <c r="BB70" s="90" t="str">
        <f t="shared" si="33"/>
        <v/>
      </c>
      <c r="BC70" s="41" t="str">
        <f t="shared" si="30"/>
        <v>132</v>
      </c>
      <c r="BD70" s="34">
        <f>IF(ISNUMBER(MATCH(BB70,$BB$6:BB69,0)),2,"")</f>
        <v>2</v>
      </c>
      <c r="BE70" s="34" t="str">
        <f t="shared" si="31"/>
        <v/>
      </c>
      <c r="BK70" s="81">
        <f>IFERROR(IF(D70="",0,MATCH(D70,$D$6:D69,0)),0)+BL70</f>
        <v>0</v>
      </c>
      <c r="BL70" s="81">
        <f t="shared" si="32"/>
        <v>0</v>
      </c>
    </row>
    <row r="71" spans="2:64" x14ac:dyDescent="0.25">
      <c r="B71" s="5">
        <v>65</v>
      </c>
      <c r="C71" s="34" t="str">
        <f>IFERROR(IF(Calculation!D71="","",1),"")</f>
        <v/>
      </c>
      <c r="D71" s="67" t="str">
        <f>IFERROR(IF(INDEX(Mindmap!$B$9:$B$408,B71,1)=0,"",INDEX(Mindmap!$B$9:$B$408,B71,1)),"")</f>
        <v/>
      </c>
      <c r="E71" s="67">
        <f t="shared" ref="E71:E134" si="48">IF(D71="",999999999,1*(P71&amp;REPT(0,$Q$5+COUNT($F$5:$O$5)-LEN(P71))))</f>
        <v>999999999</v>
      </c>
      <c r="F71" s="67" t="str">
        <f t="shared" si="34"/>
        <v/>
      </c>
      <c r="G71" s="67" t="str">
        <f t="shared" ref="G71:G102" si="49">IFERROR(IF(1*$Q71&lt;1*G$6,"",IF(AND(G$5=2,LEN(SUBSTITUTE(MID($D71,SEARCH(";",SUBSTITUTE($D71,".",";",G$6-1),1)+1,2),".",""))=1),"0" &amp; SUBSTITUTE(MID($D71,SEARCH(";",SUBSTITUTE($D71,".",";",G$6-1),1)+1,2),".",""),SUBSTITUTE(MID($D71,SEARCH(";",SUBSTITUTE($D71,".",";",G$6-1),1)+1,2),".",""))),"")</f>
        <v/>
      </c>
      <c r="H71" s="67" t="str">
        <f t="shared" ref="H71:H102" si="50">IFERROR(IF(1*$Q71&lt;1*H$6,"",IF(AND(H$5=2,LEN(SUBSTITUTE(MID($D71,SEARCH(";",SUBSTITUTE($D71,".",";",H$6-1),1)+1,2),".",""))=1),"0" &amp; SUBSTITUTE(MID($D71,SEARCH(";",SUBSTITUTE($D71,".",";",H$6-1),1)+1,2),".",""),SUBSTITUTE(MID($D71,SEARCH(";",SUBSTITUTE($D71,".",";",H$6-1),1)+1,2),".",""))),"")</f>
        <v/>
      </c>
      <c r="I71" s="67" t="str">
        <f t="shared" ref="I71:I102" si="51">IFERROR(IF(1*$Q71&lt;1*I$6,"",IF(AND(I$5=2,LEN(SUBSTITUTE(MID($D71,SEARCH(";",SUBSTITUTE($D71,".",";",I$6-1),1)+1,2),".",""))=1),"0" &amp; SUBSTITUTE(MID($D71,SEARCH(";",SUBSTITUTE($D71,".",";",I$6-1),1)+1,2),".",""),SUBSTITUTE(MID($D71,SEARCH(";",SUBSTITUTE($D71,".",";",I$6-1),1)+1,2),".",""))),"")</f>
        <v/>
      </c>
      <c r="J71" s="67" t="str">
        <f t="shared" ref="J71:J102" si="52">IFERROR(IF(1*$Q71&lt;1*J$6,"",IF(AND(J$5=2,LEN(SUBSTITUTE(MID($D71,SEARCH(";",SUBSTITUTE($D71,".",";",J$6-1),1)+1,2),".",""))=1),"0" &amp; SUBSTITUTE(MID($D71,SEARCH(";",SUBSTITUTE($D71,".",";",J$6-1),1)+1,2),".",""),SUBSTITUTE(MID($D71,SEARCH(";",SUBSTITUTE($D71,".",";",J$6-1),1)+1,2),".",""))),"")</f>
        <v/>
      </c>
      <c r="K71" s="67" t="str">
        <f t="shared" ref="K71:K102" si="53">IFERROR(IF(1*$Q71&lt;1*K$6,"",IF(AND(K$5=2,LEN(SUBSTITUTE(MID($D71,SEARCH(";",SUBSTITUTE($D71,".",";",K$6-1),1)+1,2),".",""))=1),"0" &amp; SUBSTITUTE(MID($D71,SEARCH(";",SUBSTITUTE($D71,".",";",K$6-1),1)+1,2),".",""),SUBSTITUTE(MID($D71,SEARCH(";",SUBSTITUTE($D71,".",";",K$6-1),1)+1,2),".",""))),"")</f>
        <v/>
      </c>
      <c r="L71" s="67" t="str">
        <f t="shared" ref="L71:L102" si="54">IFERROR(IF(1*$Q71&lt;1*L$6,"",IF(AND(L$5=2,LEN(SUBSTITUTE(MID($D71,SEARCH(";",SUBSTITUTE($D71,".",";",L$6-1),1)+1,2),".",""))=1),"0" &amp; SUBSTITUTE(MID($D71,SEARCH(";",SUBSTITUTE($D71,".",";",L$6-1),1)+1,2),".",""),SUBSTITUTE(MID($D71,SEARCH(";",SUBSTITUTE($D71,".",";",L$6-1),1)+1,2),".",""))),"")</f>
        <v/>
      </c>
      <c r="M71" s="67" t="str">
        <f t="shared" ref="M71:M102" si="55">IFERROR(IF(1*$Q71&lt;1*M$6,"",IF(AND(M$5=2,LEN(SUBSTITUTE(MID($D71,SEARCH(";",SUBSTITUTE($D71,".",";",M$6-1),1)+1,2),".",""))=1),"0" &amp; SUBSTITUTE(MID($D71,SEARCH(";",SUBSTITUTE($D71,".",";",M$6-1),1)+1,2),".",""),SUBSTITUTE(MID($D71,SEARCH(";",SUBSTITUTE($D71,".",";",M$6-1),1)+1,2),".",""))),"")</f>
        <v/>
      </c>
      <c r="N71" s="67" t="str">
        <f t="shared" ref="N71:N102" si="56">IFERROR(IF(1*$Q71&lt;1*N$6,"",IF(AND(N$5=2,LEN(SUBSTITUTE(MID($D71,SEARCH(";",SUBSTITUTE($D71,".",";",N$6-1),1)+1,2),".",""))=1),"0" &amp; SUBSTITUTE(MID($D71,SEARCH(";",SUBSTITUTE($D71,".",";",N$6-1),1)+1,2),".",""),SUBSTITUTE(MID($D71,SEARCH(";",SUBSTITUTE($D71,".",";",N$6-1),1)+1,2),".",""))),"")</f>
        <v/>
      </c>
      <c r="O71" s="67" t="str">
        <f t="shared" ref="O71:O102" si="57">IFERROR(IF(1*$Q71&lt;1*O$6,"",IF(AND(O$5=2,LEN(SUBSTITUTE(MID($D71,SEARCH(";",SUBSTITUTE($D71,".",";",O$6-1),1)+1,2),".",""))=1),"0" &amp; SUBSTITUTE(MID($D71,SEARCH(";",SUBSTITUTE($D71,".",";",O$6-1),1)+1,2),".",""),SUBSTITUTE(MID($D71,SEARCH(";",SUBSTITUTE($D71,".",";",O$6-1),1)+1,2),".",""))),"")</f>
        <v/>
      </c>
      <c r="P71" s="67" t="str">
        <f t="shared" ref="P71:P102" si="58">F71&amp;G71&amp;H71&amp;I71&amp;J71&amp;K71&amp;L71&amp;M71&amp;N71&amp;O71</f>
        <v/>
      </c>
      <c r="Q71" s="67" t="str">
        <f t="shared" si="21"/>
        <v/>
      </c>
      <c r="R71" s="37" t="str">
        <f t="shared" ref="R71:R134" si="59">IF(ISNUMBER(Q71),IF(Q71=1,IF(LEN(D71)&gt;1,2,""),IF(LEN(RIGHT(D71,LEN(D71)-SEARCH(";",SUBSTITUTE(D71,".",";",Q71-1),1)))&gt;1,2,"")),"")</f>
        <v/>
      </c>
      <c r="S71" s="67">
        <f t="shared" si="22"/>
        <v>999999999</v>
      </c>
      <c r="T71" s="67" t="str">
        <f t="shared" ref="T71:T134" si="60">INDEX($D$7:$D$406,MATCH(S71,$E$7:$E$406,0),1)</f>
        <v/>
      </c>
      <c r="U71" s="68" t="str">
        <f>IFERROR(""&amp;INDEX(automaticUpdate,MATCH(Calculation!T71,changerange,0),1),"")</f>
        <v/>
      </c>
      <c r="V71" s="68" t="str">
        <f>IFERROR(IF(LEN(INDEX(Mindmap!$D$9:$D$407,MATCH(Calculation!T71,changerange,0),1))=0,"",INDEX(Mindmap!$D$9:$D$407,MATCH(Calculation!T71,changerange,0),1)),"")</f>
        <v/>
      </c>
      <c r="W71" s="67" t="str">
        <f t="shared" ref="W71:W102" si="61">T71 &amp; " - " &amp;U71</f>
        <v xml:space="preserve"> - </v>
      </c>
      <c r="X71" s="34" t="str">
        <f t="array" ref="X71">IFERROR(IF(AND(LEN(T71)&gt;0, Y71&gt;1),IF(MATCH(1,(IFERROR(SEARCH(T71&amp;".",$T$7:$T$406),0)),0)&gt;0,""),""),maxL)</f>
        <v/>
      </c>
      <c r="Y71" s="35" t="str">
        <f t="shared" si="23"/>
        <v/>
      </c>
      <c r="Z71" s="34" t="str">
        <f t="shared" ref="Z71:Z134" si="62">IF(AND(ISNUMBER(Y71),Y71&gt;1),IF(B71&lt;$AF$9,1,-1),"")</f>
        <v/>
      </c>
      <c r="AA71" s="36" t="str">
        <f t="shared" ref="AA71:AA134" si="63">IF(V71="","",IF(INDEX(side,MATCH(V71,$T$7:$T$406,0),1)=Z71,Z71,-1*Z71))</f>
        <v/>
      </c>
      <c r="AB71" s="34" t="str">
        <f t="shared" ref="AB71:AB102" si="64">IF(Y71=2,ROW(Y71)-ROW($AB$6),"")</f>
        <v/>
      </c>
      <c r="AC71" s="34" t="str">
        <f t="shared" ref="AC71:AC102" si="65">IFERROR(Y71*Z71,"")</f>
        <v/>
      </c>
      <c r="AH71" s="80" t="str">
        <f t="shared" ref="AH71:AH134" si="66">IFERROR((Y71-1)*IF(Z71="",1,Z71),"")</f>
        <v/>
      </c>
      <c r="AI71" s="39" t="str">
        <f t="array" aca="1" ref="AI71" ca="1">IF(AND(X71="",ISNUMBER(Y71)),IF(Y71=1,IF($AJ$5&lt;=COUNTIF($Y$7:$Y$406,1),COUNTIF($Y$7:Y71,1),IFERROR(IF($BI$20="Y",0.5,1)*$AJ$5*COUNTIF($Y$7:Y71,1)/(1+COUNTIF($Y$7:$Y$406,1)), COUNTIF($Y$7:Y71,1))),
IF(OR(Y72=Y73,AND(Y72&gt;Y71,Y70&gt;=Y71)),AVERAGE(OFFSET(AJ71,0,0,IFERROR(MATCH(TRUE,Y72:$Y$406&lt;=Y71,0),406),1)),MIN(OFFSET(AJ71,0,0,IFERROR(MATCH(Y71,Y72:$Y$406,0),406),1)))),"")</f>
        <v/>
      </c>
      <c r="AJ71" s="40" t="str">
        <f>IF(ISNUMBER(X71),COUNT($X$7:X71),"")</f>
        <v/>
      </c>
      <c r="AL71" s="40" t="str">
        <f t="shared" si="25"/>
        <v/>
      </c>
      <c r="AM71" s="40" t="str">
        <f t="shared" si="26"/>
        <v/>
      </c>
      <c r="AP71" s="34" t="str">
        <f t="shared" si="27"/>
        <v/>
      </c>
      <c r="AQ71" s="34" t="str">
        <f t="shared" ref="AQ71:AQ134" si="67">IF(V71="","",IF(LEN(V71)-LEN(SUBSTITUTE(V71,".",""))+1&lt;Y71,-1,IF((LEN(V71)-LEN(SUBSTITUTE(V71,".",""))+1)=Y71,0,1)))</f>
        <v/>
      </c>
      <c r="AS71" s="5"/>
      <c r="AT71" s="16"/>
      <c r="AU71" s="16"/>
      <c r="AV71" s="108"/>
      <c r="AW71" s="109"/>
      <c r="AX71" s="34" t="str">
        <f t="shared" si="28"/>
        <v/>
      </c>
      <c r="AY71" s="34" t="str">
        <f t="shared" si="29"/>
        <v/>
      </c>
      <c r="BA71" s="91" t="str">
        <f>IF(OR(BB71="",BC71&lt;&gt;"",BD71&lt;&gt;""),"",COUNT($BA$6:BA70)+1)</f>
        <v/>
      </c>
      <c r="BB71" s="90" t="str">
        <f t="shared" si="33"/>
        <v/>
      </c>
      <c r="BC71" s="41" t="str">
        <f t="shared" si="30"/>
        <v>132</v>
      </c>
      <c r="BD71" s="34">
        <f>IF(ISNUMBER(MATCH(BB71,$BB$6:BB70,0)),2,"")</f>
        <v>2</v>
      </c>
      <c r="BE71" s="34" t="str">
        <f t="shared" si="31"/>
        <v/>
      </c>
      <c r="BK71" s="81">
        <f>IFERROR(IF(D71="",0,MATCH(D71,$D$6:D70,0)),0)+BL71</f>
        <v>0</v>
      </c>
      <c r="BL71" s="81">
        <f t="shared" si="32"/>
        <v>0</v>
      </c>
    </row>
    <row r="72" spans="2:64" x14ac:dyDescent="0.25">
      <c r="B72" s="5">
        <v>66</v>
      </c>
      <c r="C72" s="34" t="str">
        <f>IFERROR(IF(Calculation!D72="","",1),"")</f>
        <v/>
      </c>
      <c r="D72" s="67" t="str">
        <f>IFERROR(IF(INDEX(Mindmap!$B$9:$B$408,B72,1)=0,"",INDEX(Mindmap!$B$9:$B$408,B72,1)),"")</f>
        <v/>
      </c>
      <c r="E72" s="67">
        <f t="shared" si="48"/>
        <v>999999999</v>
      </c>
      <c r="F72" s="67" t="str">
        <f t="shared" si="34"/>
        <v/>
      </c>
      <c r="G72" s="67" t="str">
        <f t="shared" si="49"/>
        <v/>
      </c>
      <c r="H72" s="67" t="str">
        <f t="shared" si="50"/>
        <v/>
      </c>
      <c r="I72" s="67" t="str">
        <f t="shared" si="51"/>
        <v/>
      </c>
      <c r="J72" s="67" t="str">
        <f t="shared" si="52"/>
        <v/>
      </c>
      <c r="K72" s="67" t="str">
        <f t="shared" si="53"/>
        <v/>
      </c>
      <c r="L72" s="67" t="str">
        <f t="shared" si="54"/>
        <v/>
      </c>
      <c r="M72" s="67" t="str">
        <f t="shared" si="55"/>
        <v/>
      </c>
      <c r="N72" s="67" t="str">
        <f t="shared" si="56"/>
        <v/>
      </c>
      <c r="O72" s="67" t="str">
        <f t="shared" si="57"/>
        <v/>
      </c>
      <c r="P72" s="67" t="str">
        <f t="shared" si="58"/>
        <v/>
      </c>
      <c r="Q72" s="67" t="str">
        <f t="shared" ref="Q72:Q135" si="68">IF(LEN(D72)&gt;0,LEN(D72)-LEN(SUBSTITUTE(D72,".",""))+1,"")</f>
        <v/>
      </c>
      <c r="R72" s="37" t="str">
        <f t="shared" si="59"/>
        <v/>
      </c>
      <c r="S72" s="67">
        <f t="shared" ref="S72:S135" si="69">SMALL($E$7:$E$406,ROW(A72)-ROW($A$6))</f>
        <v>999999999</v>
      </c>
      <c r="T72" s="67" t="str">
        <f t="shared" si="60"/>
        <v/>
      </c>
      <c r="U72" s="68" t="str">
        <f>IFERROR(""&amp;INDEX(automaticUpdate,MATCH(Calculation!T72,changerange,0),1),"")</f>
        <v/>
      </c>
      <c r="V72" s="68" t="str">
        <f>IFERROR(IF(LEN(INDEX(Mindmap!$D$9:$D$407,MATCH(Calculation!T72,changerange,0),1))=0,"",INDEX(Mindmap!$D$9:$D$407,MATCH(Calculation!T72,changerange,0),1)),"")</f>
        <v/>
      </c>
      <c r="W72" s="67" t="str">
        <f t="shared" si="61"/>
        <v xml:space="preserve"> - </v>
      </c>
      <c r="X72" s="34" t="str">
        <f t="array" ref="X72">IFERROR(IF(AND(LEN(T72)&gt;0, Y72&gt;1),IF(MATCH(1,(IFERROR(SEARCH(T72&amp;".",$T$7:$T$406),0)),0)&gt;0,""),""),maxL)</f>
        <v/>
      </c>
      <c r="Y72" s="35" t="str">
        <f t="shared" ref="Y72:Y135" si="70">IF(LEN(T72)&gt;0,LEN(T72)-LEN(SUBSTITUTE(T72,".",""))+1,"")</f>
        <v/>
      </c>
      <c r="Z72" s="34" t="str">
        <f t="shared" si="62"/>
        <v/>
      </c>
      <c r="AA72" s="36" t="str">
        <f t="shared" si="63"/>
        <v/>
      </c>
      <c r="AB72" s="34" t="str">
        <f t="shared" si="64"/>
        <v/>
      </c>
      <c r="AC72" s="34" t="str">
        <f t="shared" si="65"/>
        <v/>
      </c>
      <c r="AH72" s="80" t="str">
        <f t="shared" si="66"/>
        <v/>
      </c>
      <c r="AI72" s="39" t="str">
        <f t="array" aca="1" ref="AI72" ca="1">IF(AND(X72="",ISNUMBER(Y72)),IF(Y72=1,IF($AJ$5&lt;=COUNTIF($Y$7:$Y$406,1),COUNTIF($Y$7:Y72,1),IFERROR(IF($BI$20="Y",0.5,1)*$AJ$5*COUNTIF($Y$7:Y72,1)/(1+COUNTIF($Y$7:$Y$406,1)), COUNTIF($Y$7:Y72,1))),
IF(OR(Y73=Y74,AND(Y73&gt;Y72,Y71&gt;=Y72)),AVERAGE(OFFSET(AJ72,0,0,IFERROR(MATCH(TRUE,Y73:$Y$406&lt;=Y72,0),406),1)),MIN(OFFSET(AJ72,0,0,IFERROR(MATCH(Y72,Y73:$Y$406,0),406),1)))),"")</f>
        <v/>
      </c>
      <c r="AJ72" s="40" t="str">
        <f>IF(ISNUMBER(X72),COUNT($X$7:X72),"")</f>
        <v/>
      </c>
      <c r="AL72" s="40" t="str">
        <f t="shared" ref="AL72:AL135" si="71">IF(AND($BI$20="Y", $AJ$5&lt;&gt;0),IF(ISNUMBER(Y72),AH72-$AF$13-1,""),IF(ISNUMBER(Y72),Y72-1,""))</f>
        <v/>
      </c>
      <c r="AM72" s="40" t="str">
        <f t="shared" ref="AM72:AM135" si="72">IF(ISNUMBER(Y72),IF(AND($BI$20="Y",$AJ$5&lt;&gt;0), IF(AND(ROW(AK72)-ROW($AK$6)&gt;=$AF$9,IF(ISNUMBER(AI72),AI72,AJ72)&gt;$AF$11),IF(ISNUMBER(AI72),AI72,AJ72)-$AF$11,IF(ISNUMBER(AI72),AI72,AJ72)),  IF(ISNUMBER(AI72),AI72,AJ72) )-1,"")</f>
        <v/>
      </c>
      <c r="AP72" s="34" t="str">
        <f t="shared" ref="AP72:AP135" si="73">IF(OR(Y72=1,Y72=""),"",LEFT(SUBSTITUTE(T72,".",";",Y72-1),SEARCH(";",SUBSTITUTE(T72,".",";",Y72-1),1)-1))</f>
        <v/>
      </c>
      <c r="AQ72" s="34" t="str">
        <f t="shared" si="67"/>
        <v/>
      </c>
      <c r="AS72" s="5"/>
      <c r="AT72" s="16"/>
      <c r="AU72" s="16"/>
      <c r="AV72" s="108"/>
      <c r="AW72" s="109"/>
      <c r="AX72" s="34" t="str">
        <f t="shared" ref="AX72:AX135" si="74">IF(Y72&lt;&gt;"",T72 &amp;".1","")</f>
        <v/>
      </c>
      <c r="AY72" s="34" t="str">
        <f t="shared" ref="AY72:AY135" si="75">IF(Y72&lt;&gt;"",IF(Y72=1,T72+1,LEFT(T72,SEARCH(";",SUBSTITUTE(T72,".",";",Y72-1),1))&amp; RIGHT(T72,LEN(T72)-SEARCH(";",SUBSTITUTE(T72,".",";",Y72-1),1)) +1   ),"")</f>
        <v/>
      </c>
      <c r="BA72" s="91" t="str">
        <f>IF(OR(BB72="",BC72&lt;&gt;"",BD72&lt;&gt;""),"",COUNT($BA$6:BA71)+1)</f>
        <v/>
      </c>
      <c r="BB72" s="90" t="str">
        <f t="shared" si="33"/>
        <v/>
      </c>
      <c r="BC72" s="41" t="str">
        <f t="shared" ref="BC72:BC135" si="76">IFERROR(MATCH(BB72,$T$7:$T$406,0) &amp; BD72,"")</f>
        <v>132</v>
      </c>
      <c r="BD72" s="34">
        <f>IF(ISNUMBER(MATCH(BB72,$BB$6:BB71,0)),2,"")</f>
        <v>2</v>
      </c>
      <c r="BE72" s="34" t="str">
        <f t="shared" ref="BE72:BE135" si="77">IFERROR(""&amp;INDEX($BB$7:$BB$807,MATCH(ROW(BA72)-ROW($BA$6),$BA$7:$BA$807,0),1),"")</f>
        <v/>
      </c>
      <c r="BK72" s="81">
        <f>IFERROR(IF(D72="",0,MATCH(D72,$D$6:D71,0)),0)+BL72</f>
        <v>0</v>
      </c>
      <c r="BL72" s="81">
        <f t="shared" ref="BL72:BL135" si="78">IF(ISNUMBER(FIND("100",D72,1))=TRUE,1,0)</f>
        <v>0</v>
      </c>
    </row>
    <row r="73" spans="2:64" x14ac:dyDescent="0.25">
      <c r="B73" s="5">
        <v>67</v>
      </c>
      <c r="C73" s="34" t="str">
        <f>IFERROR(IF(Calculation!D73="","",1),"")</f>
        <v/>
      </c>
      <c r="D73" s="67" t="str">
        <f>IFERROR(IF(INDEX(Mindmap!$B$9:$B$408,B73,1)=0,"",INDEX(Mindmap!$B$9:$B$408,B73,1)),"")</f>
        <v/>
      </c>
      <c r="E73" s="67">
        <f t="shared" si="48"/>
        <v>999999999</v>
      </c>
      <c r="F73" s="67" t="str">
        <f t="shared" si="34"/>
        <v/>
      </c>
      <c r="G73" s="67" t="str">
        <f t="shared" si="49"/>
        <v/>
      </c>
      <c r="H73" s="67" t="str">
        <f t="shared" si="50"/>
        <v/>
      </c>
      <c r="I73" s="67" t="str">
        <f t="shared" si="51"/>
        <v/>
      </c>
      <c r="J73" s="67" t="str">
        <f t="shared" si="52"/>
        <v/>
      </c>
      <c r="K73" s="67" t="str">
        <f t="shared" si="53"/>
        <v/>
      </c>
      <c r="L73" s="67" t="str">
        <f t="shared" si="54"/>
        <v/>
      </c>
      <c r="M73" s="67" t="str">
        <f t="shared" si="55"/>
        <v/>
      </c>
      <c r="N73" s="67" t="str">
        <f t="shared" si="56"/>
        <v/>
      </c>
      <c r="O73" s="67" t="str">
        <f t="shared" si="57"/>
        <v/>
      </c>
      <c r="P73" s="67" t="str">
        <f t="shared" si="58"/>
        <v/>
      </c>
      <c r="Q73" s="67" t="str">
        <f t="shared" si="68"/>
        <v/>
      </c>
      <c r="R73" s="37" t="str">
        <f t="shared" si="59"/>
        <v/>
      </c>
      <c r="S73" s="67">
        <f t="shared" si="69"/>
        <v>999999999</v>
      </c>
      <c r="T73" s="67" t="str">
        <f t="shared" si="60"/>
        <v/>
      </c>
      <c r="U73" s="68" t="str">
        <f>IFERROR(""&amp;INDEX(automaticUpdate,MATCH(Calculation!T73,changerange,0),1),"")</f>
        <v/>
      </c>
      <c r="V73" s="68" t="str">
        <f>IFERROR(IF(LEN(INDEX(Mindmap!$D$9:$D$407,MATCH(Calculation!T73,changerange,0),1))=0,"",INDEX(Mindmap!$D$9:$D$407,MATCH(Calculation!T73,changerange,0),1)),"")</f>
        <v/>
      </c>
      <c r="W73" s="67" t="str">
        <f t="shared" si="61"/>
        <v xml:space="preserve"> - </v>
      </c>
      <c r="X73" s="34" t="str">
        <f t="array" ref="X73">IFERROR(IF(AND(LEN(T73)&gt;0, Y73&gt;1),IF(MATCH(1,(IFERROR(SEARCH(T73&amp;".",$T$7:$T$406),0)),0)&gt;0,""),""),maxL)</f>
        <v/>
      </c>
      <c r="Y73" s="35" t="str">
        <f t="shared" si="70"/>
        <v/>
      </c>
      <c r="Z73" s="34" t="str">
        <f t="shared" si="62"/>
        <v/>
      </c>
      <c r="AA73" s="36" t="str">
        <f t="shared" si="63"/>
        <v/>
      </c>
      <c r="AB73" s="34" t="str">
        <f t="shared" si="64"/>
        <v/>
      </c>
      <c r="AC73" s="34" t="str">
        <f t="shared" si="65"/>
        <v/>
      </c>
      <c r="AH73" s="80" t="str">
        <f t="shared" si="66"/>
        <v/>
      </c>
      <c r="AI73" s="39" t="str">
        <f t="array" aca="1" ref="AI73" ca="1">IF(AND(X73="",ISNUMBER(Y73)),IF(Y73=1,IF($AJ$5&lt;=COUNTIF($Y$7:$Y$406,1),COUNTIF($Y$7:Y73,1),IFERROR(IF($BI$20="Y",0.5,1)*$AJ$5*COUNTIF($Y$7:Y73,1)/(1+COUNTIF($Y$7:$Y$406,1)), COUNTIF($Y$7:Y73,1))),
IF(OR(Y74=Y75,AND(Y74&gt;Y73,Y72&gt;=Y73)),AVERAGE(OFFSET(AJ73,0,0,IFERROR(MATCH(TRUE,Y74:$Y$406&lt;=Y73,0),406),1)),MIN(OFFSET(AJ73,0,0,IFERROR(MATCH(Y73,Y74:$Y$406,0),406),1)))),"")</f>
        <v/>
      </c>
      <c r="AJ73" s="40" t="str">
        <f>IF(ISNUMBER(X73),COUNT($X$7:X73),"")</f>
        <v/>
      </c>
      <c r="AL73" s="40" t="str">
        <f t="shared" si="71"/>
        <v/>
      </c>
      <c r="AM73" s="40" t="str">
        <f t="shared" si="72"/>
        <v/>
      </c>
      <c r="AP73" s="34" t="str">
        <f t="shared" si="73"/>
        <v/>
      </c>
      <c r="AQ73" s="34" t="str">
        <f t="shared" si="67"/>
        <v/>
      </c>
      <c r="AS73" s="5"/>
      <c r="AT73" s="16"/>
      <c r="AU73" s="16"/>
      <c r="AV73" s="108"/>
      <c r="AW73" s="109"/>
      <c r="AX73" s="34" t="str">
        <f t="shared" si="74"/>
        <v/>
      </c>
      <c r="AY73" s="34" t="str">
        <f t="shared" si="75"/>
        <v/>
      </c>
      <c r="BA73" s="91" t="str">
        <f>IF(OR(BB73="",BC73&lt;&gt;"",BD73&lt;&gt;""),"",COUNT($BA$6:BA72)+1)</f>
        <v/>
      </c>
      <c r="BB73" s="90" t="str">
        <f t="shared" ref="BB73:BB136" si="79">IF(OR(AX72="",ISNUMBER(FIND("100",AX72,1)) ),"",""&amp;AX72)</f>
        <v/>
      </c>
      <c r="BC73" s="41" t="str">
        <f t="shared" si="76"/>
        <v>132</v>
      </c>
      <c r="BD73" s="34">
        <f>IF(ISNUMBER(MATCH(BB73,$BB$6:BB72,0)),2,"")</f>
        <v>2</v>
      </c>
      <c r="BE73" s="34" t="str">
        <f t="shared" si="77"/>
        <v/>
      </c>
      <c r="BK73" s="81">
        <f>IFERROR(IF(D73="",0,MATCH(D73,$D$6:D72,0)),0)+BL73</f>
        <v>0</v>
      </c>
      <c r="BL73" s="81">
        <f t="shared" si="78"/>
        <v>0</v>
      </c>
    </row>
    <row r="74" spans="2:64" x14ac:dyDescent="0.25">
      <c r="B74" s="5">
        <v>68</v>
      </c>
      <c r="C74" s="34" t="str">
        <f>IFERROR(IF(Calculation!D74="","",1),"")</f>
        <v/>
      </c>
      <c r="D74" s="67" t="str">
        <f>IFERROR(IF(INDEX(Mindmap!$B$9:$B$408,B74,1)=0,"",INDEX(Mindmap!$B$9:$B$408,B74,1)),"")</f>
        <v/>
      </c>
      <c r="E74" s="67">
        <f t="shared" si="48"/>
        <v>999999999</v>
      </c>
      <c r="F74" s="67" t="str">
        <f t="shared" si="34"/>
        <v/>
      </c>
      <c r="G74" s="67" t="str">
        <f t="shared" si="49"/>
        <v/>
      </c>
      <c r="H74" s="67" t="str">
        <f t="shared" si="50"/>
        <v/>
      </c>
      <c r="I74" s="67" t="str">
        <f t="shared" si="51"/>
        <v/>
      </c>
      <c r="J74" s="67" t="str">
        <f t="shared" si="52"/>
        <v/>
      </c>
      <c r="K74" s="67" t="str">
        <f t="shared" si="53"/>
        <v/>
      </c>
      <c r="L74" s="67" t="str">
        <f t="shared" si="54"/>
        <v/>
      </c>
      <c r="M74" s="67" t="str">
        <f t="shared" si="55"/>
        <v/>
      </c>
      <c r="N74" s="67" t="str">
        <f t="shared" si="56"/>
        <v/>
      </c>
      <c r="O74" s="67" t="str">
        <f t="shared" si="57"/>
        <v/>
      </c>
      <c r="P74" s="67" t="str">
        <f t="shared" si="58"/>
        <v/>
      </c>
      <c r="Q74" s="67" t="str">
        <f t="shared" si="68"/>
        <v/>
      </c>
      <c r="R74" s="37" t="str">
        <f t="shared" si="59"/>
        <v/>
      </c>
      <c r="S74" s="67">
        <f t="shared" si="69"/>
        <v>999999999</v>
      </c>
      <c r="T74" s="67" t="str">
        <f t="shared" si="60"/>
        <v/>
      </c>
      <c r="U74" s="68" t="str">
        <f>IFERROR(""&amp;INDEX(automaticUpdate,MATCH(Calculation!T74,changerange,0),1),"")</f>
        <v/>
      </c>
      <c r="V74" s="68" t="str">
        <f>IFERROR(IF(LEN(INDEX(Mindmap!$D$9:$D$407,MATCH(Calculation!T74,changerange,0),1))=0,"",INDEX(Mindmap!$D$9:$D$407,MATCH(Calculation!T74,changerange,0),1)),"")</f>
        <v/>
      </c>
      <c r="W74" s="67" t="str">
        <f t="shared" si="61"/>
        <v xml:space="preserve"> - </v>
      </c>
      <c r="X74" s="34" t="str">
        <f t="array" ref="X74">IFERROR(IF(AND(LEN(T74)&gt;0, Y74&gt;1),IF(MATCH(1,(IFERROR(SEARCH(T74&amp;".",$T$7:$T$406),0)),0)&gt;0,""),""),maxL)</f>
        <v/>
      </c>
      <c r="Y74" s="35" t="str">
        <f t="shared" si="70"/>
        <v/>
      </c>
      <c r="Z74" s="34" t="str">
        <f t="shared" si="62"/>
        <v/>
      </c>
      <c r="AA74" s="36" t="str">
        <f t="shared" si="63"/>
        <v/>
      </c>
      <c r="AB74" s="34" t="str">
        <f t="shared" si="64"/>
        <v/>
      </c>
      <c r="AC74" s="34" t="str">
        <f t="shared" si="65"/>
        <v/>
      </c>
      <c r="AH74" s="80" t="str">
        <f t="shared" si="66"/>
        <v/>
      </c>
      <c r="AI74" s="39" t="str">
        <f t="array" aca="1" ref="AI74" ca="1">IF(AND(X74="",ISNUMBER(Y74)),IF(Y74=1,IF($AJ$5&lt;=COUNTIF($Y$7:$Y$406,1),COUNTIF($Y$7:Y74,1),IFERROR(IF($BI$20="Y",0.5,1)*$AJ$5*COUNTIF($Y$7:Y74,1)/(1+COUNTIF($Y$7:$Y$406,1)), COUNTIF($Y$7:Y74,1))),
IF(OR(Y75=Y76,AND(Y75&gt;Y74,Y73&gt;=Y74)),AVERAGE(OFFSET(AJ74,0,0,IFERROR(MATCH(TRUE,Y75:$Y$406&lt;=Y74,0),406),1)),MIN(OFFSET(AJ74,0,0,IFERROR(MATCH(Y74,Y75:$Y$406,0),406),1)))),"")</f>
        <v/>
      </c>
      <c r="AJ74" s="40" t="str">
        <f>IF(ISNUMBER(X74),COUNT($X$7:X74),"")</f>
        <v/>
      </c>
      <c r="AL74" s="40" t="str">
        <f t="shared" si="71"/>
        <v/>
      </c>
      <c r="AM74" s="40" t="str">
        <f t="shared" si="72"/>
        <v/>
      </c>
      <c r="AP74" s="34" t="str">
        <f t="shared" si="73"/>
        <v/>
      </c>
      <c r="AQ74" s="34" t="str">
        <f t="shared" si="67"/>
        <v/>
      </c>
      <c r="AS74" s="5"/>
      <c r="AT74" s="16"/>
      <c r="AU74" s="16"/>
      <c r="AV74" s="108"/>
      <c r="AW74" s="109"/>
      <c r="AX74" s="34" t="str">
        <f t="shared" si="74"/>
        <v/>
      </c>
      <c r="AY74" s="34" t="str">
        <f t="shared" si="75"/>
        <v/>
      </c>
      <c r="BA74" s="91" t="str">
        <f>IF(OR(BB74="",BC74&lt;&gt;"",BD74&lt;&gt;""),"",COUNT($BA$6:BA73)+1)</f>
        <v/>
      </c>
      <c r="BB74" s="90" t="str">
        <f t="shared" si="79"/>
        <v/>
      </c>
      <c r="BC74" s="41" t="str">
        <f t="shared" si="76"/>
        <v>132</v>
      </c>
      <c r="BD74" s="34">
        <f>IF(ISNUMBER(MATCH(BB74,$BB$6:BB73,0)),2,"")</f>
        <v>2</v>
      </c>
      <c r="BE74" s="34" t="str">
        <f t="shared" si="77"/>
        <v/>
      </c>
      <c r="BK74" s="81">
        <f>IFERROR(IF(D74="",0,MATCH(D74,$D$6:D73,0)),0)+BL74</f>
        <v>0</v>
      </c>
      <c r="BL74" s="81">
        <f t="shared" si="78"/>
        <v>0</v>
      </c>
    </row>
    <row r="75" spans="2:64" x14ac:dyDescent="0.25">
      <c r="B75" s="5">
        <v>69</v>
      </c>
      <c r="C75" s="34" t="str">
        <f>IFERROR(IF(Calculation!D75="","",1),"")</f>
        <v/>
      </c>
      <c r="D75" s="67" t="str">
        <f>IFERROR(IF(INDEX(Mindmap!$B$9:$B$408,B75,1)=0,"",INDEX(Mindmap!$B$9:$B$408,B75,1)),"")</f>
        <v/>
      </c>
      <c r="E75" s="67">
        <f t="shared" si="48"/>
        <v>999999999</v>
      </c>
      <c r="F75" s="67" t="str">
        <f t="shared" si="34"/>
        <v/>
      </c>
      <c r="G75" s="67" t="str">
        <f t="shared" si="49"/>
        <v/>
      </c>
      <c r="H75" s="67" t="str">
        <f t="shared" si="50"/>
        <v/>
      </c>
      <c r="I75" s="67" t="str">
        <f t="shared" si="51"/>
        <v/>
      </c>
      <c r="J75" s="67" t="str">
        <f t="shared" si="52"/>
        <v/>
      </c>
      <c r="K75" s="67" t="str">
        <f t="shared" si="53"/>
        <v/>
      </c>
      <c r="L75" s="67" t="str">
        <f t="shared" si="54"/>
        <v/>
      </c>
      <c r="M75" s="67" t="str">
        <f t="shared" si="55"/>
        <v/>
      </c>
      <c r="N75" s="67" t="str">
        <f t="shared" si="56"/>
        <v/>
      </c>
      <c r="O75" s="67" t="str">
        <f t="shared" si="57"/>
        <v/>
      </c>
      <c r="P75" s="67" t="str">
        <f t="shared" si="58"/>
        <v/>
      </c>
      <c r="Q75" s="67" t="str">
        <f t="shared" si="68"/>
        <v/>
      </c>
      <c r="R75" s="37" t="str">
        <f t="shared" si="59"/>
        <v/>
      </c>
      <c r="S75" s="67">
        <f t="shared" si="69"/>
        <v>999999999</v>
      </c>
      <c r="T75" s="67" t="str">
        <f t="shared" si="60"/>
        <v/>
      </c>
      <c r="U75" s="68" t="str">
        <f>IFERROR(""&amp;INDEX(automaticUpdate,MATCH(Calculation!T75,changerange,0),1),"")</f>
        <v/>
      </c>
      <c r="V75" s="68" t="str">
        <f>IFERROR(IF(LEN(INDEX(Mindmap!$D$9:$D$407,MATCH(Calculation!T75,changerange,0),1))=0,"",INDEX(Mindmap!$D$9:$D$407,MATCH(Calculation!T75,changerange,0),1)),"")</f>
        <v/>
      </c>
      <c r="W75" s="67" t="str">
        <f t="shared" si="61"/>
        <v xml:space="preserve"> - </v>
      </c>
      <c r="X75" s="34" t="str">
        <f t="array" ref="X75">IFERROR(IF(AND(LEN(T75)&gt;0, Y75&gt;1),IF(MATCH(1,(IFERROR(SEARCH(T75&amp;".",$T$7:$T$406),0)),0)&gt;0,""),""),maxL)</f>
        <v/>
      </c>
      <c r="Y75" s="35" t="str">
        <f t="shared" si="70"/>
        <v/>
      </c>
      <c r="Z75" s="34" t="str">
        <f t="shared" si="62"/>
        <v/>
      </c>
      <c r="AA75" s="36" t="str">
        <f t="shared" si="63"/>
        <v/>
      </c>
      <c r="AB75" s="34" t="str">
        <f t="shared" si="64"/>
        <v/>
      </c>
      <c r="AC75" s="34" t="str">
        <f t="shared" si="65"/>
        <v/>
      </c>
      <c r="AH75" s="80" t="str">
        <f t="shared" si="66"/>
        <v/>
      </c>
      <c r="AI75" s="39" t="str">
        <f t="array" aca="1" ref="AI75" ca="1">IF(AND(X75="",ISNUMBER(Y75)),IF(Y75=1,IF($AJ$5&lt;=COUNTIF($Y$7:$Y$406,1),COUNTIF($Y$7:Y75,1),IFERROR(IF($BI$20="Y",0.5,1)*$AJ$5*COUNTIF($Y$7:Y75,1)/(1+COUNTIF($Y$7:$Y$406,1)), COUNTIF($Y$7:Y75,1))),
IF(OR(Y76=Y77,AND(Y76&gt;Y75,Y74&gt;=Y75)),AVERAGE(OFFSET(AJ75,0,0,IFERROR(MATCH(TRUE,Y76:$Y$406&lt;=Y75,0),406),1)),MIN(OFFSET(AJ75,0,0,IFERROR(MATCH(Y75,Y76:$Y$406,0),406),1)))),"")</f>
        <v/>
      </c>
      <c r="AJ75" s="40" t="str">
        <f>IF(ISNUMBER(X75),COUNT($X$7:X75),"")</f>
        <v/>
      </c>
      <c r="AL75" s="40" t="str">
        <f t="shared" si="71"/>
        <v/>
      </c>
      <c r="AM75" s="40" t="str">
        <f t="shared" si="72"/>
        <v/>
      </c>
      <c r="AP75" s="34" t="str">
        <f t="shared" si="73"/>
        <v/>
      </c>
      <c r="AQ75" s="34" t="str">
        <f t="shared" si="67"/>
        <v/>
      </c>
      <c r="AS75" s="5"/>
      <c r="AT75" s="16"/>
      <c r="AU75" s="16"/>
      <c r="AV75" s="108"/>
      <c r="AW75" s="109"/>
      <c r="AX75" s="34" t="str">
        <f t="shared" si="74"/>
        <v/>
      </c>
      <c r="AY75" s="34" t="str">
        <f t="shared" si="75"/>
        <v/>
      </c>
      <c r="BA75" s="91" t="str">
        <f>IF(OR(BB75="",BC75&lt;&gt;"",BD75&lt;&gt;""),"",COUNT($BA$6:BA74)+1)</f>
        <v/>
      </c>
      <c r="BB75" s="90" t="str">
        <f t="shared" si="79"/>
        <v/>
      </c>
      <c r="BC75" s="41" t="str">
        <f t="shared" si="76"/>
        <v>132</v>
      </c>
      <c r="BD75" s="34">
        <f>IF(ISNUMBER(MATCH(BB75,$BB$6:BB74,0)),2,"")</f>
        <v>2</v>
      </c>
      <c r="BE75" s="34" t="str">
        <f t="shared" si="77"/>
        <v/>
      </c>
      <c r="BK75" s="81">
        <f>IFERROR(IF(D75="",0,MATCH(D75,$D$6:D74,0)),0)+BL75</f>
        <v>0</v>
      </c>
      <c r="BL75" s="81">
        <f t="shared" si="78"/>
        <v>0</v>
      </c>
    </row>
    <row r="76" spans="2:64" x14ac:dyDescent="0.25">
      <c r="B76" s="5">
        <v>70</v>
      </c>
      <c r="C76" s="34" t="str">
        <f>IFERROR(IF(Calculation!D76="","",1),"")</f>
        <v/>
      </c>
      <c r="D76" s="67" t="str">
        <f>IFERROR(IF(INDEX(Mindmap!$B$9:$B$408,B76,1)=0,"",INDEX(Mindmap!$B$9:$B$408,B76,1)),"")</f>
        <v/>
      </c>
      <c r="E76" s="67">
        <f t="shared" si="48"/>
        <v>999999999</v>
      </c>
      <c r="F76" s="67" t="str">
        <f t="shared" si="34"/>
        <v/>
      </c>
      <c r="G76" s="67" t="str">
        <f t="shared" si="49"/>
        <v/>
      </c>
      <c r="H76" s="67" t="str">
        <f t="shared" si="50"/>
        <v/>
      </c>
      <c r="I76" s="67" t="str">
        <f t="shared" si="51"/>
        <v/>
      </c>
      <c r="J76" s="67" t="str">
        <f t="shared" si="52"/>
        <v/>
      </c>
      <c r="K76" s="67" t="str">
        <f t="shared" si="53"/>
        <v/>
      </c>
      <c r="L76" s="67" t="str">
        <f t="shared" si="54"/>
        <v/>
      </c>
      <c r="M76" s="67" t="str">
        <f t="shared" si="55"/>
        <v/>
      </c>
      <c r="N76" s="67" t="str">
        <f t="shared" si="56"/>
        <v/>
      </c>
      <c r="O76" s="67" t="str">
        <f t="shared" si="57"/>
        <v/>
      </c>
      <c r="P76" s="67" t="str">
        <f t="shared" si="58"/>
        <v/>
      </c>
      <c r="Q76" s="67" t="str">
        <f t="shared" si="68"/>
        <v/>
      </c>
      <c r="R76" s="37" t="str">
        <f t="shared" si="59"/>
        <v/>
      </c>
      <c r="S76" s="67">
        <f t="shared" si="69"/>
        <v>999999999</v>
      </c>
      <c r="T76" s="67" t="str">
        <f t="shared" si="60"/>
        <v/>
      </c>
      <c r="U76" s="68" t="str">
        <f>IFERROR(""&amp;INDEX(automaticUpdate,MATCH(Calculation!T76,changerange,0),1),"")</f>
        <v/>
      </c>
      <c r="V76" s="68" t="str">
        <f>IFERROR(IF(LEN(INDEX(Mindmap!$D$9:$D$407,MATCH(Calculation!T76,changerange,0),1))=0,"",INDEX(Mindmap!$D$9:$D$407,MATCH(Calculation!T76,changerange,0),1)),"")</f>
        <v/>
      </c>
      <c r="W76" s="67" t="str">
        <f t="shared" si="61"/>
        <v xml:space="preserve"> - </v>
      </c>
      <c r="X76" s="34" t="str">
        <f t="array" ref="X76">IFERROR(IF(AND(LEN(T76)&gt;0, Y76&gt;1),IF(MATCH(1,(IFERROR(SEARCH(T76&amp;".",$T$7:$T$406),0)),0)&gt;0,""),""),maxL)</f>
        <v/>
      </c>
      <c r="Y76" s="35" t="str">
        <f t="shared" si="70"/>
        <v/>
      </c>
      <c r="Z76" s="34" t="str">
        <f t="shared" si="62"/>
        <v/>
      </c>
      <c r="AA76" s="36" t="str">
        <f t="shared" si="63"/>
        <v/>
      </c>
      <c r="AB76" s="34" t="str">
        <f t="shared" si="64"/>
        <v/>
      </c>
      <c r="AC76" s="34" t="str">
        <f t="shared" si="65"/>
        <v/>
      </c>
      <c r="AH76" s="80" t="str">
        <f t="shared" si="66"/>
        <v/>
      </c>
      <c r="AI76" s="39" t="str">
        <f t="array" aca="1" ref="AI76" ca="1">IF(AND(X76="",ISNUMBER(Y76)),IF(Y76=1,IF($AJ$5&lt;=COUNTIF($Y$7:$Y$406,1),COUNTIF($Y$7:Y76,1),IFERROR(IF($BI$20="Y",0.5,1)*$AJ$5*COUNTIF($Y$7:Y76,1)/(1+COUNTIF($Y$7:$Y$406,1)), COUNTIF($Y$7:Y76,1))),
IF(OR(Y77=Y78,AND(Y77&gt;Y76,Y75&gt;=Y76)),AVERAGE(OFFSET(AJ76,0,0,IFERROR(MATCH(TRUE,Y77:$Y$406&lt;=Y76,0),406),1)),MIN(OFFSET(AJ76,0,0,IFERROR(MATCH(Y76,Y77:$Y$406,0),406),1)))),"")</f>
        <v/>
      </c>
      <c r="AJ76" s="40" t="str">
        <f>IF(ISNUMBER(X76),COUNT($X$7:X76),"")</f>
        <v/>
      </c>
      <c r="AL76" s="40" t="str">
        <f t="shared" si="71"/>
        <v/>
      </c>
      <c r="AM76" s="40" t="str">
        <f t="shared" si="72"/>
        <v/>
      </c>
      <c r="AP76" s="34" t="str">
        <f t="shared" si="73"/>
        <v/>
      </c>
      <c r="AQ76" s="34" t="str">
        <f t="shared" si="67"/>
        <v/>
      </c>
      <c r="AS76" s="5"/>
      <c r="AT76" s="16"/>
      <c r="AU76" s="16"/>
      <c r="AV76" s="108"/>
      <c r="AW76" s="109"/>
      <c r="AX76" s="34" t="str">
        <f t="shared" si="74"/>
        <v/>
      </c>
      <c r="AY76" s="34" t="str">
        <f t="shared" si="75"/>
        <v/>
      </c>
      <c r="BA76" s="91" t="str">
        <f>IF(OR(BB76="",BC76&lt;&gt;"",BD76&lt;&gt;""),"",COUNT($BA$6:BA75)+1)</f>
        <v/>
      </c>
      <c r="BB76" s="90" t="str">
        <f t="shared" si="79"/>
        <v/>
      </c>
      <c r="BC76" s="41" t="str">
        <f t="shared" si="76"/>
        <v>132</v>
      </c>
      <c r="BD76" s="34">
        <f>IF(ISNUMBER(MATCH(BB76,$BB$6:BB75,0)),2,"")</f>
        <v>2</v>
      </c>
      <c r="BE76" s="34" t="str">
        <f t="shared" si="77"/>
        <v/>
      </c>
      <c r="BK76" s="81">
        <f>IFERROR(IF(D76="",0,MATCH(D76,$D$6:D75,0)),0)+BL76</f>
        <v>0</v>
      </c>
      <c r="BL76" s="81">
        <f t="shared" si="78"/>
        <v>0</v>
      </c>
    </row>
    <row r="77" spans="2:64" x14ac:dyDescent="0.25">
      <c r="B77" s="5">
        <v>71</v>
      </c>
      <c r="C77" s="34" t="str">
        <f>IFERROR(IF(Calculation!D77="","",1),"")</f>
        <v/>
      </c>
      <c r="D77" s="67" t="str">
        <f>IFERROR(IF(INDEX(Mindmap!$B$9:$B$408,B77,1)=0,"",INDEX(Mindmap!$B$9:$B$408,B77,1)),"")</f>
        <v/>
      </c>
      <c r="E77" s="67">
        <f t="shared" si="48"/>
        <v>999999999</v>
      </c>
      <c r="F77" s="67" t="str">
        <f t="shared" si="34"/>
        <v/>
      </c>
      <c r="G77" s="67" t="str">
        <f t="shared" si="49"/>
        <v/>
      </c>
      <c r="H77" s="67" t="str">
        <f t="shared" si="50"/>
        <v/>
      </c>
      <c r="I77" s="67" t="str">
        <f t="shared" si="51"/>
        <v/>
      </c>
      <c r="J77" s="67" t="str">
        <f t="shared" si="52"/>
        <v/>
      </c>
      <c r="K77" s="67" t="str">
        <f t="shared" si="53"/>
        <v/>
      </c>
      <c r="L77" s="67" t="str">
        <f t="shared" si="54"/>
        <v/>
      </c>
      <c r="M77" s="67" t="str">
        <f t="shared" si="55"/>
        <v/>
      </c>
      <c r="N77" s="67" t="str">
        <f t="shared" si="56"/>
        <v/>
      </c>
      <c r="O77" s="67" t="str">
        <f t="shared" si="57"/>
        <v/>
      </c>
      <c r="P77" s="67" t="str">
        <f t="shared" si="58"/>
        <v/>
      </c>
      <c r="Q77" s="67" t="str">
        <f t="shared" si="68"/>
        <v/>
      </c>
      <c r="R77" s="37" t="str">
        <f t="shared" si="59"/>
        <v/>
      </c>
      <c r="S77" s="67">
        <f t="shared" si="69"/>
        <v>999999999</v>
      </c>
      <c r="T77" s="67" t="str">
        <f t="shared" si="60"/>
        <v/>
      </c>
      <c r="U77" s="68" t="str">
        <f>IFERROR(""&amp;INDEX(automaticUpdate,MATCH(Calculation!T77,changerange,0),1),"")</f>
        <v/>
      </c>
      <c r="V77" s="68" t="str">
        <f>IFERROR(IF(LEN(INDEX(Mindmap!$D$9:$D$407,MATCH(Calculation!T77,changerange,0),1))=0,"",INDEX(Mindmap!$D$9:$D$407,MATCH(Calculation!T77,changerange,0),1)),"")</f>
        <v/>
      </c>
      <c r="W77" s="67" t="str">
        <f t="shared" si="61"/>
        <v xml:space="preserve"> - </v>
      </c>
      <c r="X77" s="34" t="str">
        <f t="array" ref="X77">IFERROR(IF(AND(LEN(T77)&gt;0, Y77&gt;1),IF(MATCH(1,(IFERROR(SEARCH(T77&amp;".",$T$7:$T$406),0)),0)&gt;0,""),""),maxL)</f>
        <v/>
      </c>
      <c r="Y77" s="35" t="str">
        <f t="shared" si="70"/>
        <v/>
      </c>
      <c r="Z77" s="34" t="str">
        <f t="shared" si="62"/>
        <v/>
      </c>
      <c r="AA77" s="36" t="str">
        <f t="shared" si="63"/>
        <v/>
      </c>
      <c r="AB77" s="34" t="str">
        <f t="shared" si="64"/>
        <v/>
      </c>
      <c r="AC77" s="34" t="str">
        <f t="shared" si="65"/>
        <v/>
      </c>
      <c r="AH77" s="80" t="str">
        <f t="shared" si="66"/>
        <v/>
      </c>
      <c r="AI77" s="39" t="str">
        <f t="array" aca="1" ref="AI77" ca="1">IF(AND(X77="",ISNUMBER(Y77)),IF(Y77=1,IF($AJ$5&lt;=COUNTIF($Y$7:$Y$406,1),COUNTIF($Y$7:Y77,1),IFERROR(IF($BI$20="Y",0.5,1)*$AJ$5*COUNTIF($Y$7:Y77,1)/(1+COUNTIF($Y$7:$Y$406,1)), COUNTIF($Y$7:Y77,1))),
IF(OR(Y78=Y79,AND(Y78&gt;Y77,Y76&gt;=Y77)),AVERAGE(OFFSET(AJ77,0,0,IFERROR(MATCH(TRUE,Y78:$Y$406&lt;=Y77,0),406),1)),MIN(OFFSET(AJ77,0,0,IFERROR(MATCH(Y77,Y78:$Y$406,0),406),1)))),"")</f>
        <v/>
      </c>
      <c r="AJ77" s="40" t="str">
        <f>IF(ISNUMBER(X77),COUNT($X$7:X77),"")</f>
        <v/>
      </c>
      <c r="AL77" s="40" t="str">
        <f t="shared" si="71"/>
        <v/>
      </c>
      <c r="AM77" s="40" t="str">
        <f t="shared" si="72"/>
        <v/>
      </c>
      <c r="AP77" s="34" t="str">
        <f t="shared" si="73"/>
        <v/>
      </c>
      <c r="AQ77" s="34" t="str">
        <f t="shared" si="67"/>
        <v/>
      </c>
      <c r="AS77" s="5"/>
      <c r="AT77" s="16"/>
      <c r="AU77" s="16"/>
      <c r="AV77" s="108"/>
      <c r="AW77" s="109"/>
      <c r="AX77" s="34" t="str">
        <f t="shared" si="74"/>
        <v/>
      </c>
      <c r="AY77" s="34" t="str">
        <f t="shared" si="75"/>
        <v/>
      </c>
      <c r="BA77" s="91" t="str">
        <f>IF(OR(BB77="",BC77&lt;&gt;"",BD77&lt;&gt;""),"",COUNT($BA$6:BA76)+1)</f>
        <v/>
      </c>
      <c r="BB77" s="90" t="str">
        <f t="shared" si="79"/>
        <v/>
      </c>
      <c r="BC77" s="41" t="str">
        <f t="shared" si="76"/>
        <v>132</v>
      </c>
      <c r="BD77" s="34">
        <f>IF(ISNUMBER(MATCH(BB77,$BB$6:BB76,0)),2,"")</f>
        <v>2</v>
      </c>
      <c r="BE77" s="34" t="str">
        <f t="shared" si="77"/>
        <v/>
      </c>
      <c r="BK77" s="81">
        <f>IFERROR(IF(D77="",0,MATCH(D77,$D$6:D76,0)),0)+BL77</f>
        <v>0</v>
      </c>
      <c r="BL77" s="81">
        <f t="shared" si="78"/>
        <v>0</v>
      </c>
    </row>
    <row r="78" spans="2:64" x14ac:dyDescent="0.25">
      <c r="B78" s="5">
        <v>72</v>
      </c>
      <c r="C78" s="34" t="str">
        <f>IFERROR(IF(Calculation!D78="","",1),"")</f>
        <v/>
      </c>
      <c r="D78" s="67" t="str">
        <f>IFERROR(IF(INDEX(Mindmap!$B$9:$B$408,B78,1)=0,"",INDEX(Mindmap!$B$9:$B$408,B78,1)),"")</f>
        <v/>
      </c>
      <c r="E78" s="67">
        <f t="shared" si="48"/>
        <v>999999999</v>
      </c>
      <c r="F78" s="67" t="str">
        <f t="shared" si="34"/>
        <v/>
      </c>
      <c r="G78" s="67" t="str">
        <f t="shared" si="49"/>
        <v/>
      </c>
      <c r="H78" s="67" t="str">
        <f t="shared" si="50"/>
        <v/>
      </c>
      <c r="I78" s="67" t="str">
        <f t="shared" si="51"/>
        <v/>
      </c>
      <c r="J78" s="67" t="str">
        <f t="shared" si="52"/>
        <v/>
      </c>
      <c r="K78" s="67" t="str">
        <f t="shared" si="53"/>
        <v/>
      </c>
      <c r="L78" s="67" t="str">
        <f t="shared" si="54"/>
        <v/>
      </c>
      <c r="M78" s="67" t="str">
        <f t="shared" si="55"/>
        <v/>
      </c>
      <c r="N78" s="67" t="str">
        <f t="shared" si="56"/>
        <v/>
      </c>
      <c r="O78" s="67" t="str">
        <f t="shared" si="57"/>
        <v/>
      </c>
      <c r="P78" s="67" t="str">
        <f t="shared" si="58"/>
        <v/>
      </c>
      <c r="Q78" s="67" t="str">
        <f t="shared" si="68"/>
        <v/>
      </c>
      <c r="R78" s="37" t="str">
        <f t="shared" si="59"/>
        <v/>
      </c>
      <c r="S78" s="67">
        <f t="shared" si="69"/>
        <v>999999999</v>
      </c>
      <c r="T78" s="67" t="str">
        <f t="shared" si="60"/>
        <v/>
      </c>
      <c r="U78" s="68" t="str">
        <f>IFERROR(""&amp;INDEX(automaticUpdate,MATCH(Calculation!T78,changerange,0),1),"")</f>
        <v/>
      </c>
      <c r="V78" s="68" t="str">
        <f>IFERROR(IF(LEN(INDEX(Mindmap!$D$9:$D$407,MATCH(Calculation!T78,changerange,0),1))=0,"",INDEX(Mindmap!$D$9:$D$407,MATCH(Calculation!T78,changerange,0),1)),"")</f>
        <v/>
      </c>
      <c r="W78" s="67" t="str">
        <f t="shared" si="61"/>
        <v xml:space="preserve"> - </v>
      </c>
      <c r="X78" s="34" t="str">
        <f t="array" ref="X78">IFERROR(IF(AND(LEN(T78)&gt;0, Y78&gt;1),IF(MATCH(1,(IFERROR(SEARCH(T78&amp;".",$T$7:$T$406),0)),0)&gt;0,""),""),maxL)</f>
        <v/>
      </c>
      <c r="Y78" s="35" t="str">
        <f t="shared" si="70"/>
        <v/>
      </c>
      <c r="Z78" s="34" t="str">
        <f t="shared" si="62"/>
        <v/>
      </c>
      <c r="AA78" s="36" t="str">
        <f t="shared" si="63"/>
        <v/>
      </c>
      <c r="AB78" s="34" t="str">
        <f t="shared" si="64"/>
        <v/>
      </c>
      <c r="AC78" s="34" t="str">
        <f t="shared" si="65"/>
        <v/>
      </c>
      <c r="AH78" s="80" t="str">
        <f t="shared" si="66"/>
        <v/>
      </c>
      <c r="AI78" s="39" t="str">
        <f t="array" aca="1" ref="AI78" ca="1">IF(AND(X78="",ISNUMBER(Y78)),IF(Y78=1,IF($AJ$5&lt;=COUNTIF($Y$7:$Y$406,1),COUNTIF($Y$7:Y78,1),IFERROR(IF($BI$20="Y",0.5,1)*$AJ$5*COUNTIF($Y$7:Y78,1)/(1+COUNTIF($Y$7:$Y$406,1)), COUNTIF($Y$7:Y78,1))),
IF(OR(Y79=Y80,AND(Y79&gt;Y78,Y77&gt;=Y78)),AVERAGE(OFFSET(AJ78,0,0,IFERROR(MATCH(TRUE,Y79:$Y$406&lt;=Y78,0),406),1)),MIN(OFFSET(AJ78,0,0,IFERROR(MATCH(Y78,Y79:$Y$406,0),406),1)))),"")</f>
        <v/>
      </c>
      <c r="AJ78" s="40" t="str">
        <f>IF(ISNUMBER(X78),COUNT($X$7:X78),"")</f>
        <v/>
      </c>
      <c r="AL78" s="40" t="str">
        <f t="shared" si="71"/>
        <v/>
      </c>
      <c r="AM78" s="40" t="str">
        <f t="shared" si="72"/>
        <v/>
      </c>
      <c r="AP78" s="34" t="str">
        <f t="shared" si="73"/>
        <v/>
      </c>
      <c r="AQ78" s="34" t="str">
        <f t="shared" si="67"/>
        <v/>
      </c>
      <c r="AS78" s="5"/>
      <c r="AT78" s="16"/>
      <c r="AU78" s="16"/>
      <c r="AV78" s="108"/>
      <c r="AW78" s="109"/>
      <c r="AX78" s="34" t="str">
        <f t="shared" si="74"/>
        <v/>
      </c>
      <c r="AY78" s="34" t="str">
        <f t="shared" si="75"/>
        <v/>
      </c>
      <c r="BA78" s="91" t="str">
        <f>IF(OR(BB78="",BC78&lt;&gt;"",BD78&lt;&gt;""),"",COUNT($BA$6:BA77)+1)</f>
        <v/>
      </c>
      <c r="BB78" s="90" t="str">
        <f t="shared" si="79"/>
        <v/>
      </c>
      <c r="BC78" s="41" t="str">
        <f t="shared" si="76"/>
        <v>132</v>
      </c>
      <c r="BD78" s="34">
        <f>IF(ISNUMBER(MATCH(BB78,$BB$6:BB77,0)),2,"")</f>
        <v>2</v>
      </c>
      <c r="BE78" s="34" t="str">
        <f t="shared" si="77"/>
        <v/>
      </c>
      <c r="BK78" s="81">
        <f>IFERROR(IF(D78="",0,MATCH(D78,$D$6:D77,0)),0)+BL78</f>
        <v>0</v>
      </c>
      <c r="BL78" s="81">
        <f t="shared" si="78"/>
        <v>0</v>
      </c>
    </row>
    <row r="79" spans="2:64" x14ac:dyDescent="0.25">
      <c r="B79" s="5">
        <v>73</v>
      </c>
      <c r="C79" s="34" t="str">
        <f>IFERROR(IF(Calculation!D79="","",1),"")</f>
        <v/>
      </c>
      <c r="D79" s="67" t="str">
        <f>IFERROR(IF(INDEX(Mindmap!$B$9:$B$408,B79,1)=0,"",INDEX(Mindmap!$B$9:$B$408,B79,1)),"")</f>
        <v/>
      </c>
      <c r="E79" s="67">
        <f t="shared" si="48"/>
        <v>999999999</v>
      </c>
      <c r="F79" s="67" t="str">
        <f t="shared" si="34"/>
        <v/>
      </c>
      <c r="G79" s="67" t="str">
        <f t="shared" si="49"/>
        <v/>
      </c>
      <c r="H79" s="67" t="str">
        <f t="shared" si="50"/>
        <v/>
      </c>
      <c r="I79" s="67" t="str">
        <f t="shared" si="51"/>
        <v/>
      </c>
      <c r="J79" s="67" t="str">
        <f t="shared" si="52"/>
        <v/>
      </c>
      <c r="K79" s="67" t="str">
        <f t="shared" si="53"/>
        <v/>
      </c>
      <c r="L79" s="67" t="str">
        <f t="shared" si="54"/>
        <v/>
      </c>
      <c r="M79" s="67" t="str">
        <f t="shared" si="55"/>
        <v/>
      </c>
      <c r="N79" s="67" t="str">
        <f t="shared" si="56"/>
        <v/>
      </c>
      <c r="O79" s="67" t="str">
        <f t="shared" si="57"/>
        <v/>
      </c>
      <c r="P79" s="67" t="str">
        <f t="shared" si="58"/>
        <v/>
      </c>
      <c r="Q79" s="67" t="str">
        <f t="shared" si="68"/>
        <v/>
      </c>
      <c r="R79" s="37" t="str">
        <f t="shared" si="59"/>
        <v/>
      </c>
      <c r="S79" s="67">
        <f t="shared" si="69"/>
        <v>999999999</v>
      </c>
      <c r="T79" s="67" t="str">
        <f t="shared" si="60"/>
        <v/>
      </c>
      <c r="U79" s="68" t="str">
        <f>IFERROR(""&amp;INDEX(automaticUpdate,MATCH(Calculation!T79,changerange,0),1),"")</f>
        <v/>
      </c>
      <c r="V79" s="68" t="str">
        <f>IFERROR(IF(LEN(INDEX(Mindmap!$D$9:$D$407,MATCH(Calculation!T79,changerange,0),1))=0,"",INDEX(Mindmap!$D$9:$D$407,MATCH(Calculation!T79,changerange,0),1)),"")</f>
        <v/>
      </c>
      <c r="W79" s="67" t="str">
        <f t="shared" si="61"/>
        <v xml:space="preserve"> - </v>
      </c>
      <c r="X79" s="34" t="str">
        <f t="array" ref="X79">IFERROR(IF(AND(LEN(T79)&gt;0, Y79&gt;1),IF(MATCH(1,(IFERROR(SEARCH(T79&amp;".",$T$7:$T$406),0)),0)&gt;0,""),""),maxL)</f>
        <v/>
      </c>
      <c r="Y79" s="35" t="str">
        <f t="shared" si="70"/>
        <v/>
      </c>
      <c r="Z79" s="34" t="str">
        <f t="shared" si="62"/>
        <v/>
      </c>
      <c r="AA79" s="36" t="str">
        <f t="shared" si="63"/>
        <v/>
      </c>
      <c r="AB79" s="34" t="str">
        <f t="shared" si="64"/>
        <v/>
      </c>
      <c r="AC79" s="34" t="str">
        <f t="shared" si="65"/>
        <v/>
      </c>
      <c r="AH79" s="80" t="str">
        <f t="shared" si="66"/>
        <v/>
      </c>
      <c r="AI79" s="39" t="str">
        <f t="array" aca="1" ref="AI79" ca="1">IF(AND(X79="",ISNUMBER(Y79)),IF(Y79=1,IF($AJ$5&lt;=COUNTIF($Y$7:$Y$406,1),COUNTIF($Y$7:Y79,1),IFERROR(IF($BI$20="Y",0.5,1)*$AJ$5*COUNTIF($Y$7:Y79,1)/(1+COUNTIF($Y$7:$Y$406,1)), COUNTIF($Y$7:Y79,1))),
IF(OR(Y80=Y81,AND(Y80&gt;Y79,Y78&gt;=Y79)),AVERAGE(OFFSET(AJ79,0,0,IFERROR(MATCH(TRUE,Y80:$Y$406&lt;=Y79,0),406),1)),MIN(OFFSET(AJ79,0,0,IFERROR(MATCH(Y79,Y80:$Y$406,0),406),1)))),"")</f>
        <v/>
      </c>
      <c r="AJ79" s="40" t="str">
        <f>IF(ISNUMBER(X79),COUNT($X$7:X79),"")</f>
        <v/>
      </c>
      <c r="AL79" s="40" t="str">
        <f t="shared" si="71"/>
        <v/>
      </c>
      <c r="AM79" s="40" t="str">
        <f t="shared" si="72"/>
        <v/>
      </c>
      <c r="AP79" s="34" t="str">
        <f t="shared" si="73"/>
        <v/>
      </c>
      <c r="AQ79" s="34" t="str">
        <f t="shared" si="67"/>
        <v/>
      </c>
      <c r="AS79" s="5"/>
      <c r="AT79" s="16"/>
      <c r="AU79" s="16"/>
      <c r="AV79" s="108"/>
      <c r="AW79" s="109"/>
      <c r="AX79" s="34" t="str">
        <f t="shared" si="74"/>
        <v/>
      </c>
      <c r="AY79" s="34" t="str">
        <f t="shared" si="75"/>
        <v/>
      </c>
      <c r="BA79" s="91" t="str">
        <f>IF(OR(BB79="",BC79&lt;&gt;"",BD79&lt;&gt;""),"",COUNT($BA$6:BA78)+1)</f>
        <v/>
      </c>
      <c r="BB79" s="90" t="str">
        <f t="shared" si="79"/>
        <v/>
      </c>
      <c r="BC79" s="41" t="str">
        <f t="shared" si="76"/>
        <v>132</v>
      </c>
      <c r="BD79" s="34">
        <f>IF(ISNUMBER(MATCH(BB79,$BB$6:BB78,0)),2,"")</f>
        <v>2</v>
      </c>
      <c r="BE79" s="34" t="str">
        <f t="shared" si="77"/>
        <v/>
      </c>
      <c r="BK79" s="81">
        <f>IFERROR(IF(D79="",0,MATCH(D79,$D$6:D78,0)),0)+BL79</f>
        <v>0</v>
      </c>
      <c r="BL79" s="81">
        <f t="shared" si="78"/>
        <v>0</v>
      </c>
    </row>
    <row r="80" spans="2:64" x14ac:dyDescent="0.25">
      <c r="B80" s="5">
        <v>74</v>
      </c>
      <c r="C80" s="34" t="str">
        <f>IFERROR(IF(Calculation!D80="","",1),"")</f>
        <v/>
      </c>
      <c r="D80" s="67" t="str">
        <f>IFERROR(IF(INDEX(Mindmap!$B$9:$B$408,B80,1)=0,"",INDEX(Mindmap!$B$9:$B$408,B80,1)),"")</f>
        <v/>
      </c>
      <c r="E80" s="67">
        <f t="shared" si="48"/>
        <v>999999999</v>
      </c>
      <c r="F80" s="67" t="str">
        <f t="shared" si="34"/>
        <v/>
      </c>
      <c r="G80" s="67" t="str">
        <f t="shared" si="49"/>
        <v/>
      </c>
      <c r="H80" s="67" t="str">
        <f t="shared" si="50"/>
        <v/>
      </c>
      <c r="I80" s="67" t="str">
        <f t="shared" si="51"/>
        <v/>
      </c>
      <c r="J80" s="67" t="str">
        <f t="shared" si="52"/>
        <v/>
      </c>
      <c r="K80" s="67" t="str">
        <f t="shared" si="53"/>
        <v/>
      </c>
      <c r="L80" s="67" t="str">
        <f t="shared" si="54"/>
        <v/>
      </c>
      <c r="M80" s="67" t="str">
        <f t="shared" si="55"/>
        <v/>
      </c>
      <c r="N80" s="67" t="str">
        <f t="shared" si="56"/>
        <v/>
      </c>
      <c r="O80" s="67" t="str">
        <f t="shared" si="57"/>
        <v/>
      </c>
      <c r="P80" s="67" t="str">
        <f t="shared" si="58"/>
        <v/>
      </c>
      <c r="Q80" s="67" t="str">
        <f t="shared" si="68"/>
        <v/>
      </c>
      <c r="R80" s="37" t="str">
        <f t="shared" si="59"/>
        <v/>
      </c>
      <c r="S80" s="67">
        <f t="shared" si="69"/>
        <v>999999999</v>
      </c>
      <c r="T80" s="67" t="str">
        <f t="shared" si="60"/>
        <v/>
      </c>
      <c r="U80" s="68" t="str">
        <f>IFERROR(""&amp;INDEX(automaticUpdate,MATCH(Calculation!T80,changerange,0),1),"")</f>
        <v/>
      </c>
      <c r="V80" s="68" t="str">
        <f>IFERROR(IF(LEN(INDEX(Mindmap!$D$9:$D$407,MATCH(Calculation!T80,changerange,0),1))=0,"",INDEX(Mindmap!$D$9:$D$407,MATCH(Calculation!T80,changerange,0),1)),"")</f>
        <v/>
      </c>
      <c r="W80" s="67" t="str">
        <f t="shared" si="61"/>
        <v xml:space="preserve"> - </v>
      </c>
      <c r="X80" s="34" t="str">
        <f t="array" ref="X80">IFERROR(IF(AND(LEN(T80)&gt;0, Y80&gt;1),IF(MATCH(1,(IFERROR(SEARCH(T80&amp;".",$T$7:$T$406),0)),0)&gt;0,""),""),maxL)</f>
        <v/>
      </c>
      <c r="Y80" s="35" t="str">
        <f t="shared" si="70"/>
        <v/>
      </c>
      <c r="Z80" s="34" t="str">
        <f t="shared" si="62"/>
        <v/>
      </c>
      <c r="AA80" s="36" t="str">
        <f t="shared" si="63"/>
        <v/>
      </c>
      <c r="AB80" s="34" t="str">
        <f t="shared" si="64"/>
        <v/>
      </c>
      <c r="AC80" s="34" t="str">
        <f t="shared" si="65"/>
        <v/>
      </c>
      <c r="AH80" s="80" t="str">
        <f t="shared" si="66"/>
        <v/>
      </c>
      <c r="AI80" s="39" t="str">
        <f t="array" aca="1" ref="AI80" ca="1">IF(AND(X80="",ISNUMBER(Y80)),IF(Y80=1,IF($AJ$5&lt;=COUNTIF($Y$7:$Y$406,1),COUNTIF($Y$7:Y80,1),IFERROR(IF($BI$20="Y",0.5,1)*$AJ$5*COUNTIF($Y$7:Y80,1)/(1+COUNTIF($Y$7:$Y$406,1)), COUNTIF($Y$7:Y80,1))),
IF(OR(Y81=Y82,AND(Y81&gt;Y80,Y79&gt;=Y80)),AVERAGE(OFFSET(AJ80,0,0,IFERROR(MATCH(TRUE,Y81:$Y$406&lt;=Y80,0),406),1)),MIN(OFFSET(AJ80,0,0,IFERROR(MATCH(Y80,Y81:$Y$406,0),406),1)))),"")</f>
        <v/>
      </c>
      <c r="AJ80" s="40" t="str">
        <f>IF(ISNUMBER(X80),COUNT($X$7:X80),"")</f>
        <v/>
      </c>
      <c r="AL80" s="40" t="str">
        <f t="shared" si="71"/>
        <v/>
      </c>
      <c r="AM80" s="40" t="str">
        <f t="shared" si="72"/>
        <v/>
      </c>
      <c r="AP80" s="34" t="str">
        <f t="shared" si="73"/>
        <v/>
      </c>
      <c r="AQ80" s="34" t="str">
        <f t="shared" si="67"/>
        <v/>
      </c>
      <c r="AS80" s="5"/>
      <c r="AT80" s="16"/>
      <c r="AU80" s="16"/>
      <c r="AV80" s="108"/>
      <c r="AW80" s="109"/>
      <c r="AX80" s="34" t="str">
        <f t="shared" si="74"/>
        <v/>
      </c>
      <c r="AY80" s="34" t="str">
        <f t="shared" si="75"/>
        <v/>
      </c>
      <c r="BA80" s="91" t="str">
        <f>IF(OR(BB80="",BC80&lt;&gt;"",BD80&lt;&gt;""),"",COUNT($BA$6:BA79)+1)</f>
        <v/>
      </c>
      <c r="BB80" s="90" t="str">
        <f t="shared" si="79"/>
        <v/>
      </c>
      <c r="BC80" s="41" t="str">
        <f t="shared" si="76"/>
        <v>132</v>
      </c>
      <c r="BD80" s="34">
        <f>IF(ISNUMBER(MATCH(BB80,$BB$6:BB79,0)),2,"")</f>
        <v>2</v>
      </c>
      <c r="BE80" s="34" t="str">
        <f t="shared" si="77"/>
        <v/>
      </c>
      <c r="BK80" s="81">
        <f>IFERROR(IF(D80="",0,MATCH(D80,$D$6:D79,0)),0)+BL80</f>
        <v>0</v>
      </c>
      <c r="BL80" s="81">
        <f t="shared" si="78"/>
        <v>0</v>
      </c>
    </row>
    <row r="81" spans="2:64" x14ac:dyDescent="0.25">
      <c r="B81" s="5">
        <v>75</v>
      </c>
      <c r="C81" s="34" t="str">
        <f>IFERROR(IF(Calculation!D81="","",1),"")</f>
        <v/>
      </c>
      <c r="D81" s="67" t="str">
        <f>IFERROR(IF(INDEX(Mindmap!$B$9:$B$408,B81,1)=0,"",INDEX(Mindmap!$B$9:$B$408,B81,1)),"")</f>
        <v/>
      </c>
      <c r="E81" s="67">
        <f t="shared" si="48"/>
        <v>999999999</v>
      </c>
      <c r="F81" s="67" t="str">
        <f t="shared" si="34"/>
        <v/>
      </c>
      <c r="G81" s="67" t="str">
        <f t="shared" si="49"/>
        <v/>
      </c>
      <c r="H81" s="67" t="str">
        <f t="shared" si="50"/>
        <v/>
      </c>
      <c r="I81" s="67" t="str">
        <f t="shared" si="51"/>
        <v/>
      </c>
      <c r="J81" s="67" t="str">
        <f t="shared" si="52"/>
        <v/>
      </c>
      <c r="K81" s="67" t="str">
        <f t="shared" si="53"/>
        <v/>
      </c>
      <c r="L81" s="67" t="str">
        <f t="shared" si="54"/>
        <v/>
      </c>
      <c r="M81" s="67" t="str">
        <f t="shared" si="55"/>
        <v/>
      </c>
      <c r="N81" s="67" t="str">
        <f t="shared" si="56"/>
        <v/>
      </c>
      <c r="O81" s="67" t="str">
        <f t="shared" si="57"/>
        <v/>
      </c>
      <c r="P81" s="67" t="str">
        <f t="shared" si="58"/>
        <v/>
      </c>
      <c r="Q81" s="67" t="str">
        <f t="shared" si="68"/>
        <v/>
      </c>
      <c r="R81" s="37" t="str">
        <f t="shared" si="59"/>
        <v/>
      </c>
      <c r="S81" s="67">
        <f t="shared" si="69"/>
        <v>999999999</v>
      </c>
      <c r="T81" s="67" t="str">
        <f t="shared" si="60"/>
        <v/>
      </c>
      <c r="U81" s="68" t="str">
        <f>IFERROR(""&amp;INDEX(automaticUpdate,MATCH(Calculation!T81,changerange,0),1),"")</f>
        <v/>
      </c>
      <c r="V81" s="68" t="str">
        <f>IFERROR(IF(LEN(INDEX(Mindmap!$D$9:$D$407,MATCH(Calculation!T81,changerange,0),1))=0,"",INDEX(Mindmap!$D$9:$D$407,MATCH(Calculation!T81,changerange,0),1)),"")</f>
        <v/>
      </c>
      <c r="W81" s="67" t="str">
        <f t="shared" si="61"/>
        <v xml:space="preserve"> - </v>
      </c>
      <c r="X81" s="34" t="str">
        <f t="array" ref="X81">IFERROR(IF(AND(LEN(T81)&gt;0, Y81&gt;1),IF(MATCH(1,(IFERROR(SEARCH(T81&amp;".",$T$7:$T$406),0)),0)&gt;0,""),""),maxL)</f>
        <v/>
      </c>
      <c r="Y81" s="35" t="str">
        <f t="shared" si="70"/>
        <v/>
      </c>
      <c r="Z81" s="34" t="str">
        <f t="shared" si="62"/>
        <v/>
      </c>
      <c r="AA81" s="36" t="str">
        <f t="shared" si="63"/>
        <v/>
      </c>
      <c r="AB81" s="34" t="str">
        <f t="shared" si="64"/>
        <v/>
      </c>
      <c r="AC81" s="34" t="str">
        <f t="shared" si="65"/>
        <v/>
      </c>
      <c r="AH81" s="80" t="str">
        <f t="shared" si="66"/>
        <v/>
      </c>
      <c r="AI81" s="39" t="str">
        <f t="array" aca="1" ref="AI81" ca="1">IF(AND(X81="",ISNUMBER(Y81)),IF(Y81=1,IF($AJ$5&lt;=COUNTIF($Y$7:$Y$406,1),COUNTIF($Y$7:Y81,1),IFERROR(IF($BI$20="Y",0.5,1)*$AJ$5*COUNTIF($Y$7:Y81,1)/(1+COUNTIF($Y$7:$Y$406,1)), COUNTIF($Y$7:Y81,1))),
IF(OR(Y82=Y83,AND(Y82&gt;Y81,Y80&gt;=Y81)),AVERAGE(OFFSET(AJ81,0,0,IFERROR(MATCH(TRUE,Y82:$Y$406&lt;=Y81,0),406),1)),MIN(OFFSET(AJ81,0,0,IFERROR(MATCH(Y81,Y82:$Y$406,0),406),1)))),"")</f>
        <v/>
      </c>
      <c r="AJ81" s="40" t="str">
        <f>IF(ISNUMBER(X81),COUNT($X$7:X81),"")</f>
        <v/>
      </c>
      <c r="AL81" s="40" t="str">
        <f t="shared" si="71"/>
        <v/>
      </c>
      <c r="AM81" s="40" t="str">
        <f t="shared" si="72"/>
        <v/>
      </c>
      <c r="AP81" s="34" t="str">
        <f t="shared" si="73"/>
        <v/>
      </c>
      <c r="AQ81" s="34" t="str">
        <f t="shared" si="67"/>
        <v/>
      </c>
      <c r="AS81" s="5"/>
      <c r="AT81" s="16"/>
      <c r="AU81" s="16"/>
      <c r="AV81" s="108"/>
      <c r="AW81" s="109"/>
      <c r="AX81" s="34" t="str">
        <f t="shared" si="74"/>
        <v/>
      </c>
      <c r="AY81" s="34" t="str">
        <f t="shared" si="75"/>
        <v/>
      </c>
      <c r="BA81" s="91" t="str">
        <f>IF(OR(BB81="",BC81&lt;&gt;"",BD81&lt;&gt;""),"",COUNT($BA$6:BA80)+1)</f>
        <v/>
      </c>
      <c r="BB81" s="90" t="str">
        <f t="shared" si="79"/>
        <v/>
      </c>
      <c r="BC81" s="41" t="str">
        <f t="shared" si="76"/>
        <v>132</v>
      </c>
      <c r="BD81" s="34">
        <f>IF(ISNUMBER(MATCH(BB81,$BB$6:BB80,0)),2,"")</f>
        <v>2</v>
      </c>
      <c r="BE81" s="34" t="str">
        <f t="shared" si="77"/>
        <v/>
      </c>
      <c r="BK81" s="81">
        <f>IFERROR(IF(D81="",0,MATCH(D81,$D$6:D80,0)),0)+BL81</f>
        <v>0</v>
      </c>
      <c r="BL81" s="81">
        <f t="shared" si="78"/>
        <v>0</v>
      </c>
    </row>
    <row r="82" spans="2:64" x14ac:dyDescent="0.25">
      <c r="B82" s="5">
        <v>76</v>
      </c>
      <c r="C82" s="34" t="str">
        <f>IFERROR(IF(Calculation!D82="","",1),"")</f>
        <v/>
      </c>
      <c r="D82" s="67" t="str">
        <f>IFERROR(IF(INDEX(Mindmap!$B$9:$B$408,B82,1)=0,"",INDEX(Mindmap!$B$9:$B$408,B82,1)),"")</f>
        <v/>
      </c>
      <c r="E82" s="67">
        <f t="shared" si="48"/>
        <v>999999999</v>
      </c>
      <c r="F82" s="67" t="str">
        <f t="shared" si="34"/>
        <v/>
      </c>
      <c r="G82" s="67" t="str">
        <f t="shared" si="49"/>
        <v/>
      </c>
      <c r="H82" s="67" t="str">
        <f t="shared" si="50"/>
        <v/>
      </c>
      <c r="I82" s="67" t="str">
        <f t="shared" si="51"/>
        <v/>
      </c>
      <c r="J82" s="67" t="str">
        <f t="shared" si="52"/>
        <v/>
      </c>
      <c r="K82" s="67" t="str">
        <f t="shared" si="53"/>
        <v/>
      </c>
      <c r="L82" s="67" t="str">
        <f t="shared" si="54"/>
        <v/>
      </c>
      <c r="M82" s="67" t="str">
        <f t="shared" si="55"/>
        <v/>
      </c>
      <c r="N82" s="67" t="str">
        <f t="shared" si="56"/>
        <v/>
      </c>
      <c r="O82" s="67" t="str">
        <f t="shared" si="57"/>
        <v/>
      </c>
      <c r="P82" s="67" t="str">
        <f t="shared" si="58"/>
        <v/>
      </c>
      <c r="Q82" s="67" t="str">
        <f t="shared" si="68"/>
        <v/>
      </c>
      <c r="R82" s="37" t="str">
        <f t="shared" si="59"/>
        <v/>
      </c>
      <c r="S82" s="67">
        <f t="shared" si="69"/>
        <v>999999999</v>
      </c>
      <c r="T82" s="67" t="str">
        <f t="shared" si="60"/>
        <v/>
      </c>
      <c r="U82" s="68" t="str">
        <f>IFERROR(""&amp;INDEX(automaticUpdate,MATCH(Calculation!T82,changerange,0),1),"")</f>
        <v/>
      </c>
      <c r="V82" s="68" t="str">
        <f>IFERROR(IF(LEN(INDEX(Mindmap!$D$9:$D$407,MATCH(Calculation!T82,changerange,0),1))=0,"",INDEX(Mindmap!$D$9:$D$407,MATCH(Calculation!T82,changerange,0),1)),"")</f>
        <v/>
      </c>
      <c r="W82" s="67" t="str">
        <f t="shared" si="61"/>
        <v xml:space="preserve"> - </v>
      </c>
      <c r="X82" s="34" t="str">
        <f t="array" ref="X82">IFERROR(IF(AND(LEN(T82)&gt;0, Y82&gt;1),IF(MATCH(1,(IFERROR(SEARCH(T82&amp;".",$T$7:$T$406),0)),0)&gt;0,""),""),maxL)</f>
        <v/>
      </c>
      <c r="Y82" s="35" t="str">
        <f t="shared" si="70"/>
        <v/>
      </c>
      <c r="Z82" s="34" t="str">
        <f t="shared" si="62"/>
        <v/>
      </c>
      <c r="AA82" s="36" t="str">
        <f t="shared" si="63"/>
        <v/>
      </c>
      <c r="AB82" s="34" t="str">
        <f t="shared" si="64"/>
        <v/>
      </c>
      <c r="AC82" s="34" t="str">
        <f t="shared" si="65"/>
        <v/>
      </c>
      <c r="AH82" s="80" t="str">
        <f t="shared" si="66"/>
        <v/>
      </c>
      <c r="AI82" s="39" t="str">
        <f t="array" aca="1" ref="AI82" ca="1">IF(AND(X82="",ISNUMBER(Y82)),IF(Y82=1,IF($AJ$5&lt;=COUNTIF($Y$7:$Y$406,1),COUNTIF($Y$7:Y82,1),IFERROR(IF($BI$20="Y",0.5,1)*$AJ$5*COUNTIF($Y$7:Y82,1)/(1+COUNTIF($Y$7:$Y$406,1)), COUNTIF($Y$7:Y82,1))),
IF(OR(Y83=Y84,AND(Y83&gt;Y82,Y81&gt;=Y82)),AVERAGE(OFFSET(AJ82,0,0,IFERROR(MATCH(TRUE,Y83:$Y$406&lt;=Y82,0),406),1)),MIN(OFFSET(AJ82,0,0,IFERROR(MATCH(Y82,Y83:$Y$406,0),406),1)))),"")</f>
        <v/>
      </c>
      <c r="AJ82" s="40" t="str">
        <f>IF(ISNUMBER(X82),COUNT($X$7:X82),"")</f>
        <v/>
      </c>
      <c r="AL82" s="40" t="str">
        <f t="shared" si="71"/>
        <v/>
      </c>
      <c r="AM82" s="40" t="str">
        <f t="shared" si="72"/>
        <v/>
      </c>
      <c r="AP82" s="34" t="str">
        <f t="shared" si="73"/>
        <v/>
      </c>
      <c r="AQ82" s="34" t="str">
        <f t="shared" si="67"/>
        <v/>
      </c>
      <c r="AS82" s="5"/>
      <c r="AT82" s="16"/>
      <c r="AU82" s="16"/>
      <c r="AV82" s="108"/>
      <c r="AW82" s="109"/>
      <c r="AX82" s="34" t="str">
        <f t="shared" si="74"/>
        <v/>
      </c>
      <c r="AY82" s="34" t="str">
        <f t="shared" si="75"/>
        <v/>
      </c>
      <c r="BA82" s="91" t="str">
        <f>IF(OR(BB82="",BC82&lt;&gt;"",BD82&lt;&gt;""),"",COUNT($BA$6:BA81)+1)</f>
        <v/>
      </c>
      <c r="BB82" s="90" t="str">
        <f t="shared" si="79"/>
        <v/>
      </c>
      <c r="BC82" s="41" t="str">
        <f t="shared" si="76"/>
        <v>132</v>
      </c>
      <c r="BD82" s="34">
        <f>IF(ISNUMBER(MATCH(BB82,$BB$6:BB81,0)),2,"")</f>
        <v>2</v>
      </c>
      <c r="BE82" s="34" t="str">
        <f t="shared" si="77"/>
        <v/>
      </c>
      <c r="BK82" s="81">
        <f>IFERROR(IF(D82="",0,MATCH(D82,$D$6:D81,0)),0)+BL82</f>
        <v>0</v>
      </c>
      <c r="BL82" s="81">
        <f t="shared" si="78"/>
        <v>0</v>
      </c>
    </row>
    <row r="83" spans="2:64" x14ac:dyDescent="0.25">
      <c r="B83" s="5">
        <v>77</v>
      </c>
      <c r="C83" s="34" t="str">
        <f>IFERROR(IF(Calculation!D83="","",1),"")</f>
        <v/>
      </c>
      <c r="D83" s="67" t="str">
        <f>IFERROR(IF(INDEX(Mindmap!$B$9:$B$408,B83,1)=0,"",INDEX(Mindmap!$B$9:$B$408,B83,1)),"")</f>
        <v/>
      </c>
      <c r="E83" s="67">
        <f t="shared" si="48"/>
        <v>999999999</v>
      </c>
      <c r="F83" s="67" t="str">
        <f t="shared" si="34"/>
        <v/>
      </c>
      <c r="G83" s="67" t="str">
        <f t="shared" si="49"/>
        <v/>
      </c>
      <c r="H83" s="67" t="str">
        <f t="shared" si="50"/>
        <v/>
      </c>
      <c r="I83" s="67" t="str">
        <f t="shared" si="51"/>
        <v/>
      </c>
      <c r="J83" s="67" t="str">
        <f t="shared" si="52"/>
        <v/>
      </c>
      <c r="K83" s="67" t="str">
        <f t="shared" si="53"/>
        <v/>
      </c>
      <c r="L83" s="67" t="str">
        <f t="shared" si="54"/>
        <v/>
      </c>
      <c r="M83" s="67" t="str">
        <f t="shared" si="55"/>
        <v/>
      </c>
      <c r="N83" s="67" t="str">
        <f t="shared" si="56"/>
        <v/>
      </c>
      <c r="O83" s="67" t="str">
        <f t="shared" si="57"/>
        <v/>
      </c>
      <c r="P83" s="67" t="str">
        <f t="shared" si="58"/>
        <v/>
      </c>
      <c r="Q83" s="67" t="str">
        <f t="shared" si="68"/>
        <v/>
      </c>
      <c r="R83" s="37" t="str">
        <f t="shared" si="59"/>
        <v/>
      </c>
      <c r="S83" s="67">
        <f t="shared" si="69"/>
        <v>999999999</v>
      </c>
      <c r="T83" s="67" t="str">
        <f t="shared" si="60"/>
        <v/>
      </c>
      <c r="U83" s="68" t="str">
        <f>IFERROR(""&amp;INDEX(automaticUpdate,MATCH(Calculation!T83,changerange,0),1),"")</f>
        <v/>
      </c>
      <c r="V83" s="68" t="str">
        <f>IFERROR(IF(LEN(INDEX(Mindmap!$D$9:$D$407,MATCH(Calculation!T83,changerange,0),1))=0,"",INDEX(Mindmap!$D$9:$D$407,MATCH(Calculation!T83,changerange,0),1)),"")</f>
        <v/>
      </c>
      <c r="W83" s="67" t="str">
        <f t="shared" si="61"/>
        <v xml:space="preserve"> - </v>
      </c>
      <c r="X83" s="34" t="str">
        <f t="array" ref="X83">IFERROR(IF(AND(LEN(T83)&gt;0, Y83&gt;1),IF(MATCH(1,(IFERROR(SEARCH(T83&amp;".",$T$7:$T$406),0)),0)&gt;0,""),""),maxL)</f>
        <v/>
      </c>
      <c r="Y83" s="35" t="str">
        <f t="shared" si="70"/>
        <v/>
      </c>
      <c r="Z83" s="34" t="str">
        <f t="shared" si="62"/>
        <v/>
      </c>
      <c r="AA83" s="36" t="str">
        <f t="shared" si="63"/>
        <v/>
      </c>
      <c r="AB83" s="34" t="str">
        <f t="shared" si="64"/>
        <v/>
      </c>
      <c r="AC83" s="34" t="str">
        <f t="shared" si="65"/>
        <v/>
      </c>
      <c r="AH83" s="80" t="str">
        <f t="shared" si="66"/>
        <v/>
      </c>
      <c r="AI83" s="39" t="str">
        <f t="array" aca="1" ref="AI83" ca="1">IF(AND(X83="",ISNUMBER(Y83)),IF(Y83=1,IF($AJ$5&lt;=COUNTIF($Y$7:$Y$406,1),COUNTIF($Y$7:Y83,1),IFERROR(IF($BI$20="Y",0.5,1)*$AJ$5*COUNTIF($Y$7:Y83,1)/(1+COUNTIF($Y$7:$Y$406,1)), COUNTIF($Y$7:Y83,1))),
IF(OR(Y84=Y85,AND(Y84&gt;Y83,Y82&gt;=Y83)),AVERAGE(OFFSET(AJ83,0,0,IFERROR(MATCH(TRUE,Y84:$Y$406&lt;=Y83,0),406),1)),MIN(OFFSET(AJ83,0,0,IFERROR(MATCH(Y83,Y84:$Y$406,0),406),1)))),"")</f>
        <v/>
      </c>
      <c r="AJ83" s="40" t="str">
        <f>IF(ISNUMBER(X83),COUNT($X$7:X83),"")</f>
        <v/>
      </c>
      <c r="AL83" s="40" t="str">
        <f t="shared" si="71"/>
        <v/>
      </c>
      <c r="AM83" s="40" t="str">
        <f t="shared" si="72"/>
        <v/>
      </c>
      <c r="AP83" s="34" t="str">
        <f t="shared" si="73"/>
        <v/>
      </c>
      <c r="AQ83" s="34" t="str">
        <f t="shared" si="67"/>
        <v/>
      </c>
      <c r="AS83" s="5"/>
      <c r="AT83" s="16"/>
      <c r="AU83" s="16"/>
      <c r="AV83" s="108"/>
      <c r="AW83" s="109"/>
      <c r="AX83" s="34" t="str">
        <f t="shared" si="74"/>
        <v/>
      </c>
      <c r="AY83" s="34" t="str">
        <f t="shared" si="75"/>
        <v/>
      </c>
      <c r="BA83" s="91" t="str">
        <f>IF(OR(BB83="",BC83&lt;&gt;"",BD83&lt;&gt;""),"",COUNT($BA$6:BA82)+1)</f>
        <v/>
      </c>
      <c r="BB83" s="90" t="str">
        <f t="shared" si="79"/>
        <v/>
      </c>
      <c r="BC83" s="41" t="str">
        <f t="shared" si="76"/>
        <v>132</v>
      </c>
      <c r="BD83" s="34">
        <f>IF(ISNUMBER(MATCH(BB83,$BB$6:BB82,0)),2,"")</f>
        <v>2</v>
      </c>
      <c r="BE83" s="34" t="str">
        <f t="shared" si="77"/>
        <v/>
      </c>
      <c r="BK83" s="81">
        <f>IFERROR(IF(D83="",0,MATCH(D83,$D$6:D82,0)),0)+BL83</f>
        <v>0</v>
      </c>
      <c r="BL83" s="81">
        <f t="shared" si="78"/>
        <v>0</v>
      </c>
    </row>
    <row r="84" spans="2:64" x14ac:dyDescent="0.25">
      <c r="B84" s="5">
        <v>78</v>
      </c>
      <c r="C84" s="34" t="str">
        <f>IFERROR(IF(Calculation!D84="","",1),"")</f>
        <v/>
      </c>
      <c r="D84" s="67" t="str">
        <f>IFERROR(IF(INDEX(Mindmap!$B$9:$B$408,B84,1)=0,"",INDEX(Mindmap!$B$9:$B$408,B84,1)),"")</f>
        <v/>
      </c>
      <c r="E84" s="67">
        <f t="shared" si="48"/>
        <v>999999999</v>
      </c>
      <c r="F84" s="67" t="str">
        <f t="shared" si="34"/>
        <v/>
      </c>
      <c r="G84" s="67" t="str">
        <f t="shared" si="49"/>
        <v/>
      </c>
      <c r="H84" s="67" t="str">
        <f t="shared" si="50"/>
        <v/>
      </c>
      <c r="I84" s="67" t="str">
        <f t="shared" si="51"/>
        <v/>
      </c>
      <c r="J84" s="67" t="str">
        <f t="shared" si="52"/>
        <v/>
      </c>
      <c r="K84" s="67" t="str">
        <f t="shared" si="53"/>
        <v/>
      </c>
      <c r="L84" s="67" t="str">
        <f t="shared" si="54"/>
        <v/>
      </c>
      <c r="M84" s="67" t="str">
        <f t="shared" si="55"/>
        <v/>
      </c>
      <c r="N84" s="67" t="str">
        <f t="shared" si="56"/>
        <v/>
      </c>
      <c r="O84" s="67" t="str">
        <f t="shared" si="57"/>
        <v/>
      </c>
      <c r="P84" s="67" t="str">
        <f t="shared" si="58"/>
        <v/>
      </c>
      <c r="Q84" s="67" t="str">
        <f t="shared" si="68"/>
        <v/>
      </c>
      <c r="R84" s="37" t="str">
        <f t="shared" si="59"/>
        <v/>
      </c>
      <c r="S84" s="67">
        <f t="shared" si="69"/>
        <v>999999999</v>
      </c>
      <c r="T84" s="67" t="str">
        <f t="shared" si="60"/>
        <v/>
      </c>
      <c r="U84" s="68" t="str">
        <f>IFERROR(""&amp;INDEX(automaticUpdate,MATCH(Calculation!T84,changerange,0),1),"")</f>
        <v/>
      </c>
      <c r="V84" s="68" t="str">
        <f>IFERROR(IF(LEN(INDEX(Mindmap!$D$9:$D$407,MATCH(Calculation!T84,changerange,0),1))=0,"",INDEX(Mindmap!$D$9:$D$407,MATCH(Calculation!T84,changerange,0),1)),"")</f>
        <v/>
      </c>
      <c r="W84" s="67" t="str">
        <f t="shared" si="61"/>
        <v xml:space="preserve"> - </v>
      </c>
      <c r="X84" s="34" t="str">
        <f t="array" ref="X84">IFERROR(IF(AND(LEN(T84)&gt;0, Y84&gt;1),IF(MATCH(1,(IFERROR(SEARCH(T84&amp;".",$T$7:$T$406),0)),0)&gt;0,""),""),maxL)</f>
        <v/>
      </c>
      <c r="Y84" s="35" t="str">
        <f t="shared" si="70"/>
        <v/>
      </c>
      <c r="Z84" s="34" t="str">
        <f t="shared" si="62"/>
        <v/>
      </c>
      <c r="AA84" s="36" t="str">
        <f t="shared" si="63"/>
        <v/>
      </c>
      <c r="AB84" s="34" t="str">
        <f t="shared" si="64"/>
        <v/>
      </c>
      <c r="AC84" s="34" t="str">
        <f t="shared" si="65"/>
        <v/>
      </c>
      <c r="AH84" s="80" t="str">
        <f t="shared" si="66"/>
        <v/>
      </c>
      <c r="AI84" s="39" t="str">
        <f t="array" aca="1" ref="AI84" ca="1">IF(AND(X84="",ISNUMBER(Y84)),IF(Y84=1,IF($AJ$5&lt;=COUNTIF($Y$7:$Y$406,1),COUNTIF($Y$7:Y84,1),IFERROR(IF($BI$20="Y",0.5,1)*$AJ$5*COUNTIF($Y$7:Y84,1)/(1+COUNTIF($Y$7:$Y$406,1)), COUNTIF($Y$7:Y84,1))),
IF(OR(Y85=Y86,AND(Y85&gt;Y84,Y83&gt;=Y84)),AVERAGE(OFFSET(AJ84,0,0,IFERROR(MATCH(TRUE,Y85:$Y$406&lt;=Y84,0),406),1)),MIN(OFFSET(AJ84,0,0,IFERROR(MATCH(Y84,Y85:$Y$406,0),406),1)))),"")</f>
        <v/>
      </c>
      <c r="AJ84" s="40" t="str">
        <f>IF(ISNUMBER(X84),COUNT($X$7:X84),"")</f>
        <v/>
      </c>
      <c r="AL84" s="40" t="str">
        <f t="shared" si="71"/>
        <v/>
      </c>
      <c r="AM84" s="40" t="str">
        <f t="shared" si="72"/>
        <v/>
      </c>
      <c r="AP84" s="34" t="str">
        <f t="shared" si="73"/>
        <v/>
      </c>
      <c r="AQ84" s="34" t="str">
        <f t="shared" si="67"/>
        <v/>
      </c>
      <c r="AS84" s="5"/>
      <c r="AT84" s="16"/>
      <c r="AU84" s="16"/>
      <c r="AV84" s="108"/>
      <c r="AW84" s="109"/>
      <c r="AX84" s="34" t="str">
        <f t="shared" si="74"/>
        <v/>
      </c>
      <c r="AY84" s="34" t="str">
        <f t="shared" si="75"/>
        <v/>
      </c>
      <c r="BA84" s="91" t="str">
        <f>IF(OR(BB84="",BC84&lt;&gt;"",BD84&lt;&gt;""),"",COUNT($BA$6:BA83)+1)</f>
        <v/>
      </c>
      <c r="BB84" s="90" t="str">
        <f t="shared" si="79"/>
        <v/>
      </c>
      <c r="BC84" s="41" t="str">
        <f t="shared" si="76"/>
        <v>132</v>
      </c>
      <c r="BD84" s="34">
        <f>IF(ISNUMBER(MATCH(BB84,$BB$6:BB83,0)),2,"")</f>
        <v>2</v>
      </c>
      <c r="BE84" s="34" t="str">
        <f t="shared" si="77"/>
        <v/>
      </c>
      <c r="BK84" s="81">
        <f>IFERROR(IF(D84="",0,MATCH(D84,$D$6:D83,0)),0)+BL84</f>
        <v>0</v>
      </c>
      <c r="BL84" s="81">
        <f t="shared" si="78"/>
        <v>0</v>
      </c>
    </row>
    <row r="85" spans="2:64" x14ac:dyDescent="0.25">
      <c r="B85" s="5">
        <v>79</v>
      </c>
      <c r="C85" s="34" t="str">
        <f>IFERROR(IF(Calculation!D85="","",1),"")</f>
        <v/>
      </c>
      <c r="D85" s="67" t="str">
        <f>IFERROR(IF(INDEX(Mindmap!$B$9:$B$408,B85,1)=0,"",INDEX(Mindmap!$B$9:$B$408,B85,1)),"")</f>
        <v/>
      </c>
      <c r="E85" s="67">
        <f t="shared" si="48"/>
        <v>999999999</v>
      </c>
      <c r="F85" s="67" t="str">
        <f t="shared" si="34"/>
        <v/>
      </c>
      <c r="G85" s="67" t="str">
        <f t="shared" si="49"/>
        <v/>
      </c>
      <c r="H85" s="67" t="str">
        <f t="shared" si="50"/>
        <v/>
      </c>
      <c r="I85" s="67" t="str">
        <f t="shared" si="51"/>
        <v/>
      </c>
      <c r="J85" s="67" t="str">
        <f t="shared" si="52"/>
        <v/>
      </c>
      <c r="K85" s="67" t="str">
        <f t="shared" si="53"/>
        <v/>
      </c>
      <c r="L85" s="67" t="str">
        <f t="shared" si="54"/>
        <v/>
      </c>
      <c r="M85" s="67" t="str">
        <f t="shared" si="55"/>
        <v/>
      </c>
      <c r="N85" s="67" t="str">
        <f t="shared" si="56"/>
        <v/>
      </c>
      <c r="O85" s="67" t="str">
        <f t="shared" si="57"/>
        <v/>
      </c>
      <c r="P85" s="67" t="str">
        <f t="shared" si="58"/>
        <v/>
      </c>
      <c r="Q85" s="67" t="str">
        <f t="shared" si="68"/>
        <v/>
      </c>
      <c r="R85" s="37" t="str">
        <f t="shared" si="59"/>
        <v/>
      </c>
      <c r="S85" s="67">
        <f t="shared" si="69"/>
        <v>999999999</v>
      </c>
      <c r="T85" s="67" t="str">
        <f t="shared" si="60"/>
        <v/>
      </c>
      <c r="U85" s="68" t="str">
        <f>IFERROR(""&amp;INDEX(automaticUpdate,MATCH(Calculation!T85,changerange,0),1),"")</f>
        <v/>
      </c>
      <c r="V85" s="68" t="str">
        <f>IFERROR(IF(LEN(INDEX(Mindmap!$D$9:$D$407,MATCH(Calculation!T85,changerange,0),1))=0,"",INDEX(Mindmap!$D$9:$D$407,MATCH(Calculation!T85,changerange,0),1)),"")</f>
        <v/>
      </c>
      <c r="W85" s="67" t="str">
        <f t="shared" si="61"/>
        <v xml:space="preserve"> - </v>
      </c>
      <c r="X85" s="34" t="str">
        <f t="array" ref="X85">IFERROR(IF(AND(LEN(T85)&gt;0, Y85&gt;1),IF(MATCH(1,(IFERROR(SEARCH(T85&amp;".",$T$7:$T$406),0)),0)&gt;0,""),""),maxL)</f>
        <v/>
      </c>
      <c r="Y85" s="35" t="str">
        <f t="shared" si="70"/>
        <v/>
      </c>
      <c r="Z85" s="34" t="str">
        <f t="shared" si="62"/>
        <v/>
      </c>
      <c r="AA85" s="36" t="str">
        <f t="shared" si="63"/>
        <v/>
      </c>
      <c r="AB85" s="34" t="str">
        <f t="shared" si="64"/>
        <v/>
      </c>
      <c r="AC85" s="34" t="str">
        <f t="shared" si="65"/>
        <v/>
      </c>
      <c r="AH85" s="80" t="str">
        <f t="shared" si="66"/>
        <v/>
      </c>
      <c r="AI85" s="39" t="str">
        <f t="array" aca="1" ref="AI85" ca="1">IF(AND(X85="",ISNUMBER(Y85)),IF(Y85=1,IF($AJ$5&lt;=COUNTIF($Y$7:$Y$406,1),COUNTIF($Y$7:Y85,1),IFERROR(IF($BI$20="Y",0.5,1)*$AJ$5*COUNTIF($Y$7:Y85,1)/(1+COUNTIF($Y$7:$Y$406,1)), COUNTIF($Y$7:Y85,1))),
IF(OR(Y86=Y87,AND(Y86&gt;Y85,Y84&gt;=Y85)),AVERAGE(OFFSET(AJ85,0,0,IFERROR(MATCH(TRUE,Y86:$Y$406&lt;=Y85,0),406),1)),MIN(OFFSET(AJ85,0,0,IFERROR(MATCH(Y85,Y86:$Y$406,0),406),1)))),"")</f>
        <v/>
      </c>
      <c r="AJ85" s="40" t="str">
        <f>IF(ISNUMBER(X85),COUNT($X$7:X85),"")</f>
        <v/>
      </c>
      <c r="AL85" s="40" t="str">
        <f t="shared" si="71"/>
        <v/>
      </c>
      <c r="AM85" s="40" t="str">
        <f t="shared" si="72"/>
        <v/>
      </c>
      <c r="AP85" s="34" t="str">
        <f t="shared" si="73"/>
        <v/>
      </c>
      <c r="AQ85" s="34" t="str">
        <f t="shared" si="67"/>
        <v/>
      </c>
      <c r="AS85" s="5"/>
      <c r="AT85" s="16"/>
      <c r="AU85" s="16"/>
      <c r="AV85" s="108"/>
      <c r="AW85" s="109"/>
      <c r="AX85" s="34" t="str">
        <f t="shared" si="74"/>
        <v/>
      </c>
      <c r="AY85" s="34" t="str">
        <f t="shared" si="75"/>
        <v/>
      </c>
      <c r="BA85" s="91" t="str">
        <f>IF(OR(BB85="",BC85&lt;&gt;"",BD85&lt;&gt;""),"",COUNT($BA$6:BA84)+1)</f>
        <v/>
      </c>
      <c r="BB85" s="90" t="str">
        <f t="shared" si="79"/>
        <v/>
      </c>
      <c r="BC85" s="41" t="str">
        <f t="shared" si="76"/>
        <v>132</v>
      </c>
      <c r="BD85" s="34">
        <f>IF(ISNUMBER(MATCH(BB85,$BB$6:BB84,0)),2,"")</f>
        <v>2</v>
      </c>
      <c r="BE85" s="34" t="str">
        <f t="shared" si="77"/>
        <v/>
      </c>
      <c r="BK85" s="81">
        <f>IFERROR(IF(D85="",0,MATCH(D85,$D$6:D84,0)),0)+BL85</f>
        <v>0</v>
      </c>
      <c r="BL85" s="81">
        <f t="shared" si="78"/>
        <v>0</v>
      </c>
    </row>
    <row r="86" spans="2:64" x14ac:dyDescent="0.25">
      <c r="B86" s="5">
        <v>80</v>
      </c>
      <c r="C86" s="34" t="str">
        <f>IFERROR(IF(Calculation!D86="","",1),"")</f>
        <v/>
      </c>
      <c r="D86" s="67" t="str">
        <f>IFERROR(IF(INDEX(Mindmap!$B$9:$B$408,B86,1)=0,"",INDEX(Mindmap!$B$9:$B$408,B86,1)),"")</f>
        <v/>
      </c>
      <c r="E86" s="67">
        <f t="shared" si="48"/>
        <v>999999999</v>
      </c>
      <c r="F86" s="67" t="str">
        <f t="shared" si="34"/>
        <v/>
      </c>
      <c r="G86" s="67" t="str">
        <f t="shared" si="49"/>
        <v/>
      </c>
      <c r="H86" s="67" t="str">
        <f t="shared" si="50"/>
        <v/>
      </c>
      <c r="I86" s="67" t="str">
        <f t="shared" si="51"/>
        <v/>
      </c>
      <c r="J86" s="67" t="str">
        <f t="shared" si="52"/>
        <v/>
      </c>
      <c r="K86" s="67" t="str">
        <f t="shared" si="53"/>
        <v/>
      </c>
      <c r="L86" s="67" t="str">
        <f t="shared" si="54"/>
        <v/>
      </c>
      <c r="M86" s="67" t="str">
        <f t="shared" si="55"/>
        <v/>
      </c>
      <c r="N86" s="67" t="str">
        <f t="shared" si="56"/>
        <v/>
      </c>
      <c r="O86" s="67" t="str">
        <f t="shared" si="57"/>
        <v/>
      </c>
      <c r="P86" s="67" t="str">
        <f t="shared" si="58"/>
        <v/>
      </c>
      <c r="Q86" s="67" t="str">
        <f t="shared" si="68"/>
        <v/>
      </c>
      <c r="R86" s="37" t="str">
        <f t="shared" si="59"/>
        <v/>
      </c>
      <c r="S86" s="67">
        <f t="shared" si="69"/>
        <v>999999999</v>
      </c>
      <c r="T86" s="67" t="str">
        <f t="shared" si="60"/>
        <v/>
      </c>
      <c r="U86" s="68" t="str">
        <f>IFERROR(""&amp;INDEX(automaticUpdate,MATCH(Calculation!T86,changerange,0),1),"")</f>
        <v/>
      </c>
      <c r="V86" s="68" t="str">
        <f>IFERROR(IF(LEN(INDEX(Mindmap!$D$9:$D$407,MATCH(Calculation!T86,changerange,0),1))=0,"",INDEX(Mindmap!$D$9:$D$407,MATCH(Calculation!T86,changerange,0),1)),"")</f>
        <v/>
      </c>
      <c r="W86" s="67" t="str">
        <f t="shared" si="61"/>
        <v xml:space="preserve"> - </v>
      </c>
      <c r="X86" s="34" t="str">
        <f t="array" ref="X86">IFERROR(IF(AND(LEN(T86)&gt;0, Y86&gt;1),IF(MATCH(1,(IFERROR(SEARCH(T86&amp;".",$T$7:$T$406),0)),0)&gt;0,""),""),maxL)</f>
        <v/>
      </c>
      <c r="Y86" s="35" t="str">
        <f t="shared" si="70"/>
        <v/>
      </c>
      <c r="Z86" s="34" t="str">
        <f t="shared" si="62"/>
        <v/>
      </c>
      <c r="AA86" s="36" t="str">
        <f t="shared" si="63"/>
        <v/>
      </c>
      <c r="AB86" s="34" t="str">
        <f t="shared" si="64"/>
        <v/>
      </c>
      <c r="AC86" s="34" t="str">
        <f t="shared" si="65"/>
        <v/>
      </c>
      <c r="AH86" s="80" t="str">
        <f t="shared" si="66"/>
        <v/>
      </c>
      <c r="AI86" s="39" t="str">
        <f t="array" aca="1" ref="AI86" ca="1">IF(AND(X86="",ISNUMBER(Y86)),IF(Y86=1,IF($AJ$5&lt;=COUNTIF($Y$7:$Y$406,1),COUNTIF($Y$7:Y86,1),IFERROR(IF($BI$20="Y",0.5,1)*$AJ$5*COUNTIF($Y$7:Y86,1)/(1+COUNTIF($Y$7:$Y$406,1)), COUNTIF($Y$7:Y86,1))),
IF(OR(Y87=Y88,AND(Y87&gt;Y86,Y85&gt;=Y86)),AVERAGE(OFFSET(AJ86,0,0,IFERROR(MATCH(TRUE,Y87:$Y$406&lt;=Y86,0),406),1)),MIN(OFFSET(AJ86,0,0,IFERROR(MATCH(Y86,Y87:$Y$406,0),406),1)))),"")</f>
        <v/>
      </c>
      <c r="AJ86" s="40" t="str">
        <f>IF(ISNUMBER(X86),COUNT($X$7:X86),"")</f>
        <v/>
      </c>
      <c r="AL86" s="40" t="str">
        <f t="shared" si="71"/>
        <v/>
      </c>
      <c r="AM86" s="40" t="str">
        <f t="shared" si="72"/>
        <v/>
      </c>
      <c r="AP86" s="34" t="str">
        <f t="shared" si="73"/>
        <v/>
      </c>
      <c r="AQ86" s="34" t="str">
        <f t="shared" si="67"/>
        <v/>
      </c>
      <c r="AS86" s="5"/>
      <c r="AT86" s="16"/>
      <c r="AU86" s="16"/>
      <c r="AV86" s="108"/>
      <c r="AW86" s="109"/>
      <c r="AX86" s="34" t="str">
        <f t="shared" si="74"/>
        <v/>
      </c>
      <c r="AY86" s="34" t="str">
        <f t="shared" si="75"/>
        <v/>
      </c>
      <c r="BA86" s="91" t="str">
        <f>IF(OR(BB86="",BC86&lt;&gt;"",BD86&lt;&gt;""),"",COUNT($BA$6:BA85)+1)</f>
        <v/>
      </c>
      <c r="BB86" s="90" t="str">
        <f t="shared" si="79"/>
        <v/>
      </c>
      <c r="BC86" s="41" t="str">
        <f t="shared" si="76"/>
        <v>132</v>
      </c>
      <c r="BD86" s="34">
        <f>IF(ISNUMBER(MATCH(BB86,$BB$6:BB85,0)),2,"")</f>
        <v>2</v>
      </c>
      <c r="BE86" s="34" t="str">
        <f t="shared" si="77"/>
        <v/>
      </c>
      <c r="BK86" s="81">
        <f>IFERROR(IF(D86="",0,MATCH(D86,$D$6:D85,0)),0)+BL86</f>
        <v>0</v>
      </c>
      <c r="BL86" s="81">
        <f t="shared" si="78"/>
        <v>0</v>
      </c>
    </row>
    <row r="87" spans="2:64" x14ac:dyDescent="0.25">
      <c r="B87" s="5">
        <v>81</v>
      </c>
      <c r="C87" s="34" t="str">
        <f>IFERROR(IF(Calculation!D87="","",1),"")</f>
        <v/>
      </c>
      <c r="D87" s="67" t="str">
        <f>IFERROR(IF(INDEX(Mindmap!$B$9:$B$408,B87,1)=0,"",INDEX(Mindmap!$B$9:$B$408,B87,1)),"")</f>
        <v/>
      </c>
      <c r="E87" s="67">
        <f t="shared" si="48"/>
        <v>999999999</v>
      </c>
      <c r="F87" s="67" t="str">
        <f t="shared" ref="F87:F150" si="80">IFERROR(IF(1*$Q87&lt;1*F$6,"",IF(AND(F$5=2,LEN(SUBSTITUTE(LEFT($D87,2),".",""))=1),"0" &amp; SUBSTITUTE(LEFT($D87,2),".",""),SUBSTITUTE(LEFT($D87,2),".",""))),"")</f>
        <v/>
      </c>
      <c r="G87" s="67" t="str">
        <f t="shared" si="49"/>
        <v/>
      </c>
      <c r="H87" s="67" t="str">
        <f t="shared" si="50"/>
        <v/>
      </c>
      <c r="I87" s="67" t="str">
        <f t="shared" si="51"/>
        <v/>
      </c>
      <c r="J87" s="67" t="str">
        <f t="shared" si="52"/>
        <v/>
      </c>
      <c r="K87" s="67" t="str">
        <f t="shared" si="53"/>
        <v/>
      </c>
      <c r="L87" s="67" t="str">
        <f t="shared" si="54"/>
        <v/>
      </c>
      <c r="M87" s="67" t="str">
        <f t="shared" si="55"/>
        <v/>
      </c>
      <c r="N87" s="67" t="str">
        <f t="shared" si="56"/>
        <v/>
      </c>
      <c r="O87" s="67" t="str">
        <f t="shared" si="57"/>
        <v/>
      </c>
      <c r="P87" s="67" t="str">
        <f t="shared" si="58"/>
        <v/>
      </c>
      <c r="Q87" s="67" t="str">
        <f t="shared" si="68"/>
        <v/>
      </c>
      <c r="R87" s="37" t="str">
        <f t="shared" si="59"/>
        <v/>
      </c>
      <c r="S87" s="67">
        <f t="shared" si="69"/>
        <v>999999999</v>
      </c>
      <c r="T87" s="67" t="str">
        <f t="shared" si="60"/>
        <v/>
      </c>
      <c r="U87" s="68" t="str">
        <f>IFERROR(""&amp;INDEX(automaticUpdate,MATCH(Calculation!T87,changerange,0),1),"")</f>
        <v/>
      </c>
      <c r="V87" s="68" t="str">
        <f>IFERROR(IF(LEN(INDEX(Mindmap!$D$9:$D$407,MATCH(Calculation!T87,changerange,0),1))=0,"",INDEX(Mindmap!$D$9:$D$407,MATCH(Calculation!T87,changerange,0),1)),"")</f>
        <v/>
      </c>
      <c r="W87" s="67" t="str">
        <f t="shared" si="61"/>
        <v xml:space="preserve"> - </v>
      </c>
      <c r="X87" s="34" t="str">
        <f t="array" ref="X87">IFERROR(IF(AND(LEN(T87)&gt;0, Y87&gt;1),IF(MATCH(1,(IFERROR(SEARCH(T87&amp;".",$T$7:$T$406),0)),0)&gt;0,""),""),maxL)</f>
        <v/>
      </c>
      <c r="Y87" s="35" t="str">
        <f t="shared" si="70"/>
        <v/>
      </c>
      <c r="Z87" s="34" t="str">
        <f t="shared" si="62"/>
        <v/>
      </c>
      <c r="AA87" s="36" t="str">
        <f t="shared" si="63"/>
        <v/>
      </c>
      <c r="AB87" s="34" t="str">
        <f t="shared" si="64"/>
        <v/>
      </c>
      <c r="AC87" s="34" t="str">
        <f t="shared" si="65"/>
        <v/>
      </c>
      <c r="AH87" s="80" t="str">
        <f t="shared" si="66"/>
        <v/>
      </c>
      <c r="AI87" s="39" t="str">
        <f t="array" aca="1" ref="AI87" ca="1">IF(AND(X87="",ISNUMBER(Y87)),IF(Y87=1,IF($AJ$5&lt;=COUNTIF($Y$7:$Y$406,1),COUNTIF($Y$7:Y87,1),IFERROR(IF($BI$20="Y",0.5,1)*$AJ$5*COUNTIF($Y$7:Y87,1)/(1+COUNTIF($Y$7:$Y$406,1)), COUNTIF($Y$7:Y87,1))),
IF(OR(Y88=Y89,AND(Y88&gt;Y87,Y86&gt;=Y87)),AVERAGE(OFFSET(AJ87,0,0,IFERROR(MATCH(TRUE,Y88:$Y$406&lt;=Y87,0),406),1)),MIN(OFFSET(AJ87,0,0,IFERROR(MATCH(Y87,Y88:$Y$406,0),406),1)))),"")</f>
        <v/>
      </c>
      <c r="AJ87" s="40" t="str">
        <f>IF(ISNUMBER(X87),COUNT($X$7:X87),"")</f>
        <v/>
      </c>
      <c r="AL87" s="40" t="str">
        <f t="shared" si="71"/>
        <v/>
      </c>
      <c r="AM87" s="40" t="str">
        <f t="shared" si="72"/>
        <v/>
      </c>
      <c r="AP87" s="34" t="str">
        <f t="shared" si="73"/>
        <v/>
      </c>
      <c r="AQ87" s="34" t="str">
        <f t="shared" si="67"/>
        <v/>
      </c>
      <c r="AS87" s="5"/>
      <c r="AT87" s="16"/>
      <c r="AU87" s="16"/>
      <c r="AV87" s="108"/>
      <c r="AW87" s="109"/>
      <c r="AX87" s="34" t="str">
        <f t="shared" si="74"/>
        <v/>
      </c>
      <c r="AY87" s="34" t="str">
        <f t="shared" si="75"/>
        <v/>
      </c>
      <c r="BA87" s="91" t="str">
        <f>IF(OR(BB87="",BC87&lt;&gt;"",BD87&lt;&gt;""),"",COUNT($BA$6:BA86)+1)</f>
        <v/>
      </c>
      <c r="BB87" s="90" t="str">
        <f t="shared" si="79"/>
        <v/>
      </c>
      <c r="BC87" s="41" t="str">
        <f t="shared" si="76"/>
        <v>132</v>
      </c>
      <c r="BD87" s="34">
        <f>IF(ISNUMBER(MATCH(BB87,$BB$6:BB86,0)),2,"")</f>
        <v>2</v>
      </c>
      <c r="BE87" s="34" t="str">
        <f t="shared" si="77"/>
        <v/>
      </c>
      <c r="BK87" s="81">
        <f>IFERROR(IF(D87="",0,MATCH(D87,$D$6:D86,0)),0)+BL87</f>
        <v>0</v>
      </c>
      <c r="BL87" s="81">
        <f t="shared" si="78"/>
        <v>0</v>
      </c>
    </row>
    <row r="88" spans="2:64" x14ac:dyDescent="0.25">
      <c r="B88" s="5">
        <v>82</v>
      </c>
      <c r="C88" s="34" t="str">
        <f>IFERROR(IF(Calculation!D88="","",1),"")</f>
        <v/>
      </c>
      <c r="D88" s="67" t="str">
        <f>IFERROR(IF(INDEX(Mindmap!$B$9:$B$408,B88,1)=0,"",INDEX(Mindmap!$B$9:$B$408,B88,1)),"")</f>
        <v/>
      </c>
      <c r="E88" s="67">
        <f t="shared" si="48"/>
        <v>999999999</v>
      </c>
      <c r="F88" s="67" t="str">
        <f t="shared" si="80"/>
        <v/>
      </c>
      <c r="G88" s="67" t="str">
        <f t="shared" si="49"/>
        <v/>
      </c>
      <c r="H88" s="67" t="str">
        <f t="shared" si="50"/>
        <v/>
      </c>
      <c r="I88" s="67" t="str">
        <f t="shared" si="51"/>
        <v/>
      </c>
      <c r="J88" s="67" t="str">
        <f t="shared" si="52"/>
        <v/>
      </c>
      <c r="K88" s="67" t="str">
        <f t="shared" si="53"/>
        <v/>
      </c>
      <c r="L88" s="67" t="str">
        <f t="shared" si="54"/>
        <v/>
      </c>
      <c r="M88" s="67" t="str">
        <f t="shared" si="55"/>
        <v/>
      </c>
      <c r="N88" s="67" t="str">
        <f t="shared" si="56"/>
        <v/>
      </c>
      <c r="O88" s="67" t="str">
        <f t="shared" si="57"/>
        <v/>
      </c>
      <c r="P88" s="67" t="str">
        <f t="shared" si="58"/>
        <v/>
      </c>
      <c r="Q88" s="67" t="str">
        <f t="shared" si="68"/>
        <v/>
      </c>
      <c r="R88" s="37" t="str">
        <f t="shared" si="59"/>
        <v/>
      </c>
      <c r="S88" s="67">
        <f t="shared" si="69"/>
        <v>999999999</v>
      </c>
      <c r="T88" s="67" t="str">
        <f t="shared" si="60"/>
        <v/>
      </c>
      <c r="U88" s="68" t="str">
        <f>IFERROR(""&amp;INDEX(automaticUpdate,MATCH(Calculation!T88,changerange,0),1),"")</f>
        <v/>
      </c>
      <c r="V88" s="68" t="str">
        <f>IFERROR(IF(LEN(INDEX(Mindmap!$D$9:$D$407,MATCH(Calculation!T88,changerange,0),1))=0,"",INDEX(Mindmap!$D$9:$D$407,MATCH(Calculation!T88,changerange,0),1)),"")</f>
        <v/>
      </c>
      <c r="W88" s="67" t="str">
        <f t="shared" si="61"/>
        <v xml:space="preserve"> - </v>
      </c>
      <c r="X88" s="34" t="str">
        <f t="array" ref="X88">IFERROR(IF(AND(LEN(T88)&gt;0, Y88&gt;1),IF(MATCH(1,(IFERROR(SEARCH(T88&amp;".",$T$7:$T$406),0)),0)&gt;0,""),""),maxL)</f>
        <v/>
      </c>
      <c r="Y88" s="35" t="str">
        <f t="shared" si="70"/>
        <v/>
      </c>
      <c r="Z88" s="34" t="str">
        <f t="shared" si="62"/>
        <v/>
      </c>
      <c r="AA88" s="36" t="str">
        <f t="shared" si="63"/>
        <v/>
      </c>
      <c r="AB88" s="34" t="str">
        <f t="shared" si="64"/>
        <v/>
      </c>
      <c r="AC88" s="34" t="str">
        <f t="shared" si="65"/>
        <v/>
      </c>
      <c r="AH88" s="80" t="str">
        <f t="shared" si="66"/>
        <v/>
      </c>
      <c r="AI88" s="39" t="str">
        <f t="array" aca="1" ref="AI88" ca="1">IF(AND(X88="",ISNUMBER(Y88)),IF(Y88=1,IF($AJ$5&lt;=COUNTIF($Y$7:$Y$406,1),COUNTIF($Y$7:Y88,1),IFERROR(IF($BI$20="Y",0.5,1)*$AJ$5*COUNTIF($Y$7:Y88,1)/(1+COUNTIF($Y$7:$Y$406,1)), COUNTIF($Y$7:Y88,1))),
IF(OR(Y89=Y90,AND(Y89&gt;Y88,Y87&gt;=Y88)),AVERAGE(OFFSET(AJ88,0,0,IFERROR(MATCH(TRUE,Y89:$Y$406&lt;=Y88,0),406),1)),MIN(OFFSET(AJ88,0,0,IFERROR(MATCH(Y88,Y89:$Y$406,0),406),1)))),"")</f>
        <v/>
      </c>
      <c r="AJ88" s="40" t="str">
        <f>IF(ISNUMBER(X88),COUNT($X$7:X88),"")</f>
        <v/>
      </c>
      <c r="AL88" s="40" t="str">
        <f t="shared" si="71"/>
        <v/>
      </c>
      <c r="AM88" s="40" t="str">
        <f t="shared" si="72"/>
        <v/>
      </c>
      <c r="AP88" s="34" t="str">
        <f t="shared" si="73"/>
        <v/>
      </c>
      <c r="AQ88" s="34" t="str">
        <f t="shared" si="67"/>
        <v/>
      </c>
      <c r="AS88" s="5"/>
      <c r="AT88" s="16"/>
      <c r="AU88" s="16"/>
      <c r="AV88" s="108"/>
      <c r="AW88" s="109"/>
      <c r="AX88" s="34" t="str">
        <f t="shared" si="74"/>
        <v/>
      </c>
      <c r="AY88" s="34" t="str">
        <f t="shared" si="75"/>
        <v/>
      </c>
      <c r="BA88" s="91" t="str">
        <f>IF(OR(BB88="",BC88&lt;&gt;"",BD88&lt;&gt;""),"",COUNT($BA$6:BA87)+1)</f>
        <v/>
      </c>
      <c r="BB88" s="90" t="str">
        <f t="shared" si="79"/>
        <v/>
      </c>
      <c r="BC88" s="41" t="str">
        <f t="shared" si="76"/>
        <v>132</v>
      </c>
      <c r="BD88" s="34">
        <f>IF(ISNUMBER(MATCH(BB88,$BB$6:BB87,0)),2,"")</f>
        <v>2</v>
      </c>
      <c r="BE88" s="34" t="str">
        <f t="shared" si="77"/>
        <v/>
      </c>
      <c r="BK88" s="81">
        <f>IFERROR(IF(D88="",0,MATCH(D88,$D$6:D87,0)),0)+BL88</f>
        <v>0</v>
      </c>
      <c r="BL88" s="81">
        <f t="shared" si="78"/>
        <v>0</v>
      </c>
    </row>
    <row r="89" spans="2:64" x14ac:dyDescent="0.25">
      <c r="B89" s="5">
        <v>83</v>
      </c>
      <c r="C89" s="34" t="str">
        <f>IFERROR(IF(Calculation!D89="","",1),"")</f>
        <v/>
      </c>
      <c r="D89" s="67" t="str">
        <f>IFERROR(IF(INDEX(Mindmap!$B$9:$B$408,B89,1)=0,"",INDEX(Mindmap!$B$9:$B$408,B89,1)),"")</f>
        <v/>
      </c>
      <c r="E89" s="67">
        <f t="shared" si="48"/>
        <v>999999999</v>
      </c>
      <c r="F89" s="67" t="str">
        <f t="shared" si="80"/>
        <v/>
      </c>
      <c r="G89" s="67" t="str">
        <f t="shared" si="49"/>
        <v/>
      </c>
      <c r="H89" s="67" t="str">
        <f t="shared" si="50"/>
        <v/>
      </c>
      <c r="I89" s="67" t="str">
        <f t="shared" si="51"/>
        <v/>
      </c>
      <c r="J89" s="67" t="str">
        <f t="shared" si="52"/>
        <v/>
      </c>
      <c r="K89" s="67" t="str">
        <f t="shared" si="53"/>
        <v/>
      </c>
      <c r="L89" s="67" t="str">
        <f t="shared" si="54"/>
        <v/>
      </c>
      <c r="M89" s="67" t="str">
        <f t="shared" si="55"/>
        <v/>
      </c>
      <c r="N89" s="67" t="str">
        <f t="shared" si="56"/>
        <v/>
      </c>
      <c r="O89" s="67" t="str">
        <f t="shared" si="57"/>
        <v/>
      </c>
      <c r="P89" s="67" t="str">
        <f t="shared" si="58"/>
        <v/>
      </c>
      <c r="Q89" s="67" t="str">
        <f t="shared" si="68"/>
        <v/>
      </c>
      <c r="R89" s="37" t="str">
        <f t="shared" si="59"/>
        <v/>
      </c>
      <c r="S89" s="67">
        <f t="shared" si="69"/>
        <v>999999999</v>
      </c>
      <c r="T89" s="67" t="str">
        <f t="shared" si="60"/>
        <v/>
      </c>
      <c r="U89" s="68" t="str">
        <f>IFERROR(""&amp;INDEX(automaticUpdate,MATCH(Calculation!T89,changerange,0),1),"")</f>
        <v/>
      </c>
      <c r="V89" s="68" t="str">
        <f>IFERROR(IF(LEN(INDEX(Mindmap!$D$9:$D$407,MATCH(Calculation!T89,changerange,0),1))=0,"",INDEX(Mindmap!$D$9:$D$407,MATCH(Calculation!T89,changerange,0),1)),"")</f>
        <v/>
      </c>
      <c r="W89" s="67" t="str">
        <f t="shared" si="61"/>
        <v xml:space="preserve"> - </v>
      </c>
      <c r="X89" s="34" t="str">
        <f t="array" ref="X89">IFERROR(IF(AND(LEN(T89)&gt;0, Y89&gt;1),IF(MATCH(1,(IFERROR(SEARCH(T89&amp;".",$T$7:$T$406),0)),0)&gt;0,""),""),maxL)</f>
        <v/>
      </c>
      <c r="Y89" s="35" t="str">
        <f t="shared" si="70"/>
        <v/>
      </c>
      <c r="Z89" s="34" t="str">
        <f t="shared" si="62"/>
        <v/>
      </c>
      <c r="AA89" s="36" t="str">
        <f t="shared" si="63"/>
        <v/>
      </c>
      <c r="AB89" s="34" t="str">
        <f t="shared" si="64"/>
        <v/>
      </c>
      <c r="AC89" s="34" t="str">
        <f t="shared" si="65"/>
        <v/>
      </c>
      <c r="AH89" s="80" t="str">
        <f t="shared" si="66"/>
        <v/>
      </c>
      <c r="AI89" s="39" t="str">
        <f t="array" aca="1" ref="AI89" ca="1">IF(AND(X89="",ISNUMBER(Y89)),IF(Y89=1,IF($AJ$5&lt;=COUNTIF($Y$7:$Y$406,1),COUNTIF($Y$7:Y89,1),IFERROR(IF($BI$20="Y",0.5,1)*$AJ$5*COUNTIF($Y$7:Y89,1)/(1+COUNTIF($Y$7:$Y$406,1)), COUNTIF($Y$7:Y89,1))),
IF(OR(Y90=Y91,AND(Y90&gt;Y89,Y88&gt;=Y89)),AVERAGE(OFFSET(AJ89,0,0,IFERROR(MATCH(TRUE,Y90:$Y$406&lt;=Y89,0),406),1)),MIN(OFFSET(AJ89,0,0,IFERROR(MATCH(Y89,Y90:$Y$406,0),406),1)))),"")</f>
        <v/>
      </c>
      <c r="AJ89" s="40" t="str">
        <f>IF(ISNUMBER(X89),COUNT($X$7:X89),"")</f>
        <v/>
      </c>
      <c r="AL89" s="40" t="str">
        <f t="shared" si="71"/>
        <v/>
      </c>
      <c r="AM89" s="40" t="str">
        <f t="shared" si="72"/>
        <v/>
      </c>
      <c r="AP89" s="34" t="str">
        <f t="shared" si="73"/>
        <v/>
      </c>
      <c r="AQ89" s="34" t="str">
        <f t="shared" si="67"/>
        <v/>
      </c>
      <c r="AS89" s="5"/>
      <c r="AT89" s="16"/>
      <c r="AU89" s="16"/>
      <c r="AV89" s="108"/>
      <c r="AW89" s="109"/>
      <c r="AX89" s="34" t="str">
        <f t="shared" si="74"/>
        <v/>
      </c>
      <c r="AY89" s="34" t="str">
        <f t="shared" si="75"/>
        <v/>
      </c>
      <c r="BA89" s="91" t="str">
        <f>IF(OR(BB89="",BC89&lt;&gt;"",BD89&lt;&gt;""),"",COUNT($BA$6:BA88)+1)</f>
        <v/>
      </c>
      <c r="BB89" s="90" t="str">
        <f t="shared" si="79"/>
        <v/>
      </c>
      <c r="BC89" s="41" t="str">
        <f t="shared" si="76"/>
        <v>132</v>
      </c>
      <c r="BD89" s="34">
        <f>IF(ISNUMBER(MATCH(BB89,$BB$6:BB88,0)),2,"")</f>
        <v>2</v>
      </c>
      <c r="BE89" s="34" t="str">
        <f t="shared" si="77"/>
        <v/>
      </c>
      <c r="BK89" s="81">
        <f>IFERROR(IF(D89="",0,MATCH(D89,$D$6:D88,0)),0)+BL89</f>
        <v>0</v>
      </c>
      <c r="BL89" s="81">
        <f t="shared" si="78"/>
        <v>0</v>
      </c>
    </row>
    <row r="90" spans="2:64" x14ac:dyDescent="0.25">
      <c r="B90" s="5">
        <v>84</v>
      </c>
      <c r="C90" s="34" t="str">
        <f>IFERROR(IF(Calculation!D90="","",1),"")</f>
        <v/>
      </c>
      <c r="D90" s="67" t="str">
        <f>IFERROR(IF(INDEX(Mindmap!$B$9:$B$408,B90,1)=0,"",INDEX(Mindmap!$B$9:$B$408,B90,1)),"")</f>
        <v/>
      </c>
      <c r="E90" s="67">
        <f t="shared" si="48"/>
        <v>999999999</v>
      </c>
      <c r="F90" s="67" t="str">
        <f t="shared" si="80"/>
        <v/>
      </c>
      <c r="G90" s="67" t="str">
        <f t="shared" si="49"/>
        <v/>
      </c>
      <c r="H90" s="67" t="str">
        <f t="shared" si="50"/>
        <v/>
      </c>
      <c r="I90" s="67" t="str">
        <f t="shared" si="51"/>
        <v/>
      </c>
      <c r="J90" s="67" t="str">
        <f t="shared" si="52"/>
        <v/>
      </c>
      <c r="K90" s="67" t="str">
        <f t="shared" si="53"/>
        <v/>
      </c>
      <c r="L90" s="67" t="str">
        <f t="shared" si="54"/>
        <v/>
      </c>
      <c r="M90" s="67" t="str">
        <f t="shared" si="55"/>
        <v/>
      </c>
      <c r="N90" s="67" t="str">
        <f t="shared" si="56"/>
        <v/>
      </c>
      <c r="O90" s="67" t="str">
        <f t="shared" si="57"/>
        <v/>
      </c>
      <c r="P90" s="67" t="str">
        <f t="shared" si="58"/>
        <v/>
      </c>
      <c r="Q90" s="67" t="str">
        <f t="shared" si="68"/>
        <v/>
      </c>
      <c r="R90" s="37" t="str">
        <f t="shared" si="59"/>
        <v/>
      </c>
      <c r="S90" s="67">
        <f t="shared" si="69"/>
        <v>999999999</v>
      </c>
      <c r="T90" s="67" t="str">
        <f t="shared" si="60"/>
        <v/>
      </c>
      <c r="U90" s="68" t="str">
        <f>IFERROR(""&amp;INDEX(automaticUpdate,MATCH(Calculation!T90,changerange,0),1),"")</f>
        <v/>
      </c>
      <c r="V90" s="68" t="str">
        <f>IFERROR(IF(LEN(INDEX(Mindmap!$D$9:$D$407,MATCH(Calculation!T90,changerange,0),1))=0,"",INDEX(Mindmap!$D$9:$D$407,MATCH(Calculation!T90,changerange,0),1)),"")</f>
        <v/>
      </c>
      <c r="W90" s="67" t="str">
        <f t="shared" si="61"/>
        <v xml:space="preserve"> - </v>
      </c>
      <c r="X90" s="34" t="str">
        <f t="array" ref="X90">IFERROR(IF(AND(LEN(T90)&gt;0, Y90&gt;1),IF(MATCH(1,(IFERROR(SEARCH(T90&amp;".",$T$7:$T$406),0)),0)&gt;0,""),""),maxL)</f>
        <v/>
      </c>
      <c r="Y90" s="35" t="str">
        <f t="shared" si="70"/>
        <v/>
      </c>
      <c r="Z90" s="34" t="str">
        <f t="shared" si="62"/>
        <v/>
      </c>
      <c r="AA90" s="36" t="str">
        <f t="shared" si="63"/>
        <v/>
      </c>
      <c r="AB90" s="34" t="str">
        <f t="shared" si="64"/>
        <v/>
      </c>
      <c r="AC90" s="34" t="str">
        <f t="shared" si="65"/>
        <v/>
      </c>
      <c r="AH90" s="80" t="str">
        <f t="shared" si="66"/>
        <v/>
      </c>
      <c r="AI90" s="39" t="str">
        <f t="array" aca="1" ref="AI90" ca="1">IF(AND(X90="",ISNUMBER(Y90)),IF(Y90=1,IF($AJ$5&lt;=COUNTIF($Y$7:$Y$406,1),COUNTIF($Y$7:Y90,1),IFERROR(IF($BI$20="Y",0.5,1)*$AJ$5*COUNTIF($Y$7:Y90,1)/(1+COUNTIF($Y$7:$Y$406,1)), COUNTIF($Y$7:Y90,1))),
IF(OR(Y91=Y92,AND(Y91&gt;Y90,Y89&gt;=Y90)),AVERAGE(OFFSET(AJ90,0,0,IFERROR(MATCH(TRUE,Y91:$Y$406&lt;=Y90,0),406),1)),MIN(OFFSET(AJ90,0,0,IFERROR(MATCH(Y90,Y91:$Y$406,0),406),1)))),"")</f>
        <v/>
      </c>
      <c r="AJ90" s="40" t="str">
        <f>IF(ISNUMBER(X90),COUNT($X$7:X90),"")</f>
        <v/>
      </c>
      <c r="AL90" s="40" t="str">
        <f t="shared" si="71"/>
        <v/>
      </c>
      <c r="AM90" s="40" t="str">
        <f t="shared" si="72"/>
        <v/>
      </c>
      <c r="AP90" s="34" t="str">
        <f t="shared" si="73"/>
        <v/>
      </c>
      <c r="AQ90" s="34" t="str">
        <f t="shared" si="67"/>
        <v/>
      </c>
      <c r="AS90" s="5"/>
      <c r="AT90" s="16"/>
      <c r="AU90" s="16"/>
      <c r="AV90" s="108"/>
      <c r="AW90" s="109"/>
      <c r="AX90" s="34" t="str">
        <f t="shared" si="74"/>
        <v/>
      </c>
      <c r="AY90" s="34" t="str">
        <f t="shared" si="75"/>
        <v/>
      </c>
      <c r="BA90" s="91" t="str">
        <f>IF(OR(BB90="",BC90&lt;&gt;"",BD90&lt;&gt;""),"",COUNT($BA$6:BA89)+1)</f>
        <v/>
      </c>
      <c r="BB90" s="90" t="str">
        <f t="shared" si="79"/>
        <v/>
      </c>
      <c r="BC90" s="41" t="str">
        <f t="shared" si="76"/>
        <v>132</v>
      </c>
      <c r="BD90" s="34">
        <f>IF(ISNUMBER(MATCH(BB90,$BB$6:BB89,0)),2,"")</f>
        <v>2</v>
      </c>
      <c r="BE90" s="34" t="str">
        <f t="shared" si="77"/>
        <v/>
      </c>
      <c r="BK90" s="81">
        <f>IFERROR(IF(D90="",0,MATCH(D90,$D$6:D89,0)),0)+BL90</f>
        <v>0</v>
      </c>
      <c r="BL90" s="81">
        <f t="shared" si="78"/>
        <v>0</v>
      </c>
    </row>
    <row r="91" spans="2:64" x14ac:dyDescent="0.25">
      <c r="B91" s="5">
        <v>85</v>
      </c>
      <c r="C91" s="34" t="str">
        <f>IFERROR(IF(Calculation!D91="","",1),"")</f>
        <v/>
      </c>
      <c r="D91" s="67" t="str">
        <f>IFERROR(IF(INDEX(Mindmap!$B$9:$B$408,B91,1)=0,"",INDEX(Mindmap!$B$9:$B$408,B91,1)),"")</f>
        <v/>
      </c>
      <c r="E91" s="67">
        <f t="shared" si="48"/>
        <v>999999999</v>
      </c>
      <c r="F91" s="67" t="str">
        <f t="shared" si="80"/>
        <v/>
      </c>
      <c r="G91" s="67" t="str">
        <f t="shared" si="49"/>
        <v/>
      </c>
      <c r="H91" s="67" t="str">
        <f t="shared" si="50"/>
        <v/>
      </c>
      <c r="I91" s="67" t="str">
        <f t="shared" si="51"/>
        <v/>
      </c>
      <c r="J91" s="67" t="str">
        <f t="shared" si="52"/>
        <v/>
      </c>
      <c r="K91" s="67" t="str">
        <f t="shared" si="53"/>
        <v/>
      </c>
      <c r="L91" s="67" t="str">
        <f t="shared" si="54"/>
        <v/>
      </c>
      <c r="M91" s="67" t="str">
        <f t="shared" si="55"/>
        <v/>
      </c>
      <c r="N91" s="67" t="str">
        <f t="shared" si="56"/>
        <v/>
      </c>
      <c r="O91" s="67" t="str">
        <f t="shared" si="57"/>
        <v/>
      </c>
      <c r="P91" s="67" t="str">
        <f t="shared" si="58"/>
        <v/>
      </c>
      <c r="Q91" s="67" t="str">
        <f t="shared" si="68"/>
        <v/>
      </c>
      <c r="R91" s="37" t="str">
        <f t="shared" si="59"/>
        <v/>
      </c>
      <c r="S91" s="67">
        <f t="shared" si="69"/>
        <v>999999999</v>
      </c>
      <c r="T91" s="67" t="str">
        <f t="shared" si="60"/>
        <v/>
      </c>
      <c r="U91" s="68" t="str">
        <f>IFERROR(""&amp;INDEX(automaticUpdate,MATCH(Calculation!T91,changerange,0),1),"")</f>
        <v/>
      </c>
      <c r="V91" s="68" t="str">
        <f>IFERROR(IF(LEN(INDEX(Mindmap!$D$9:$D$407,MATCH(Calculation!T91,changerange,0),1))=0,"",INDEX(Mindmap!$D$9:$D$407,MATCH(Calculation!T91,changerange,0),1)),"")</f>
        <v/>
      </c>
      <c r="W91" s="67" t="str">
        <f t="shared" si="61"/>
        <v xml:space="preserve"> - </v>
      </c>
      <c r="X91" s="34" t="str">
        <f t="array" ref="X91">IFERROR(IF(AND(LEN(T91)&gt;0, Y91&gt;1),IF(MATCH(1,(IFERROR(SEARCH(T91&amp;".",$T$7:$T$406),0)),0)&gt;0,""),""),maxL)</f>
        <v/>
      </c>
      <c r="Y91" s="35" t="str">
        <f t="shared" si="70"/>
        <v/>
      </c>
      <c r="Z91" s="34" t="str">
        <f t="shared" si="62"/>
        <v/>
      </c>
      <c r="AA91" s="36" t="str">
        <f t="shared" si="63"/>
        <v/>
      </c>
      <c r="AB91" s="34" t="str">
        <f t="shared" si="64"/>
        <v/>
      </c>
      <c r="AC91" s="34" t="str">
        <f t="shared" si="65"/>
        <v/>
      </c>
      <c r="AH91" s="80" t="str">
        <f t="shared" si="66"/>
        <v/>
      </c>
      <c r="AI91" s="39" t="str">
        <f t="array" aca="1" ref="AI91" ca="1">IF(AND(X91="",ISNUMBER(Y91)),IF(Y91=1,IF($AJ$5&lt;=COUNTIF($Y$7:$Y$406,1),COUNTIF($Y$7:Y91,1),IFERROR(IF($BI$20="Y",0.5,1)*$AJ$5*COUNTIF($Y$7:Y91,1)/(1+COUNTIF($Y$7:$Y$406,1)), COUNTIF($Y$7:Y91,1))),
IF(OR(Y92=Y93,AND(Y92&gt;Y91,Y90&gt;=Y91)),AVERAGE(OFFSET(AJ91,0,0,IFERROR(MATCH(TRUE,Y92:$Y$406&lt;=Y91,0),406),1)),MIN(OFFSET(AJ91,0,0,IFERROR(MATCH(Y91,Y92:$Y$406,0),406),1)))),"")</f>
        <v/>
      </c>
      <c r="AJ91" s="40" t="str">
        <f>IF(ISNUMBER(X91),COUNT($X$7:X91),"")</f>
        <v/>
      </c>
      <c r="AL91" s="40" t="str">
        <f t="shared" si="71"/>
        <v/>
      </c>
      <c r="AM91" s="40" t="str">
        <f t="shared" si="72"/>
        <v/>
      </c>
      <c r="AP91" s="34" t="str">
        <f t="shared" si="73"/>
        <v/>
      </c>
      <c r="AQ91" s="34" t="str">
        <f t="shared" si="67"/>
        <v/>
      </c>
      <c r="AS91" s="5"/>
      <c r="AT91" s="16"/>
      <c r="AU91" s="16"/>
      <c r="AV91" s="108"/>
      <c r="AW91" s="109"/>
      <c r="AX91" s="34" t="str">
        <f t="shared" si="74"/>
        <v/>
      </c>
      <c r="AY91" s="34" t="str">
        <f t="shared" si="75"/>
        <v/>
      </c>
      <c r="BA91" s="91" t="str">
        <f>IF(OR(BB91="",BC91&lt;&gt;"",BD91&lt;&gt;""),"",COUNT($BA$6:BA90)+1)</f>
        <v/>
      </c>
      <c r="BB91" s="90" t="str">
        <f t="shared" si="79"/>
        <v/>
      </c>
      <c r="BC91" s="41" t="str">
        <f t="shared" si="76"/>
        <v>132</v>
      </c>
      <c r="BD91" s="34">
        <f>IF(ISNUMBER(MATCH(BB91,$BB$6:BB90,0)),2,"")</f>
        <v>2</v>
      </c>
      <c r="BE91" s="34" t="str">
        <f t="shared" si="77"/>
        <v/>
      </c>
      <c r="BK91" s="81">
        <f>IFERROR(IF(D91="",0,MATCH(D91,$D$6:D90,0)),0)+BL91</f>
        <v>0</v>
      </c>
      <c r="BL91" s="81">
        <f t="shared" si="78"/>
        <v>0</v>
      </c>
    </row>
    <row r="92" spans="2:64" x14ac:dyDescent="0.25">
      <c r="B92" s="5">
        <v>86</v>
      </c>
      <c r="C92" s="34" t="str">
        <f>IFERROR(IF(Calculation!D92="","",1),"")</f>
        <v/>
      </c>
      <c r="D92" s="67" t="str">
        <f>IFERROR(IF(INDEX(Mindmap!$B$9:$B$408,B92,1)=0,"",INDEX(Mindmap!$B$9:$B$408,B92,1)),"")</f>
        <v/>
      </c>
      <c r="E92" s="67">
        <f t="shared" si="48"/>
        <v>999999999</v>
      </c>
      <c r="F92" s="67" t="str">
        <f t="shared" si="80"/>
        <v/>
      </c>
      <c r="G92" s="67" t="str">
        <f t="shared" si="49"/>
        <v/>
      </c>
      <c r="H92" s="67" t="str">
        <f t="shared" si="50"/>
        <v/>
      </c>
      <c r="I92" s="67" t="str">
        <f t="shared" si="51"/>
        <v/>
      </c>
      <c r="J92" s="67" t="str">
        <f t="shared" si="52"/>
        <v/>
      </c>
      <c r="K92" s="67" t="str">
        <f t="shared" si="53"/>
        <v/>
      </c>
      <c r="L92" s="67" t="str">
        <f t="shared" si="54"/>
        <v/>
      </c>
      <c r="M92" s="67" t="str">
        <f t="shared" si="55"/>
        <v/>
      </c>
      <c r="N92" s="67" t="str">
        <f t="shared" si="56"/>
        <v/>
      </c>
      <c r="O92" s="67" t="str">
        <f t="shared" si="57"/>
        <v/>
      </c>
      <c r="P92" s="67" t="str">
        <f t="shared" si="58"/>
        <v/>
      </c>
      <c r="Q92" s="67" t="str">
        <f t="shared" si="68"/>
        <v/>
      </c>
      <c r="R92" s="37" t="str">
        <f t="shared" si="59"/>
        <v/>
      </c>
      <c r="S92" s="67">
        <f t="shared" si="69"/>
        <v>999999999</v>
      </c>
      <c r="T92" s="67" t="str">
        <f t="shared" si="60"/>
        <v/>
      </c>
      <c r="U92" s="68" t="str">
        <f>IFERROR(""&amp;INDEX(automaticUpdate,MATCH(Calculation!T92,changerange,0),1),"")</f>
        <v/>
      </c>
      <c r="V92" s="68" t="str">
        <f>IFERROR(IF(LEN(INDEX(Mindmap!$D$9:$D$407,MATCH(Calculation!T92,changerange,0),1))=0,"",INDEX(Mindmap!$D$9:$D$407,MATCH(Calculation!T92,changerange,0),1)),"")</f>
        <v/>
      </c>
      <c r="W92" s="67" t="str">
        <f t="shared" si="61"/>
        <v xml:space="preserve"> - </v>
      </c>
      <c r="X92" s="34" t="str">
        <f t="array" ref="X92">IFERROR(IF(AND(LEN(T92)&gt;0, Y92&gt;1),IF(MATCH(1,(IFERROR(SEARCH(T92&amp;".",$T$7:$T$406),0)),0)&gt;0,""),""),maxL)</f>
        <v/>
      </c>
      <c r="Y92" s="35" t="str">
        <f t="shared" si="70"/>
        <v/>
      </c>
      <c r="Z92" s="34" t="str">
        <f t="shared" si="62"/>
        <v/>
      </c>
      <c r="AA92" s="36" t="str">
        <f t="shared" si="63"/>
        <v/>
      </c>
      <c r="AB92" s="34" t="str">
        <f t="shared" si="64"/>
        <v/>
      </c>
      <c r="AC92" s="34" t="str">
        <f t="shared" si="65"/>
        <v/>
      </c>
      <c r="AH92" s="80" t="str">
        <f t="shared" si="66"/>
        <v/>
      </c>
      <c r="AI92" s="39" t="str">
        <f t="array" aca="1" ref="AI92" ca="1">IF(AND(X92="",ISNUMBER(Y92)),IF(Y92=1,IF($AJ$5&lt;=COUNTIF($Y$7:$Y$406,1),COUNTIF($Y$7:Y92,1),IFERROR(IF($BI$20="Y",0.5,1)*$AJ$5*COUNTIF($Y$7:Y92,1)/(1+COUNTIF($Y$7:$Y$406,1)), COUNTIF($Y$7:Y92,1))),
IF(OR(Y93=Y94,AND(Y93&gt;Y92,Y91&gt;=Y92)),AVERAGE(OFFSET(AJ92,0,0,IFERROR(MATCH(TRUE,Y93:$Y$406&lt;=Y92,0),406),1)),MIN(OFFSET(AJ92,0,0,IFERROR(MATCH(Y92,Y93:$Y$406,0),406),1)))),"")</f>
        <v/>
      </c>
      <c r="AJ92" s="40" t="str">
        <f>IF(ISNUMBER(X92),COUNT($X$7:X92),"")</f>
        <v/>
      </c>
      <c r="AL92" s="40" t="str">
        <f t="shared" si="71"/>
        <v/>
      </c>
      <c r="AM92" s="40" t="str">
        <f t="shared" si="72"/>
        <v/>
      </c>
      <c r="AP92" s="34" t="str">
        <f t="shared" si="73"/>
        <v/>
      </c>
      <c r="AQ92" s="34" t="str">
        <f t="shared" si="67"/>
        <v/>
      </c>
      <c r="AS92" s="5"/>
      <c r="AT92" s="16"/>
      <c r="AU92" s="16"/>
      <c r="AV92" s="108"/>
      <c r="AW92" s="109"/>
      <c r="AX92" s="34" t="str">
        <f t="shared" si="74"/>
        <v/>
      </c>
      <c r="AY92" s="34" t="str">
        <f t="shared" si="75"/>
        <v/>
      </c>
      <c r="BA92" s="91" t="str">
        <f>IF(OR(BB92="",BC92&lt;&gt;"",BD92&lt;&gt;""),"",COUNT($BA$6:BA91)+1)</f>
        <v/>
      </c>
      <c r="BB92" s="90" t="str">
        <f t="shared" si="79"/>
        <v/>
      </c>
      <c r="BC92" s="41" t="str">
        <f t="shared" si="76"/>
        <v>132</v>
      </c>
      <c r="BD92" s="34">
        <f>IF(ISNUMBER(MATCH(BB92,$BB$6:BB91,0)),2,"")</f>
        <v>2</v>
      </c>
      <c r="BE92" s="34" t="str">
        <f t="shared" si="77"/>
        <v/>
      </c>
      <c r="BK92" s="81">
        <f>IFERROR(IF(D92="",0,MATCH(D92,$D$6:D91,0)),0)+BL92</f>
        <v>0</v>
      </c>
      <c r="BL92" s="81">
        <f t="shared" si="78"/>
        <v>0</v>
      </c>
    </row>
    <row r="93" spans="2:64" x14ac:dyDescent="0.25">
      <c r="B93" s="5">
        <v>87</v>
      </c>
      <c r="C93" s="34" t="str">
        <f>IFERROR(IF(Calculation!D93="","",1),"")</f>
        <v/>
      </c>
      <c r="D93" s="67" t="str">
        <f>IFERROR(IF(INDEX(Mindmap!$B$9:$B$408,B93,1)=0,"",INDEX(Mindmap!$B$9:$B$408,B93,1)),"")</f>
        <v/>
      </c>
      <c r="E93" s="67">
        <f t="shared" si="48"/>
        <v>999999999</v>
      </c>
      <c r="F93" s="67" t="str">
        <f t="shared" si="80"/>
        <v/>
      </c>
      <c r="G93" s="67" t="str">
        <f t="shared" si="49"/>
        <v/>
      </c>
      <c r="H93" s="67" t="str">
        <f t="shared" si="50"/>
        <v/>
      </c>
      <c r="I93" s="67" t="str">
        <f t="shared" si="51"/>
        <v/>
      </c>
      <c r="J93" s="67" t="str">
        <f t="shared" si="52"/>
        <v/>
      </c>
      <c r="K93" s="67" t="str">
        <f t="shared" si="53"/>
        <v/>
      </c>
      <c r="L93" s="67" t="str">
        <f t="shared" si="54"/>
        <v/>
      </c>
      <c r="M93" s="67" t="str">
        <f t="shared" si="55"/>
        <v/>
      </c>
      <c r="N93" s="67" t="str">
        <f t="shared" si="56"/>
        <v/>
      </c>
      <c r="O93" s="67" t="str">
        <f t="shared" si="57"/>
        <v/>
      </c>
      <c r="P93" s="67" t="str">
        <f t="shared" si="58"/>
        <v/>
      </c>
      <c r="Q93" s="67" t="str">
        <f t="shared" si="68"/>
        <v/>
      </c>
      <c r="R93" s="37" t="str">
        <f t="shared" si="59"/>
        <v/>
      </c>
      <c r="S93" s="67">
        <f t="shared" si="69"/>
        <v>999999999</v>
      </c>
      <c r="T93" s="67" t="str">
        <f t="shared" si="60"/>
        <v/>
      </c>
      <c r="U93" s="68" t="str">
        <f>IFERROR(""&amp;INDEX(automaticUpdate,MATCH(Calculation!T93,changerange,0),1),"")</f>
        <v/>
      </c>
      <c r="V93" s="68" t="str">
        <f>IFERROR(IF(LEN(INDEX(Mindmap!$D$9:$D$407,MATCH(Calculation!T93,changerange,0),1))=0,"",INDEX(Mindmap!$D$9:$D$407,MATCH(Calculation!T93,changerange,0),1)),"")</f>
        <v/>
      </c>
      <c r="W93" s="67" t="str">
        <f t="shared" si="61"/>
        <v xml:space="preserve"> - </v>
      </c>
      <c r="X93" s="34" t="str">
        <f t="array" ref="X93">IFERROR(IF(AND(LEN(T93)&gt;0, Y93&gt;1),IF(MATCH(1,(IFERROR(SEARCH(T93&amp;".",$T$7:$T$406),0)),0)&gt;0,""),""),maxL)</f>
        <v/>
      </c>
      <c r="Y93" s="35" t="str">
        <f t="shared" si="70"/>
        <v/>
      </c>
      <c r="Z93" s="34" t="str">
        <f t="shared" si="62"/>
        <v/>
      </c>
      <c r="AA93" s="36" t="str">
        <f t="shared" si="63"/>
        <v/>
      </c>
      <c r="AB93" s="34" t="str">
        <f t="shared" si="64"/>
        <v/>
      </c>
      <c r="AC93" s="34" t="str">
        <f t="shared" si="65"/>
        <v/>
      </c>
      <c r="AH93" s="80" t="str">
        <f t="shared" si="66"/>
        <v/>
      </c>
      <c r="AI93" s="39" t="str">
        <f t="array" aca="1" ref="AI93" ca="1">IF(AND(X93="",ISNUMBER(Y93)),IF(Y93=1,IF($AJ$5&lt;=COUNTIF($Y$7:$Y$406,1),COUNTIF($Y$7:Y93,1),IFERROR(IF($BI$20="Y",0.5,1)*$AJ$5*COUNTIF($Y$7:Y93,1)/(1+COUNTIF($Y$7:$Y$406,1)), COUNTIF($Y$7:Y93,1))),
IF(OR(Y94=Y95,AND(Y94&gt;Y93,Y92&gt;=Y93)),AVERAGE(OFFSET(AJ93,0,0,IFERROR(MATCH(TRUE,Y94:$Y$406&lt;=Y93,0),406),1)),MIN(OFFSET(AJ93,0,0,IFERROR(MATCH(Y93,Y94:$Y$406,0),406),1)))),"")</f>
        <v/>
      </c>
      <c r="AJ93" s="40" t="str">
        <f>IF(ISNUMBER(X93),COUNT($X$7:X93),"")</f>
        <v/>
      </c>
      <c r="AL93" s="40" t="str">
        <f t="shared" si="71"/>
        <v/>
      </c>
      <c r="AM93" s="40" t="str">
        <f t="shared" si="72"/>
        <v/>
      </c>
      <c r="AP93" s="34" t="str">
        <f t="shared" si="73"/>
        <v/>
      </c>
      <c r="AQ93" s="34" t="str">
        <f t="shared" si="67"/>
        <v/>
      </c>
      <c r="AS93" s="5"/>
      <c r="AT93" s="16"/>
      <c r="AU93" s="16"/>
      <c r="AV93" s="108"/>
      <c r="AW93" s="109"/>
      <c r="AX93" s="34" t="str">
        <f t="shared" si="74"/>
        <v/>
      </c>
      <c r="AY93" s="34" t="str">
        <f t="shared" si="75"/>
        <v/>
      </c>
      <c r="BA93" s="91" t="str">
        <f>IF(OR(BB93="",BC93&lt;&gt;"",BD93&lt;&gt;""),"",COUNT($BA$6:BA92)+1)</f>
        <v/>
      </c>
      <c r="BB93" s="90" t="str">
        <f t="shared" si="79"/>
        <v/>
      </c>
      <c r="BC93" s="41" t="str">
        <f t="shared" si="76"/>
        <v>132</v>
      </c>
      <c r="BD93" s="34">
        <f>IF(ISNUMBER(MATCH(BB93,$BB$6:BB92,0)),2,"")</f>
        <v>2</v>
      </c>
      <c r="BE93" s="34" t="str">
        <f t="shared" si="77"/>
        <v/>
      </c>
      <c r="BK93" s="81">
        <f>IFERROR(IF(D93="",0,MATCH(D93,$D$6:D92,0)),0)+BL93</f>
        <v>0</v>
      </c>
      <c r="BL93" s="81">
        <f t="shared" si="78"/>
        <v>0</v>
      </c>
    </row>
    <row r="94" spans="2:64" x14ac:dyDescent="0.25">
      <c r="B94" s="5">
        <v>88</v>
      </c>
      <c r="C94" s="34" t="str">
        <f>IFERROR(IF(Calculation!D94="","",1),"")</f>
        <v/>
      </c>
      <c r="D94" s="67" t="str">
        <f>IFERROR(IF(INDEX(Mindmap!$B$9:$B$408,B94,1)=0,"",INDEX(Mindmap!$B$9:$B$408,B94,1)),"")</f>
        <v/>
      </c>
      <c r="E94" s="67">
        <f t="shared" si="48"/>
        <v>999999999</v>
      </c>
      <c r="F94" s="67" t="str">
        <f t="shared" si="80"/>
        <v/>
      </c>
      <c r="G94" s="67" t="str">
        <f t="shared" si="49"/>
        <v/>
      </c>
      <c r="H94" s="67" t="str">
        <f t="shared" si="50"/>
        <v/>
      </c>
      <c r="I94" s="67" t="str">
        <f t="shared" si="51"/>
        <v/>
      </c>
      <c r="J94" s="67" t="str">
        <f t="shared" si="52"/>
        <v/>
      </c>
      <c r="K94" s="67" t="str">
        <f t="shared" si="53"/>
        <v/>
      </c>
      <c r="L94" s="67" t="str">
        <f t="shared" si="54"/>
        <v/>
      </c>
      <c r="M94" s="67" t="str">
        <f t="shared" si="55"/>
        <v/>
      </c>
      <c r="N94" s="67" t="str">
        <f t="shared" si="56"/>
        <v/>
      </c>
      <c r="O94" s="67" t="str">
        <f t="shared" si="57"/>
        <v/>
      </c>
      <c r="P94" s="67" t="str">
        <f t="shared" si="58"/>
        <v/>
      </c>
      <c r="Q94" s="67" t="str">
        <f t="shared" si="68"/>
        <v/>
      </c>
      <c r="R94" s="37" t="str">
        <f t="shared" si="59"/>
        <v/>
      </c>
      <c r="S94" s="67">
        <f t="shared" si="69"/>
        <v>999999999</v>
      </c>
      <c r="T94" s="67" t="str">
        <f t="shared" si="60"/>
        <v/>
      </c>
      <c r="U94" s="68" t="str">
        <f>IFERROR(""&amp;INDEX(automaticUpdate,MATCH(Calculation!T94,changerange,0),1),"")</f>
        <v/>
      </c>
      <c r="V94" s="68" t="str">
        <f>IFERROR(IF(LEN(INDEX(Mindmap!$D$9:$D$407,MATCH(Calculation!T94,changerange,0),1))=0,"",INDEX(Mindmap!$D$9:$D$407,MATCH(Calculation!T94,changerange,0),1)),"")</f>
        <v/>
      </c>
      <c r="W94" s="67" t="str">
        <f t="shared" si="61"/>
        <v xml:space="preserve"> - </v>
      </c>
      <c r="X94" s="34" t="str">
        <f t="array" ref="X94">IFERROR(IF(AND(LEN(T94)&gt;0, Y94&gt;1),IF(MATCH(1,(IFERROR(SEARCH(T94&amp;".",$T$7:$T$406),0)),0)&gt;0,""),""),maxL)</f>
        <v/>
      </c>
      <c r="Y94" s="35" t="str">
        <f t="shared" si="70"/>
        <v/>
      </c>
      <c r="Z94" s="34" t="str">
        <f t="shared" si="62"/>
        <v/>
      </c>
      <c r="AA94" s="36" t="str">
        <f t="shared" si="63"/>
        <v/>
      </c>
      <c r="AB94" s="34" t="str">
        <f t="shared" si="64"/>
        <v/>
      </c>
      <c r="AC94" s="34" t="str">
        <f t="shared" si="65"/>
        <v/>
      </c>
      <c r="AH94" s="80" t="str">
        <f t="shared" si="66"/>
        <v/>
      </c>
      <c r="AI94" s="39" t="str">
        <f t="array" aca="1" ref="AI94" ca="1">IF(AND(X94="",ISNUMBER(Y94)),IF(Y94=1,IF($AJ$5&lt;=COUNTIF($Y$7:$Y$406,1),COUNTIF($Y$7:Y94,1),IFERROR(IF($BI$20="Y",0.5,1)*$AJ$5*COUNTIF($Y$7:Y94,1)/(1+COUNTIF($Y$7:$Y$406,1)), COUNTIF($Y$7:Y94,1))),
IF(OR(Y95=Y96,AND(Y95&gt;Y94,Y93&gt;=Y94)),AVERAGE(OFFSET(AJ94,0,0,IFERROR(MATCH(TRUE,Y95:$Y$406&lt;=Y94,0),406),1)),MIN(OFFSET(AJ94,0,0,IFERROR(MATCH(Y94,Y95:$Y$406,0),406),1)))),"")</f>
        <v/>
      </c>
      <c r="AJ94" s="40" t="str">
        <f>IF(ISNUMBER(X94),COUNT($X$7:X94),"")</f>
        <v/>
      </c>
      <c r="AL94" s="40" t="str">
        <f t="shared" si="71"/>
        <v/>
      </c>
      <c r="AM94" s="40" t="str">
        <f t="shared" si="72"/>
        <v/>
      </c>
      <c r="AP94" s="34" t="str">
        <f t="shared" si="73"/>
        <v/>
      </c>
      <c r="AQ94" s="34" t="str">
        <f t="shared" si="67"/>
        <v/>
      </c>
      <c r="AS94" s="5"/>
      <c r="AT94" s="16"/>
      <c r="AU94" s="16"/>
      <c r="AV94" s="108"/>
      <c r="AW94" s="109"/>
      <c r="AX94" s="34" t="str">
        <f t="shared" si="74"/>
        <v/>
      </c>
      <c r="AY94" s="34" t="str">
        <f t="shared" si="75"/>
        <v/>
      </c>
      <c r="BA94" s="91" t="str">
        <f>IF(OR(BB94="",BC94&lt;&gt;"",BD94&lt;&gt;""),"",COUNT($BA$6:BA93)+1)</f>
        <v/>
      </c>
      <c r="BB94" s="90" t="str">
        <f t="shared" si="79"/>
        <v/>
      </c>
      <c r="BC94" s="41" t="str">
        <f t="shared" si="76"/>
        <v>132</v>
      </c>
      <c r="BD94" s="34">
        <f>IF(ISNUMBER(MATCH(BB94,$BB$6:BB93,0)),2,"")</f>
        <v>2</v>
      </c>
      <c r="BE94" s="34" t="str">
        <f t="shared" si="77"/>
        <v/>
      </c>
      <c r="BK94" s="81">
        <f>IFERROR(IF(D94="",0,MATCH(D94,$D$6:D93,0)),0)+BL94</f>
        <v>0</v>
      </c>
      <c r="BL94" s="81">
        <f t="shared" si="78"/>
        <v>0</v>
      </c>
    </row>
    <row r="95" spans="2:64" x14ac:dyDescent="0.25">
      <c r="B95" s="5">
        <v>89</v>
      </c>
      <c r="C95" s="34" t="str">
        <f>IFERROR(IF(Calculation!D95="","",1),"")</f>
        <v/>
      </c>
      <c r="D95" s="67" t="str">
        <f>IFERROR(IF(INDEX(Mindmap!$B$9:$B$408,B95,1)=0,"",INDEX(Mindmap!$B$9:$B$408,B95,1)),"")</f>
        <v/>
      </c>
      <c r="E95" s="67">
        <f t="shared" si="48"/>
        <v>999999999</v>
      </c>
      <c r="F95" s="67" t="str">
        <f t="shared" si="80"/>
        <v/>
      </c>
      <c r="G95" s="67" t="str">
        <f t="shared" si="49"/>
        <v/>
      </c>
      <c r="H95" s="67" t="str">
        <f t="shared" si="50"/>
        <v/>
      </c>
      <c r="I95" s="67" t="str">
        <f t="shared" si="51"/>
        <v/>
      </c>
      <c r="J95" s="67" t="str">
        <f t="shared" si="52"/>
        <v/>
      </c>
      <c r="K95" s="67" t="str">
        <f t="shared" si="53"/>
        <v/>
      </c>
      <c r="L95" s="67" t="str">
        <f t="shared" si="54"/>
        <v/>
      </c>
      <c r="M95" s="67" t="str">
        <f t="shared" si="55"/>
        <v/>
      </c>
      <c r="N95" s="67" t="str">
        <f t="shared" si="56"/>
        <v/>
      </c>
      <c r="O95" s="67" t="str">
        <f t="shared" si="57"/>
        <v/>
      </c>
      <c r="P95" s="67" t="str">
        <f t="shared" si="58"/>
        <v/>
      </c>
      <c r="Q95" s="67" t="str">
        <f t="shared" si="68"/>
        <v/>
      </c>
      <c r="R95" s="37" t="str">
        <f t="shared" si="59"/>
        <v/>
      </c>
      <c r="S95" s="67">
        <f t="shared" si="69"/>
        <v>999999999</v>
      </c>
      <c r="T95" s="67" t="str">
        <f t="shared" si="60"/>
        <v/>
      </c>
      <c r="U95" s="68" t="str">
        <f>IFERROR(""&amp;INDEX(automaticUpdate,MATCH(Calculation!T95,changerange,0),1),"")</f>
        <v/>
      </c>
      <c r="V95" s="68" t="str">
        <f>IFERROR(IF(LEN(INDEX(Mindmap!$D$9:$D$407,MATCH(Calculation!T95,changerange,0),1))=0,"",INDEX(Mindmap!$D$9:$D$407,MATCH(Calculation!T95,changerange,0),1)),"")</f>
        <v/>
      </c>
      <c r="W95" s="67" t="str">
        <f t="shared" si="61"/>
        <v xml:space="preserve"> - </v>
      </c>
      <c r="X95" s="34" t="str">
        <f t="array" ref="X95">IFERROR(IF(AND(LEN(T95)&gt;0, Y95&gt;1),IF(MATCH(1,(IFERROR(SEARCH(T95&amp;".",$T$7:$T$406),0)),0)&gt;0,""),""),maxL)</f>
        <v/>
      </c>
      <c r="Y95" s="35" t="str">
        <f t="shared" si="70"/>
        <v/>
      </c>
      <c r="Z95" s="34" t="str">
        <f t="shared" si="62"/>
        <v/>
      </c>
      <c r="AA95" s="36" t="str">
        <f t="shared" si="63"/>
        <v/>
      </c>
      <c r="AB95" s="34" t="str">
        <f t="shared" si="64"/>
        <v/>
      </c>
      <c r="AC95" s="34" t="str">
        <f t="shared" si="65"/>
        <v/>
      </c>
      <c r="AH95" s="80" t="str">
        <f t="shared" si="66"/>
        <v/>
      </c>
      <c r="AI95" s="39" t="str">
        <f t="array" aca="1" ref="AI95" ca="1">IF(AND(X95="",ISNUMBER(Y95)),IF(Y95=1,IF($AJ$5&lt;=COUNTIF($Y$7:$Y$406,1),COUNTIF($Y$7:Y95,1),IFERROR(IF($BI$20="Y",0.5,1)*$AJ$5*COUNTIF($Y$7:Y95,1)/(1+COUNTIF($Y$7:$Y$406,1)), COUNTIF($Y$7:Y95,1))),
IF(OR(Y96=Y97,AND(Y96&gt;Y95,Y94&gt;=Y95)),AVERAGE(OFFSET(AJ95,0,0,IFERROR(MATCH(TRUE,Y96:$Y$406&lt;=Y95,0),406),1)),MIN(OFFSET(AJ95,0,0,IFERROR(MATCH(Y95,Y96:$Y$406,0),406),1)))),"")</f>
        <v/>
      </c>
      <c r="AJ95" s="40" t="str">
        <f>IF(ISNUMBER(X95),COUNT($X$7:X95),"")</f>
        <v/>
      </c>
      <c r="AL95" s="40" t="str">
        <f t="shared" si="71"/>
        <v/>
      </c>
      <c r="AM95" s="40" t="str">
        <f t="shared" si="72"/>
        <v/>
      </c>
      <c r="AP95" s="34" t="str">
        <f t="shared" si="73"/>
        <v/>
      </c>
      <c r="AQ95" s="34" t="str">
        <f t="shared" si="67"/>
        <v/>
      </c>
      <c r="AS95" s="5"/>
      <c r="AT95" s="16"/>
      <c r="AU95" s="16"/>
      <c r="AV95" s="108"/>
      <c r="AW95" s="109"/>
      <c r="AX95" s="34" t="str">
        <f t="shared" si="74"/>
        <v/>
      </c>
      <c r="AY95" s="34" t="str">
        <f t="shared" si="75"/>
        <v/>
      </c>
      <c r="BA95" s="91" t="str">
        <f>IF(OR(BB95="",BC95&lt;&gt;"",BD95&lt;&gt;""),"",COUNT($BA$6:BA94)+1)</f>
        <v/>
      </c>
      <c r="BB95" s="90" t="str">
        <f t="shared" si="79"/>
        <v/>
      </c>
      <c r="BC95" s="41" t="str">
        <f t="shared" si="76"/>
        <v>132</v>
      </c>
      <c r="BD95" s="34">
        <f>IF(ISNUMBER(MATCH(BB95,$BB$6:BB94,0)),2,"")</f>
        <v>2</v>
      </c>
      <c r="BE95" s="34" t="str">
        <f t="shared" si="77"/>
        <v/>
      </c>
      <c r="BK95" s="81">
        <f>IFERROR(IF(D95="",0,MATCH(D95,$D$6:D94,0)),0)+BL95</f>
        <v>0</v>
      </c>
      <c r="BL95" s="81">
        <f t="shared" si="78"/>
        <v>0</v>
      </c>
    </row>
    <row r="96" spans="2:64" x14ac:dyDescent="0.25">
      <c r="B96" s="5">
        <v>90</v>
      </c>
      <c r="C96" s="34" t="str">
        <f>IFERROR(IF(Calculation!D96="","",1),"")</f>
        <v/>
      </c>
      <c r="D96" s="67" t="str">
        <f>IFERROR(IF(INDEX(Mindmap!$B$9:$B$408,B96,1)=0,"",INDEX(Mindmap!$B$9:$B$408,B96,1)),"")</f>
        <v/>
      </c>
      <c r="E96" s="67">
        <f t="shared" si="48"/>
        <v>999999999</v>
      </c>
      <c r="F96" s="67" t="str">
        <f t="shared" si="80"/>
        <v/>
      </c>
      <c r="G96" s="67" t="str">
        <f t="shared" si="49"/>
        <v/>
      </c>
      <c r="H96" s="67" t="str">
        <f t="shared" si="50"/>
        <v/>
      </c>
      <c r="I96" s="67" t="str">
        <f t="shared" si="51"/>
        <v/>
      </c>
      <c r="J96" s="67" t="str">
        <f t="shared" si="52"/>
        <v/>
      </c>
      <c r="K96" s="67" t="str">
        <f t="shared" si="53"/>
        <v/>
      </c>
      <c r="L96" s="67" t="str">
        <f t="shared" si="54"/>
        <v/>
      </c>
      <c r="M96" s="67" t="str">
        <f t="shared" si="55"/>
        <v/>
      </c>
      <c r="N96" s="67" t="str">
        <f t="shared" si="56"/>
        <v/>
      </c>
      <c r="O96" s="67" t="str">
        <f t="shared" si="57"/>
        <v/>
      </c>
      <c r="P96" s="67" t="str">
        <f t="shared" si="58"/>
        <v/>
      </c>
      <c r="Q96" s="67" t="str">
        <f t="shared" si="68"/>
        <v/>
      </c>
      <c r="R96" s="37" t="str">
        <f t="shared" si="59"/>
        <v/>
      </c>
      <c r="S96" s="67">
        <f t="shared" si="69"/>
        <v>999999999</v>
      </c>
      <c r="T96" s="67" t="str">
        <f t="shared" si="60"/>
        <v/>
      </c>
      <c r="U96" s="68" t="str">
        <f>IFERROR(""&amp;INDEX(automaticUpdate,MATCH(Calculation!T96,changerange,0),1),"")</f>
        <v/>
      </c>
      <c r="V96" s="68" t="str">
        <f>IFERROR(IF(LEN(INDEX(Mindmap!$D$9:$D$407,MATCH(Calculation!T96,changerange,0),1))=0,"",INDEX(Mindmap!$D$9:$D$407,MATCH(Calculation!T96,changerange,0),1)),"")</f>
        <v/>
      </c>
      <c r="W96" s="67" t="str">
        <f t="shared" si="61"/>
        <v xml:space="preserve"> - </v>
      </c>
      <c r="X96" s="34" t="str">
        <f t="array" ref="X96">IFERROR(IF(AND(LEN(T96)&gt;0, Y96&gt;1),IF(MATCH(1,(IFERROR(SEARCH(T96&amp;".",$T$7:$T$406),0)),0)&gt;0,""),""),maxL)</f>
        <v/>
      </c>
      <c r="Y96" s="35" t="str">
        <f t="shared" si="70"/>
        <v/>
      </c>
      <c r="Z96" s="34" t="str">
        <f t="shared" si="62"/>
        <v/>
      </c>
      <c r="AA96" s="36" t="str">
        <f t="shared" si="63"/>
        <v/>
      </c>
      <c r="AB96" s="34" t="str">
        <f t="shared" si="64"/>
        <v/>
      </c>
      <c r="AC96" s="34" t="str">
        <f t="shared" si="65"/>
        <v/>
      </c>
      <c r="AH96" s="80" t="str">
        <f t="shared" si="66"/>
        <v/>
      </c>
      <c r="AI96" s="39" t="str">
        <f t="array" aca="1" ref="AI96" ca="1">IF(AND(X96="",ISNUMBER(Y96)),IF(Y96=1,IF($AJ$5&lt;=COUNTIF($Y$7:$Y$406,1),COUNTIF($Y$7:Y96,1),IFERROR(IF($BI$20="Y",0.5,1)*$AJ$5*COUNTIF($Y$7:Y96,1)/(1+COUNTIF($Y$7:$Y$406,1)), COUNTIF($Y$7:Y96,1))),
IF(OR(Y97=Y98,AND(Y97&gt;Y96,Y95&gt;=Y96)),AVERAGE(OFFSET(AJ96,0,0,IFERROR(MATCH(TRUE,Y97:$Y$406&lt;=Y96,0),406),1)),MIN(OFFSET(AJ96,0,0,IFERROR(MATCH(Y96,Y97:$Y$406,0),406),1)))),"")</f>
        <v/>
      </c>
      <c r="AJ96" s="40" t="str">
        <f>IF(ISNUMBER(X96),COUNT($X$7:X96),"")</f>
        <v/>
      </c>
      <c r="AL96" s="40" t="str">
        <f t="shared" si="71"/>
        <v/>
      </c>
      <c r="AM96" s="40" t="str">
        <f t="shared" si="72"/>
        <v/>
      </c>
      <c r="AP96" s="34" t="str">
        <f t="shared" si="73"/>
        <v/>
      </c>
      <c r="AQ96" s="34" t="str">
        <f t="shared" si="67"/>
        <v/>
      </c>
      <c r="AS96" s="5"/>
      <c r="AT96" s="16"/>
      <c r="AU96" s="16"/>
      <c r="AV96" s="108"/>
      <c r="AW96" s="109"/>
      <c r="AX96" s="34" t="str">
        <f t="shared" si="74"/>
        <v/>
      </c>
      <c r="AY96" s="34" t="str">
        <f t="shared" si="75"/>
        <v/>
      </c>
      <c r="BA96" s="91" t="str">
        <f>IF(OR(BB96="",BC96&lt;&gt;"",BD96&lt;&gt;""),"",COUNT($BA$6:BA95)+1)</f>
        <v/>
      </c>
      <c r="BB96" s="90" t="str">
        <f t="shared" si="79"/>
        <v/>
      </c>
      <c r="BC96" s="41" t="str">
        <f t="shared" si="76"/>
        <v>132</v>
      </c>
      <c r="BD96" s="34">
        <f>IF(ISNUMBER(MATCH(BB96,$BB$6:BB95,0)),2,"")</f>
        <v>2</v>
      </c>
      <c r="BE96" s="34" t="str">
        <f t="shared" si="77"/>
        <v/>
      </c>
      <c r="BK96" s="81">
        <f>IFERROR(IF(D96="",0,MATCH(D96,$D$6:D95,0)),0)+BL96</f>
        <v>0</v>
      </c>
      <c r="BL96" s="81">
        <f t="shared" si="78"/>
        <v>0</v>
      </c>
    </row>
    <row r="97" spans="2:64" x14ac:dyDescent="0.25">
      <c r="B97" s="5">
        <v>91</v>
      </c>
      <c r="C97" s="34" t="str">
        <f>IFERROR(IF(Calculation!D97="","",1),"")</f>
        <v/>
      </c>
      <c r="D97" s="67" t="str">
        <f>IFERROR(IF(INDEX(Mindmap!$B$9:$B$408,B97,1)=0,"",INDEX(Mindmap!$B$9:$B$408,B97,1)),"")</f>
        <v/>
      </c>
      <c r="E97" s="67">
        <f t="shared" si="48"/>
        <v>999999999</v>
      </c>
      <c r="F97" s="67" t="str">
        <f t="shared" si="80"/>
        <v/>
      </c>
      <c r="G97" s="67" t="str">
        <f t="shared" si="49"/>
        <v/>
      </c>
      <c r="H97" s="67" t="str">
        <f t="shared" si="50"/>
        <v/>
      </c>
      <c r="I97" s="67" t="str">
        <f t="shared" si="51"/>
        <v/>
      </c>
      <c r="J97" s="67" t="str">
        <f t="shared" si="52"/>
        <v/>
      </c>
      <c r="K97" s="67" t="str">
        <f t="shared" si="53"/>
        <v/>
      </c>
      <c r="L97" s="67" t="str">
        <f t="shared" si="54"/>
        <v/>
      </c>
      <c r="M97" s="67" t="str">
        <f t="shared" si="55"/>
        <v/>
      </c>
      <c r="N97" s="67" t="str">
        <f t="shared" si="56"/>
        <v/>
      </c>
      <c r="O97" s="67" t="str">
        <f t="shared" si="57"/>
        <v/>
      </c>
      <c r="P97" s="67" t="str">
        <f t="shared" si="58"/>
        <v/>
      </c>
      <c r="Q97" s="67" t="str">
        <f t="shared" si="68"/>
        <v/>
      </c>
      <c r="R97" s="37" t="str">
        <f t="shared" si="59"/>
        <v/>
      </c>
      <c r="S97" s="67">
        <f t="shared" si="69"/>
        <v>999999999</v>
      </c>
      <c r="T97" s="67" t="str">
        <f t="shared" si="60"/>
        <v/>
      </c>
      <c r="U97" s="68" t="str">
        <f>IFERROR(""&amp;INDEX(automaticUpdate,MATCH(Calculation!T97,changerange,0),1),"")</f>
        <v/>
      </c>
      <c r="V97" s="68" t="str">
        <f>IFERROR(IF(LEN(INDEX(Mindmap!$D$9:$D$407,MATCH(Calculation!T97,changerange,0),1))=0,"",INDEX(Mindmap!$D$9:$D$407,MATCH(Calculation!T97,changerange,0),1)),"")</f>
        <v/>
      </c>
      <c r="W97" s="67" t="str">
        <f t="shared" si="61"/>
        <v xml:space="preserve"> - </v>
      </c>
      <c r="X97" s="34" t="str">
        <f t="array" ref="X97">IFERROR(IF(AND(LEN(T97)&gt;0, Y97&gt;1),IF(MATCH(1,(IFERROR(SEARCH(T97&amp;".",$T$7:$T$406),0)),0)&gt;0,""),""),maxL)</f>
        <v/>
      </c>
      <c r="Y97" s="35" t="str">
        <f t="shared" si="70"/>
        <v/>
      </c>
      <c r="Z97" s="34" t="str">
        <f t="shared" si="62"/>
        <v/>
      </c>
      <c r="AA97" s="36" t="str">
        <f t="shared" si="63"/>
        <v/>
      </c>
      <c r="AB97" s="34" t="str">
        <f t="shared" si="64"/>
        <v/>
      </c>
      <c r="AC97" s="34" t="str">
        <f t="shared" si="65"/>
        <v/>
      </c>
      <c r="AH97" s="80" t="str">
        <f t="shared" si="66"/>
        <v/>
      </c>
      <c r="AI97" s="39" t="str">
        <f t="array" aca="1" ref="AI97" ca="1">IF(AND(X97="",ISNUMBER(Y97)),IF(Y97=1,IF($AJ$5&lt;=COUNTIF($Y$7:$Y$406,1),COUNTIF($Y$7:Y97,1),IFERROR(IF($BI$20="Y",0.5,1)*$AJ$5*COUNTIF($Y$7:Y97,1)/(1+COUNTIF($Y$7:$Y$406,1)), COUNTIF($Y$7:Y97,1))),
IF(OR(Y98=Y99,AND(Y98&gt;Y97,Y96&gt;=Y97)),AVERAGE(OFFSET(AJ97,0,0,IFERROR(MATCH(TRUE,Y98:$Y$406&lt;=Y97,0),406),1)),MIN(OFFSET(AJ97,0,0,IFERROR(MATCH(Y97,Y98:$Y$406,0),406),1)))),"")</f>
        <v/>
      </c>
      <c r="AJ97" s="40" t="str">
        <f>IF(ISNUMBER(X97),COUNT($X$7:X97),"")</f>
        <v/>
      </c>
      <c r="AL97" s="40" t="str">
        <f t="shared" si="71"/>
        <v/>
      </c>
      <c r="AM97" s="40" t="str">
        <f t="shared" si="72"/>
        <v/>
      </c>
      <c r="AP97" s="34" t="str">
        <f t="shared" si="73"/>
        <v/>
      </c>
      <c r="AQ97" s="34" t="str">
        <f t="shared" si="67"/>
        <v/>
      </c>
      <c r="AS97" s="5"/>
      <c r="AT97" s="16"/>
      <c r="AU97" s="16"/>
      <c r="AV97" s="108"/>
      <c r="AW97" s="109"/>
      <c r="AX97" s="34" t="str">
        <f t="shared" si="74"/>
        <v/>
      </c>
      <c r="AY97" s="34" t="str">
        <f t="shared" si="75"/>
        <v/>
      </c>
      <c r="BA97" s="91" t="str">
        <f>IF(OR(BB97="",BC97&lt;&gt;"",BD97&lt;&gt;""),"",COUNT($BA$6:BA96)+1)</f>
        <v/>
      </c>
      <c r="BB97" s="90" t="str">
        <f t="shared" si="79"/>
        <v/>
      </c>
      <c r="BC97" s="41" t="str">
        <f t="shared" si="76"/>
        <v>132</v>
      </c>
      <c r="BD97" s="34">
        <f>IF(ISNUMBER(MATCH(BB97,$BB$6:BB96,0)),2,"")</f>
        <v>2</v>
      </c>
      <c r="BE97" s="34" t="str">
        <f t="shared" si="77"/>
        <v/>
      </c>
      <c r="BK97" s="81">
        <f>IFERROR(IF(D97="",0,MATCH(D97,$D$6:D96,0)),0)+BL97</f>
        <v>0</v>
      </c>
      <c r="BL97" s="81">
        <f t="shared" si="78"/>
        <v>0</v>
      </c>
    </row>
    <row r="98" spans="2:64" x14ac:dyDescent="0.25">
      <c r="B98" s="5">
        <v>92</v>
      </c>
      <c r="C98" s="34" t="str">
        <f>IFERROR(IF(Calculation!D98="","",1),"")</f>
        <v/>
      </c>
      <c r="D98" s="67" t="str">
        <f>IFERROR(IF(INDEX(Mindmap!$B$9:$B$408,B98,1)=0,"",INDEX(Mindmap!$B$9:$B$408,B98,1)),"")</f>
        <v/>
      </c>
      <c r="E98" s="67">
        <f t="shared" si="48"/>
        <v>999999999</v>
      </c>
      <c r="F98" s="67" t="str">
        <f t="shared" si="80"/>
        <v/>
      </c>
      <c r="G98" s="67" t="str">
        <f t="shared" si="49"/>
        <v/>
      </c>
      <c r="H98" s="67" t="str">
        <f t="shared" si="50"/>
        <v/>
      </c>
      <c r="I98" s="67" t="str">
        <f t="shared" si="51"/>
        <v/>
      </c>
      <c r="J98" s="67" t="str">
        <f t="shared" si="52"/>
        <v/>
      </c>
      <c r="K98" s="67" t="str">
        <f t="shared" si="53"/>
        <v/>
      </c>
      <c r="L98" s="67" t="str">
        <f t="shared" si="54"/>
        <v/>
      </c>
      <c r="M98" s="67" t="str">
        <f t="shared" si="55"/>
        <v/>
      </c>
      <c r="N98" s="67" t="str">
        <f t="shared" si="56"/>
        <v/>
      </c>
      <c r="O98" s="67" t="str">
        <f t="shared" si="57"/>
        <v/>
      </c>
      <c r="P98" s="67" t="str">
        <f t="shared" si="58"/>
        <v/>
      </c>
      <c r="Q98" s="67" t="str">
        <f t="shared" si="68"/>
        <v/>
      </c>
      <c r="R98" s="37" t="str">
        <f t="shared" si="59"/>
        <v/>
      </c>
      <c r="S98" s="67">
        <f t="shared" si="69"/>
        <v>999999999</v>
      </c>
      <c r="T98" s="67" t="str">
        <f t="shared" si="60"/>
        <v/>
      </c>
      <c r="U98" s="68" t="str">
        <f>IFERROR(""&amp;INDEX(automaticUpdate,MATCH(Calculation!T98,changerange,0),1),"")</f>
        <v/>
      </c>
      <c r="V98" s="68" t="str">
        <f>IFERROR(IF(LEN(INDEX(Mindmap!$D$9:$D$407,MATCH(Calculation!T98,changerange,0),1))=0,"",INDEX(Mindmap!$D$9:$D$407,MATCH(Calculation!T98,changerange,0),1)),"")</f>
        <v/>
      </c>
      <c r="W98" s="67" t="str">
        <f t="shared" si="61"/>
        <v xml:space="preserve"> - </v>
      </c>
      <c r="X98" s="34" t="str">
        <f t="array" ref="X98">IFERROR(IF(AND(LEN(T98)&gt;0, Y98&gt;1),IF(MATCH(1,(IFERROR(SEARCH(T98&amp;".",$T$7:$T$406),0)),0)&gt;0,""),""),maxL)</f>
        <v/>
      </c>
      <c r="Y98" s="35" t="str">
        <f t="shared" si="70"/>
        <v/>
      </c>
      <c r="Z98" s="34" t="str">
        <f t="shared" si="62"/>
        <v/>
      </c>
      <c r="AA98" s="36" t="str">
        <f t="shared" si="63"/>
        <v/>
      </c>
      <c r="AB98" s="34" t="str">
        <f t="shared" si="64"/>
        <v/>
      </c>
      <c r="AC98" s="34" t="str">
        <f t="shared" si="65"/>
        <v/>
      </c>
      <c r="AH98" s="80" t="str">
        <f t="shared" si="66"/>
        <v/>
      </c>
      <c r="AI98" s="39" t="str">
        <f t="array" aca="1" ref="AI98" ca="1">IF(AND(X98="",ISNUMBER(Y98)),IF(Y98=1,IF($AJ$5&lt;=COUNTIF($Y$7:$Y$406,1),COUNTIF($Y$7:Y98,1),IFERROR(IF($BI$20="Y",0.5,1)*$AJ$5*COUNTIF($Y$7:Y98,1)/(1+COUNTIF($Y$7:$Y$406,1)), COUNTIF($Y$7:Y98,1))),
IF(OR(Y99=Y100,AND(Y99&gt;Y98,Y97&gt;=Y98)),AVERAGE(OFFSET(AJ98,0,0,IFERROR(MATCH(TRUE,Y99:$Y$406&lt;=Y98,0),406),1)),MIN(OFFSET(AJ98,0,0,IFERROR(MATCH(Y98,Y99:$Y$406,0),406),1)))),"")</f>
        <v/>
      </c>
      <c r="AJ98" s="40" t="str">
        <f>IF(ISNUMBER(X98),COUNT($X$7:X98),"")</f>
        <v/>
      </c>
      <c r="AL98" s="40" t="str">
        <f t="shared" si="71"/>
        <v/>
      </c>
      <c r="AM98" s="40" t="str">
        <f t="shared" si="72"/>
        <v/>
      </c>
      <c r="AP98" s="34" t="str">
        <f t="shared" si="73"/>
        <v/>
      </c>
      <c r="AQ98" s="34" t="str">
        <f t="shared" si="67"/>
        <v/>
      </c>
      <c r="AS98" s="5"/>
      <c r="AT98" s="16"/>
      <c r="AU98" s="16"/>
      <c r="AV98" s="108"/>
      <c r="AW98" s="109"/>
      <c r="AX98" s="34" t="str">
        <f t="shared" si="74"/>
        <v/>
      </c>
      <c r="AY98" s="34" t="str">
        <f t="shared" si="75"/>
        <v/>
      </c>
      <c r="BA98" s="91" t="str">
        <f>IF(OR(BB98="",BC98&lt;&gt;"",BD98&lt;&gt;""),"",COUNT($BA$6:BA97)+1)</f>
        <v/>
      </c>
      <c r="BB98" s="90" t="str">
        <f t="shared" si="79"/>
        <v/>
      </c>
      <c r="BC98" s="41" t="str">
        <f t="shared" si="76"/>
        <v>132</v>
      </c>
      <c r="BD98" s="34">
        <f>IF(ISNUMBER(MATCH(BB98,$BB$6:BB97,0)),2,"")</f>
        <v>2</v>
      </c>
      <c r="BE98" s="34" t="str">
        <f t="shared" si="77"/>
        <v/>
      </c>
      <c r="BK98" s="81">
        <f>IFERROR(IF(D98="",0,MATCH(D98,$D$6:D97,0)),0)+BL98</f>
        <v>0</v>
      </c>
      <c r="BL98" s="81">
        <f t="shared" si="78"/>
        <v>0</v>
      </c>
    </row>
    <row r="99" spans="2:64" x14ac:dyDescent="0.25">
      <c r="B99" s="5">
        <v>93</v>
      </c>
      <c r="C99" s="34" t="str">
        <f>IFERROR(IF(Calculation!D99="","",1),"")</f>
        <v/>
      </c>
      <c r="D99" s="67" t="str">
        <f>IFERROR(IF(INDEX(Mindmap!$B$9:$B$408,B99,1)=0,"",INDEX(Mindmap!$B$9:$B$408,B99,1)),"")</f>
        <v/>
      </c>
      <c r="E99" s="67">
        <f t="shared" si="48"/>
        <v>999999999</v>
      </c>
      <c r="F99" s="67" t="str">
        <f t="shared" si="80"/>
        <v/>
      </c>
      <c r="G99" s="67" t="str">
        <f t="shared" si="49"/>
        <v/>
      </c>
      <c r="H99" s="67" t="str">
        <f t="shared" si="50"/>
        <v/>
      </c>
      <c r="I99" s="67" t="str">
        <f t="shared" si="51"/>
        <v/>
      </c>
      <c r="J99" s="67" t="str">
        <f t="shared" si="52"/>
        <v/>
      </c>
      <c r="K99" s="67" t="str">
        <f t="shared" si="53"/>
        <v/>
      </c>
      <c r="L99" s="67" t="str">
        <f t="shared" si="54"/>
        <v/>
      </c>
      <c r="M99" s="67" t="str">
        <f t="shared" si="55"/>
        <v/>
      </c>
      <c r="N99" s="67" t="str">
        <f t="shared" si="56"/>
        <v/>
      </c>
      <c r="O99" s="67" t="str">
        <f t="shared" si="57"/>
        <v/>
      </c>
      <c r="P99" s="67" t="str">
        <f t="shared" si="58"/>
        <v/>
      </c>
      <c r="Q99" s="67" t="str">
        <f t="shared" si="68"/>
        <v/>
      </c>
      <c r="R99" s="37" t="str">
        <f t="shared" si="59"/>
        <v/>
      </c>
      <c r="S99" s="67">
        <f t="shared" si="69"/>
        <v>999999999</v>
      </c>
      <c r="T99" s="67" t="str">
        <f t="shared" si="60"/>
        <v/>
      </c>
      <c r="U99" s="68" t="str">
        <f>IFERROR(""&amp;INDEX(automaticUpdate,MATCH(Calculation!T99,changerange,0),1),"")</f>
        <v/>
      </c>
      <c r="V99" s="68" t="str">
        <f>IFERROR(IF(LEN(INDEX(Mindmap!$D$9:$D$407,MATCH(Calculation!T99,changerange,0),1))=0,"",INDEX(Mindmap!$D$9:$D$407,MATCH(Calculation!T99,changerange,0),1)),"")</f>
        <v/>
      </c>
      <c r="W99" s="67" t="str">
        <f t="shared" si="61"/>
        <v xml:space="preserve"> - </v>
      </c>
      <c r="X99" s="34" t="str">
        <f t="array" ref="X99">IFERROR(IF(AND(LEN(T99)&gt;0, Y99&gt;1),IF(MATCH(1,(IFERROR(SEARCH(T99&amp;".",$T$7:$T$406),0)),0)&gt;0,""),""),maxL)</f>
        <v/>
      </c>
      <c r="Y99" s="35" t="str">
        <f t="shared" si="70"/>
        <v/>
      </c>
      <c r="Z99" s="34" t="str">
        <f t="shared" si="62"/>
        <v/>
      </c>
      <c r="AA99" s="36" t="str">
        <f t="shared" si="63"/>
        <v/>
      </c>
      <c r="AB99" s="34" t="str">
        <f t="shared" si="64"/>
        <v/>
      </c>
      <c r="AC99" s="34" t="str">
        <f t="shared" si="65"/>
        <v/>
      </c>
      <c r="AH99" s="80" t="str">
        <f t="shared" si="66"/>
        <v/>
      </c>
      <c r="AI99" s="39" t="str">
        <f t="array" aca="1" ref="AI99" ca="1">IF(AND(X99="",ISNUMBER(Y99)),IF(Y99=1,IF($AJ$5&lt;=COUNTIF($Y$7:$Y$406,1),COUNTIF($Y$7:Y99,1),IFERROR(IF($BI$20="Y",0.5,1)*$AJ$5*COUNTIF($Y$7:Y99,1)/(1+COUNTIF($Y$7:$Y$406,1)), COUNTIF($Y$7:Y99,1))),
IF(OR(Y100=Y101,AND(Y100&gt;Y99,Y98&gt;=Y99)),AVERAGE(OFFSET(AJ99,0,0,IFERROR(MATCH(TRUE,Y100:$Y$406&lt;=Y99,0),406),1)),MIN(OFFSET(AJ99,0,0,IFERROR(MATCH(Y99,Y100:$Y$406,0),406),1)))),"")</f>
        <v/>
      </c>
      <c r="AJ99" s="40" t="str">
        <f>IF(ISNUMBER(X99),COUNT($X$7:X99),"")</f>
        <v/>
      </c>
      <c r="AL99" s="40" t="str">
        <f t="shared" si="71"/>
        <v/>
      </c>
      <c r="AM99" s="40" t="str">
        <f t="shared" si="72"/>
        <v/>
      </c>
      <c r="AP99" s="34" t="str">
        <f t="shared" si="73"/>
        <v/>
      </c>
      <c r="AQ99" s="34" t="str">
        <f t="shared" si="67"/>
        <v/>
      </c>
      <c r="AS99" s="5"/>
      <c r="AT99" s="16"/>
      <c r="AU99" s="16"/>
      <c r="AV99" s="108"/>
      <c r="AW99" s="109"/>
      <c r="AX99" s="34" t="str">
        <f t="shared" si="74"/>
        <v/>
      </c>
      <c r="AY99" s="34" t="str">
        <f t="shared" si="75"/>
        <v/>
      </c>
      <c r="BA99" s="91" t="str">
        <f>IF(OR(BB99="",BC99&lt;&gt;"",BD99&lt;&gt;""),"",COUNT($BA$6:BA98)+1)</f>
        <v/>
      </c>
      <c r="BB99" s="90" t="str">
        <f t="shared" si="79"/>
        <v/>
      </c>
      <c r="BC99" s="41" t="str">
        <f t="shared" si="76"/>
        <v>132</v>
      </c>
      <c r="BD99" s="34">
        <f>IF(ISNUMBER(MATCH(BB99,$BB$6:BB98,0)),2,"")</f>
        <v>2</v>
      </c>
      <c r="BE99" s="34" t="str">
        <f t="shared" si="77"/>
        <v/>
      </c>
      <c r="BK99" s="81">
        <f>IFERROR(IF(D99="",0,MATCH(D99,$D$6:D98,0)),0)+BL99</f>
        <v>0</v>
      </c>
      <c r="BL99" s="81">
        <f t="shared" si="78"/>
        <v>0</v>
      </c>
    </row>
    <row r="100" spans="2:64" x14ac:dyDescent="0.25">
      <c r="B100" s="5">
        <v>94</v>
      </c>
      <c r="C100" s="34" t="str">
        <f>IFERROR(IF(Calculation!D100="","",1),"")</f>
        <v/>
      </c>
      <c r="D100" s="67" t="str">
        <f>IFERROR(IF(INDEX(Mindmap!$B$9:$B$408,B100,1)=0,"",INDEX(Mindmap!$B$9:$B$408,B100,1)),"")</f>
        <v/>
      </c>
      <c r="E100" s="67">
        <f t="shared" si="48"/>
        <v>999999999</v>
      </c>
      <c r="F100" s="67" t="str">
        <f t="shared" si="80"/>
        <v/>
      </c>
      <c r="G100" s="67" t="str">
        <f t="shared" si="49"/>
        <v/>
      </c>
      <c r="H100" s="67" t="str">
        <f t="shared" si="50"/>
        <v/>
      </c>
      <c r="I100" s="67" t="str">
        <f t="shared" si="51"/>
        <v/>
      </c>
      <c r="J100" s="67" t="str">
        <f t="shared" si="52"/>
        <v/>
      </c>
      <c r="K100" s="67" t="str">
        <f t="shared" si="53"/>
        <v/>
      </c>
      <c r="L100" s="67" t="str">
        <f t="shared" si="54"/>
        <v/>
      </c>
      <c r="M100" s="67" t="str">
        <f t="shared" si="55"/>
        <v/>
      </c>
      <c r="N100" s="67" t="str">
        <f t="shared" si="56"/>
        <v/>
      </c>
      <c r="O100" s="67" t="str">
        <f t="shared" si="57"/>
        <v/>
      </c>
      <c r="P100" s="67" t="str">
        <f t="shared" si="58"/>
        <v/>
      </c>
      <c r="Q100" s="67" t="str">
        <f t="shared" si="68"/>
        <v/>
      </c>
      <c r="R100" s="37" t="str">
        <f t="shared" si="59"/>
        <v/>
      </c>
      <c r="S100" s="67">
        <f t="shared" si="69"/>
        <v>999999999</v>
      </c>
      <c r="T100" s="67" t="str">
        <f t="shared" si="60"/>
        <v/>
      </c>
      <c r="U100" s="68" t="str">
        <f>IFERROR(""&amp;INDEX(automaticUpdate,MATCH(Calculation!T100,changerange,0),1),"")</f>
        <v/>
      </c>
      <c r="V100" s="68" t="str">
        <f>IFERROR(IF(LEN(INDEX(Mindmap!$D$9:$D$407,MATCH(Calculation!T100,changerange,0),1))=0,"",INDEX(Mindmap!$D$9:$D$407,MATCH(Calculation!T100,changerange,0),1)),"")</f>
        <v/>
      </c>
      <c r="W100" s="67" t="str">
        <f t="shared" si="61"/>
        <v xml:space="preserve"> - </v>
      </c>
      <c r="X100" s="34" t="str">
        <f t="array" ref="X100">IFERROR(IF(AND(LEN(T100)&gt;0, Y100&gt;1),IF(MATCH(1,(IFERROR(SEARCH(T100&amp;".",$T$7:$T$406),0)),0)&gt;0,""),""),maxL)</f>
        <v/>
      </c>
      <c r="Y100" s="35" t="str">
        <f t="shared" si="70"/>
        <v/>
      </c>
      <c r="Z100" s="34" t="str">
        <f t="shared" si="62"/>
        <v/>
      </c>
      <c r="AA100" s="36" t="str">
        <f t="shared" si="63"/>
        <v/>
      </c>
      <c r="AB100" s="34" t="str">
        <f t="shared" si="64"/>
        <v/>
      </c>
      <c r="AC100" s="34" t="str">
        <f t="shared" si="65"/>
        <v/>
      </c>
      <c r="AH100" s="80" t="str">
        <f t="shared" si="66"/>
        <v/>
      </c>
      <c r="AI100" s="39" t="str">
        <f t="array" aca="1" ref="AI100" ca="1">IF(AND(X100="",ISNUMBER(Y100)),IF(Y100=1,IF($AJ$5&lt;=COUNTIF($Y$7:$Y$406,1),COUNTIF($Y$7:Y100,1),IFERROR(IF($BI$20="Y",0.5,1)*$AJ$5*COUNTIF($Y$7:Y100,1)/(1+COUNTIF($Y$7:$Y$406,1)), COUNTIF($Y$7:Y100,1))),
IF(OR(Y101=Y102,AND(Y101&gt;Y100,Y99&gt;=Y100)),AVERAGE(OFFSET(AJ100,0,0,IFERROR(MATCH(TRUE,Y101:$Y$406&lt;=Y100,0),406),1)),MIN(OFFSET(AJ100,0,0,IFERROR(MATCH(Y100,Y101:$Y$406,0),406),1)))),"")</f>
        <v/>
      </c>
      <c r="AJ100" s="40" t="str">
        <f>IF(ISNUMBER(X100),COUNT($X$7:X100),"")</f>
        <v/>
      </c>
      <c r="AL100" s="40" t="str">
        <f t="shared" si="71"/>
        <v/>
      </c>
      <c r="AM100" s="40" t="str">
        <f t="shared" si="72"/>
        <v/>
      </c>
      <c r="AP100" s="34" t="str">
        <f t="shared" si="73"/>
        <v/>
      </c>
      <c r="AQ100" s="34" t="str">
        <f t="shared" si="67"/>
        <v/>
      </c>
      <c r="AS100" s="5"/>
      <c r="AT100" s="16"/>
      <c r="AU100" s="16"/>
      <c r="AV100" s="108"/>
      <c r="AW100" s="109"/>
      <c r="AX100" s="34" t="str">
        <f t="shared" si="74"/>
        <v/>
      </c>
      <c r="AY100" s="34" t="str">
        <f t="shared" si="75"/>
        <v/>
      </c>
      <c r="BA100" s="91" t="str">
        <f>IF(OR(BB100="",BC100&lt;&gt;"",BD100&lt;&gt;""),"",COUNT($BA$6:BA99)+1)</f>
        <v/>
      </c>
      <c r="BB100" s="90" t="str">
        <f t="shared" si="79"/>
        <v/>
      </c>
      <c r="BC100" s="41" t="str">
        <f t="shared" si="76"/>
        <v>132</v>
      </c>
      <c r="BD100" s="34">
        <f>IF(ISNUMBER(MATCH(BB100,$BB$6:BB99,0)),2,"")</f>
        <v>2</v>
      </c>
      <c r="BE100" s="34" t="str">
        <f t="shared" si="77"/>
        <v/>
      </c>
      <c r="BK100" s="81">
        <f>IFERROR(IF(D100="",0,MATCH(D100,$D$6:D99,0)),0)+BL100</f>
        <v>0</v>
      </c>
      <c r="BL100" s="81">
        <f t="shared" si="78"/>
        <v>0</v>
      </c>
    </row>
    <row r="101" spans="2:64" x14ac:dyDescent="0.25">
      <c r="B101" s="5">
        <v>95</v>
      </c>
      <c r="C101" s="34" t="str">
        <f>IFERROR(IF(Calculation!D101="","",1),"")</f>
        <v/>
      </c>
      <c r="D101" s="67" t="str">
        <f>IFERROR(IF(INDEX(Mindmap!$B$9:$B$408,B101,1)=0,"",INDEX(Mindmap!$B$9:$B$408,B101,1)),"")</f>
        <v/>
      </c>
      <c r="E101" s="67">
        <f t="shared" si="48"/>
        <v>999999999</v>
      </c>
      <c r="F101" s="67" t="str">
        <f t="shared" si="80"/>
        <v/>
      </c>
      <c r="G101" s="67" t="str">
        <f t="shared" si="49"/>
        <v/>
      </c>
      <c r="H101" s="67" t="str">
        <f t="shared" si="50"/>
        <v/>
      </c>
      <c r="I101" s="67" t="str">
        <f t="shared" si="51"/>
        <v/>
      </c>
      <c r="J101" s="67" t="str">
        <f t="shared" si="52"/>
        <v/>
      </c>
      <c r="K101" s="67" t="str">
        <f t="shared" si="53"/>
        <v/>
      </c>
      <c r="L101" s="67" t="str">
        <f t="shared" si="54"/>
        <v/>
      </c>
      <c r="M101" s="67" t="str">
        <f t="shared" si="55"/>
        <v/>
      </c>
      <c r="N101" s="67" t="str">
        <f t="shared" si="56"/>
        <v/>
      </c>
      <c r="O101" s="67" t="str">
        <f t="shared" si="57"/>
        <v/>
      </c>
      <c r="P101" s="67" t="str">
        <f t="shared" si="58"/>
        <v/>
      </c>
      <c r="Q101" s="67" t="str">
        <f t="shared" si="68"/>
        <v/>
      </c>
      <c r="R101" s="37" t="str">
        <f t="shared" si="59"/>
        <v/>
      </c>
      <c r="S101" s="67">
        <f t="shared" si="69"/>
        <v>999999999</v>
      </c>
      <c r="T101" s="67" t="str">
        <f t="shared" si="60"/>
        <v/>
      </c>
      <c r="U101" s="68" t="str">
        <f>IFERROR(""&amp;INDEX(automaticUpdate,MATCH(Calculation!T101,changerange,0),1),"")</f>
        <v/>
      </c>
      <c r="V101" s="68" t="str">
        <f>IFERROR(IF(LEN(INDEX(Mindmap!$D$9:$D$407,MATCH(Calculation!T101,changerange,0),1))=0,"",INDEX(Mindmap!$D$9:$D$407,MATCH(Calculation!T101,changerange,0),1)),"")</f>
        <v/>
      </c>
      <c r="W101" s="67" t="str">
        <f t="shared" si="61"/>
        <v xml:space="preserve"> - </v>
      </c>
      <c r="X101" s="34" t="str">
        <f t="array" ref="X101">IFERROR(IF(AND(LEN(T101)&gt;0, Y101&gt;1),IF(MATCH(1,(IFERROR(SEARCH(T101&amp;".",$T$7:$T$406),0)),0)&gt;0,""),""),maxL)</f>
        <v/>
      </c>
      <c r="Y101" s="35" t="str">
        <f t="shared" si="70"/>
        <v/>
      </c>
      <c r="Z101" s="34" t="str">
        <f t="shared" si="62"/>
        <v/>
      </c>
      <c r="AA101" s="36" t="str">
        <f t="shared" si="63"/>
        <v/>
      </c>
      <c r="AB101" s="34" t="str">
        <f t="shared" si="64"/>
        <v/>
      </c>
      <c r="AC101" s="34" t="str">
        <f t="shared" si="65"/>
        <v/>
      </c>
      <c r="AH101" s="80" t="str">
        <f t="shared" si="66"/>
        <v/>
      </c>
      <c r="AI101" s="39" t="str">
        <f t="array" aca="1" ref="AI101" ca="1">IF(AND(X101="",ISNUMBER(Y101)),IF(Y101=1,IF($AJ$5&lt;=COUNTIF($Y$7:$Y$406,1),COUNTIF($Y$7:Y101,1),IFERROR(IF($BI$20="Y",0.5,1)*$AJ$5*COUNTIF($Y$7:Y101,1)/(1+COUNTIF($Y$7:$Y$406,1)), COUNTIF($Y$7:Y101,1))),
IF(OR(Y102=Y103,AND(Y102&gt;Y101,Y100&gt;=Y101)),AVERAGE(OFFSET(AJ101,0,0,IFERROR(MATCH(TRUE,Y102:$Y$406&lt;=Y101,0),406),1)),MIN(OFFSET(AJ101,0,0,IFERROR(MATCH(Y101,Y102:$Y$406,0),406),1)))),"")</f>
        <v/>
      </c>
      <c r="AJ101" s="40" t="str">
        <f>IF(ISNUMBER(X101),COUNT($X$7:X101),"")</f>
        <v/>
      </c>
      <c r="AL101" s="40" t="str">
        <f t="shared" si="71"/>
        <v/>
      </c>
      <c r="AM101" s="40" t="str">
        <f t="shared" si="72"/>
        <v/>
      </c>
      <c r="AP101" s="34" t="str">
        <f t="shared" si="73"/>
        <v/>
      </c>
      <c r="AQ101" s="34" t="str">
        <f t="shared" si="67"/>
        <v/>
      </c>
      <c r="AS101" s="5"/>
      <c r="AT101" s="16"/>
      <c r="AU101" s="16"/>
      <c r="AV101" s="108"/>
      <c r="AW101" s="109"/>
      <c r="AX101" s="34" t="str">
        <f t="shared" si="74"/>
        <v/>
      </c>
      <c r="AY101" s="34" t="str">
        <f t="shared" si="75"/>
        <v/>
      </c>
      <c r="BA101" s="91" t="str">
        <f>IF(OR(BB101="",BC101&lt;&gt;"",BD101&lt;&gt;""),"",COUNT($BA$6:BA100)+1)</f>
        <v/>
      </c>
      <c r="BB101" s="90" t="str">
        <f t="shared" si="79"/>
        <v/>
      </c>
      <c r="BC101" s="41" t="str">
        <f t="shared" si="76"/>
        <v>132</v>
      </c>
      <c r="BD101" s="34">
        <f>IF(ISNUMBER(MATCH(BB101,$BB$6:BB100,0)),2,"")</f>
        <v>2</v>
      </c>
      <c r="BE101" s="34" t="str">
        <f t="shared" si="77"/>
        <v/>
      </c>
      <c r="BK101" s="81">
        <f>IFERROR(IF(D101="",0,MATCH(D101,$D$6:D100,0)),0)+BL101</f>
        <v>0</v>
      </c>
      <c r="BL101" s="81">
        <f t="shared" si="78"/>
        <v>0</v>
      </c>
    </row>
    <row r="102" spans="2:64" x14ac:dyDescent="0.25">
      <c r="B102" s="5">
        <v>96</v>
      </c>
      <c r="C102" s="34" t="str">
        <f>IFERROR(IF(Calculation!D102="","",1),"")</f>
        <v/>
      </c>
      <c r="D102" s="67" t="str">
        <f>IFERROR(IF(INDEX(Mindmap!$B$9:$B$408,B102,1)=0,"",INDEX(Mindmap!$B$9:$B$408,B102,1)),"")</f>
        <v/>
      </c>
      <c r="E102" s="67">
        <f t="shared" si="48"/>
        <v>999999999</v>
      </c>
      <c r="F102" s="67" t="str">
        <f t="shared" si="80"/>
        <v/>
      </c>
      <c r="G102" s="67" t="str">
        <f t="shared" si="49"/>
        <v/>
      </c>
      <c r="H102" s="67" t="str">
        <f t="shared" si="50"/>
        <v/>
      </c>
      <c r="I102" s="67" t="str">
        <f t="shared" si="51"/>
        <v/>
      </c>
      <c r="J102" s="67" t="str">
        <f t="shared" si="52"/>
        <v/>
      </c>
      <c r="K102" s="67" t="str">
        <f t="shared" si="53"/>
        <v/>
      </c>
      <c r="L102" s="67" t="str">
        <f t="shared" si="54"/>
        <v/>
      </c>
      <c r="M102" s="67" t="str">
        <f t="shared" si="55"/>
        <v/>
      </c>
      <c r="N102" s="67" t="str">
        <f t="shared" si="56"/>
        <v/>
      </c>
      <c r="O102" s="67" t="str">
        <f t="shared" si="57"/>
        <v/>
      </c>
      <c r="P102" s="67" t="str">
        <f t="shared" si="58"/>
        <v/>
      </c>
      <c r="Q102" s="67" t="str">
        <f t="shared" si="68"/>
        <v/>
      </c>
      <c r="R102" s="37" t="str">
        <f t="shared" si="59"/>
        <v/>
      </c>
      <c r="S102" s="67">
        <f t="shared" si="69"/>
        <v>999999999</v>
      </c>
      <c r="T102" s="67" t="str">
        <f t="shared" si="60"/>
        <v/>
      </c>
      <c r="U102" s="68" t="str">
        <f>IFERROR(""&amp;INDEX(automaticUpdate,MATCH(Calculation!T102,changerange,0),1),"")</f>
        <v/>
      </c>
      <c r="V102" s="68" t="str">
        <f>IFERROR(IF(LEN(INDEX(Mindmap!$D$9:$D$407,MATCH(Calculation!T102,changerange,0),1))=0,"",INDEX(Mindmap!$D$9:$D$407,MATCH(Calculation!T102,changerange,0),1)),"")</f>
        <v/>
      </c>
      <c r="W102" s="67" t="str">
        <f t="shared" si="61"/>
        <v xml:space="preserve"> - </v>
      </c>
      <c r="X102" s="34" t="str">
        <f t="array" ref="X102">IFERROR(IF(AND(LEN(T102)&gt;0, Y102&gt;1),IF(MATCH(1,(IFERROR(SEARCH(T102&amp;".",$T$7:$T$406),0)),0)&gt;0,""),""),maxL)</f>
        <v/>
      </c>
      <c r="Y102" s="35" t="str">
        <f t="shared" si="70"/>
        <v/>
      </c>
      <c r="Z102" s="34" t="str">
        <f t="shared" si="62"/>
        <v/>
      </c>
      <c r="AA102" s="36" t="str">
        <f t="shared" si="63"/>
        <v/>
      </c>
      <c r="AB102" s="34" t="str">
        <f t="shared" si="64"/>
        <v/>
      </c>
      <c r="AC102" s="34" t="str">
        <f t="shared" si="65"/>
        <v/>
      </c>
      <c r="AH102" s="80" t="str">
        <f t="shared" si="66"/>
        <v/>
      </c>
      <c r="AI102" s="39" t="str">
        <f t="array" aca="1" ref="AI102" ca="1">IF(AND(X102="",ISNUMBER(Y102)),IF(Y102=1,IF($AJ$5&lt;=COUNTIF($Y$7:$Y$406,1),COUNTIF($Y$7:Y102,1),IFERROR(IF($BI$20="Y",0.5,1)*$AJ$5*COUNTIF($Y$7:Y102,1)/(1+COUNTIF($Y$7:$Y$406,1)), COUNTIF($Y$7:Y102,1))),
IF(OR(Y103=Y104,AND(Y103&gt;Y102,Y101&gt;=Y102)),AVERAGE(OFFSET(AJ102,0,0,IFERROR(MATCH(TRUE,Y103:$Y$406&lt;=Y102,0),406),1)),MIN(OFFSET(AJ102,0,0,IFERROR(MATCH(Y102,Y103:$Y$406,0),406),1)))),"")</f>
        <v/>
      </c>
      <c r="AJ102" s="40" t="str">
        <f>IF(ISNUMBER(X102),COUNT($X$7:X102),"")</f>
        <v/>
      </c>
      <c r="AL102" s="40" t="str">
        <f t="shared" si="71"/>
        <v/>
      </c>
      <c r="AM102" s="40" t="str">
        <f t="shared" si="72"/>
        <v/>
      </c>
      <c r="AP102" s="34" t="str">
        <f t="shared" si="73"/>
        <v/>
      </c>
      <c r="AQ102" s="34" t="str">
        <f t="shared" si="67"/>
        <v/>
      </c>
      <c r="AS102" s="5"/>
      <c r="AT102" s="16"/>
      <c r="AU102" s="16"/>
      <c r="AV102" s="108"/>
      <c r="AW102" s="109"/>
      <c r="AX102" s="34" t="str">
        <f t="shared" si="74"/>
        <v/>
      </c>
      <c r="AY102" s="34" t="str">
        <f t="shared" si="75"/>
        <v/>
      </c>
      <c r="BA102" s="91" t="str">
        <f>IF(OR(BB102="",BC102&lt;&gt;"",BD102&lt;&gt;""),"",COUNT($BA$6:BA101)+1)</f>
        <v/>
      </c>
      <c r="BB102" s="90" t="str">
        <f t="shared" si="79"/>
        <v/>
      </c>
      <c r="BC102" s="41" t="str">
        <f t="shared" si="76"/>
        <v>132</v>
      </c>
      <c r="BD102" s="34">
        <f>IF(ISNUMBER(MATCH(BB102,$BB$6:BB101,0)),2,"")</f>
        <v>2</v>
      </c>
      <c r="BE102" s="34" t="str">
        <f t="shared" si="77"/>
        <v/>
      </c>
      <c r="BK102" s="81">
        <f>IFERROR(IF(D102="",0,MATCH(D102,$D$6:D101,0)),0)+BL102</f>
        <v>0</v>
      </c>
      <c r="BL102" s="81">
        <f t="shared" si="78"/>
        <v>0</v>
      </c>
    </row>
    <row r="103" spans="2:64" x14ac:dyDescent="0.25">
      <c r="B103" s="5">
        <v>97</v>
      </c>
      <c r="C103" s="34" t="str">
        <f>IFERROR(IF(Calculation!D103="","",1),"")</f>
        <v/>
      </c>
      <c r="D103" s="67" t="str">
        <f>IFERROR(IF(INDEX(Mindmap!$B$9:$B$408,B103,1)=0,"",INDEX(Mindmap!$B$9:$B$408,B103,1)),"")</f>
        <v/>
      </c>
      <c r="E103" s="67">
        <f t="shared" si="48"/>
        <v>999999999</v>
      </c>
      <c r="F103" s="67" t="str">
        <f t="shared" si="80"/>
        <v/>
      </c>
      <c r="G103" s="67" t="str">
        <f t="shared" ref="G103:G134" si="81">IFERROR(IF(1*$Q103&lt;1*G$6,"",IF(AND(G$5=2,LEN(SUBSTITUTE(MID($D103,SEARCH(";",SUBSTITUTE($D103,".",";",G$6-1),1)+1,2),".",""))=1),"0" &amp; SUBSTITUTE(MID($D103,SEARCH(";",SUBSTITUTE($D103,".",";",G$6-1),1)+1,2),".",""),SUBSTITUTE(MID($D103,SEARCH(";",SUBSTITUTE($D103,".",";",G$6-1),1)+1,2),".",""))),"")</f>
        <v/>
      </c>
      <c r="H103" s="67" t="str">
        <f t="shared" ref="H103:H134" si="82">IFERROR(IF(1*$Q103&lt;1*H$6,"",IF(AND(H$5=2,LEN(SUBSTITUTE(MID($D103,SEARCH(";",SUBSTITUTE($D103,".",";",H$6-1),1)+1,2),".",""))=1),"0" &amp; SUBSTITUTE(MID($D103,SEARCH(";",SUBSTITUTE($D103,".",";",H$6-1),1)+1,2),".",""),SUBSTITUTE(MID($D103,SEARCH(";",SUBSTITUTE($D103,".",";",H$6-1),1)+1,2),".",""))),"")</f>
        <v/>
      </c>
      <c r="I103" s="67" t="str">
        <f t="shared" ref="I103:I134" si="83">IFERROR(IF(1*$Q103&lt;1*I$6,"",IF(AND(I$5=2,LEN(SUBSTITUTE(MID($D103,SEARCH(";",SUBSTITUTE($D103,".",";",I$6-1),1)+1,2),".",""))=1),"0" &amp; SUBSTITUTE(MID($D103,SEARCH(";",SUBSTITUTE($D103,".",";",I$6-1),1)+1,2),".",""),SUBSTITUTE(MID($D103,SEARCH(";",SUBSTITUTE($D103,".",";",I$6-1),1)+1,2),".",""))),"")</f>
        <v/>
      </c>
      <c r="J103" s="67" t="str">
        <f t="shared" ref="J103:J134" si="84">IFERROR(IF(1*$Q103&lt;1*J$6,"",IF(AND(J$5=2,LEN(SUBSTITUTE(MID($D103,SEARCH(";",SUBSTITUTE($D103,".",";",J$6-1),1)+1,2),".",""))=1),"0" &amp; SUBSTITUTE(MID($D103,SEARCH(";",SUBSTITUTE($D103,".",";",J$6-1),1)+1,2),".",""),SUBSTITUTE(MID($D103,SEARCH(";",SUBSTITUTE($D103,".",";",J$6-1),1)+1,2),".",""))),"")</f>
        <v/>
      </c>
      <c r="K103" s="67" t="str">
        <f t="shared" ref="K103:K134" si="85">IFERROR(IF(1*$Q103&lt;1*K$6,"",IF(AND(K$5=2,LEN(SUBSTITUTE(MID($D103,SEARCH(";",SUBSTITUTE($D103,".",";",K$6-1),1)+1,2),".",""))=1),"0" &amp; SUBSTITUTE(MID($D103,SEARCH(";",SUBSTITUTE($D103,".",";",K$6-1),1)+1,2),".",""),SUBSTITUTE(MID($D103,SEARCH(";",SUBSTITUTE($D103,".",";",K$6-1),1)+1,2),".",""))),"")</f>
        <v/>
      </c>
      <c r="L103" s="67" t="str">
        <f t="shared" ref="L103:L134" si="86">IFERROR(IF(1*$Q103&lt;1*L$6,"",IF(AND(L$5=2,LEN(SUBSTITUTE(MID($D103,SEARCH(";",SUBSTITUTE($D103,".",";",L$6-1),1)+1,2),".",""))=1),"0" &amp; SUBSTITUTE(MID($D103,SEARCH(";",SUBSTITUTE($D103,".",";",L$6-1),1)+1,2),".",""),SUBSTITUTE(MID($D103,SEARCH(";",SUBSTITUTE($D103,".",";",L$6-1),1)+1,2),".",""))),"")</f>
        <v/>
      </c>
      <c r="M103" s="67" t="str">
        <f t="shared" ref="M103:M134" si="87">IFERROR(IF(1*$Q103&lt;1*M$6,"",IF(AND(M$5=2,LEN(SUBSTITUTE(MID($D103,SEARCH(";",SUBSTITUTE($D103,".",";",M$6-1),1)+1,2),".",""))=1),"0" &amp; SUBSTITUTE(MID($D103,SEARCH(";",SUBSTITUTE($D103,".",";",M$6-1),1)+1,2),".",""),SUBSTITUTE(MID($D103,SEARCH(";",SUBSTITUTE($D103,".",";",M$6-1),1)+1,2),".",""))),"")</f>
        <v/>
      </c>
      <c r="N103" s="67" t="str">
        <f t="shared" ref="N103:N134" si="88">IFERROR(IF(1*$Q103&lt;1*N$6,"",IF(AND(N$5=2,LEN(SUBSTITUTE(MID($D103,SEARCH(";",SUBSTITUTE($D103,".",";",N$6-1),1)+1,2),".",""))=1),"0" &amp; SUBSTITUTE(MID($D103,SEARCH(";",SUBSTITUTE($D103,".",";",N$6-1),1)+1,2),".",""),SUBSTITUTE(MID($D103,SEARCH(";",SUBSTITUTE($D103,".",";",N$6-1),1)+1,2),".",""))),"")</f>
        <v/>
      </c>
      <c r="O103" s="67" t="str">
        <f t="shared" ref="O103:O134" si="89">IFERROR(IF(1*$Q103&lt;1*O$6,"",IF(AND(O$5=2,LEN(SUBSTITUTE(MID($D103,SEARCH(";",SUBSTITUTE($D103,".",";",O$6-1),1)+1,2),".",""))=1),"0" &amp; SUBSTITUTE(MID($D103,SEARCH(";",SUBSTITUTE($D103,".",";",O$6-1),1)+1,2),".",""),SUBSTITUTE(MID($D103,SEARCH(";",SUBSTITUTE($D103,".",";",O$6-1),1)+1,2),".",""))),"")</f>
        <v/>
      </c>
      <c r="P103" s="67" t="str">
        <f t="shared" ref="P103:P134" si="90">F103&amp;G103&amp;H103&amp;I103&amp;J103&amp;K103&amp;L103&amp;M103&amp;N103&amp;O103</f>
        <v/>
      </c>
      <c r="Q103" s="67" t="str">
        <f t="shared" si="68"/>
        <v/>
      </c>
      <c r="R103" s="37" t="str">
        <f t="shared" si="59"/>
        <v/>
      </c>
      <c r="S103" s="67">
        <f t="shared" si="69"/>
        <v>999999999</v>
      </c>
      <c r="T103" s="67" t="str">
        <f t="shared" si="60"/>
        <v/>
      </c>
      <c r="U103" s="68" t="str">
        <f>IFERROR(""&amp;INDEX(automaticUpdate,MATCH(Calculation!T103,changerange,0),1),"")</f>
        <v/>
      </c>
      <c r="V103" s="68" t="str">
        <f>IFERROR(IF(LEN(INDEX(Mindmap!$D$9:$D$407,MATCH(Calculation!T103,changerange,0),1))=0,"",INDEX(Mindmap!$D$9:$D$407,MATCH(Calculation!T103,changerange,0),1)),"")</f>
        <v/>
      </c>
      <c r="W103" s="67" t="str">
        <f t="shared" ref="W103:W134" si="91">T103 &amp; " - " &amp;U103</f>
        <v xml:space="preserve"> - </v>
      </c>
      <c r="X103" s="34" t="str">
        <f t="array" ref="X103">IFERROR(IF(AND(LEN(T103)&gt;0, Y103&gt;1),IF(MATCH(1,(IFERROR(SEARCH(T103&amp;".",$T$7:$T$406),0)),0)&gt;0,""),""),maxL)</f>
        <v/>
      </c>
      <c r="Y103" s="35" t="str">
        <f t="shared" si="70"/>
        <v/>
      </c>
      <c r="Z103" s="34" t="str">
        <f t="shared" si="62"/>
        <v/>
      </c>
      <c r="AA103" s="36" t="str">
        <f t="shared" si="63"/>
        <v/>
      </c>
      <c r="AB103" s="34" t="str">
        <f t="shared" ref="AB103:AB134" si="92">IF(Y103=2,ROW(Y103)-ROW($AB$6),"")</f>
        <v/>
      </c>
      <c r="AC103" s="34" t="str">
        <f t="shared" ref="AC103:AC134" si="93">IFERROR(Y103*Z103,"")</f>
        <v/>
      </c>
      <c r="AH103" s="80" t="str">
        <f t="shared" si="66"/>
        <v/>
      </c>
      <c r="AI103" s="39" t="str">
        <f t="array" aca="1" ref="AI103" ca="1">IF(AND(X103="",ISNUMBER(Y103)),IF(Y103=1,IF($AJ$5&lt;=COUNTIF($Y$7:$Y$406,1),COUNTIF($Y$7:Y103,1),IFERROR(IF($BI$20="Y",0.5,1)*$AJ$5*COUNTIF($Y$7:Y103,1)/(1+COUNTIF($Y$7:$Y$406,1)), COUNTIF($Y$7:Y103,1))),
IF(OR(Y104=Y105,AND(Y104&gt;Y103,Y102&gt;=Y103)),AVERAGE(OFFSET(AJ103,0,0,IFERROR(MATCH(TRUE,Y104:$Y$406&lt;=Y103,0),406),1)),MIN(OFFSET(AJ103,0,0,IFERROR(MATCH(Y103,Y104:$Y$406,0),406),1)))),"")</f>
        <v/>
      </c>
      <c r="AJ103" s="40" t="str">
        <f>IF(ISNUMBER(X103),COUNT($X$7:X103),"")</f>
        <v/>
      </c>
      <c r="AL103" s="40" t="str">
        <f t="shared" si="71"/>
        <v/>
      </c>
      <c r="AM103" s="40" t="str">
        <f t="shared" si="72"/>
        <v/>
      </c>
      <c r="AP103" s="34" t="str">
        <f t="shared" si="73"/>
        <v/>
      </c>
      <c r="AQ103" s="34" t="str">
        <f t="shared" si="67"/>
        <v/>
      </c>
      <c r="AS103" s="5"/>
      <c r="AT103" s="16"/>
      <c r="AU103" s="16"/>
      <c r="AV103" s="108"/>
      <c r="AW103" s="109"/>
      <c r="AX103" s="34" t="str">
        <f t="shared" si="74"/>
        <v/>
      </c>
      <c r="AY103" s="34" t="str">
        <f t="shared" si="75"/>
        <v/>
      </c>
      <c r="BA103" s="91" t="str">
        <f>IF(OR(BB103="",BC103&lt;&gt;"",BD103&lt;&gt;""),"",COUNT($BA$6:BA102)+1)</f>
        <v/>
      </c>
      <c r="BB103" s="90" t="str">
        <f t="shared" si="79"/>
        <v/>
      </c>
      <c r="BC103" s="41" t="str">
        <f t="shared" si="76"/>
        <v>132</v>
      </c>
      <c r="BD103" s="34">
        <f>IF(ISNUMBER(MATCH(BB103,$BB$6:BB102,0)),2,"")</f>
        <v>2</v>
      </c>
      <c r="BE103" s="34" t="str">
        <f t="shared" si="77"/>
        <v/>
      </c>
      <c r="BK103" s="81">
        <f>IFERROR(IF(D103="",0,MATCH(D103,$D$6:D102,0)),0)+BL103</f>
        <v>0</v>
      </c>
      <c r="BL103" s="81">
        <f t="shared" si="78"/>
        <v>0</v>
      </c>
    </row>
    <row r="104" spans="2:64" x14ac:dyDescent="0.25">
      <c r="B104" s="5">
        <v>98</v>
      </c>
      <c r="C104" s="34" t="str">
        <f>IFERROR(IF(Calculation!D104="","",1),"")</f>
        <v/>
      </c>
      <c r="D104" s="67" t="str">
        <f>IFERROR(IF(INDEX(Mindmap!$B$9:$B$408,B104,1)=0,"",INDEX(Mindmap!$B$9:$B$408,B104,1)),"")</f>
        <v/>
      </c>
      <c r="E104" s="67">
        <f t="shared" si="48"/>
        <v>999999999</v>
      </c>
      <c r="F104" s="67" t="str">
        <f t="shared" si="80"/>
        <v/>
      </c>
      <c r="G104" s="67" t="str">
        <f t="shared" si="81"/>
        <v/>
      </c>
      <c r="H104" s="67" t="str">
        <f t="shared" si="82"/>
        <v/>
      </c>
      <c r="I104" s="67" t="str">
        <f t="shared" si="83"/>
        <v/>
      </c>
      <c r="J104" s="67" t="str">
        <f t="shared" si="84"/>
        <v/>
      </c>
      <c r="K104" s="67" t="str">
        <f t="shared" si="85"/>
        <v/>
      </c>
      <c r="L104" s="67" t="str">
        <f t="shared" si="86"/>
        <v/>
      </c>
      <c r="M104" s="67" t="str">
        <f t="shared" si="87"/>
        <v/>
      </c>
      <c r="N104" s="67" t="str">
        <f t="shared" si="88"/>
        <v/>
      </c>
      <c r="O104" s="67" t="str">
        <f t="shared" si="89"/>
        <v/>
      </c>
      <c r="P104" s="67" t="str">
        <f t="shared" si="90"/>
        <v/>
      </c>
      <c r="Q104" s="67" t="str">
        <f t="shared" si="68"/>
        <v/>
      </c>
      <c r="R104" s="37" t="str">
        <f t="shared" si="59"/>
        <v/>
      </c>
      <c r="S104" s="67">
        <f t="shared" si="69"/>
        <v>999999999</v>
      </c>
      <c r="T104" s="67" t="str">
        <f t="shared" si="60"/>
        <v/>
      </c>
      <c r="U104" s="68" t="str">
        <f>IFERROR(""&amp;INDEX(automaticUpdate,MATCH(Calculation!T104,changerange,0),1),"")</f>
        <v/>
      </c>
      <c r="V104" s="68" t="str">
        <f>IFERROR(IF(LEN(INDEX(Mindmap!$D$9:$D$407,MATCH(Calculation!T104,changerange,0),1))=0,"",INDEX(Mindmap!$D$9:$D$407,MATCH(Calculation!T104,changerange,0),1)),"")</f>
        <v/>
      </c>
      <c r="W104" s="67" t="str">
        <f t="shared" si="91"/>
        <v xml:space="preserve"> - </v>
      </c>
      <c r="X104" s="34" t="str">
        <f t="array" ref="X104">IFERROR(IF(AND(LEN(T104)&gt;0, Y104&gt;1),IF(MATCH(1,(IFERROR(SEARCH(T104&amp;".",$T$7:$T$406),0)),0)&gt;0,""),""),maxL)</f>
        <v/>
      </c>
      <c r="Y104" s="35" t="str">
        <f t="shared" si="70"/>
        <v/>
      </c>
      <c r="Z104" s="34" t="str">
        <f t="shared" si="62"/>
        <v/>
      </c>
      <c r="AA104" s="36" t="str">
        <f t="shared" si="63"/>
        <v/>
      </c>
      <c r="AB104" s="34" t="str">
        <f t="shared" si="92"/>
        <v/>
      </c>
      <c r="AC104" s="34" t="str">
        <f t="shared" si="93"/>
        <v/>
      </c>
      <c r="AH104" s="80" t="str">
        <f t="shared" si="66"/>
        <v/>
      </c>
      <c r="AI104" s="39" t="str">
        <f t="array" aca="1" ref="AI104" ca="1">IF(AND(X104="",ISNUMBER(Y104)),IF(Y104=1,IF($AJ$5&lt;=COUNTIF($Y$7:$Y$406,1),COUNTIF($Y$7:Y104,1),IFERROR(IF($BI$20="Y",0.5,1)*$AJ$5*COUNTIF($Y$7:Y104,1)/(1+COUNTIF($Y$7:$Y$406,1)), COUNTIF($Y$7:Y104,1))),
IF(OR(Y105=Y106,AND(Y105&gt;Y104,Y103&gt;=Y104)),AVERAGE(OFFSET(AJ104,0,0,IFERROR(MATCH(TRUE,Y105:$Y$406&lt;=Y104,0),406),1)),MIN(OFFSET(AJ104,0,0,IFERROR(MATCH(Y104,Y105:$Y$406,0),406),1)))),"")</f>
        <v/>
      </c>
      <c r="AJ104" s="40" t="str">
        <f>IF(ISNUMBER(X104),COUNT($X$7:X104),"")</f>
        <v/>
      </c>
      <c r="AL104" s="40" t="str">
        <f t="shared" si="71"/>
        <v/>
      </c>
      <c r="AM104" s="40" t="str">
        <f t="shared" si="72"/>
        <v/>
      </c>
      <c r="AP104" s="34" t="str">
        <f t="shared" si="73"/>
        <v/>
      </c>
      <c r="AQ104" s="34" t="str">
        <f t="shared" si="67"/>
        <v/>
      </c>
      <c r="AS104" s="5"/>
      <c r="AT104" s="16"/>
      <c r="AU104" s="16"/>
      <c r="AV104" s="108"/>
      <c r="AW104" s="109"/>
      <c r="AX104" s="34" t="str">
        <f t="shared" si="74"/>
        <v/>
      </c>
      <c r="AY104" s="34" t="str">
        <f t="shared" si="75"/>
        <v/>
      </c>
      <c r="BA104" s="91" t="str">
        <f>IF(OR(BB104="",BC104&lt;&gt;"",BD104&lt;&gt;""),"",COUNT($BA$6:BA103)+1)</f>
        <v/>
      </c>
      <c r="BB104" s="90" t="str">
        <f t="shared" si="79"/>
        <v/>
      </c>
      <c r="BC104" s="41" t="str">
        <f t="shared" si="76"/>
        <v>132</v>
      </c>
      <c r="BD104" s="34">
        <f>IF(ISNUMBER(MATCH(BB104,$BB$6:BB103,0)),2,"")</f>
        <v>2</v>
      </c>
      <c r="BE104" s="34" t="str">
        <f t="shared" si="77"/>
        <v/>
      </c>
      <c r="BK104" s="81">
        <f>IFERROR(IF(D104="",0,MATCH(D104,$D$6:D103,0)),0)+BL104</f>
        <v>0</v>
      </c>
      <c r="BL104" s="81">
        <f t="shared" si="78"/>
        <v>0</v>
      </c>
    </row>
    <row r="105" spans="2:64" x14ac:dyDescent="0.25">
      <c r="B105" s="5">
        <v>99</v>
      </c>
      <c r="C105" s="34" t="str">
        <f>IFERROR(IF(Calculation!D105="","",1),"")</f>
        <v/>
      </c>
      <c r="D105" s="67" t="str">
        <f>IFERROR(IF(INDEX(Mindmap!$B$9:$B$408,B105,1)=0,"",INDEX(Mindmap!$B$9:$B$408,B105,1)),"")</f>
        <v/>
      </c>
      <c r="E105" s="67">
        <f t="shared" si="48"/>
        <v>999999999</v>
      </c>
      <c r="F105" s="67" t="str">
        <f t="shared" si="80"/>
        <v/>
      </c>
      <c r="G105" s="67" t="str">
        <f t="shared" si="81"/>
        <v/>
      </c>
      <c r="H105" s="67" t="str">
        <f t="shared" si="82"/>
        <v/>
      </c>
      <c r="I105" s="67" t="str">
        <f t="shared" si="83"/>
        <v/>
      </c>
      <c r="J105" s="67" t="str">
        <f t="shared" si="84"/>
        <v/>
      </c>
      <c r="K105" s="67" t="str">
        <f t="shared" si="85"/>
        <v/>
      </c>
      <c r="L105" s="67" t="str">
        <f t="shared" si="86"/>
        <v/>
      </c>
      <c r="M105" s="67" t="str">
        <f t="shared" si="87"/>
        <v/>
      </c>
      <c r="N105" s="67" t="str">
        <f t="shared" si="88"/>
        <v/>
      </c>
      <c r="O105" s="67" t="str">
        <f t="shared" si="89"/>
        <v/>
      </c>
      <c r="P105" s="67" t="str">
        <f t="shared" si="90"/>
        <v/>
      </c>
      <c r="Q105" s="67" t="str">
        <f t="shared" si="68"/>
        <v/>
      </c>
      <c r="R105" s="37" t="str">
        <f t="shared" si="59"/>
        <v/>
      </c>
      <c r="S105" s="67">
        <f t="shared" si="69"/>
        <v>999999999</v>
      </c>
      <c r="T105" s="67" t="str">
        <f t="shared" si="60"/>
        <v/>
      </c>
      <c r="U105" s="68" t="str">
        <f>IFERROR(""&amp;INDEX(automaticUpdate,MATCH(Calculation!T105,changerange,0),1),"")</f>
        <v/>
      </c>
      <c r="V105" s="68" t="str">
        <f>IFERROR(IF(LEN(INDEX(Mindmap!$D$9:$D$407,MATCH(Calculation!T105,changerange,0),1))=0,"",INDEX(Mindmap!$D$9:$D$407,MATCH(Calculation!T105,changerange,0),1)),"")</f>
        <v/>
      </c>
      <c r="W105" s="67" t="str">
        <f t="shared" si="91"/>
        <v xml:space="preserve"> - </v>
      </c>
      <c r="X105" s="34" t="str">
        <f t="array" ref="X105">IFERROR(IF(AND(LEN(T105)&gt;0, Y105&gt;1),IF(MATCH(1,(IFERROR(SEARCH(T105&amp;".",$T$7:$T$406),0)),0)&gt;0,""),""),maxL)</f>
        <v/>
      </c>
      <c r="Y105" s="35" t="str">
        <f t="shared" si="70"/>
        <v/>
      </c>
      <c r="Z105" s="34" t="str">
        <f t="shared" si="62"/>
        <v/>
      </c>
      <c r="AA105" s="36" t="str">
        <f t="shared" si="63"/>
        <v/>
      </c>
      <c r="AB105" s="34" t="str">
        <f t="shared" si="92"/>
        <v/>
      </c>
      <c r="AC105" s="34" t="str">
        <f t="shared" si="93"/>
        <v/>
      </c>
      <c r="AH105" s="80" t="str">
        <f t="shared" si="66"/>
        <v/>
      </c>
      <c r="AI105" s="39" t="str">
        <f t="array" aca="1" ref="AI105" ca="1">IF(AND(X105="",ISNUMBER(Y105)),IF(Y105=1,IF($AJ$5&lt;=COUNTIF($Y$7:$Y$406,1),COUNTIF($Y$7:Y105,1),IFERROR(IF($BI$20="Y",0.5,1)*$AJ$5*COUNTIF($Y$7:Y105,1)/(1+COUNTIF($Y$7:$Y$406,1)), COUNTIF($Y$7:Y105,1))),
IF(OR(Y106=Y107,AND(Y106&gt;Y105,Y104&gt;=Y105)),AVERAGE(OFFSET(AJ105,0,0,IFERROR(MATCH(TRUE,Y106:$Y$406&lt;=Y105,0),406),1)),MIN(OFFSET(AJ105,0,0,IFERROR(MATCH(Y105,Y106:$Y$406,0),406),1)))),"")</f>
        <v/>
      </c>
      <c r="AJ105" s="40" t="str">
        <f>IF(ISNUMBER(X105),COUNT($X$7:X105),"")</f>
        <v/>
      </c>
      <c r="AL105" s="40" t="str">
        <f t="shared" si="71"/>
        <v/>
      </c>
      <c r="AM105" s="40" t="str">
        <f t="shared" si="72"/>
        <v/>
      </c>
      <c r="AP105" s="34" t="str">
        <f t="shared" si="73"/>
        <v/>
      </c>
      <c r="AQ105" s="34" t="str">
        <f t="shared" si="67"/>
        <v/>
      </c>
      <c r="AS105" s="5"/>
      <c r="AT105" s="16"/>
      <c r="AU105" s="16"/>
      <c r="AV105" s="108"/>
      <c r="AW105" s="109"/>
      <c r="AX105" s="34" t="str">
        <f t="shared" si="74"/>
        <v/>
      </c>
      <c r="AY105" s="34" t="str">
        <f t="shared" si="75"/>
        <v/>
      </c>
      <c r="BA105" s="91" t="str">
        <f>IF(OR(BB105="",BC105&lt;&gt;"",BD105&lt;&gt;""),"",COUNT($BA$6:BA104)+1)</f>
        <v/>
      </c>
      <c r="BB105" s="90" t="str">
        <f t="shared" si="79"/>
        <v/>
      </c>
      <c r="BC105" s="41" t="str">
        <f t="shared" si="76"/>
        <v>132</v>
      </c>
      <c r="BD105" s="34">
        <f>IF(ISNUMBER(MATCH(BB105,$BB$6:BB104,0)),2,"")</f>
        <v>2</v>
      </c>
      <c r="BE105" s="34" t="str">
        <f t="shared" si="77"/>
        <v/>
      </c>
      <c r="BK105" s="81">
        <f>IFERROR(IF(D105="",0,MATCH(D105,$D$6:D104,0)),0)+BL105</f>
        <v>0</v>
      </c>
      <c r="BL105" s="81">
        <f t="shared" si="78"/>
        <v>0</v>
      </c>
    </row>
    <row r="106" spans="2:64" x14ac:dyDescent="0.25">
      <c r="B106" s="5">
        <v>100</v>
      </c>
      <c r="C106" s="34" t="str">
        <f>IFERROR(IF(Calculation!D106="","",1),"")</f>
        <v/>
      </c>
      <c r="D106" s="67" t="str">
        <f>IFERROR(IF(INDEX(Mindmap!$B$9:$B$408,B106,1)=0,"",INDEX(Mindmap!$B$9:$B$408,B106,1)),"")</f>
        <v/>
      </c>
      <c r="E106" s="67">
        <f t="shared" si="48"/>
        <v>999999999</v>
      </c>
      <c r="F106" s="67" t="str">
        <f t="shared" si="80"/>
        <v/>
      </c>
      <c r="G106" s="67" t="str">
        <f t="shared" si="81"/>
        <v/>
      </c>
      <c r="H106" s="67" t="str">
        <f t="shared" si="82"/>
        <v/>
      </c>
      <c r="I106" s="67" t="str">
        <f t="shared" si="83"/>
        <v/>
      </c>
      <c r="J106" s="67" t="str">
        <f t="shared" si="84"/>
        <v/>
      </c>
      <c r="K106" s="67" t="str">
        <f t="shared" si="85"/>
        <v/>
      </c>
      <c r="L106" s="67" t="str">
        <f t="shared" si="86"/>
        <v/>
      </c>
      <c r="M106" s="67" t="str">
        <f t="shared" si="87"/>
        <v/>
      </c>
      <c r="N106" s="67" t="str">
        <f t="shared" si="88"/>
        <v/>
      </c>
      <c r="O106" s="67" t="str">
        <f t="shared" si="89"/>
        <v/>
      </c>
      <c r="P106" s="67" t="str">
        <f t="shared" si="90"/>
        <v/>
      </c>
      <c r="Q106" s="67" t="str">
        <f t="shared" si="68"/>
        <v/>
      </c>
      <c r="R106" s="37" t="str">
        <f t="shared" si="59"/>
        <v/>
      </c>
      <c r="S106" s="67">
        <f t="shared" si="69"/>
        <v>999999999</v>
      </c>
      <c r="T106" s="67" t="str">
        <f t="shared" si="60"/>
        <v/>
      </c>
      <c r="U106" s="68" t="str">
        <f>IFERROR(""&amp;INDEX(automaticUpdate,MATCH(Calculation!T106,changerange,0),1),"")</f>
        <v/>
      </c>
      <c r="V106" s="68" t="str">
        <f>IFERROR(IF(LEN(INDEX(Mindmap!$D$9:$D$407,MATCH(Calculation!T106,changerange,0),1))=0,"",INDEX(Mindmap!$D$9:$D$407,MATCH(Calculation!T106,changerange,0),1)),"")</f>
        <v/>
      </c>
      <c r="W106" s="67" t="str">
        <f t="shared" si="91"/>
        <v xml:space="preserve"> - </v>
      </c>
      <c r="X106" s="34" t="str">
        <f t="array" ref="X106">IFERROR(IF(AND(LEN(T106)&gt;0, Y106&gt;1),IF(MATCH(1,(IFERROR(SEARCH(T106&amp;".",$T$7:$T$406),0)),0)&gt;0,""),""),maxL)</f>
        <v/>
      </c>
      <c r="Y106" s="35" t="str">
        <f t="shared" si="70"/>
        <v/>
      </c>
      <c r="Z106" s="34" t="str">
        <f t="shared" si="62"/>
        <v/>
      </c>
      <c r="AA106" s="36" t="str">
        <f t="shared" si="63"/>
        <v/>
      </c>
      <c r="AB106" s="34" t="str">
        <f t="shared" si="92"/>
        <v/>
      </c>
      <c r="AC106" s="34" t="str">
        <f t="shared" si="93"/>
        <v/>
      </c>
      <c r="AH106" s="80" t="str">
        <f t="shared" si="66"/>
        <v/>
      </c>
      <c r="AI106" s="39" t="str">
        <f t="array" aca="1" ref="AI106" ca="1">IF(AND(X106="",ISNUMBER(Y106)),IF(Y106=1,IF($AJ$5&lt;=COUNTIF($Y$7:$Y$406,1),COUNTIF($Y$7:Y106,1),IFERROR(IF($BI$20="Y",0.5,1)*$AJ$5*COUNTIF($Y$7:Y106,1)/(1+COUNTIF($Y$7:$Y$406,1)), COUNTIF($Y$7:Y106,1))),
IF(OR(Y107=Y108,AND(Y107&gt;Y106,Y105&gt;=Y106)),AVERAGE(OFFSET(AJ106,0,0,IFERROR(MATCH(TRUE,Y107:$Y$406&lt;=Y106,0),406),1)),MIN(OFFSET(AJ106,0,0,IFERROR(MATCH(Y106,Y107:$Y$406,0),406),1)))),"")</f>
        <v/>
      </c>
      <c r="AJ106" s="40" t="str">
        <f>IF(ISNUMBER(X106),COUNT($X$7:X106),"")</f>
        <v/>
      </c>
      <c r="AL106" s="40" t="str">
        <f t="shared" si="71"/>
        <v/>
      </c>
      <c r="AM106" s="40" t="str">
        <f t="shared" si="72"/>
        <v/>
      </c>
      <c r="AP106" s="34" t="str">
        <f t="shared" si="73"/>
        <v/>
      </c>
      <c r="AQ106" s="34" t="str">
        <f t="shared" si="67"/>
        <v/>
      </c>
      <c r="AS106" s="5"/>
      <c r="AT106" s="16"/>
      <c r="AU106" s="16"/>
      <c r="AV106" s="108"/>
      <c r="AW106" s="109"/>
      <c r="AX106" s="34" t="str">
        <f t="shared" si="74"/>
        <v/>
      </c>
      <c r="AY106" s="34" t="str">
        <f t="shared" si="75"/>
        <v/>
      </c>
      <c r="BA106" s="91" t="str">
        <f>IF(OR(BB106="",BC106&lt;&gt;"",BD106&lt;&gt;""),"",COUNT($BA$6:BA105)+1)</f>
        <v/>
      </c>
      <c r="BB106" s="90" t="str">
        <f t="shared" si="79"/>
        <v/>
      </c>
      <c r="BC106" s="41" t="str">
        <f t="shared" si="76"/>
        <v>132</v>
      </c>
      <c r="BD106" s="34">
        <f>IF(ISNUMBER(MATCH(BB106,$BB$6:BB105,0)),2,"")</f>
        <v>2</v>
      </c>
      <c r="BE106" s="34" t="str">
        <f t="shared" si="77"/>
        <v/>
      </c>
      <c r="BK106" s="81">
        <f>IFERROR(IF(D106="",0,MATCH(D106,$D$6:D105,0)),0)+BL106</f>
        <v>0</v>
      </c>
      <c r="BL106" s="81">
        <f t="shared" si="78"/>
        <v>0</v>
      </c>
    </row>
    <row r="107" spans="2:64" x14ac:dyDescent="0.25">
      <c r="B107" s="5">
        <v>101</v>
      </c>
      <c r="C107" s="34" t="str">
        <f>IFERROR(IF(Calculation!D107="","",1),"")</f>
        <v/>
      </c>
      <c r="D107" s="67" t="str">
        <f>IFERROR(IF(INDEX(Mindmap!$B$9:$B$408,B107,1)=0,"",INDEX(Mindmap!$B$9:$B$408,B107,1)),"")</f>
        <v/>
      </c>
      <c r="E107" s="67">
        <f t="shared" si="48"/>
        <v>999999999</v>
      </c>
      <c r="F107" s="67" t="str">
        <f t="shared" si="80"/>
        <v/>
      </c>
      <c r="G107" s="67" t="str">
        <f t="shared" si="81"/>
        <v/>
      </c>
      <c r="H107" s="67" t="str">
        <f t="shared" si="82"/>
        <v/>
      </c>
      <c r="I107" s="67" t="str">
        <f t="shared" si="83"/>
        <v/>
      </c>
      <c r="J107" s="67" t="str">
        <f t="shared" si="84"/>
        <v/>
      </c>
      <c r="K107" s="67" t="str">
        <f t="shared" si="85"/>
        <v/>
      </c>
      <c r="L107" s="67" t="str">
        <f t="shared" si="86"/>
        <v/>
      </c>
      <c r="M107" s="67" t="str">
        <f t="shared" si="87"/>
        <v/>
      </c>
      <c r="N107" s="67" t="str">
        <f t="shared" si="88"/>
        <v/>
      </c>
      <c r="O107" s="67" t="str">
        <f t="shared" si="89"/>
        <v/>
      </c>
      <c r="P107" s="67" t="str">
        <f t="shared" si="90"/>
        <v/>
      </c>
      <c r="Q107" s="67" t="str">
        <f t="shared" si="68"/>
        <v/>
      </c>
      <c r="R107" s="37" t="str">
        <f t="shared" si="59"/>
        <v/>
      </c>
      <c r="S107" s="67">
        <f t="shared" si="69"/>
        <v>999999999</v>
      </c>
      <c r="T107" s="67" t="str">
        <f t="shared" si="60"/>
        <v/>
      </c>
      <c r="U107" s="68" t="str">
        <f>IFERROR(""&amp;INDEX(automaticUpdate,MATCH(Calculation!T107,changerange,0),1),"")</f>
        <v/>
      </c>
      <c r="V107" s="68" t="str">
        <f>IFERROR(IF(LEN(INDEX(Mindmap!$D$9:$D$407,MATCH(Calculation!T107,changerange,0),1))=0,"",INDEX(Mindmap!$D$9:$D$407,MATCH(Calculation!T107,changerange,0),1)),"")</f>
        <v/>
      </c>
      <c r="W107" s="67" t="str">
        <f t="shared" si="91"/>
        <v xml:space="preserve"> - </v>
      </c>
      <c r="X107" s="34" t="str">
        <f t="array" ref="X107">IFERROR(IF(AND(LEN(T107)&gt;0, Y107&gt;1),IF(MATCH(1,(IFERROR(SEARCH(T107&amp;".",$T$7:$T$406),0)),0)&gt;0,""),""),maxL)</f>
        <v/>
      </c>
      <c r="Y107" s="35" t="str">
        <f t="shared" si="70"/>
        <v/>
      </c>
      <c r="Z107" s="34" t="str">
        <f t="shared" si="62"/>
        <v/>
      </c>
      <c r="AA107" s="36" t="str">
        <f t="shared" si="63"/>
        <v/>
      </c>
      <c r="AB107" s="34" t="str">
        <f t="shared" si="92"/>
        <v/>
      </c>
      <c r="AC107" s="34" t="str">
        <f t="shared" si="93"/>
        <v/>
      </c>
      <c r="AH107" s="80" t="str">
        <f t="shared" si="66"/>
        <v/>
      </c>
      <c r="AI107" s="39" t="str">
        <f t="array" aca="1" ref="AI107" ca="1">IF(AND(X107="",ISNUMBER(Y107)),IF(Y107=1,IF($AJ$5&lt;=COUNTIF($Y$7:$Y$406,1),COUNTIF($Y$7:Y107,1),IFERROR(IF($BI$20="Y",0.5,1)*$AJ$5*COUNTIF($Y$7:Y107,1)/(1+COUNTIF($Y$7:$Y$406,1)), COUNTIF($Y$7:Y107,1))),
IF(OR(Y108=Y109,AND(Y108&gt;Y107,Y106&gt;=Y107)),AVERAGE(OFFSET(AJ107,0,0,IFERROR(MATCH(TRUE,Y108:$Y$406&lt;=Y107,0),406),1)),MIN(OFFSET(AJ107,0,0,IFERROR(MATCH(Y107,Y108:$Y$406,0),406),1)))),"")</f>
        <v/>
      </c>
      <c r="AJ107" s="40" t="str">
        <f>IF(ISNUMBER(X107),COUNT($X$7:X107),"")</f>
        <v/>
      </c>
      <c r="AL107" s="40" t="str">
        <f t="shared" si="71"/>
        <v/>
      </c>
      <c r="AM107" s="40" t="str">
        <f t="shared" si="72"/>
        <v/>
      </c>
      <c r="AP107" s="34" t="str">
        <f t="shared" si="73"/>
        <v/>
      </c>
      <c r="AQ107" s="34" t="str">
        <f t="shared" si="67"/>
        <v/>
      </c>
      <c r="AS107" s="5"/>
      <c r="AT107" s="16"/>
      <c r="AU107" s="16"/>
      <c r="AV107" s="108"/>
      <c r="AW107" s="109"/>
      <c r="AX107" s="34" t="str">
        <f t="shared" si="74"/>
        <v/>
      </c>
      <c r="AY107" s="34" t="str">
        <f t="shared" si="75"/>
        <v/>
      </c>
      <c r="BA107" s="91" t="str">
        <f>IF(OR(BB107="",BC107&lt;&gt;"",BD107&lt;&gt;""),"",COUNT($BA$6:BA106)+1)</f>
        <v/>
      </c>
      <c r="BB107" s="90" t="str">
        <f t="shared" si="79"/>
        <v/>
      </c>
      <c r="BC107" s="41" t="str">
        <f t="shared" si="76"/>
        <v>132</v>
      </c>
      <c r="BD107" s="34">
        <f>IF(ISNUMBER(MATCH(BB107,$BB$6:BB106,0)),2,"")</f>
        <v>2</v>
      </c>
      <c r="BE107" s="34" t="str">
        <f t="shared" si="77"/>
        <v/>
      </c>
      <c r="BK107" s="81">
        <f>IFERROR(IF(D107="",0,MATCH(D107,$D$6:D106,0)),0)+BL107</f>
        <v>0</v>
      </c>
      <c r="BL107" s="81">
        <f t="shared" si="78"/>
        <v>0</v>
      </c>
    </row>
    <row r="108" spans="2:64" x14ac:dyDescent="0.25">
      <c r="B108" s="5">
        <v>102</v>
      </c>
      <c r="C108" s="34" t="str">
        <f>IFERROR(IF(Calculation!D108="","",1),"")</f>
        <v/>
      </c>
      <c r="D108" s="67" t="str">
        <f>IFERROR(IF(INDEX(Mindmap!$B$9:$B$408,B108,1)=0,"",INDEX(Mindmap!$B$9:$B$408,B108,1)),"")</f>
        <v/>
      </c>
      <c r="E108" s="67">
        <f t="shared" si="48"/>
        <v>999999999</v>
      </c>
      <c r="F108" s="67" t="str">
        <f t="shared" si="80"/>
        <v/>
      </c>
      <c r="G108" s="67" t="str">
        <f t="shared" si="81"/>
        <v/>
      </c>
      <c r="H108" s="67" t="str">
        <f t="shared" si="82"/>
        <v/>
      </c>
      <c r="I108" s="67" t="str">
        <f t="shared" si="83"/>
        <v/>
      </c>
      <c r="J108" s="67" t="str">
        <f t="shared" si="84"/>
        <v/>
      </c>
      <c r="K108" s="67" t="str">
        <f t="shared" si="85"/>
        <v/>
      </c>
      <c r="L108" s="67" t="str">
        <f t="shared" si="86"/>
        <v/>
      </c>
      <c r="M108" s="67" t="str">
        <f t="shared" si="87"/>
        <v/>
      </c>
      <c r="N108" s="67" t="str">
        <f t="shared" si="88"/>
        <v/>
      </c>
      <c r="O108" s="67" t="str">
        <f t="shared" si="89"/>
        <v/>
      </c>
      <c r="P108" s="67" t="str">
        <f t="shared" si="90"/>
        <v/>
      </c>
      <c r="Q108" s="67" t="str">
        <f t="shared" si="68"/>
        <v/>
      </c>
      <c r="R108" s="37" t="str">
        <f t="shared" si="59"/>
        <v/>
      </c>
      <c r="S108" s="67">
        <f t="shared" si="69"/>
        <v>999999999</v>
      </c>
      <c r="T108" s="67" t="str">
        <f t="shared" si="60"/>
        <v/>
      </c>
      <c r="U108" s="68" t="str">
        <f>IFERROR(""&amp;INDEX(automaticUpdate,MATCH(Calculation!T108,changerange,0),1),"")</f>
        <v/>
      </c>
      <c r="V108" s="68" t="str">
        <f>IFERROR(IF(LEN(INDEX(Mindmap!$D$9:$D$407,MATCH(Calculation!T108,changerange,0),1))=0,"",INDEX(Mindmap!$D$9:$D$407,MATCH(Calculation!T108,changerange,0),1)),"")</f>
        <v/>
      </c>
      <c r="W108" s="67" t="str">
        <f t="shared" si="91"/>
        <v xml:space="preserve"> - </v>
      </c>
      <c r="X108" s="34" t="str">
        <f t="array" ref="X108">IFERROR(IF(AND(LEN(T108)&gt;0, Y108&gt;1),IF(MATCH(1,(IFERROR(SEARCH(T108&amp;".",$T$7:$T$406),0)),0)&gt;0,""),""),maxL)</f>
        <v/>
      </c>
      <c r="Y108" s="35" t="str">
        <f t="shared" si="70"/>
        <v/>
      </c>
      <c r="Z108" s="34" t="str">
        <f t="shared" si="62"/>
        <v/>
      </c>
      <c r="AA108" s="36" t="str">
        <f t="shared" si="63"/>
        <v/>
      </c>
      <c r="AB108" s="34" t="str">
        <f t="shared" si="92"/>
        <v/>
      </c>
      <c r="AC108" s="34" t="str">
        <f t="shared" si="93"/>
        <v/>
      </c>
      <c r="AH108" s="80" t="str">
        <f t="shared" si="66"/>
        <v/>
      </c>
      <c r="AI108" s="39" t="str">
        <f t="array" aca="1" ref="AI108" ca="1">IF(AND(X108="",ISNUMBER(Y108)),IF(Y108=1,IF($AJ$5&lt;=COUNTIF($Y$7:$Y$406,1),COUNTIF($Y$7:Y108,1),IFERROR(IF($BI$20="Y",0.5,1)*$AJ$5*COUNTIF($Y$7:Y108,1)/(1+COUNTIF($Y$7:$Y$406,1)), COUNTIF($Y$7:Y108,1))),
IF(OR(Y109=Y110,AND(Y109&gt;Y108,Y107&gt;=Y108)),AVERAGE(OFFSET(AJ108,0,0,IFERROR(MATCH(TRUE,Y109:$Y$406&lt;=Y108,0),406),1)),MIN(OFFSET(AJ108,0,0,IFERROR(MATCH(Y108,Y109:$Y$406,0),406),1)))),"")</f>
        <v/>
      </c>
      <c r="AJ108" s="40" t="str">
        <f>IF(ISNUMBER(X108),COUNT($X$7:X108),"")</f>
        <v/>
      </c>
      <c r="AL108" s="40" t="str">
        <f t="shared" si="71"/>
        <v/>
      </c>
      <c r="AM108" s="40" t="str">
        <f t="shared" si="72"/>
        <v/>
      </c>
      <c r="AP108" s="34" t="str">
        <f t="shared" si="73"/>
        <v/>
      </c>
      <c r="AQ108" s="34" t="str">
        <f t="shared" si="67"/>
        <v/>
      </c>
      <c r="AS108" s="5"/>
      <c r="AT108" s="16"/>
      <c r="AU108" s="16"/>
      <c r="AV108" s="108"/>
      <c r="AW108" s="109"/>
      <c r="AX108" s="34" t="str">
        <f t="shared" si="74"/>
        <v/>
      </c>
      <c r="AY108" s="34" t="str">
        <f t="shared" si="75"/>
        <v/>
      </c>
      <c r="BA108" s="91" t="str">
        <f>IF(OR(BB108="",BC108&lt;&gt;"",BD108&lt;&gt;""),"",COUNT($BA$6:BA107)+1)</f>
        <v/>
      </c>
      <c r="BB108" s="90" t="str">
        <f t="shared" si="79"/>
        <v/>
      </c>
      <c r="BC108" s="41" t="str">
        <f t="shared" si="76"/>
        <v>132</v>
      </c>
      <c r="BD108" s="34">
        <f>IF(ISNUMBER(MATCH(BB108,$BB$6:BB107,0)),2,"")</f>
        <v>2</v>
      </c>
      <c r="BE108" s="34" t="str">
        <f t="shared" si="77"/>
        <v/>
      </c>
      <c r="BK108" s="81">
        <f>IFERROR(IF(D108="",0,MATCH(D108,$D$6:D107,0)),0)+BL108</f>
        <v>0</v>
      </c>
      <c r="BL108" s="81">
        <f t="shared" si="78"/>
        <v>0</v>
      </c>
    </row>
    <row r="109" spans="2:64" x14ac:dyDescent="0.25">
      <c r="B109" s="5">
        <v>103</v>
      </c>
      <c r="C109" s="34" t="str">
        <f>IFERROR(IF(Calculation!D109="","",1),"")</f>
        <v/>
      </c>
      <c r="D109" s="67" t="str">
        <f>IFERROR(IF(INDEX(Mindmap!$B$9:$B$408,B109,1)=0,"",INDEX(Mindmap!$B$9:$B$408,B109,1)),"")</f>
        <v/>
      </c>
      <c r="E109" s="67">
        <f t="shared" si="48"/>
        <v>999999999</v>
      </c>
      <c r="F109" s="67" t="str">
        <f t="shared" si="80"/>
        <v/>
      </c>
      <c r="G109" s="67" t="str">
        <f t="shared" si="81"/>
        <v/>
      </c>
      <c r="H109" s="67" t="str">
        <f t="shared" si="82"/>
        <v/>
      </c>
      <c r="I109" s="67" t="str">
        <f t="shared" si="83"/>
        <v/>
      </c>
      <c r="J109" s="67" t="str">
        <f t="shared" si="84"/>
        <v/>
      </c>
      <c r="K109" s="67" t="str">
        <f t="shared" si="85"/>
        <v/>
      </c>
      <c r="L109" s="67" t="str">
        <f t="shared" si="86"/>
        <v/>
      </c>
      <c r="M109" s="67" t="str">
        <f t="shared" si="87"/>
        <v/>
      </c>
      <c r="N109" s="67" t="str">
        <f t="shared" si="88"/>
        <v/>
      </c>
      <c r="O109" s="67" t="str">
        <f t="shared" si="89"/>
        <v/>
      </c>
      <c r="P109" s="67" t="str">
        <f t="shared" si="90"/>
        <v/>
      </c>
      <c r="Q109" s="67" t="str">
        <f t="shared" si="68"/>
        <v/>
      </c>
      <c r="R109" s="37" t="str">
        <f t="shared" si="59"/>
        <v/>
      </c>
      <c r="S109" s="67">
        <f t="shared" si="69"/>
        <v>999999999</v>
      </c>
      <c r="T109" s="67" t="str">
        <f t="shared" si="60"/>
        <v/>
      </c>
      <c r="U109" s="68" t="str">
        <f>IFERROR(""&amp;INDEX(automaticUpdate,MATCH(Calculation!T109,changerange,0),1),"")</f>
        <v/>
      </c>
      <c r="V109" s="68" t="str">
        <f>IFERROR(IF(LEN(INDEX(Mindmap!$D$9:$D$407,MATCH(Calculation!T109,changerange,0),1))=0,"",INDEX(Mindmap!$D$9:$D$407,MATCH(Calculation!T109,changerange,0),1)),"")</f>
        <v/>
      </c>
      <c r="W109" s="67" t="str">
        <f t="shared" si="91"/>
        <v xml:space="preserve"> - </v>
      </c>
      <c r="X109" s="34" t="str">
        <f t="array" ref="X109">IFERROR(IF(AND(LEN(T109)&gt;0, Y109&gt;1),IF(MATCH(1,(IFERROR(SEARCH(T109&amp;".",$T$7:$T$406),0)),0)&gt;0,""),""),maxL)</f>
        <v/>
      </c>
      <c r="Y109" s="35" t="str">
        <f t="shared" si="70"/>
        <v/>
      </c>
      <c r="Z109" s="34" t="str">
        <f t="shared" si="62"/>
        <v/>
      </c>
      <c r="AA109" s="36" t="str">
        <f t="shared" si="63"/>
        <v/>
      </c>
      <c r="AB109" s="34" t="str">
        <f t="shared" si="92"/>
        <v/>
      </c>
      <c r="AC109" s="34" t="str">
        <f t="shared" si="93"/>
        <v/>
      </c>
      <c r="AH109" s="80" t="str">
        <f t="shared" si="66"/>
        <v/>
      </c>
      <c r="AI109" s="39" t="str">
        <f t="array" aca="1" ref="AI109" ca="1">IF(AND(X109="",ISNUMBER(Y109)),IF(Y109=1,IF($AJ$5&lt;=COUNTIF($Y$7:$Y$406,1),COUNTIF($Y$7:Y109,1),IFERROR(IF($BI$20="Y",0.5,1)*$AJ$5*COUNTIF($Y$7:Y109,1)/(1+COUNTIF($Y$7:$Y$406,1)), COUNTIF($Y$7:Y109,1))),
IF(OR(Y110=Y111,AND(Y110&gt;Y109,Y108&gt;=Y109)),AVERAGE(OFFSET(AJ109,0,0,IFERROR(MATCH(TRUE,Y110:$Y$406&lt;=Y109,0),406),1)),MIN(OFFSET(AJ109,0,0,IFERROR(MATCH(Y109,Y110:$Y$406,0),406),1)))),"")</f>
        <v/>
      </c>
      <c r="AJ109" s="40" t="str">
        <f>IF(ISNUMBER(X109),COUNT($X$7:X109),"")</f>
        <v/>
      </c>
      <c r="AL109" s="40" t="str">
        <f t="shared" si="71"/>
        <v/>
      </c>
      <c r="AM109" s="40" t="str">
        <f t="shared" si="72"/>
        <v/>
      </c>
      <c r="AP109" s="34" t="str">
        <f t="shared" si="73"/>
        <v/>
      </c>
      <c r="AQ109" s="34" t="str">
        <f t="shared" si="67"/>
        <v/>
      </c>
      <c r="AS109" s="5"/>
      <c r="AT109" s="16"/>
      <c r="AU109" s="16"/>
      <c r="AV109" s="108"/>
      <c r="AW109" s="109"/>
      <c r="AX109" s="34" t="str">
        <f t="shared" si="74"/>
        <v/>
      </c>
      <c r="AY109" s="34" t="str">
        <f t="shared" si="75"/>
        <v/>
      </c>
      <c r="BA109" s="91" t="str">
        <f>IF(OR(BB109="",BC109&lt;&gt;"",BD109&lt;&gt;""),"",COUNT($BA$6:BA108)+1)</f>
        <v/>
      </c>
      <c r="BB109" s="90" t="str">
        <f t="shared" si="79"/>
        <v/>
      </c>
      <c r="BC109" s="41" t="str">
        <f t="shared" si="76"/>
        <v>132</v>
      </c>
      <c r="BD109" s="34">
        <f>IF(ISNUMBER(MATCH(BB109,$BB$6:BB108,0)),2,"")</f>
        <v>2</v>
      </c>
      <c r="BE109" s="34" t="str">
        <f t="shared" si="77"/>
        <v/>
      </c>
      <c r="BK109" s="81">
        <f>IFERROR(IF(D109="",0,MATCH(D109,$D$6:D108,0)),0)+BL109</f>
        <v>0</v>
      </c>
      <c r="BL109" s="81">
        <f t="shared" si="78"/>
        <v>0</v>
      </c>
    </row>
    <row r="110" spans="2:64" x14ac:dyDescent="0.25">
      <c r="B110" s="5">
        <v>104</v>
      </c>
      <c r="C110" s="34" t="str">
        <f>IFERROR(IF(Calculation!D110="","",1),"")</f>
        <v/>
      </c>
      <c r="D110" s="67" t="str">
        <f>IFERROR(IF(INDEX(Mindmap!$B$9:$B$408,B110,1)=0,"",INDEX(Mindmap!$B$9:$B$408,B110,1)),"")</f>
        <v/>
      </c>
      <c r="E110" s="67">
        <f t="shared" si="48"/>
        <v>999999999</v>
      </c>
      <c r="F110" s="67" t="str">
        <f t="shared" si="80"/>
        <v/>
      </c>
      <c r="G110" s="67" t="str">
        <f t="shared" si="81"/>
        <v/>
      </c>
      <c r="H110" s="67" t="str">
        <f t="shared" si="82"/>
        <v/>
      </c>
      <c r="I110" s="67" t="str">
        <f t="shared" si="83"/>
        <v/>
      </c>
      <c r="J110" s="67" t="str">
        <f t="shared" si="84"/>
        <v/>
      </c>
      <c r="K110" s="67" t="str">
        <f t="shared" si="85"/>
        <v/>
      </c>
      <c r="L110" s="67" t="str">
        <f t="shared" si="86"/>
        <v/>
      </c>
      <c r="M110" s="67" t="str">
        <f t="shared" si="87"/>
        <v/>
      </c>
      <c r="N110" s="67" t="str">
        <f t="shared" si="88"/>
        <v/>
      </c>
      <c r="O110" s="67" t="str">
        <f t="shared" si="89"/>
        <v/>
      </c>
      <c r="P110" s="67" t="str">
        <f t="shared" si="90"/>
        <v/>
      </c>
      <c r="Q110" s="67" t="str">
        <f t="shared" si="68"/>
        <v/>
      </c>
      <c r="R110" s="37" t="str">
        <f t="shared" si="59"/>
        <v/>
      </c>
      <c r="S110" s="67">
        <f t="shared" si="69"/>
        <v>999999999</v>
      </c>
      <c r="T110" s="67" t="str">
        <f t="shared" si="60"/>
        <v/>
      </c>
      <c r="U110" s="68" t="str">
        <f>IFERROR(""&amp;INDEX(automaticUpdate,MATCH(Calculation!T110,changerange,0),1),"")</f>
        <v/>
      </c>
      <c r="V110" s="68" t="str">
        <f>IFERROR(IF(LEN(INDEX(Mindmap!$D$9:$D$407,MATCH(Calculation!T110,changerange,0),1))=0,"",INDEX(Mindmap!$D$9:$D$407,MATCH(Calculation!T110,changerange,0),1)),"")</f>
        <v/>
      </c>
      <c r="W110" s="67" t="str">
        <f t="shared" si="91"/>
        <v xml:space="preserve"> - </v>
      </c>
      <c r="X110" s="34" t="str">
        <f t="array" ref="X110">IFERROR(IF(AND(LEN(T110)&gt;0, Y110&gt;1),IF(MATCH(1,(IFERROR(SEARCH(T110&amp;".",$T$7:$T$406),0)),0)&gt;0,""),""),maxL)</f>
        <v/>
      </c>
      <c r="Y110" s="35" t="str">
        <f t="shared" si="70"/>
        <v/>
      </c>
      <c r="Z110" s="34" t="str">
        <f t="shared" si="62"/>
        <v/>
      </c>
      <c r="AA110" s="36" t="str">
        <f t="shared" si="63"/>
        <v/>
      </c>
      <c r="AB110" s="34" t="str">
        <f t="shared" si="92"/>
        <v/>
      </c>
      <c r="AC110" s="34" t="str">
        <f t="shared" si="93"/>
        <v/>
      </c>
      <c r="AH110" s="80" t="str">
        <f t="shared" si="66"/>
        <v/>
      </c>
      <c r="AI110" s="39" t="str">
        <f t="array" aca="1" ref="AI110" ca="1">IF(AND(X110="",ISNUMBER(Y110)),IF(Y110=1,IF($AJ$5&lt;=COUNTIF($Y$7:$Y$406,1),COUNTIF($Y$7:Y110,1),IFERROR(IF($BI$20="Y",0.5,1)*$AJ$5*COUNTIF($Y$7:Y110,1)/(1+COUNTIF($Y$7:$Y$406,1)), COUNTIF($Y$7:Y110,1))),
IF(OR(Y111=Y112,AND(Y111&gt;Y110,Y109&gt;=Y110)),AVERAGE(OFFSET(AJ110,0,0,IFERROR(MATCH(TRUE,Y111:$Y$406&lt;=Y110,0),406),1)),MIN(OFFSET(AJ110,0,0,IFERROR(MATCH(Y110,Y111:$Y$406,0),406),1)))),"")</f>
        <v/>
      </c>
      <c r="AJ110" s="40" t="str">
        <f>IF(ISNUMBER(X110),COUNT($X$7:X110),"")</f>
        <v/>
      </c>
      <c r="AL110" s="40" t="str">
        <f t="shared" si="71"/>
        <v/>
      </c>
      <c r="AM110" s="40" t="str">
        <f t="shared" si="72"/>
        <v/>
      </c>
      <c r="AP110" s="34" t="str">
        <f t="shared" si="73"/>
        <v/>
      </c>
      <c r="AQ110" s="34" t="str">
        <f t="shared" si="67"/>
        <v/>
      </c>
      <c r="AS110" s="5"/>
      <c r="AT110" s="16"/>
      <c r="AU110" s="16"/>
      <c r="AV110" s="108"/>
      <c r="AW110" s="109"/>
      <c r="AX110" s="34" t="str">
        <f t="shared" si="74"/>
        <v/>
      </c>
      <c r="AY110" s="34" t="str">
        <f t="shared" si="75"/>
        <v/>
      </c>
      <c r="BA110" s="91" t="str">
        <f>IF(OR(BB110="",BC110&lt;&gt;"",BD110&lt;&gt;""),"",COUNT($BA$6:BA109)+1)</f>
        <v/>
      </c>
      <c r="BB110" s="90" t="str">
        <f t="shared" si="79"/>
        <v/>
      </c>
      <c r="BC110" s="41" t="str">
        <f t="shared" si="76"/>
        <v>132</v>
      </c>
      <c r="BD110" s="34">
        <f>IF(ISNUMBER(MATCH(BB110,$BB$6:BB109,0)),2,"")</f>
        <v>2</v>
      </c>
      <c r="BE110" s="34" t="str">
        <f t="shared" si="77"/>
        <v/>
      </c>
      <c r="BK110" s="81">
        <f>IFERROR(IF(D110="",0,MATCH(D110,$D$6:D109,0)),0)+BL110</f>
        <v>0</v>
      </c>
      <c r="BL110" s="81">
        <f t="shared" si="78"/>
        <v>0</v>
      </c>
    </row>
    <row r="111" spans="2:64" x14ac:dyDescent="0.25">
      <c r="B111" s="5">
        <v>105</v>
      </c>
      <c r="C111" s="34" t="str">
        <f>IFERROR(IF(Calculation!D111="","",1),"")</f>
        <v/>
      </c>
      <c r="D111" s="67" t="str">
        <f>IFERROR(IF(INDEX(Mindmap!$B$9:$B$408,B111,1)=0,"",INDEX(Mindmap!$B$9:$B$408,B111,1)),"")</f>
        <v/>
      </c>
      <c r="E111" s="67">
        <f t="shared" si="48"/>
        <v>999999999</v>
      </c>
      <c r="F111" s="67" t="str">
        <f t="shared" si="80"/>
        <v/>
      </c>
      <c r="G111" s="67" t="str">
        <f t="shared" si="81"/>
        <v/>
      </c>
      <c r="H111" s="67" t="str">
        <f t="shared" si="82"/>
        <v/>
      </c>
      <c r="I111" s="67" t="str">
        <f t="shared" si="83"/>
        <v/>
      </c>
      <c r="J111" s="67" t="str">
        <f t="shared" si="84"/>
        <v/>
      </c>
      <c r="K111" s="67" t="str">
        <f t="shared" si="85"/>
        <v/>
      </c>
      <c r="L111" s="67" t="str">
        <f t="shared" si="86"/>
        <v/>
      </c>
      <c r="M111" s="67" t="str">
        <f t="shared" si="87"/>
        <v/>
      </c>
      <c r="N111" s="67" t="str">
        <f t="shared" si="88"/>
        <v/>
      </c>
      <c r="O111" s="67" t="str">
        <f t="shared" si="89"/>
        <v/>
      </c>
      <c r="P111" s="67" t="str">
        <f t="shared" si="90"/>
        <v/>
      </c>
      <c r="Q111" s="67" t="str">
        <f t="shared" si="68"/>
        <v/>
      </c>
      <c r="R111" s="37" t="str">
        <f t="shared" si="59"/>
        <v/>
      </c>
      <c r="S111" s="67">
        <f t="shared" si="69"/>
        <v>999999999</v>
      </c>
      <c r="T111" s="67" t="str">
        <f t="shared" si="60"/>
        <v/>
      </c>
      <c r="U111" s="68" t="str">
        <f>IFERROR(""&amp;INDEX(automaticUpdate,MATCH(Calculation!T111,changerange,0),1),"")</f>
        <v/>
      </c>
      <c r="V111" s="68" t="str">
        <f>IFERROR(IF(LEN(INDEX(Mindmap!$D$9:$D$407,MATCH(Calculation!T111,changerange,0),1))=0,"",INDEX(Mindmap!$D$9:$D$407,MATCH(Calculation!T111,changerange,0),1)),"")</f>
        <v/>
      </c>
      <c r="W111" s="67" t="str">
        <f t="shared" si="91"/>
        <v xml:space="preserve"> - </v>
      </c>
      <c r="X111" s="34" t="str">
        <f t="array" ref="X111">IFERROR(IF(AND(LEN(T111)&gt;0, Y111&gt;1),IF(MATCH(1,(IFERROR(SEARCH(T111&amp;".",$T$7:$T$406),0)),0)&gt;0,""),""),maxL)</f>
        <v/>
      </c>
      <c r="Y111" s="35" t="str">
        <f t="shared" si="70"/>
        <v/>
      </c>
      <c r="Z111" s="34" t="str">
        <f t="shared" si="62"/>
        <v/>
      </c>
      <c r="AA111" s="36" t="str">
        <f t="shared" si="63"/>
        <v/>
      </c>
      <c r="AB111" s="34" t="str">
        <f t="shared" si="92"/>
        <v/>
      </c>
      <c r="AC111" s="34" t="str">
        <f t="shared" si="93"/>
        <v/>
      </c>
      <c r="AH111" s="80" t="str">
        <f t="shared" si="66"/>
        <v/>
      </c>
      <c r="AI111" s="39" t="str">
        <f t="array" aca="1" ref="AI111" ca="1">IF(AND(X111="",ISNUMBER(Y111)),IF(Y111=1,IF($AJ$5&lt;=COUNTIF($Y$7:$Y$406,1),COUNTIF($Y$7:Y111,1),IFERROR(IF($BI$20="Y",0.5,1)*$AJ$5*COUNTIF($Y$7:Y111,1)/(1+COUNTIF($Y$7:$Y$406,1)), COUNTIF($Y$7:Y111,1))),
IF(OR(Y112=Y113,AND(Y112&gt;Y111,Y110&gt;=Y111)),AVERAGE(OFFSET(AJ111,0,0,IFERROR(MATCH(TRUE,Y112:$Y$406&lt;=Y111,0),406),1)),MIN(OFFSET(AJ111,0,0,IFERROR(MATCH(Y111,Y112:$Y$406,0),406),1)))),"")</f>
        <v/>
      </c>
      <c r="AJ111" s="40" t="str">
        <f>IF(ISNUMBER(X111),COUNT($X$7:X111),"")</f>
        <v/>
      </c>
      <c r="AL111" s="40" t="str">
        <f t="shared" si="71"/>
        <v/>
      </c>
      <c r="AM111" s="40" t="str">
        <f t="shared" si="72"/>
        <v/>
      </c>
      <c r="AP111" s="34" t="str">
        <f t="shared" si="73"/>
        <v/>
      </c>
      <c r="AQ111" s="34" t="str">
        <f t="shared" si="67"/>
        <v/>
      </c>
      <c r="AS111" s="5"/>
      <c r="AT111" s="16"/>
      <c r="AU111" s="16"/>
      <c r="AV111" s="108"/>
      <c r="AW111" s="109"/>
      <c r="AX111" s="34" t="str">
        <f t="shared" si="74"/>
        <v/>
      </c>
      <c r="AY111" s="34" t="str">
        <f t="shared" si="75"/>
        <v/>
      </c>
      <c r="BA111" s="91" t="str">
        <f>IF(OR(BB111="",BC111&lt;&gt;"",BD111&lt;&gt;""),"",COUNT($BA$6:BA110)+1)</f>
        <v/>
      </c>
      <c r="BB111" s="90" t="str">
        <f t="shared" si="79"/>
        <v/>
      </c>
      <c r="BC111" s="41" t="str">
        <f t="shared" si="76"/>
        <v>132</v>
      </c>
      <c r="BD111" s="34">
        <f>IF(ISNUMBER(MATCH(BB111,$BB$6:BB110,0)),2,"")</f>
        <v>2</v>
      </c>
      <c r="BE111" s="34" t="str">
        <f t="shared" si="77"/>
        <v/>
      </c>
      <c r="BK111" s="81">
        <f>IFERROR(IF(D111="",0,MATCH(D111,$D$6:D110,0)),0)+BL111</f>
        <v>0</v>
      </c>
      <c r="BL111" s="81">
        <f t="shared" si="78"/>
        <v>0</v>
      </c>
    </row>
    <row r="112" spans="2:64" x14ac:dyDescent="0.25">
      <c r="B112" s="5">
        <v>106</v>
      </c>
      <c r="C112" s="34" t="str">
        <f>IFERROR(IF(Calculation!D112="","",1),"")</f>
        <v/>
      </c>
      <c r="D112" s="67" t="str">
        <f>IFERROR(IF(INDEX(Mindmap!$B$9:$B$408,B112,1)=0,"",INDEX(Mindmap!$B$9:$B$408,B112,1)),"")</f>
        <v/>
      </c>
      <c r="E112" s="67">
        <f t="shared" si="48"/>
        <v>999999999</v>
      </c>
      <c r="F112" s="67" t="str">
        <f t="shared" si="80"/>
        <v/>
      </c>
      <c r="G112" s="67" t="str">
        <f t="shared" si="81"/>
        <v/>
      </c>
      <c r="H112" s="67" t="str">
        <f t="shared" si="82"/>
        <v/>
      </c>
      <c r="I112" s="67" t="str">
        <f t="shared" si="83"/>
        <v/>
      </c>
      <c r="J112" s="67" t="str">
        <f t="shared" si="84"/>
        <v/>
      </c>
      <c r="K112" s="67" t="str">
        <f t="shared" si="85"/>
        <v/>
      </c>
      <c r="L112" s="67" t="str">
        <f t="shared" si="86"/>
        <v/>
      </c>
      <c r="M112" s="67" t="str">
        <f t="shared" si="87"/>
        <v/>
      </c>
      <c r="N112" s="67" t="str">
        <f t="shared" si="88"/>
        <v/>
      </c>
      <c r="O112" s="67" t="str">
        <f t="shared" si="89"/>
        <v/>
      </c>
      <c r="P112" s="67" t="str">
        <f t="shared" si="90"/>
        <v/>
      </c>
      <c r="Q112" s="67" t="str">
        <f t="shared" si="68"/>
        <v/>
      </c>
      <c r="R112" s="37" t="str">
        <f t="shared" si="59"/>
        <v/>
      </c>
      <c r="S112" s="67">
        <f t="shared" si="69"/>
        <v>999999999</v>
      </c>
      <c r="T112" s="67" t="str">
        <f t="shared" si="60"/>
        <v/>
      </c>
      <c r="U112" s="68" t="str">
        <f>IFERROR(""&amp;INDEX(automaticUpdate,MATCH(Calculation!T112,changerange,0),1),"")</f>
        <v/>
      </c>
      <c r="V112" s="68" t="str">
        <f>IFERROR(IF(LEN(INDEX(Mindmap!$D$9:$D$407,MATCH(Calculation!T112,changerange,0),1))=0,"",INDEX(Mindmap!$D$9:$D$407,MATCH(Calculation!T112,changerange,0),1)),"")</f>
        <v/>
      </c>
      <c r="W112" s="67" t="str">
        <f t="shared" si="91"/>
        <v xml:space="preserve"> - </v>
      </c>
      <c r="X112" s="34" t="str">
        <f t="array" ref="X112">IFERROR(IF(AND(LEN(T112)&gt;0, Y112&gt;1),IF(MATCH(1,(IFERROR(SEARCH(T112&amp;".",$T$7:$T$406),0)),0)&gt;0,""),""),maxL)</f>
        <v/>
      </c>
      <c r="Y112" s="35" t="str">
        <f t="shared" si="70"/>
        <v/>
      </c>
      <c r="Z112" s="34" t="str">
        <f t="shared" si="62"/>
        <v/>
      </c>
      <c r="AA112" s="36" t="str">
        <f t="shared" si="63"/>
        <v/>
      </c>
      <c r="AB112" s="34" t="str">
        <f t="shared" si="92"/>
        <v/>
      </c>
      <c r="AC112" s="34" t="str">
        <f t="shared" si="93"/>
        <v/>
      </c>
      <c r="AH112" s="80" t="str">
        <f t="shared" si="66"/>
        <v/>
      </c>
      <c r="AI112" s="39" t="str">
        <f t="array" aca="1" ref="AI112" ca="1">IF(AND(X112="",ISNUMBER(Y112)),IF(Y112=1,IF($AJ$5&lt;=COUNTIF($Y$7:$Y$406,1),COUNTIF($Y$7:Y112,1),IFERROR(IF($BI$20="Y",0.5,1)*$AJ$5*COUNTIF($Y$7:Y112,1)/(1+COUNTIF($Y$7:$Y$406,1)), COUNTIF($Y$7:Y112,1))),
IF(OR(Y113=Y114,AND(Y113&gt;Y112,Y111&gt;=Y112)),AVERAGE(OFFSET(AJ112,0,0,IFERROR(MATCH(TRUE,Y113:$Y$406&lt;=Y112,0),406),1)),MIN(OFFSET(AJ112,0,0,IFERROR(MATCH(Y112,Y113:$Y$406,0),406),1)))),"")</f>
        <v/>
      </c>
      <c r="AJ112" s="40" t="str">
        <f>IF(ISNUMBER(X112),COUNT($X$7:X112),"")</f>
        <v/>
      </c>
      <c r="AL112" s="40" t="str">
        <f t="shared" si="71"/>
        <v/>
      </c>
      <c r="AM112" s="40" t="str">
        <f t="shared" si="72"/>
        <v/>
      </c>
      <c r="AP112" s="34" t="str">
        <f t="shared" si="73"/>
        <v/>
      </c>
      <c r="AQ112" s="34" t="str">
        <f t="shared" si="67"/>
        <v/>
      </c>
      <c r="AS112" s="5"/>
      <c r="AT112" s="16"/>
      <c r="AU112" s="16"/>
      <c r="AV112" s="108"/>
      <c r="AW112" s="109"/>
      <c r="AX112" s="34" t="str">
        <f t="shared" si="74"/>
        <v/>
      </c>
      <c r="AY112" s="34" t="str">
        <f t="shared" si="75"/>
        <v/>
      </c>
      <c r="BA112" s="91" t="str">
        <f>IF(OR(BB112="",BC112&lt;&gt;"",BD112&lt;&gt;""),"",COUNT($BA$6:BA111)+1)</f>
        <v/>
      </c>
      <c r="BB112" s="90" t="str">
        <f t="shared" si="79"/>
        <v/>
      </c>
      <c r="BC112" s="41" t="str">
        <f t="shared" si="76"/>
        <v>132</v>
      </c>
      <c r="BD112" s="34">
        <f>IF(ISNUMBER(MATCH(BB112,$BB$6:BB111,0)),2,"")</f>
        <v>2</v>
      </c>
      <c r="BE112" s="34" t="str">
        <f t="shared" si="77"/>
        <v/>
      </c>
      <c r="BK112" s="81">
        <f>IFERROR(IF(D112="",0,MATCH(D112,$D$6:D111,0)),0)+BL112</f>
        <v>0</v>
      </c>
      <c r="BL112" s="81">
        <f t="shared" si="78"/>
        <v>0</v>
      </c>
    </row>
    <row r="113" spans="2:64" x14ac:dyDescent="0.25">
      <c r="B113" s="5">
        <v>107</v>
      </c>
      <c r="C113" s="34" t="str">
        <f>IFERROR(IF(Calculation!D113="","",1),"")</f>
        <v/>
      </c>
      <c r="D113" s="67" t="str">
        <f>IFERROR(IF(INDEX(Mindmap!$B$9:$B$408,B113,1)=0,"",INDEX(Mindmap!$B$9:$B$408,B113,1)),"")</f>
        <v/>
      </c>
      <c r="E113" s="67">
        <f t="shared" si="48"/>
        <v>999999999</v>
      </c>
      <c r="F113" s="67" t="str">
        <f t="shared" si="80"/>
        <v/>
      </c>
      <c r="G113" s="67" t="str">
        <f t="shared" si="81"/>
        <v/>
      </c>
      <c r="H113" s="67" t="str">
        <f t="shared" si="82"/>
        <v/>
      </c>
      <c r="I113" s="67" t="str">
        <f t="shared" si="83"/>
        <v/>
      </c>
      <c r="J113" s="67" t="str">
        <f t="shared" si="84"/>
        <v/>
      </c>
      <c r="K113" s="67" t="str">
        <f t="shared" si="85"/>
        <v/>
      </c>
      <c r="L113" s="67" t="str">
        <f t="shared" si="86"/>
        <v/>
      </c>
      <c r="M113" s="67" t="str">
        <f t="shared" si="87"/>
        <v/>
      </c>
      <c r="N113" s="67" t="str">
        <f t="shared" si="88"/>
        <v/>
      </c>
      <c r="O113" s="67" t="str">
        <f t="shared" si="89"/>
        <v/>
      </c>
      <c r="P113" s="67" t="str">
        <f t="shared" si="90"/>
        <v/>
      </c>
      <c r="Q113" s="67" t="str">
        <f t="shared" si="68"/>
        <v/>
      </c>
      <c r="R113" s="37" t="str">
        <f t="shared" si="59"/>
        <v/>
      </c>
      <c r="S113" s="67">
        <f t="shared" si="69"/>
        <v>999999999</v>
      </c>
      <c r="T113" s="67" t="str">
        <f t="shared" si="60"/>
        <v/>
      </c>
      <c r="U113" s="68" t="str">
        <f>IFERROR(""&amp;INDEX(automaticUpdate,MATCH(Calculation!T113,changerange,0),1),"")</f>
        <v/>
      </c>
      <c r="V113" s="68" t="str">
        <f>IFERROR(IF(LEN(INDEX(Mindmap!$D$9:$D$407,MATCH(Calculation!T113,changerange,0),1))=0,"",INDEX(Mindmap!$D$9:$D$407,MATCH(Calculation!T113,changerange,0),1)),"")</f>
        <v/>
      </c>
      <c r="W113" s="67" t="str">
        <f t="shared" si="91"/>
        <v xml:space="preserve"> - </v>
      </c>
      <c r="X113" s="34" t="str">
        <f t="array" ref="X113">IFERROR(IF(AND(LEN(T113)&gt;0, Y113&gt;1),IF(MATCH(1,(IFERROR(SEARCH(T113&amp;".",$T$7:$T$406),0)),0)&gt;0,""),""),maxL)</f>
        <v/>
      </c>
      <c r="Y113" s="35" t="str">
        <f t="shared" si="70"/>
        <v/>
      </c>
      <c r="Z113" s="34" t="str">
        <f t="shared" si="62"/>
        <v/>
      </c>
      <c r="AA113" s="36" t="str">
        <f t="shared" si="63"/>
        <v/>
      </c>
      <c r="AB113" s="34" t="str">
        <f t="shared" si="92"/>
        <v/>
      </c>
      <c r="AC113" s="34" t="str">
        <f t="shared" si="93"/>
        <v/>
      </c>
      <c r="AH113" s="80" t="str">
        <f t="shared" si="66"/>
        <v/>
      </c>
      <c r="AI113" s="39" t="str">
        <f t="array" aca="1" ref="AI113" ca="1">IF(AND(X113="",ISNUMBER(Y113)),IF(Y113=1,IF($AJ$5&lt;=COUNTIF($Y$7:$Y$406,1),COUNTIF($Y$7:Y113,1),IFERROR(IF($BI$20="Y",0.5,1)*$AJ$5*COUNTIF($Y$7:Y113,1)/(1+COUNTIF($Y$7:$Y$406,1)), COUNTIF($Y$7:Y113,1))),
IF(OR(Y114=Y115,AND(Y114&gt;Y113,Y112&gt;=Y113)),AVERAGE(OFFSET(AJ113,0,0,IFERROR(MATCH(TRUE,Y114:$Y$406&lt;=Y113,0),406),1)),MIN(OFFSET(AJ113,0,0,IFERROR(MATCH(Y113,Y114:$Y$406,0),406),1)))),"")</f>
        <v/>
      </c>
      <c r="AJ113" s="40" t="str">
        <f>IF(ISNUMBER(X113),COUNT($X$7:X113),"")</f>
        <v/>
      </c>
      <c r="AL113" s="40" t="str">
        <f t="shared" si="71"/>
        <v/>
      </c>
      <c r="AM113" s="40" t="str">
        <f t="shared" si="72"/>
        <v/>
      </c>
      <c r="AP113" s="34" t="str">
        <f t="shared" si="73"/>
        <v/>
      </c>
      <c r="AQ113" s="34" t="str">
        <f t="shared" si="67"/>
        <v/>
      </c>
      <c r="AS113" s="5"/>
      <c r="AT113" s="16"/>
      <c r="AU113" s="16"/>
      <c r="AV113" s="108"/>
      <c r="AW113" s="109"/>
      <c r="AX113" s="34" t="str">
        <f t="shared" si="74"/>
        <v/>
      </c>
      <c r="AY113" s="34" t="str">
        <f t="shared" si="75"/>
        <v/>
      </c>
      <c r="BA113" s="91" t="str">
        <f>IF(OR(BB113="",BC113&lt;&gt;"",BD113&lt;&gt;""),"",COUNT($BA$6:BA112)+1)</f>
        <v/>
      </c>
      <c r="BB113" s="90" t="str">
        <f t="shared" si="79"/>
        <v/>
      </c>
      <c r="BC113" s="41" t="str">
        <f t="shared" si="76"/>
        <v>132</v>
      </c>
      <c r="BD113" s="34">
        <f>IF(ISNUMBER(MATCH(BB113,$BB$6:BB112,0)),2,"")</f>
        <v>2</v>
      </c>
      <c r="BE113" s="34" t="str">
        <f t="shared" si="77"/>
        <v/>
      </c>
      <c r="BK113" s="81">
        <f>IFERROR(IF(D113="",0,MATCH(D113,$D$6:D112,0)),0)+BL113</f>
        <v>0</v>
      </c>
      <c r="BL113" s="81">
        <f t="shared" si="78"/>
        <v>0</v>
      </c>
    </row>
    <row r="114" spans="2:64" x14ac:dyDescent="0.25">
      <c r="B114" s="5">
        <v>108</v>
      </c>
      <c r="C114" s="34" t="str">
        <f>IFERROR(IF(Calculation!D114="","",1),"")</f>
        <v/>
      </c>
      <c r="D114" s="67" t="str">
        <f>IFERROR(IF(INDEX(Mindmap!$B$9:$B$408,B114,1)=0,"",INDEX(Mindmap!$B$9:$B$408,B114,1)),"")</f>
        <v/>
      </c>
      <c r="E114" s="67">
        <f t="shared" si="48"/>
        <v>999999999</v>
      </c>
      <c r="F114" s="67" t="str">
        <f t="shared" si="80"/>
        <v/>
      </c>
      <c r="G114" s="67" t="str">
        <f t="shared" si="81"/>
        <v/>
      </c>
      <c r="H114" s="67" t="str">
        <f t="shared" si="82"/>
        <v/>
      </c>
      <c r="I114" s="67" t="str">
        <f t="shared" si="83"/>
        <v/>
      </c>
      <c r="J114" s="67" t="str">
        <f t="shared" si="84"/>
        <v/>
      </c>
      <c r="K114" s="67" t="str">
        <f t="shared" si="85"/>
        <v/>
      </c>
      <c r="L114" s="67" t="str">
        <f t="shared" si="86"/>
        <v/>
      </c>
      <c r="M114" s="67" t="str">
        <f t="shared" si="87"/>
        <v/>
      </c>
      <c r="N114" s="67" t="str">
        <f t="shared" si="88"/>
        <v/>
      </c>
      <c r="O114" s="67" t="str">
        <f t="shared" si="89"/>
        <v/>
      </c>
      <c r="P114" s="67" t="str">
        <f t="shared" si="90"/>
        <v/>
      </c>
      <c r="Q114" s="67" t="str">
        <f t="shared" si="68"/>
        <v/>
      </c>
      <c r="R114" s="37" t="str">
        <f t="shared" si="59"/>
        <v/>
      </c>
      <c r="S114" s="67">
        <f t="shared" si="69"/>
        <v>999999999</v>
      </c>
      <c r="T114" s="67" t="str">
        <f t="shared" si="60"/>
        <v/>
      </c>
      <c r="U114" s="68" t="str">
        <f>IFERROR(""&amp;INDEX(automaticUpdate,MATCH(Calculation!T114,changerange,0),1),"")</f>
        <v/>
      </c>
      <c r="V114" s="68" t="str">
        <f>IFERROR(IF(LEN(INDEX(Mindmap!$D$9:$D$407,MATCH(Calculation!T114,changerange,0),1))=0,"",INDEX(Mindmap!$D$9:$D$407,MATCH(Calculation!T114,changerange,0),1)),"")</f>
        <v/>
      </c>
      <c r="W114" s="67" t="str">
        <f t="shared" si="91"/>
        <v xml:space="preserve"> - </v>
      </c>
      <c r="X114" s="34" t="str">
        <f t="array" ref="X114">IFERROR(IF(AND(LEN(T114)&gt;0, Y114&gt;1),IF(MATCH(1,(IFERROR(SEARCH(T114&amp;".",$T$7:$T$406),0)),0)&gt;0,""),""),maxL)</f>
        <v/>
      </c>
      <c r="Y114" s="35" t="str">
        <f t="shared" si="70"/>
        <v/>
      </c>
      <c r="Z114" s="34" t="str">
        <f t="shared" si="62"/>
        <v/>
      </c>
      <c r="AA114" s="36" t="str">
        <f t="shared" si="63"/>
        <v/>
      </c>
      <c r="AB114" s="34" t="str">
        <f t="shared" si="92"/>
        <v/>
      </c>
      <c r="AC114" s="34" t="str">
        <f t="shared" si="93"/>
        <v/>
      </c>
      <c r="AH114" s="80" t="str">
        <f t="shared" si="66"/>
        <v/>
      </c>
      <c r="AI114" s="39" t="str">
        <f t="array" aca="1" ref="AI114" ca="1">IF(AND(X114="",ISNUMBER(Y114)),IF(Y114=1,IF($AJ$5&lt;=COUNTIF($Y$7:$Y$406,1),COUNTIF($Y$7:Y114,1),IFERROR(IF($BI$20="Y",0.5,1)*$AJ$5*COUNTIF($Y$7:Y114,1)/(1+COUNTIF($Y$7:$Y$406,1)), COUNTIF($Y$7:Y114,1))),
IF(OR(Y115=Y116,AND(Y115&gt;Y114,Y113&gt;=Y114)),AVERAGE(OFFSET(AJ114,0,0,IFERROR(MATCH(TRUE,Y115:$Y$406&lt;=Y114,0),406),1)),MIN(OFFSET(AJ114,0,0,IFERROR(MATCH(Y114,Y115:$Y$406,0),406),1)))),"")</f>
        <v/>
      </c>
      <c r="AJ114" s="40" t="str">
        <f>IF(ISNUMBER(X114),COUNT($X$7:X114),"")</f>
        <v/>
      </c>
      <c r="AL114" s="40" t="str">
        <f t="shared" si="71"/>
        <v/>
      </c>
      <c r="AM114" s="40" t="str">
        <f t="shared" si="72"/>
        <v/>
      </c>
      <c r="AP114" s="34" t="str">
        <f t="shared" si="73"/>
        <v/>
      </c>
      <c r="AQ114" s="34" t="str">
        <f t="shared" si="67"/>
        <v/>
      </c>
      <c r="AS114" s="5"/>
      <c r="AT114" s="16"/>
      <c r="AU114" s="16"/>
      <c r="AV114" s="108"/>
      <c r="AW114" s="109"/>
      <c r="AX114" s="34" t="str">
        <f t="shared" si="74"/>
        <v/>
      </c>
      <c r="AY114" s="34" t="str">
        <f t="shared" si="75"/>
        <v/>
      </c>
      <c r="BA114" s="91" t="str">
        <f>IF(OR(BB114="",BC114&lt;&gt;"",BD114&lt;&gt;""),"",COUNT($BA$6:BA113)+1)</f>
        <v/>
      </c>
      <c r="BB114" s="90" t="str">
        <f t="shared" si="79"/>
        <v/>
      </c>
      <c r="BC114" s="41" t="str">
        <f t="shared" si="76"/>
        <v>132</v>
      </c>
      <c r="BD114" s="34">
        <f>IF(ISNUMBER(MATCH(BB114,$BB$6:BB113,0)),2,"")</f>
        <v>2</v>
      </c>
      <c r="BE114" s="34" t="str">
        <f t="shared" si="77"/>
        <v/>
      </c>
      <c r="BK114" s="81">
        <f>IFERROR(IF(D114="",0,MATCH(D114,$D$6:D113,0)),0)+BL114</f>
        <v>0</v>
      </c>
      <c r="BL114" s="81">
        <f t="shared" si="78"/>
        <v>0</v>
      </c>
    </row>
    <row r="115" spans="2:64" x14ac:dyDescent="0.25">
      <c r="B115" s="5">
        <v>109</v>
      </c>
      <c r="C115" s="34" t="str">
        <f>IFERROR(IF(Calculation!D115="","",1),"")</f>
        <v/>
      </c>
      <c r="D115" s="67" t="str">
        <f>IFERROR(IF(INDEX(Mindmap!$B$9:$B$408,B115,1)=0,"",INDEX(Mindmap!$B$9:$B$408,B115,1)),"")</f>
        <v/>
      </c>
      <c r="E115" s="67">
        <f t="shared" si="48"/>
        <v>999999999</v>
      </c>
      <c r="F115" s="67" t="str">
        <f t="shared" si="80"/>
        <v/>
      </c>
      <c r="G115" s="67" t="str">
        <f t="shared" si="81"/>
        <v/>
      </c>
      <c r="H115" s="67" t="str">
        <f t="shared" si="82"/>
        <v/>
      </c>
      <c r="I115" s="67" t="str">
        <f t="shared" si="83"/>
        <v/>
      </c>
      <c r="J115" s="67" t="str">
        <f t="shared" si="84"/>
        <v/>
      </c>
      <c r="K115" s="67" t="str">
        <f t="shared" si="85"/>
        <v/>
      </c>
      <c r="L115" s="67" t="str">
        <f t="shared" si="86"/>
        <v/>
      </c>
      <c r="M115" s="67" t="str">
        <f t="shared" si="87"/>
        <v/>
      </c>
      <c r="N115" s="67" t="str">
        <f t="shared" si="88"/>
        <v/>
      </c>
      <c r="O115" s="67" t="str">
        <f t="shared" si="89"/>
        <v/>
      </c>
      <c r="P115" s="67" t="str">
        <f t="shared" si="90"/>
        <v/>
      </c>
      <c r="Q115" s="67" t="str">
        <f t="shared" si="68"/>
        <v/>
      </c>
      <c r="R115" s="37" t="str">
        <f t="shared" si="59"/>
        <v/>
      </c>
      <c r="S115" s="67">
        <f t="shared" si="69"/>
        <v>999999999</v>
      </c>
      <c r="T115" s="67" t="str">
        <f t="shared" si="60"/>
        <v/>
      </c>
      <c r="U115" s="68" t="str">
        <f>IFERROR(""&amp;INDEX(automaticUpdate,MATCH(Calculation!T115,changerange,0),1),"")</f>
        <v/>
      </c>
      <c r="V115" s="68" t="str">
        <f>IFERROR(IF(LEN(INDEX(Mindmap!$D$9:$D$407,MATCH(Calculation!T115,changerange,0),1))=0,"",INDEX(Mindmap!$D$9:$D$407,MATCH(Calculation!T115,changerange,0),1)),"")</f>
        <v/>
      </c>
      <c r="W115" s="67" t="str">
        <f t="shared" si="91"/>
        <v xml:space="preserve"> - </v>
      </c>
      <c r="X115" s="34" t="str">
        <f t="array" ref="X115">IFERROR(IF(AND(LEN(T115)&gt;0, Y115&gt;1),IF(MATCH(1,(IFERROR(SEARCH(T115&amp;".",$T$7:$T$406),0)),0)&gt;0,""),""),maxL)</f>
        <v/>
      </c>
      <c r="Y115" s="35" t="str">
        <f t="shared" si="70"/>
        <v/>
      </c>
      <c r="Z115" s="34" t="str">
        <f t="shared" si="62"/>
        <v/>
      </c>
      <c r="AA115" s="36" t="str">
        <f t="shared" si="63"/>
        <v/>
      </c>
      <c r="AB115" s="34" t="str">
        <f t="shared" si="92"/>
        <v/>
      </c>
      <c r="AC115" s="34" t="str">
        <f t="shared" si="93"/>
        <v/>
      </c>
      <c r="AH115" s="80" t="str">
        <f t="shared" si="66"/>
        <v/>
      </c>
      <c r="AI115" s="39" t="str">
        <f t="array" aca="1" ref="AI115" ca="1">IF(AND(X115="",ISNUMBER(Y115)),IF(Y115=1,IF($AJ$5&lt;=COUNTIF($Y$7:$Y$406,1),COUNTIF($Y$7:Y115,1),IFERROR(IF($BI$20="Y",0.5,1)*$AJ$5*COUNTIF($Y$7:Y115,1)/(1+COUNTIF($Y$7:$Y$406,1)), COUNTIF($Y$7:Y115,1))),
IF(OR(Y116=Y117,AND(Y116&gt;Y115,Y114&gt;=Y115)),AVERAGE(OFFSET(AJ115,0,0,IFERROR(MATCH(TRUE,Y116:$Y$406&lt;=Y115,0),406),1)),MIN(OFFSET(AJ115,0,0,IFERROR(MATCH(Y115,Y116:$Y$406,0),406),1)))),"")</f>
        <v/>
      </c>
      <c r="AJ115" s="40" t="str">
        <f>IF(ISNUMBER(X115),COUNT($X$7:X115),"")</f>
        <v/>
      </c>
      <c r="AL115" s="40" t="str">
        <f t="shared" si="71"/>
        <v/>
      </c>
      <c r="AM115" s="40" t="str">
        <f t="shared" si="72"/>
        <v/>
      </c>
      <c r="AP115" s="34" t="str">
        <f t="shared" si="73"/>
        <v/>
      </c>
      <c r="AQ115" s="34" t="str">
        <f t="shared" si="67"/>
        <v/>
      </c>
      <c r="AS115" s="5"/>
      <c r="AT115" s="16"/>
      <c r="AU115" s="16"/>
      <c r="AV115" s="108"/>
      <c r="AW115" s="109"/>
      <c r="AX115" s="34" t="str">
        <f t="shared" si="74"/>
        <v/>
      </c>
      <c r="AY115" s="34" t="str">
        <f t="shared" si="75"/>
        <v/>
      </c>
      <c r="BA115" s="91" t="str">
        <f>IF(OR(BB115="",BC115&lt;&gt;"",BD115&lt;&gt;""),"",COUNT($BA$6:BA114)+1)</f>
        <v/>
      </c>
      <c r="BB115" s="90" t="str">
        <f t="shared" si="79"/>
        <v/>
      </c>
      <c r="BC115" s="41" t="str">
        <f t="shared" si="76"/>
        <v>132</v>
      </c>
      <c r="BD115" s="34">
        <f>IF(ISNUMBER(MATCH(BB115,$BB$6:BB114,0)),2,"")</f>
        <v>2</v>
      </c>
      <c r="BE115" s="34" t="str">
        <f t="shared" si="77"/>
        <v/>
      </c>
      <c r="BK115" s="81">
        <f>IFERROR(IF(D115="",0,MATCH(D115,$D$6:D114,0)),0)+BL115</f>
        <v>0</v>
      </c>
      <c r="BL115" s="81">
        <f t="shared" si="78"/>
        <v>0</v>
      </c>
    </row>
    <row r="116" spans="2:64" x14ac:dyDescent="0.25">
      <c r="B116" s="5">
        <v>110</v>
      </c>
      <c r="C116" s="34" t="str">
        <f>IFERROR(IF(Calculation!D116="","",1),"")</f>
        <v/>
      </c>
      <c r="D116" s="67" t="str">
        <f>IFERROR(IF(INDEX(Mindmap!$B$9:$B$408,B116,1)=0,"",INDEX(Mindmap!$B$9:$B$408,B116,1)),"")</f>
        <v/>
      </c>
      <c r="E116" s="67">
        <f t="shared" si="48"/>
        <v>999999999</v>
      </c>
      <c r="F116" s="67" t="str">
        <f t="shared" si="80"/>
        <v/>
      </c>
      <c r="G116" s="67" t="str">
        <f t="shared" si="81"/>
        <v/>
      </c>
      <c r="H116" s="67" t="str">
        <f t="shared" si="82"/>
        <v/>
      </c>
      <c r="I116" s="67" t="str">
        <f t="shared" si="83"/>
        <v/>
      </c>
      <c r="J116" s="67" t="str">
        <f t="shared" si="84"/>
        <v/>
      </c>
      <c r="K116" s="67" t="str">
        <f t="shared" si="85"/>
        <v/>
      </c>
      <c r="L116" s="67" t="str">
        <f t="shared" si="86"/>
        <v/>
      </c>
      <c r="M116" s="67" t="str">
        <f t="shared" si="87"/>
        <v/>
      </c>
      <c r="N116" s="67" t="str">
        <f t="shared" si="88"/>
        <v/>
      </c>
      <c r="O116" s="67" t="str">
        <f t="shared" si="89"/>
        <v/>
      </c>
      <c r="P116" s="67" t="str">
        <f t="shared" si="90"/>
        <v/>
      </c>
      <c r="Q116" s="67" t="str">
        <f t="shared" si="68"/>
        <v/>
      </c>
      <c r="R116" s="37" t="str">
        <f t="shared" si="59"/>
        <v/>
      </c>
      <c r="S116" s="67">
        <f t="shared" si="69"/>
        <v>999999999</v>
      </c>
      <c r="T116" s="67" t="str">
        <f t="shared" si="60"/>
        <v/>
      </c>
      <c r="U116" s="68" t="str">
        <f>IFERROR(""&amp;INDEX(automaticUpdate,MATCH(Calculation!T116,changerange,0),1),"")</f>
        <v/>
      </c>
      <c r="V116" s="68" t="str">
        <f>IFERROR(IF(LEN(INDEX(Mindmap!$D$9:$D$407,MATCH(Calculation!T116,changerange,0),1))=0,"",INDEX(Mindmap!$D$9:$D$407,MATCH(Calculation!T116,changerange,0),1)),"")</f>
        <v/>
      </c>
      <c r="W116" s="67" t="str">
        <f t="shared" si="91"/>
        <v xml:space="preserve"> - </v>
      </c>
      <c r="X116" s="34" t="str">
        <f t="array" ref="X116">IFERROR(IF(AND(LEN(T116)&gt;0, Y116&gt;1),IF(MATCH(1,(IFERROR(SEARCH(T116&amp;".",$T$7:$T$406),0)),0)&gt;0,""),""),maxL)</f>
        <v/>
      </c>
      <c r="Y116" s="35" t="str">
        <f t="shared" si="70"/>
        <v/>
      </c>
      <c r="Z116" s="34" t="str">
        <f t="shared" si="62"/>
        <v/>
      </c>
      <c r="AA116" s="36" t="str">
        <f t="shared" si="63"/>
        <v/>
      </c>
      <c r="AB116" s="34" t="str">
        <f t="shared" si="92"/>
        <v/>
      </c>
      <c r="AC116" s="34" t="str">
        <f t="shared" si="93"/>
        <v/>
      </c>
      <c r="AH116" s="80" t="str">
        <f t="shared" si="66"/>
        <v/>
      </c>
      <c r="AI116" s="39" t="str">
        <f t="array" aca="1" ref="AI116" ca="1">IF(AND(X116="",ISNUMBER(Y116)),IF(Y116=1,IF($AJ$5&lt;=COUNTIF($Y$7:$Y$406,1),COUNTIF($Y$7:Y116,1),IFERROR(IF($BI$20="Y",0.5,1)*$AJ$5*COUNTIF($Y$7:Y116,1)/(1+COUNTIF($Y$7:$Y$406,1)), COUNTIF($Y$7:Y116,1))),
IF(OR(Y117=Y118,AND(Y117&gt;Y116,Y115&gt;=Y116)),AVERAGE(OFFSET(AJ116,0,0,IFERROR(MATCH(TRUE,Y117:$Y$406&lt;=Y116,0),406),1)),MIN(OFFSET(AJ116,0,0,IFERROR(MATCH(Y116,Y117:$Y$406,0),406),1)))),"")</f>
        <v/>
      </c>
      <c r="AJ116" s="40" t="str">
        <f>IF(ISNUMBER(X116),COUNT($X$7:X116),"")</f>
        <v/>
      </c>
      <c r="AL116" s="40" t="str">
        <f t="shared" si="71"/>
        <v/>
      </c>
      <c r="AM116" s="40" t="str">
        <f t="shared" si="72"/>
        <v/>
      </c>
      <c r="AP116" s="34" t="str">
        <f t="shared" si="73"/>
        <v/>
      </c>
      <c r="AQ116" s="34" t="str">
        <f t="shared" si="67"/>
        <v/>
      </c>
      <c r="AS116" s="5"/>
      <c r="AT116" s="16"/>
      <c r="AU116" s="16"/>
      <c r="AV116" s="108"/>
      <c r="AW116" s="109"/>
      <c r="AX116" s="34" t="str">
        <f t="shared" si="74"/>
        <v/>
      </c>
      <c r="AY116" s="34" t="str">
        <f t="shared" si="75"/>
        <v/>
      </c>
      <c r="BA116" s="91" t="str">
        <f>IF(OR(BB116="",BC116&lt;&gt;"",BD116&lt;&gt;""),"",COUNT($BA$6:BA115)+1)</f>
        <v/>
      </c>
      <c r="BB116" s="90" t="str">
        <f t="shared" si="79"/>
        <v/>
      </c>
      <c r="BC116" s="41" t="str">
        <f t="shared" si="76"/>
        <v>132</v>
      </c>
      <c r="BD116" s="34">
        <f>IF(ISNUMBER(MATCH(BB116,$BB$6:BB115,0)),2,"")</f>
        <v>2</v>
      </c>
      <c r="BE116" s="34" t="str">
        <f t="shared" si="77"/>
        <v/>
      </c>
      <c r="BK116" s="81">
        <f>IFERROR(IF(D116="",0,MATCH(D116,$D$6:D115,0)),0)+BL116</f>
        <v>0</v>
      </c>
      <c r="BL116" s="81">
        <f t="shared" si="78"/>
        <v>0</v>
      </c>
    </row>
    <row r="117" spans="2:64" x14ac:dyDescent="0.25">
      <c r="B117" s="5">
        <v>111</v>
      </c>
      <c r="C117" s="34" t="str">
        <f>IFERROR(IF(Calculation!D117="","",1),"")</f>
        <v/>
      </c>
      <c r="D117" s="67" t="str">
        <f>IFERROR(IF(INDEX(Mindmap!$B$9:$B$408,B117,1)=0,"",INDEX(Mindmap!$B$9:$B$408,B117,1)),"")</f>
        <v/>
      </c>
      <c r="E117" s="67">
        <f t="shared" si="48"/>
        <v>999999999</v>
      </c>
      <c r="F117" s="67" t="str">
        <f t="shared" si="80"/>
        <v/>
      </c>
      <c r="G117" s="67" t="str">
        <f t="shared" si="81"/>
        <v/>
      </c>
      <c r="H117" s="67" t="str">
        <f t="shared" si="82"/>
        <v/>
      </c>
      <c r="I117" s="67" t="str">
        <f t="shared" si="83"/>
        <v/>
      </c>
      <c r="J117" s="67" t="str">
        <f t="shared" si="84"/>
        <v/>
      </c>
      <c r="K117" s="67" t="str">
        <f t="shared" si="85"/>
        <v/>
      </c>
      <c r="L117" s="67" t="str">
        <f t="shared" si="86"/>
        <v/>
      </c>
      <c r="M117" s="67" t="str">
        <f t="shared" si="87"/>
        <v/>
      </c>
      <c r="N117" s="67" t="str">
        <f t="shared" si="88"/>
        <v/>
      </c>
      <c r="O117" s="67" t="str">
        <f t="shared" si="89"/>
        <v/>
      </c>
      <c r="P117" s="67" t="str">
        <f t="shared" si="90"/>
        <v/>
      </c>
      <c r="Q117" s="67" t="str">
        <f t="shared" si="68"/>
        <v/>
      </c>
      <c r="R117" s="37" t="str">
        <f t="shared" si="59"/>
        <v/>
      </c>
      <c r="S117" s="67">
        <f t="shared" si="69"/>
        <v>999999999</v>
      </c>
      <c r="T117" s="67" t="str">
        <f t="shared" si="60"/>
        <v/>
      </c>
      <c r="U117" s="68" t="str">
        <f>IFERROR(""&amp;INDEX(automaticUpdate,MATCH(Calculation!T117,changerange,0),1),"")</f>
        <v/>
      </c>
      <c r="V117" s="68" t="str">
        <f>IFERROR(IF(LEN(INDEX(Mindmap!$D$9:$D$407,MATCH(Calculation!T117,changerange,0),1))=0,"",INDEX(Mindmap!$D$9:$D$407,MATCH(Calculation!T117,changerange,0),1)),"")</f>
        <v/>
      </c>
      <c r="W117" s="67" t="str">
        <f t="shared" si="91"/>
        <v xml:space="preserve"> - </v>
      </c>
      <c r="X117" s="34" t="str">
        <f t="array" ref="X117">IFERROR(IF(AND(LEN(T117)&gt;0, Y117&gt;1),IF(MATCH(1,(IFERROR(SEARCH(T117&amp;".",$T$7:$T$406),0)),0)&gt;0,""),""),maxL)</f>
        <v/>
      </c>
      <c r="Y117" s="35" t="str">
        <f t="shared" si="70"/>
        <v/>
      </c>
      <c r="Z117" s="34" t="str">
        <f t="shared" si="62"/>
        <v/>
      </c>
      <c r="AA117" s="36" t="str">
        <f t="shared" si="63"/>
        <v/>
      </c>
      <c r="AB117" s="34" t="str">
        <f t="shared" si="92"/>
        <v/>
      </c>
      <c r="AC117" s="34" t="str">
        <f t="shared" si="93"/>
        <v/>
      </c>
      <c r="AH117" s="80" t="str">
        <f t="shared" si="66"/>
        <v/>
      </c>
      <c r="AI117" s="39" t="str">
        <f t="array" aca="1" ref="AI117" ca="1">IF(AND(X117="",ISNUMBER(Y117)),IF(Y117=1,IF($AJ$5&lt;=COUNTIF($Y$7:$Y$406,1),COUNTIF($Y$7:Y117,1),IFERROR(IF($BI$20="Y",0.5,1)*$AJ$5*COUNTIF($Y$7:Y117,1)/(1+COUNTIF($Y$7:$Y$406,1)), COUNTIF($Y$7:Y117,1))),
IF(OR(Y118=Y119,AND(Y118&gt;Y117,Y116&gt;=Y117)),AVERAGE(OFFSET(AJ117,0,0,IFERROR(MATCH(TRUE,Y118:$Y$406&lt;=Y117,0),406),1)),MIN(OFFSET(AJ117,0,0,IFERROR(MATCH(Y117,Y118:$Y$406,0),406),1)))),"")</f>
        <v/>
      </c>
      <c r="AJ117" s="40" t="str">
        <f>IF(ISNUMBER(X117),COUNT($X$7:X117),"")</f>
        <v/>
      </c>
      <c r="AL117" s="40" t="str">
        <f t="shared" si="71"/>
        <v/>
      </c>
      <c r="AM117" s="40" t="str">
        <f t="shared" si="72"/>
        <v/>
      </c>
      <c r="AP117" s="34" t="str">
        <f t="shared" si="73"/>
        <v/>
      </c>
      <c r="AQ117" s="34" t="str">
        <f t="shared" si="67"/>
        <v/>
      </c>
      <c r="AS117" s="5"/>
      <c r="AT117" s="16"/>
      <c r="AU117" s="16"/>
      <c r="AV117" s="108"/>
      <c r="AW117" s="109"/>
      <c r="AX117" s="34" t="str">
        <f t="shared" si="74"/>
        <v/>
      </c>
      <c r="AY117" s="34" t="str">
        <f t="shared" si="75"/>
        <v/>
      </c>
      <c r="BA117" s="91" t="str">
        <f>IF(OR(BB117="",BC117&lt;&gt;"",BD117&lt;&gt;""),"",COUNT($BA$6:BA116)+1)</f>
        <v/>
      </c>
      <c r="BB117" s="90" t="str">
        <f t="shared" si="79"/>
        <v/>
      </c>
      <c r="BC117" s="41" t="str">
        <f t="shared" si="76"/>
        <v>132</v>
      </c>
      <c r="BD117" s="34">
        <f>IF(ISNUMBER(MATCH(BB117,$BB$6:BB116,0)),2,"")</f>
        <v>2</v>
      </c>
      <c r="BE117" s="34" t="str">
        <f t="shared" si="77"/>
        <v/>
      </c>
      <c r="BK117" s="81">
        <f>IFERROR(IF(D117="",0,MATCH(D117,$D$6:D116,0)),0)+BL117</f>
        <v>0</v>
      </c>
      <c r="BL117" s="81">
        <f t="shared" si="78"/>
        <v>0</v>
      </c>
    </row>
    <row r="118" spans="2:64" x14ac:dyDescent="0.25">
      <c r="B118" s="5">
        <v>112</v>
      </c>
      <c r="C118" s="34" t="str">
        <f>IFERROR(IF(Calculation!D118="","",1),"")</f>
        <v/>
      </c>
      <c r="D118" s="67" t="str">
        <f>IFERROR(IF(INDEX(Mindmap!$B$9:$B$408,B118,1)=0,"",INDEX(Mindmap!$B$9:$B$408,B118,1)),"")</f>
        <v/>
      </c>
      <c r="E118" s="67">
        <f t="shared" si="48"/>
        <v>999999999</v>
      </c>
      <c r="F118" s="67" t="str">
        <f t="shared" si="80"/>
        <v/>
      </c>
      <c r="G118" s="67" t="str">
        <f t="shared" si="81"/>
        <v/>
      </c>
      <c r="H118" s="67" t="str">
        <f t="shared" si="82"/>
        <v/>
      </c>
      <c r="I118" s="67" t="str">
        <f t="shared" si="83"/>
        <v/>
      </c>
      <c r="J118" s="67" t="str">
        <f t="shared" si="84"/>
        <v/>
      </c>
      <c r="K118" s="67" t="str">
        <f t="shared" si="85"/>
        <v/>
      </c>
      <c r="L118" s="67" t="str">
        <f t="shared" si="86"/>
        <v/>
      </c>
      <c r="M118" s="67" t="str">
        <f t="shared" si="87"/>
        <v/>
      </c>
      <c r="N118" s="67" t="str">
        <f t="shared" si="88"/>
        <v/>
      </c>
      <c r="O118" s="67" t="str">
        <f t="shared" si="89"/>
        <v/>
      </c>
      <c r="P118" s="67" t="str">
        <f t="shared" si="90"/>
        <v/>
      </c>
      <c r="Q118" s="67" t="str">
        <f t="shared" si="68"/>
        <v/>
      </c>
      <c r="R118" s="37" t="str">
        <f t="shared" si="59"/>
        <v/>
      </c>
      <c r="S118" s="67">
        <f t="shared" si="69"/>
        <v>999999999</v>
      </c>
      <c r="T118" s="67" t="str">
        <f t="shared" si="60"/>
        <v/>
      </c>
      <c r="U118" s="68" t="str">
        <f>IFERROR(""&amp;INDEX(automaticUpdate,MATCH(Calculation!T118,changerange,0),1),"")</f>
        <v/>
      </c>
      <c r="V118" s="68" t="str">
        <f>IFERROR(IF(LEN(INDEX(Mindmap!$D$9:$D$407,MATCH(Calculation!T118,changerange,0),1))=0,"",INDEX(Mindmap!$D$9:$D$407,MATCH(Calculation!T118,changerange,0),1)),"")</f>
        <v/>
      </c>
      <c r="W118" s="67" t="str">
        <f t="shared" si="91"/>
        <v xml:space="preserve"> - </v>
      </c>
      <c r="X118" s="34" t="str">
        <f t="array" ref="X118">IFERROR(IF(AND(LEN(T118)&gt;0, Y118&gt;1),IF(MATCH(1,(IFERROR(SEARCH(T118&amp;".",$T$7:$T$406),0)),0)&gt;0,""),""),maxL)</f>
        <v/>
      </c>
      <c r="Y118" s="35" t="str">
        <f t="shared" si="70"/>
        <v/>
      </c>
      <c r="Z118" s="34" t="str">
        <f t="shared" si="62"/>
        <v/>
      </c>
      <c r="AA118" s="36" t="str">
        <f t="shared" si="63"/>
        <v/>
      </c>
      <c r="AB118" s="34" t="str">
        <f t="shared" si="92"/>
        <v/>
      </c>
      <c r="AC118" s="34" t="str">
        <f t="shared" si="93"/>
        <v/>
      </c>
      <c r="AH118" s="80" t="str">
        <f t="shared" si="66"/>
        <v/>
      </c>
      <c r="AI118" s="39" t="str">
        <f t="array" aca="1" ref="AI118" ca="1">IF(AND(X118="",ISNUMBER(Y118)),IF(Y118=1,IF($AJ$5&lt;=COUNTIF($Y$7:$Y$406,1),COUNTIF($Y$7:Y118,1),IFERROR(IF($BI$20="Y",0.5,1)*$AJ$5*COUNTIF($Y$7:Y118,1)/(1+COUNTIF($Y$7:$Y$406,1)), COUNTIF($Y$7:Y118,1))),
IF(OR(Y119=Y120,AND(Y119&gt;Y118,Y117&gt;=Y118)),AVERAGE(OFFSET(AJ118,0,0,IFERROR(MATCH(TRUE,Y119:$Y$406&lt;=Y118,0),406),1)),MIN(OFFSET(AJ118,0,0,IFERROR(MATCH(Y118,Y119:$Y$406,0),406),1)))),"")</f>
        <v/>
      </c>
      <c r="AJ118" s="40" t="str">
        <f>IF(ISNUMBER(X118),COUNT($X$7:X118),"")</f>
        <v/>
      </c>
      <c r="AL118" s="40" t="str">
        <f t="shared" si="71"/>
        <v/>
      </c>
      <c r="AM118" s="40" t="str">
        <f t="shared" si="72"/>
        <v/>
      </c>
      <c r="AP118" s="34" t="str">
        <f t="shared" si="73"/>
        <v/>
      </c>
      <c r="AQ118" s="34" t="str">
        <f t="shared" si="67"/>
        <v/>
      </c>
      <c r="AS118" s="5"/>
      <c r="AT118" s="16"/>
      <c r="AU118" s="16"/>
      <c r="AV118" s="108"/>
      <c r="AW118" s="109"/>
      <c r="AX118" s="34" t="str">
        <f t="shared" si="74"/>
        <v/>
      </c>
      <c r="AY118" s="34" t="str">
        <f t="shared" si="75"/>
        <v/>
      </c>
      <c r="BA118" s="91" t="str">
        <f>IF(OR(BB118="",BC118&lt;&gt;"",BD118&lt;&gt;""),"",COUNT($BA$6:BA117)+1)</f>
        <v/>
      </c>
      <c r="BB118" s="90" t="str">
        <f t="shared" si="79"/>
        <v/>
      </c>
      <c r="BC118" s="41" t="str">
        <f t="shared" si="76"/>
        <v>132</v>
      </c>
      <c r="BD118" s="34">
        <f>IF(ISNUMBER(MATCH(BB118,$BB$6:BB117,0)),2,"")</f>
        <v>2</v>
      </c>
      <c r="BE118" s="34" t="str">
        <f t="shared" si="77"/>
        <v/>
      </c>
      <c r="BK118" s="81">
        <f>IFERROR(IF(D118="",0,MATCH(D118,$D$6:D117,0)),0)+BL118</f>
        <v>0</v>
      </c>
      <c r="BL118" s="81">
        <f t="shared" si="78"/>
        <v>0</v>
      </c>
    </row>
    <row r="119" spans="2:64" x14ac:dyDescent="0.25">
      <c r="B119" s="5">
        <v>113</v>
      </c>
      <c r="C119" s="34" t="str">
        <f>IFERROR(IF(Calculation!D119="","",1),"")</f>
        <v/>
      </c>
      <c r="D119" s="67" t="str">
        <f>IFERROR(IF(INDEX(Mindmap!$B$9:$B$408,B119,1)=0,"",INDEX(Mindmap!$B$9:$B$408,B119,1)),"")</f>
        <v/>
      </c>
      <c r="E119" s="67">
        <f t="shared" si="48"/>
        <v>999999999</v>
      </c>
      <c r="F119" s="67" t="str">
        <f t="shared" si="80"/>
        <v/>
      </c>
      <c r="G119" s="67" t="str">
        <f t="shared" si="81"/>
        <v/>
      </c>
      <c r="H119" s="67" t="str">
        <f t="shared" si="82"/>
        <v/>
      </c>
      <c r="I119" s="67" t="str">
        <f t="shared" si="83"/>
        <v/>
      </c>
      <c r="J119" s="67" t="str">
        <f t="shared" si="84"/>
        <v/>
      </c>
      <c r="K119" s="67" t="str">
        <f t="shared" si="85"/>
        <v/>
      </c>
      <c r="L119" s="67" t="str">
        <f t="shared" si="86"/>
        <v/>
      </c>
      <c r="M119" s="67" t="str">
        <f t="shared" si="87"/>
        <v/>
      </c>
      <c r="N119" s="67" t="str">
        <f t="shared" si="88"/>
        <v/>
      </c>
      <c r="O119" s="67" t="str">
        <f t="shared" si="89"/>
        <v/>
      </c>
      <c r="P119" s="67" t="str">
        <f t="shared" si="90"/>
        <v/>
      </c>
      <c r="Q119" s="67" t="str">
        <f t="shared" si="68"/>
        <v/>
      </c>
      <c r="R119" s="37" t="str">
        <f t="shared" si="59"/>
        <v/>
      </c>
      <c r="S119" s="67">
        <f t="shared" si="69"/>
        <v>999999999</v>
      </c>
      <c r="T119" s="67" t="str">
        <f t="shared" si="60"/>
        <v/>
      </c>
      <c r="U119" s="68" t="str">
        <f>IFERROR(""&amp;INDEX(automaticUpdate,MATCH(Calculation!T119,changerange,0),1),"")</f>
        <v/>
      </c>
      <c r="V119" s="68" t="str">
        <f>IFERROR(IF(LEN(INDEX(Mindmap!$D$9:$D$407,MATCH(Calculation!T119,changerange,0),1))=0,"",INDEX(Mindmap!$D$9:$D$407,MATCH(Calculation!T119,changerange,0),1)),"")</f>
        <v/>
      </c>
      <c r="W119" s="67" t="str">
        <f t="shared" si="91"/>
        <v xml:space="preserve"> - </v>
      </c>
      <c r="X119" s="34" t="str">
        <f t="array" ref="X119">IFERROR(IF(AND(LEN(T119)&gt;0, Y119&gt;1),IF(MATCH(1,(IFERROR(SEARCH(T119&amp;".",$T$7:$T$406),0)),0)&gt;0,""),""),maxL)</f>
        <v/>
      </c>
      <c r="Y119" s="35" t="str">
        <f t="shared" si="70"/>
        <v/>
      </c>
      <c r="Z119" s="34" t="str">
        <f t="shared" si="62"/>
        <v/>
      </c>
      <c r="AA119" s="36" t="str">
        <f t="shared" si="63"/>
        <v/>
      </c>
      <c r="AB119" s="34" t="str">
        <f t="shared" si="92"/>
        <v/>
      </c>
      <c r="AC119" s="34" t="str">
        <f t="shared" si="93"/>
        <v/>
      </c>
      <c r="AH119" s="80" t="str">
        <f t="shared" si="66"/>
        <v/>
      </c>
      <c r="AI119" s="39" t="str">
        <f t="array" aca="1" ref="AI119" ca="1">IF(AND(X119="",ISNUMBER(Y119)),IF(Y119=1,IF($AJ$5&lt;=COUNTIF($Y$7:$Y$406,1),COUNTIF($Y$7:Y119,1),IFERROR(IF($BI$20="Y",0.5,1)*$AJ$5*COUNTIF($Y$7:Y119,1)/(1+COUNTIF($Y$7:$Y$406,1)), COUNTIF($Y$7:Y119,1))),
IF(OR(Y120=Y121,AND(Y120&gt;Y119,Y118&gt;=Y119)),AVERAGE(OFFSET(AJ119,0,0,IFERROR(MATCH(TRUE,Y120:$Y$406&lt;=Y119,0),406),1)),MIN(OFFSET(AJ119,0,0,IFERROR(MATCH(Y119,Y120:$Y$406,0),406),1)))),"")</f>
        <v/>
      </c>
      <c r="AJ119" s="40" t="str">
        <f>IF(ISNUMBER(X119),COUNT($X$7:X119),"")</f>
        <v/>
      </c>
      <c r="AL119" s="40" t="str">
        <f t="shared" si="71"/>
        <v/>
      </c>
      <c r="AM119" s="40" t="str">
        <f t="shared" si="72"/>
        <v/>
      </c>
      <c r="AP119" s="34" t="str">
        <f t="shared" si="73"/>
        <v/>
      </c>
      <c r="AQ119" s="34" t="str">
        <f t="shared" si="67"/>
        <v/>
      </c>
      <c r="AS119" s="5"/>
      <c r="AT119" s="16"/>
      <c r="AU119" s="16"/>
      <c r="AV119" s="108"/>
      <c r="AW119" s="109"/>
      <c r="AX119" s="34" t="str">
        <f t="shared" si="74"/>
        <v/>
      </c>
      <c r="AY119" s="34" t="str">
        <f t="shared" si="75"/>
        <v/>
      </c>
      <c r="BA119" s="91" t="str">
        <f>IF(OR(BB119="",BC119&lt;&gt;"",BD119&lt;&gt;""),"",COUNT($BA$6:BA118)+1)</f>
        <v/>
      </c>
      <c r="BB119" s="90" t="str">
        <f t="shared" si="79"/>
        <v/>
      </c>
      <c r="BC119" s="41" t="str">
        <f t="shared" si="76"/>
        <v>132</v>
      </c>
      <c r="BD119" s="34">
        <f>IF(ISNUMBER(MATCH(BB119,$BB$6:BB118,0)),2,"")</f>
        <v>2</v>
      </c>
      <c r="BE119" s="34" t="str">
        <f t="shared" si="77"/>
        <v/>
      </c>
      <c r="BK119" s="81">
        <f>IFERROR(IF(D119="",0,MATCH(D119,$D$6:D118,0)),0)+BL119</f>
        <v>0</v>
      </c>
      <c r="BL119" s="81">
        <f t="shared" si="78"/>
        <v>0</v>
      </c>
    </row>
    <row r="120" spans="2:64" x14ac:dyDescent="0.25">
      <c r="B120" s="5">
        <v>114</v>
      </c>
      <c r="C120" s="34" t="str">
        <f>IFERROR(IF(Calculation!D120="","",1),"")</f>
        <v/>
      </c>
      <c r="D120" s="67" t="str">
        <f>IFERROR(IF(INDEX(Mindmap!$B$9:$B$408,B120,1)=0,"",INDEX(Mindmap!$B$9:$B$408,B120,1)),"")</f>
        <v/>
      </c>
      <c r="E120" s="67">
        <f t="shared" si="48"/>
        <v>999999999</v>
      </c>
      <c r="F120" s="67" t="str">
        <f t="shared" si="80"/>
        <v/>
      </c>
      <c r="G120" s="67" t="str">
        <f t="shared" si="81"/>
        <v/>
      </c>
      <c r="H120" s="67" t="str">
        <f t="shared" si="82"/>
        <v/>
      </c>
      <c r="I120" s="67" t="str">
        <f t="shared" si="83"/>
        <v/>
      </c>
      <c r="J120" s="67" t="str">
        <f t="shared" si="84"/>
        <v/>
      </c>
      <c r="K120" s="67" t="str">
        <f t="shared" si="85"/>
        <v/>
      </c>
      <c r="L120" s="67" t="str">
        <f t="shared" si="86"/>
        <v/>
      </c>
      <c r="M120" s="67" t="str">
        <f t="shared" si="87"/>
        <v/>
      </c>
      <c r="N120" s="67" t="str">
        <f t="shared" si="88"/>
        <v/>
      </c>
      <c r="O120" s="67" t="str">
        <f t="shared" si="89"/>
        <v/>
      </c>
      <c r="P120" s="67" t="str">
        <f t="shared" si="90"/>
        <v/>
      </c>
      <c r="Q120" s="67" t="str">
        <f t="shared" si="68"/>
        <v/>
      </c>
      <c r="R120" s="37" t="str">
        <f t="shared" si="59"/>
        <v/>
      </c>
      <c r="S120" s="67">
        <f t="shared" si="69"/>
        <v>999999999</v>
      </c>
      <c r="T120" s="67" t="str">
        <f t="shared" si="60"/>
        <v/>
      </c>
      <c r="U120" s="68" t="str">
        <f>IFERROR(""&amp;INDEX(automaticUpdate,MATCH(Calculation!T120,changerange,0),1),"")</f>
        <v/>
      </c>
      <c r="V120" s="68" t="str">
        <f>IFERROR(IF(LEN(INDEX(Mindmap!$D$9:$D$407,MATCH(Calculation!T120,changerange,0),1))=0,"",INDEX(Mindmap!$D$9:$D$407,MATCH(Calculation!T120,changerange,0),1)),"")</f>
        <v/>
      </c>
      <c r="W120" s="67" t="str">
        <f t="shared" si="91"/>
        <v xml:space="preserve"> - </v>
      </c>
      <c r="X120" s="34" t="str">
        <f t="array" ref="X120">IFERROR(IF(AND(LEN(T120)&gt;0, Y120&gt;1),IF(MATCH(1,(IFERROR(SEARCH(T120&amp;".",$T$7:$T$406),0)),0)&gt;0,""),""),maxL)</f>
        <v/>
      </c>
      <c r="Y120" s="35" t="str">
        <f t="shared" si="70"/>
        <v/>
      </c>
      <c r="Z120" s="34" t="str">
        <f t="shared" si="62"/>
        <v/>
      </c>
      <c r="AA120" s="36" t="str">
        <f t="shared" si="63"/>
        <v/>
      </c>
      <c r="AB120" s="34" t="str">
        <f t="shared" si="92"/>
        <v/>
      </c>
      <c r="AC120" s="34" t="str">
        <f t="shared" si="93"/>
        <v/>
      </c>
      <c r="AH120" s="80" t="str">
        <f t="shared" si="66"/>
        <v/>
      </c>
      <c r="AI120" s="39" t="str">
        <f t="array" aca="1" ref="AI120" ca="1">IF(AND(X120="",ISNUMBER(Y120)),IF(Y120=1,IF($AJ$5&lt;=COUNTIF($Y$7:$Y$406,1),COUNTIF($Y$7:Y120,1),IFERROR(IF($BI$20="Y",0.5,1)*$AJ$5*COUNTIF($Y$7:Y120,1)/(1+COUNTIF($Y$7:$Y$406,1)), COUNTIF($Y$7:Y120,1))),
IF(OR(Y121=Y122,AND(Y121&gt;Y120,Y119&gt;=Y120)),AVERAGE(OFFSET(AJ120,0,0,IFERROR(MATCH(TRUE,Y121:$Y$406&lt;=Y120,0),406),1)),MIN(OFFSET(AJ120,0,0,IFERROR(MATCH(Y120,Y121:$Y$406,0),406),1)))),"")</f>
        <v/>
      </c>
      <c r="AJ120" s="40" t="str">
        <f>IF(ISNUMBER(X120),COUNT($X$7:X120),"")</f>
        <v/>
      </c>
      <c r="AL120" s="40" t="str">
        <f t="shared" si="71"/>
        <v/>
      </c>
      <c r="AM120" s="40" t="str">
        <f t="shared" si="72"/>
        <v/>
      </c>
      <c r="AP120" s="34" t="str">
        <f t="shared" si="73"/>
        <v/>
      </c>
      <c r="AQ120" s="34" t="str">
        <f t="shared" si="67"/>
        <v/>
      </c>
      <c r="AS120" s="5"/>
      <c r="AT120" s="16"/>
      <c r="AU120" s="16"/>
      <c r="AV120" s="108"/>
      <c r="AW120" s="109"/>
      <c r="AX120" s="34" t="str">
        <f t="shared" si="74"/>
        <v/>
      </c>
      <c r="AY120" s="34" t="str">
        <f t="shared" si="75"/>
        <v/>
      </c>
      <c r="BA120" s="91" t="str">
        <f>IF(OR(BB120="",BC120&lt;&gt;"",BD120&lt;&gt;""),"",COUNT($BA$6:BA119)+1)</f>
        <v/>
      </c>
      <c r="BB120" s="90" t="str">
        <f t="shared" si="79"/>
        <v/>
      </c>
      <c r="BC120" s="41" t="str">
        <f t="shared" si="76"/>
        <v>132</v>
      </c>
      <c r="BD120" s="34">
        <f>IF(ISNUMBER(MATCH(BB120,$BB$6:BB119,0)),2,"")</f>
        <v>2</v>
      </c>
      <c r="BE120" s="34" t="str">
        <f t="shared" si="77"/>
        <v/>
      </c>
      <c r="BK120" s="81">
        <f>IFERROR(IF(D120="",0,MATCH(D120,$D$6:D119,0)),0)+BL120</f>
        <v>0</v>
      </c>
      <c r="BL120" s="81">
        <f t="shared" si="78"/>
        <v>0</v>
      </c>
    </row>
    <row r="121" spans="2:64" x14ac:dyDescent="0.25">
      <c r="B121" s="5">
        <v>115</v>
      </c>
      <c r="C121" s="34" t="str">
        <f>IFERROR(IF(Calculation!D121="","",1),"")</f>
        <v/>
      </c>
      <c r="D121" s="67" t="str">
        <f>IFERROR(IF(INDEX(Mindmap!$B$9:$B$408,B121,1)=0,"",INDEX(Mindmap!$B$9:$B$408,B121,1)),"")</f>
        <v/>
      </c>
      <c r="E121" s="67">
        <f t="shared" si="48"/>
        <v>999999999</v>
      </c>
      <c r="F121" s="67" t="str">
        <f t="shared" si="80"/>
        <v/>
      </c>
      <c r="G121" s="67" t="str">
        <f t="shared" si="81"/>
        <v/>
      </c>
      <c r="H121" s="67" t="str">
        <f t="shared" si="82"/>
        <v/>
      </c>
      <c r="I121" s="67" t="str">
        <f t="shared" si="83"/>
        <v/>
      </c>
      <c r="J121" s="67" t="str">
        <f t="shared" si="84"/>
        <v/>
      </c>
      <c r="K121" s="67" t="str">
        <f t="shared" si="85"/>
        <v/>
      </c>
      <c r="L121" s="67" t="str">
        <f t="shared" si="86"/>
        <v/>
      </c>
      <c r="M121" s="67" t="str">
        <f t="shared" si="87"/>
        <v/>
      </c>
      <c r="N121" s="67" t="str">
        <f t="shared" si="88"/>
        <v/>
      </c>
      <c r="O121" s="67" t="str">
        <f t="shared" si="89"/>
        <v/>
      </c>
      <c r="P121" s="67" t="str">
        <f t="shared" si="90"/>
        <v/>
      </c>
      <c r="Q121" s="67" t="str">
        <f t="shared" si="68"/>
        <v/>
      </c>
      <c r="R121" s="37" t="str">
        <f t="shared" si="59"/>
        <v/>
      </c>
      <c r="S121" s="67">
        <f t="shared" si="69"/>
        <v>999999999</v>
      </c>
      <c r="T121" s="67" t="str">
        <f t="shared" si="60"/>
        <v/>
      </c>
      <c r="U121" s="68" t="str">
        <f>IFERROR(""&amp;INDEX(automaticUpdate,MATCH(Calculation!T121,changerange,0),1),"")</f>
        <v/>
      </c>
      <c r="V121" s="68" t="str">
        <f>IFERROR(IF(LEN(INDEX(Mindmap!$D$9:$D$407,MATCH(Calculation!T121,changerange,0),1))=0,"",INDEX(Mindmap!$D$9:$D$407,MATCH(Calculation!T121,changerange,0),1)),"")</f>
        <v/>
      </c>
      <c r="W121" s="67" t="str">
        <f t="shared" si="91"/>
        <v xml:space="preserve"> - </v>
      </c>
      <c r="X121" s="34" t="str">
        <f t="array" ref="X121">IFERROR(IF(AND(LEN(T121)&gt;0, Y121&gt;1),IF(MATCH(1,(IFERROR(SEARCH(T121&amp;".",$T$7:$T$406),0)),0)&gt;0,""),""),maxL)</f>
        <v/>
      </c>
      <c r="Y121" s="35" t="str">
        <f t="shared" si="70"/>
        <v/>
      </c>
      <c r="Z121" s="34" t="str">
        <f t="shared" si="62"/>
        <v/>
      </c>
      <c r="AA121" s="36" t="str">
        <f t="shared" si="63"/>
        <v/>
      </c>
      <c r="AB121" s="34" t="str">
        <f t="shared" si="92"/>
        <v/>
      </c>
      <c r="AC121" s="34" t="str">
        <f t="shared" si="93"/>
        <v/>
      </c>
      <c r="AH121" s="80" t="str">
        <f t="shared" si="66"/>
        <v/>
      </c>
      <c r="AI121" s="39" t="str">
        <f t="array" aca="1" ref="AI121" ca="1">IF(AND(X121="",ISNUMBER(Y121)),IF(Y121=1,IF($AJ$5&lt;=COUNTIF($Y$7:$Y$406,1),COUNTIF($Y$7:Y121,1),IFERROR(IF($BI$20="Y",0.5,1)*$AJ$5*COUNTIF($Y$7:Y121,1)/(1+COUNTIF($Y$7:$Y$406,1)), COUNTIF($Y$7:Y121,1))),
IF(OR(Y122=Y123,AND(Y122&gt;Y121,Y120&gt;=Y121)),AVERAGE(OFFSET(AJ121,0,0,IFERROR(MATCH(TRUE,Y122:$Y$406&lt;=Y121,0),406),1)),MIN(OFFSET(AJ121,0,0,IFERROR(MATCH(Y121,Y122:$Y$406,0),406),1)))),"")</f>
        <v/>
      </c>
      <c r="AJ121" s="40" t="str">
        <f>IF(ISNUMBER(X121),COUNT($X$7:X121),"")</f>
        <v/>
      </c>
      <c r="AL121" s="40" t="str">
        <f t="shared" si="71"/>
        <v/>
      </c>
      <c r="AM121" s="40" t="str">
        <f t="shared" si="72"/>
        <v/>
      </c>
      <c r="AP121" s="34" t="str">
        <f t="shared" si="73"/>
        <v/>
      </c>
      <c r="AQ121" s="34" t="str">
        <f t="shared" si="67"/>
        <v/>
      </c>
      <c r="AS121" s="5"/>
      <c r="AT121" s="16"/>
      <c r="AU121" s="16"/>
      <c r="AV121" s="108"/>
      <c r="AW121" s="109"/>
      <c r="AX121" s="34" t="str">
        <f t="shared" si="74"/>
        <v/>
      </c>
      <c r="AY121" s="34" t="str">
        <f t="shared" si="75"/>
        <v/>
      </c>
      <c r="BA121" s="91" t="str">
        <f>IF(OR(BB121="",BC121&lt;&gt;"",BD121&lt;&gt;""),"",COUNT($BA$6:BA120)+1)</f>
        <v/>
      </c>
      <c r="BB121" s="90" t="str">
        <f t="shared" si="79"/>
        <v/>
      </c>
      <c r="BC121" s="41" t="str">
        <f t="shared" si="76"/>
        <v>132</v>
      </c>
      <c r="BD121" s="34">
        <f>IF(ISNUMBER(MATCH(BB121,$BB$6:BB120,0)),2,"")</f>
        <v>2</v>
      </c>
      <c r="BE121" s="34" t="str">
        <f t="shared" si="77"/>
        <v/>
      </c>
      <c r="BK121" s="81">
        <f>IFERROR(IF(D121="",0,MATCH(D121,$D$6:D120,0)),0)+BL121</f>
        <v>0</v>
      </c>
      <c r="BL121" s="81">
        <f t="shared" si="78"/>
        <v>0</v>
      </c>
    </row>
    <row r="122" spans="2:64" x14ac:dyDescent="0.25">
      <c r="B122" s="5">
        <v>116</v>
      </c>
      <c r="C122" s="34" t="str">
        <f>IFERROR(IF(Calculation!D122="","",1),"")</f>
        <v/>
      </c>
      <c r="D122" s="67" t="str">
        <f>IFERROR(IF(INDEX(Mindmap!$B$9:$B$408,B122,1)=0,"",INDEX(Mindmap!$B$9:$B$408,B122,1)),"")</f>
        <v/>
      </c>
      <c r="E122" s="67">
        <f t="shared" si="48"/>
        <v>999999999</v>
      </c>
      <c r="F122" s="67" t="str">
        <f t="shared" si="80"/>
        <v/>
      </c>
      <c r="G122" s="67" t="str">
        <f t="shared" si="81"/>
        <v/>
      </c>
      <c r="H122" s="67" t="str">
        <f t="shared" si="82"/>
        <v/>
      </c>
      <c r="I122" s="67" t="str">
        <f t="shared" si="83"/>
        <v/>
      </c>
      <c r="J122" s="67" t="str">
        <f t="shared" si="84"/>
        <v/>
      </c>
      <c r="K122" s="67" t="str">
        <f t="shared" si="85"/>
        <v/>
      </c>
      <c r="L122" s="67" t="str">
        <f t="shared" si="86"/>
        <v/>
      </c>
      <c r="M122" s="67" t="str">
        <f t="shared" si="87"/>
        <v/>
      </c>
      <c r="N122" s="67" t="str">
        <f t="shared" si="88"/>
        <v/>
      </c>
      <c r="O122" s="67" t="str">
        <f t="shared" si="89"/>
        <v/>
      </c>
      <c r="P122" s="67" t="str">
        <f t="shared" si="90"/>
        <v/>
      </c>
      <c r="Q122" s="67" t="str">
        <f t="shared" si="68"/>
        <v/>
      </c>
      <c r="R122" s="37" t="str">
        <f t="shared" si="59"/>
        <v/>
      </c>
      <c r="S122" s="67">
        <f t="shared" si="69"/>
        <v>999999999</v>
      </c>
      <c r="T122" s="67" t="str">
        <f t="shared" si="60"/>
        <v/>
      </c>
      <c r="U122" s="68" t="str">
        <f>IFERROR(""&amp;INDEX(automaticUpdate,MATCH(Calculation!T122,changerange,0),1),"")</f>
        <v/>
      </c>
      <c r="V122" s="68" t="str">
        <f>IFERROR(IF(LEN(INDEX(Mindmap!$D$9:$D$407,MATCH(Calculation!T122,changerange,0),1))=0,"",INDEX(Mindmap!$D$9:$D$407,MATCH(Calculation!T122,changerange,0),1)),"")</f>
        <v/>
      </c>
      <c r="W122" s="67" t="str">
        <f t="shared" si="91"/>
        <v xml:space="preserve"> - </v>
      </c>
      <c r="X122" s="34" t="str">
        <f t="array" ref="X122">IFERROR(IF(AND(LEN(T122)&gt;0, Y122&gt;1),IF(MATCH(1,(IFERROR(SEARCH(T122&amp;".",$T$7:$T$406),0)),0)&gt;0,""),""),maxL)</f>
        <v/>
      </c>
      <c r="Y122" s="35" t="str">
        <f t="shared" si="70"/>
        <v/>
      </c>
      <c r="Z122" s="34" t="str">
        <f t="shared" si="62"/>
        <v/>
      </c>
      <c r="AA122" s="36" t="str">
        <f t="shared" si="63"/>
        <v/>
      </c>
      <c r="AB122" s="34" t="str">
        <f t="shared" si="92"/>
        <v/>
      </c>
      <c r="AC122" s="34" t="str">
        <f t="shared" si="93"/>
        <v/>
      </c>
      <c r="AH122" s="80" t="str">
        <f t="shared" si="66"/>
        <v/>
      </c>
      <c r="AI122" s="39" t="str">
        <f t="array" aca="1" ref="AI122" ca="1">IF(AND(X122="",ISNUMBER(Y122)),IF(Y122=1,IF($AJ$5&lt;=COUNTIF($Y$7:$Y$406,1),COUNTIF($Y$7:Y122,1),IFERROR(IF($BI$20="Y",0.5,1)*$AJ$5*COUNTIF($Y$7:Y122,1)/(1+COUNTIF($Y$7:$Y$406,1)), COUNTIF($Y$7:Y122,1))),
IF(OR(Y123=Y124,AND(Y123&gt;Y122,Y121&gt;=Y122)),AVERAGE(OFFSET(AJ122,0,0,IFERROR(MATCH(TRUE,Y123:$Y$406&lt;=Y122,0),406),1)),MIN(OFFSET(AJ122,0,0,IFERROR(MATCH(Y122,Y123:$Y$406,0),406),1)))),"")</f>
        <v/>
      </c>
      <c r="AJ122" s="40" t="str">
        <f>IF(ISNUMBER(X122),COUNT($X$7:X122),"")</f>
        <v/>
      </c>
      <c r="AL122" s="40" t="str">
        <f t="shared" si="71"/>
        <v/>
      </c>
      <c r="AM122" s="40" t="str">
        <f t="shared" si="72"/>
        <v/>
      </c>
      <c r="AP122" s="34" t="str">
        <f t="shared" si="73"/>
        <v/>
      </c>
      <c r="AQ122" s="34" t="str">
        <f t="shared" si="67"/>
        <v/>
      </c>
      <c r="AS122" s="5"/>
      <c r="AT122" s="16"/>
      <c r="AU122" s="16"/>
      <c r="AV122" s="108"/>
      <c r="AW122" s="109"/>
      <c r="AX122" s="34" t="str">
        <f t="shared" si="74"/>
        <v/>
      </c>
      <c r="AY122" s="34" t="str">
        <f t="shared" si="75"/>
        <v/>
      </c>
      <c r="BA122" s="91" t="str">
        <f>IF(OR(BB122="",BC122&lt;&gt;"",BD122&lt;&gt;""),"",COUNT($BA$6:BA121)+1)</f>
        <v/>
      </c>
      <c r="BB122" s="90" t="str">
        <f t="shared" si="79"/>
        <v/>
      </c>
      <c r="BC122" s="41" t="str">
        <f t="shared" si="76"/>
        <v>132</v>
      </c>
      <c r="BD122" s="34">
        <f>IF(ISNUMBER(MATCH(BB122,$BB$6:BB121,0)),2,"")</f>
        <v>2</v>
      </c>
      <c r="BE122" s="34" t="str">
        <f t="shared" si="77"/>
        <v/>
      </c>
      <c r="BK122" s="81">
        <f>IFERROR(IF(D122="",0,MATCH(D122,$D$6:D121,0)),0)+BL122</f>
        <v>0</v>
      </c>
      <c r="BL122" s="81">
        <f t="shared" si="78"/>
        <v>0</v>
      </c>
    </row>
    <row r="123" spans="2:64" x14ac:dyDescent="0.25">
      <c r="B123" s="5">
        <v>117</v>
      </c>
      <c r="C123" s="34" t="str">
        <f>IFERROR(IF(Calculation!D123="","",1),"")</f>
        <v/>
      </c>
      <c r="D123" s="67" t="str">
        <f>IFERROR(IF(INDEX(Mindmap!$B$9:$B$408,B123,1)=0,"",INDEX(Mindmap!$B$9:$B$408,B123,1)),"")</f>
        <v/>
      </c>
      <c r="E123" s="67">
        <f t="shared" si="48"/>
        <v>999999999</v>
      </c>
      <c r="F123" s="67" t="str">
        <f t="shared" si="80"/>
        <v/>
      </c>
      <c r="G123" s="67" t="str">
        <f t="shared" si="81"/>
        <v/>
      </c>
      <c r="H123" s="67" t="str">
        <f t="shared" si="82"/>
        <v/>
      </c>
      <c r="I123" s="67" t="str">
        <f t="shared" si="83"/>
        <v/>
      </c>
      <c r="J123" s="67" t="str">
        <f t="shared" si="84"/>
        <v/>
      </c>
      <c r="K123" s="67" t="str">
        <f t="shared" si="85"/>
        <v/>
      </c>
      <c r="L123" s="67" t="str">
        <f t="shared" si="86"/>
        <v/>
      </c>
      <c r="M123" s="67" t="str">
        <f t="shared" si="87"/>
        <v/>
      </c>
      <c r="N123" s="67" t="str">
        <f t="shared" si="88"/>
        <v/>
      </c>
      <c r="O123" s="67" t="str">
        <f t="shared" si="89"/>
        <v/>
      </c>
      <c r="P123" s="67" t="str">
        <f t="shared" si="90"/>
        <v/>
      </c>
      <c r="Q123" s="67" t="str">
        <f t="shared" si="68"/>
        <v/>
      </c>
      <c r="R123" s="37" t="str">
        <f t="shared" si="59"/>
        <v/>
      </c>
      <c r="S123" s="67">
        <f t="shared" si="69"/>
        <v>999999999</v>
      </c>
      <c r="T123" s="67" t="str">
        <f t="shared" si="60"/>
        <v/>
      </c>
      <c r="U123" s="68" t="str">
        <f>IFERROR(""&amp;INDEX(automaticUpdate,MATCH(Calculation!T123,changerange,0),1),"")</f>
        <v/>
      </c>
      <c r="V123" s="68" t="str">
        <f>IFERROR(IF(LEN(INDEX(Mindmap!$D$9:$D$407,MATCH(Calculation!T123,changerange,0),1))=0,"",INDEX(Mindmap!$D$9:$D$407,MATCH(Calculation!T123,changerange,0),1)),"")</f>
        <v/>
      </c>
      <c r="W123" s="67" t="str">
        <f t="shared" si="91"/>
        <v xml:space="preserve"> - </v>
      </c>
      <c r="X123" s="34" t="str">
        <f t="array" ref="X123">IFERROR(IF(AND(LEN(T123)&gt;0, Y123&gt;1),IF(MATCH(1,(IFERROR(SEARCH(T123&amp;".",$T$7:$T$406),0)),0)&gt;0,""),""),maxL)</f>
        <v/>
      </c>
      <c r="Y123" s="35" t="str">
        <f t="shared" si="70"/>
        <v/>
      </c>
      <c r="Z123" s="34" t="str">
        <f t="shared" si="62"/>
        <v/>
      </c>
      <c r="AA123" s="36" t="str">
        <f t="shared" si="63"/>
        <v/>
      </c>
      <c r="AB123" s="34" t="str">
        <f t="shared" si="92"/>
        <v/>
      </c>
      <c r="AC123" s="34" t="str">
        <f t="shared" si="93"/>
        <v/>
      </c>
      <c r="AH123" s="80" t="str">
        <f t="shared" si="66"/>
        <v/>
      </c>
      <c r="AI123" s="39" t="str">
        <f t="array" aca="1" ref="AI123" ca="1">IF(AND(X123="",ISNUMBER(Y123)),IF(Y123=1,IF($AJ$5&lt;=COUNTIF($Y$7:$Y$406,1),COUNTIF($Y$7:Y123,1),IFERROR(IF($BI$20="Y",0.5,1)*$AJ$5*COUNTIF($Y$7:Y123,1)/(1+COUNTIF($Y$7:$Y$406,1)), COUNTIF($Y$7:Y123,1))),
IF(OR(Y124=Y125,AND(Y124&gt;Y123,Y122&gt;=Y123)),AVERAGE(OFFSET(AJ123,0,0,IFERROR(MATCH(TRUE,Y124:$Y$406&lt;=Y123,0),406),1)),MIN(OFFSET(AJ123,0,0,IFERROR(MATCH(Y123,Y124:$Y$406,0),406),1)))),"")</f>
        <v/>
      </c>
      <c r="AJ123" s="40" t="str">
        <f>IF(ISNUMBER(X123),COUNT($X$7:X123),"")</f>
        <v/>
      </c>
      <c r="AL123" s="40" t="str">
        <f t="shared" si="71"/>
        <v/>
      </c>
      <c r="AM123" s="40" t="str">
        <f t="shared" si="72"/>
        <v/>
      </c>
      <c r="AP123" s="34" t="str">
        <f t="shared" si="73"/>
        <v/>
      </c>
      <c r="AQ123" s="34" t="str">
        <f t="shared" si="67"/>
        <v/>
      </c>
      <c r="AS123" s="5"/>
      <c r="AT123" s="16"/>
      <c r="AU123" s="16"/>
      <c r="AV123" s="108"/>
      <c r="AW123" s="109"/>
      <c r="AX123" s="34" t="str">
        <f t="shared" si="74"/>
        <v/>
      </c>
      <c r="AY123" s="34" t="str">
        <f t="shared" si="75"/>
        <v/>
      </c>
      <c r="BA123" s="91" t="str">
        <f>IF(OR(BB123="",BC123&lt;&gt;"",BD123&lt;&gt;""),"",COUNT($BA$6:BA122)+1)</f>
        <v/>
      </c>
      <c r="BB123" s="90" t="str">
        <f t="shared" si="79"/>
        <v/>
      </c>
      <c r="BC123" s="41" t="str">
        <f t="shared" si="76"/>
        <v>132</v>
      </c>
      <c r="BD123" s="34">
        <f>IF(ISNUMBER(MATCH(BB123,$BB$6:BB122,0)),2,"")</f>
        <v>2</v>
      </c>
      <c r="BE123" s="34" t="str">
        <f t="shared" si="77"/>
        <v/>
      </c>
      <c r="BK123" s="81">
        <f>IFERROR(IF(D123="",0,MATCH(D123,$D$6:D122,0)),0)+BL123</f>
        <v>0</v>
      </c>
      <c r="BL123" s="81">
        <f t="shared" si="78"/>
        <v>0</v>
      </c>
    </row>
    <row r="124" spans="2:64" x14ac:dyDescent="0.25">
      <c r="B124" s="5">
        <v>118</v>
      </c>
      <c r="C124" s="34" t="str">
        <f>IFERROR(IF(Calculation!D124="","",1),"")</f>
        <v/>
      </c>
      <c r="D124" s="67" t="str">
        <f>IFERROR(IF(INDEX(Mindmap!$B$9:$B$408,B124,1)=0,"",INDEX(Mindmap!$B$9:$B$408,B124,1)),"")</f>
        <v/>
      </c>
      <c r="E124" s="67">
        <f t="shared" si="48"/>
        <v>999999999</v>
      </c>
      <c r="F124" s="67" t="str">
        <f t="shared" si="80"/>
        <v/>
      </c>
      <c r="G124" s="67" t="str">
        <f t="shared" si="81"/>
        <v/>
      </c>
      <c r="H124" s="67" t="str">
        <f t="shared" si="82"/>
        <v/>
      </c>
      <c r="I124" s="67" t="str">
        <f t="shared" si="83"/>
        <v/>
      </c>
      <c r="J124" s="67" t="str">
        <f t="shared" si="84"/>
        <v/>
      </c>
      <c r="K124" s="67" t="str">
        <f t="shared" si="85"/>
        <v/>
      </c>
      <c r="L124" s="67" t="str">
        <f t="shared" si="86"/>
        <v/>
      </c>
      <c r="M124" s="67" t="str">
        <f t="shared" si="87"/>
        <v/>
      </c>
      <c r="N124" s="67" t="str">
        <f t="shared" si="88"/>
        <v/>
      </c>
      <c r="O124" s="67" t="str">
        <f t="shared" si="89"/>
        <v/>
      </c>
      <c r="P124" s="67" t="str">
        <f t="shared" si="90"/>
        <v/>
      </c>
      <c r="Q124" s="67" t="str">
        <f t="shared" si="68"/>
        <v/>
      </c>
      <c r="R124" s="37" t="str">
        <f t="shared" si="59"/>
        <v/>
      </c>
      <c r="S124" s="67">
        <f t="shared" si="69"/>
        <v>999999999</v>
      </c>
      <c r="T124" s="67" t="str">
        <f t="shared" si="60"/>
        <v/>
      </c>
      <c r="U124" s="68" t="str">
        <f>IFERROR(""&amp;INDEX(automaticUpdate,MATCH(Calculation!T124,changerange,0),1),"")</f>
        <v/>
      </c>
      <c r="V124" s="68" t="str">
        <f>IFERROR(IF(LEN(INDEX(Mindmap!$D$9:$D$407,MATCH(Calculation!T124,changerange,0),1))=0,"",INDEX(Mindmap!$D$9:$D$407,MATCH(Calculation!T124,changerange,0),1)),"")</f>
        <v/>
      </c>
      <c r="W124" s="67" t="str">
        <f t="shared" si="91"/>
        <v xml:space="preserve"> - </v>
      </c>
      <c r="X124" s="34" t="str">
        <f t="array" ref="X124">IFERROR(IF(AND(LEN(T124)&gt;0, Y124&gt;1),IF(MATCH(1,(IFERROR(SEARCH(T124&amp;".",$T$7:$T$406),0)),0)&gt;0,""),""),maxL)</f>
        <v/>
      </c>
      <c r="Y124" s="35" t="str">
        <f t="shared" si="70"/>
        <v/>
      </c>
      <c r="Z124" s="34" t="str">
        <f t="shared" si="62"/>
        <v/>
      </c>
      <c r="AA124" s="36" t="str">
        <f t="shared" si="63"/>
        <v/>
      </c>
      <c r="AB124" s="34" t="str">
        <f t="shared" si="92"/>
        <v/>
      </c>
      <c r="AC124" s="34" t="str">
        <f t="shared" si="93"/>
        <v/>
      </c>
      <c r="AH124" s="80" t="str">
        <f t="shared" si="66"/>
        <v/>
      </c>
      <c r="AI124" s="39" t="str">
        <f t="array" aca="1" ref="AI124" ca="1">IF(AND(X124="",ISNUMBER(Y124)),IF(Y124=1,IF($AJ$5&lt;=COUNTIF($Y$7:$Y$406,1),COUNTIF($Y$7:Y124,1),IFERROR(IF($BI$20="Y",0.5,1)*$AJ$5*COUNTIF($Y$7:Y124,1)/(1+COUNTIF($Y$7:$Y$406,1)), COUNTIF($Y$7:Y124,1))),
IF(OR(Y125=Y126,AND(Y125&gt;Y124,Y123&gt;=Y124)),AVERAGE(OFFSET(AJ124,0,0,IFERROR(MATCH(TRUE,Y125:$Y$406&lt;=Y124,0),406),1)),MIN(OFFSET(AJ124,0,0,IFERROR(MATCH(Y124,Y125:$Y$406,0),406),1)))),"")</f>
        <v/>
      </c>
      <c r="AJ124" s="40" t="str">
        <f>IF(ISNUMBER(X124),COUNT($X$7:X124),"")</f>
        <v/>
      </c>
      <c r="AL124" s="40" t="str">
        <f t="shared" si="71"/>
        <v/>
      </c>
      <c r="AM124" s="40" t="str">
        <f t="shared" si="72"/>
        <v/>
      </c>
      <c r="AP124" s="34" t="str">
        <f t="shared" si="73"/>
        <v/>
      </c>
      <c r="AQ124" s="34" t="str">
        <f t="shared" si="67"/>
        <v/>
      </c>
      <c r="AS124" s="5"/>
      <c r="AT124" s="16"/>
      <c r="AU124" s="16"/>
      <c r="AV124" s="108"/>
      <c r="AW124" s="109"/>
      <c r="AX124" s="34" t="str">
        <f t="shared" si="74"/>
        <v/>
      </c>
      <c r="AY124" s="34" t="str">
        <f t="shared" si="75"/>
        <v/>
      </c>
      <c r="BA124" s="91" t="str">
        <f>IF(OR(BB124="",BC124&lt;&gt;"",BD124&lt;&gt;""),"",COUNT($BA$6:BA123)+1)</f>
        <v/>
      </c>
      <c r="BB124" s="90" t="str">
        <f t="shared" si="79"/>
        <v/>
      </c>
      <c r="BC124" s="41" t="str">
        <f t="shared" si="76"/>
        <v>132</v>
      </c>
      <c r="BD124" s="34">
        <f>IF(ISNUMBER(MATCH(BB124,$BB$6:BB123,0)),2,"")</f>
        <v>2</v>
      </c>
      <c r="BE124" s="34" t="str">
        <f t="shared" si="77"/>
        <v/>
      </c>
      <c r="BK124" s="81">
        <f>IFERROR(IF(D124="",0,MATCH(D124,$D$6:D123,0)),0)+BL124</f>
        <v>0</v>
      </c>
      <c r="BL124" s="81">
        <f t="shared" si="78"/>
        <v>0</v>
      </c>
    </row>
    <row r="125" spans="2:64" x14ac:dyDescent="0.25">
      <c r="B125" s="5">
        <v>119</v>
      </c>
      <c r="C125" s="34" t="str">
        <f>IFERROR(IF(Calculation!D125="","",1),"")</f>
        <v/>
      </c>
      <c r="D125" s="67" t="str">
        <f>IFERROR(IF(INDEX(Mindmap!$B$9:$B$408,B125,1)=0,"",INDEX(Mindmap!$B$9:$B$408,B125,1)),"")</f>
        <v/>
      </c>
      <c r="E125" s="67">
        <f t="shared" si="48"/>
        <v>999999999</v>
      </c>
      <c r="F125" s="67" t="str">
        <f t="shared" si="80"/>
        <v/>
      </c>
      <c r="G125" s="67" t="str">
        <f t="shared" si="81"/>
        <v/>
      </c>
      <c r="H125" s="67" t="str">
        <f t="shared" si="82"/>
        <v/>
      </c>
      <c r="I125" s="67" t="str">
        <f t="shared" si="83"/>
        <v/>
      </c>
      <c r="J125" s="67" t="str">
        <f t="shared" si="84"/>
        <v/>
      </c>
      <c r="K125" s="67" t="str">
        <f t="shared" si="85"/>
        <v/>
      </c>
      <c r="L125" s="67" t="str">
        <f t="shared" si="86"/>
        <v/>
      </c>
      <c r="M125" s="67" t="str">
        <f t="shared" si="87"/>
        <v/>
      </c>
      <c r="N125" s="67" t="str">
        <f t="shared" si="88"/>
        <v/>
      </c>
      <c r="O125" s="67" t="str">
        <f t="shared" si="89"/>
        <v/>
      </c>
      <c r="P125" s="67" t="str">
        <f t="shared" si="90"/>
        <v/>
      </c>
      <c r="Q125" s="67" t="str">
        <f t="shared" si="68"/>
        <v/>
      </c>
      <c r="R125" s="37" t="str">
        <f t="shared" si="59"/>
        <v/>
      </c>
      <c r="S125" s="67">
        <f t="shared" si="69"/>
        <v>999999999</v>
      </c>
      <c r="T125" s="67" t="str">
        <f t="shared" si="60"/>
        <v/>
      </c>
      <c r="U125" s="68" t="str">
        <f>IFERROR(""&amp;INDEX(automaticUpdate,MATCH(Calculation!T125,changerange,0),1),"")</f>
        <v/>
      </c>
      <c r="V125" s="68" t="str">
        <f>IFERROR(IF(LEN(INDEX(Mindmap!$D$9:$D$407,MATCH(Calculation!T125,changerange,0),1))=0,"",INDEX(Mindmap!$D$9:$D$407,MATCH(Calculation!T125,changerange,0),1)),"")</f>
        <v/>
      </c>
      <c r="W125" s="67" t="str">
        <f t="shared" si="91"/>
        <v xml:space="preserve"> - </v>
      </c>
      <c r="X125" s="34" t="str">
        <f t="array" ref="X125">IFERROR(IF(AND(LEN(T125)&gt;0, Y125&gt;1),IF(MATCH(1,(IFERROR(SEARCH(T125&amp;".",$T$7:$T$406),0)),0)&gt;0,""),""),maxL)</f>
        <v/>
      </c>
      <c r="Y125" s="35" t="str">
        <f t="shared" si="70"/>
        <v/>
      </c>
      <c r="Z125" s="34" t="str">
        <f t="shared" si="62"/>
        <v/>
      </c>
      <c r="AA125" s="36" t="str">
        <f t="shared" si="63"/>
        <v/>
      </c>
      <c r="AB125" s="34" t="str">
        <f t="shared" si="92"/>
        <v/>
      </c>
      <c r="AC125" s="34" t="str">
        <f t="shared" si="93"/>
        <v/>
      </c>
      <c r="AH125" s="80" t="str">
        <f t="shared" si="66"/>
        <v/>
      </c>
      <c r="AI125" s="39" t="str">
        <f t="array" aca="1" ref="AI125" ca="1">IF(AND(X125="",ISNUMBER(Y125)),IF(Y125=1,IF($AJ$5&lt;=COUNTIF($Y$7:$Y$406,1),COUNTIF($Y$7:Y125,1),IFERROR(IF($BI$20="Y",0.5,1)*$AJ$5*COUNTIF($Y$7:Y125,1)/(1+COUNTIF($Y$7:$Y$406,1)), COUNTIF($Y$7:Y125,1))),
IF(OR(Y126=Y127,AND(Y126&gt;Y125,Y124&gt;=Y125)),AVERAGE(OFFSET(AJ125,0,0,IFERROR(MATCH(TRUE,Y126:$Y$406&lt;=Y125,0),406),1)),MIN(OFFSET(AJ125,0,0,IFERROR(MATCH(Y125,Y126:$Y$406,0),406),1)))),"")</f>
        <v/>
      </c>
      <c r="AJ125" s="40" t="str">
        <f>IF(ISNUMBER(X125),COUNT($X$7:X125),"")</f>
        <v/>
      </c>
      <c r="AL125" s="40" t="str">
        <f t="shared" si="71"/>
        <v/>
      </c>
      <c r="AM125" s="40" t="str">
        <f t="shared" si="72"/>
        <v/>
      </c>
      <c r="AP125" s="34" t="str">
        <f t="shared" si="73"/>
        <v/>
      </c>
      <c r="AQ125" s="34" t="str">
        <f t="shared" si="67"/>
        <v/>
      </c>
      <c r="AS125" s="5"/>
      <c r="AT125" s="16"/>
      <c r="AU125" s="16"/>
      <c r="AV125" s="108"/>
      <c r="AW125" s="109"/>
      <c r="AX125" s="34" t="str">
        <f t="shared" si="74"/>
        <v/>
      </c>
      <c r="AY125" s="34" t="str">
        <f t="shared" si="75"/>
        <v/>
      </c>
      <c r="BA125" s="91" t="str">
        <f>IF(OR(BB125="",BC125&lt;&gt;"",BD125&lt;&gt;""),"",COUNT($BA$6:BA124)+1)</f>
        <v/>
      </c>
      <c r="BB125" s="90" t="str">
        <f t="shared" si="79"/>
        <v/>
      </c>
      <c r="BC125" s="41" t="str">
        <f t="shared" si="76"/>
        <v>132</v>
      </c>
      <c r="BD125" s="34">
        <f>IF(ISNUMBER(MATCH(BB125,$BB$6:BB124,0)),2,"")</f>
        <v>2</v>
      </c>
      <c r="BE125" s="34" t="str">
        <f t="shared" si="77"/>
        <v/>
      </c>
      <c r="BK125" s="81">
        <f>IFERROR(IF(D125="",0,MATCH(D125,$D$6:D124,0)),0)+BL125</f>
        <v>0</v>
      </c>
      <c r="BL125" s="81">
        <f t="shared" si="78"/>
        <v>0</v>
      </c>
    </row>
    <row r="126" spans="2:64" x14ac:dyDescent="0.25">
      <c r="B126" s="5">
        <v>120</v>
      </c>
      <c r="C126" s="34" t="str">
        <f>IFERROR(IF(Calculation!D126="","",1),"")</f>
        <v/>
      </c>
      <c r="D126" s="67" t="str">
        <f>IFERROR(IF(INDEX(Mindmap!$B$9:$B$408,B126,1)=0,"",INDEX(Mindmap!$B$9:$B$408,B126,1)),"")</f>
        <v/>
      </c>
      <c r="E126" s="67">
        <f t="shared" si="48"/>
        <v>999999999</v>
      </c>
      <c r="F126" s="67" t="str">
        <f t="shared" si="80"/>
        <v/>
      </c>
      <c r="G126" s="67" t="str">
        <f t="shared" si="81"/>
        <v/>
      </c>
      <c r="H126" s="67" t="str">
        <f t="shared" si="82"/>
        <v/>
      </c>
      <c r="I126" s="67" t="str">
        <f t="shared" si="83"/>
        <v/>
      </c>
      <c r="J126" s="67" t="str">
        <f t="shared" si="84"/>
        <v/>
      </c>
      <c r="K126" s="67" t="str">
        <f t="shared" si="85"/>
        <v/>
      </c>
      <c r="L126" s="67" t="str">
        <f t="shared" si="86"/>
        <v/>
      </c>
      <c r="M126" s="67" t="str">
        <f t="shared" si="87"/>
        <v/>
      </c>
      <c r="N126" s="67" t="str">
        <f t="shared" si="88"/>
        <v/>
      </c>
      <c r="O126" s="67" t="str">
        <f t="shared" si="89"/>
        <v/>
      </c>
      <c r="P126" s="67" t="str">
        <f t="shared" si="90"/>
        <v/>
      </c>
      <c r="Q126" s="67" t="str">
        <f t="shared" si="68"/>
        <v/>
      </c>
      <c r="R126" s="37" t="str">
        <f t="shared" si="59"/>
        <v/>
      </c>
      <c r="S126" s="67">
        <f t="shared" si="69"/>
        <v>999999999</v>
      </c>
      <c r="T126" s="67" t="str">
        <f t="shared" si="60"/>
        <v/>
      </c>
      <c r="U126" s="68" t="str">
        <f>IFERROR(""&amp;INDEX(automaticUpdate,MATCH(Calculation!T126,changerange,0),1),"")</f>
        <v/>
      </c>
      <c r="V126" s="68" t="str">
        <f>IFERROR(IF(LEN(INDEX(Mindmap!$D$9:$D$407,MATCH(Calculation!T126,changerange,0),1))=0,"",INDEX(Mindmap!$D$9:$D$407,MATCH(Calculation!T126,changerange,0),1)),"")</f>
        <v/>
      </c>
      <c r="W126" s="67" t="str">
        <f t="shared" si="91"/>
        <v xml:space="preserve"> - </v>
      </c>
      <c r="X126" s="34" t="str">
        <f t="array" ref="X126">IFERROR(IF(AND(LEN(T126)&gt;0, Y126&gt;1),IF(MATCH(1,(IFERROR(SEARCH(T126&amp;".",$T$7:$T$406),0)),0)&gt;0,""),""),maxL)</f>
        <v/>
      </c>
      <c r="Y126" s="35" t="str">
        <f t="shared" si="70"/>
        <v/>
      </c>
      <c r="Z126" s="34" t="str">
        <f t="shared" si="62"/>
        <v/>
      </c>
      <c r="AA126" s="36" t="str">
        <f t="shared" si="63"/>
        <v/>
      </c>
      <c r="AB126" s="34" t="str">
        <f t="shared" si="92"/>
        <v/>
      </c>
      <c r="AC126" s="34" t="str">
        <f t="shared" si="93"/>
        <v/>
      </c>
      <c r="AH126" s="80" t="str">
        <f t="shared" si="66"/>
        <v/>
      </c>
      <c r="AI126" s="39" t="str">
        <f t="array" aca="1" ref="AI126" ca="1">IF(AND(X126="",ISNUMBER(Y126)),IF(Y126=1,IF($AJ$5&lt;=COUNTIF($Y$7:$Y$406,1),COUNTIF($Y$7:Y126,1),IFERROR(IF($BI$20="Y",0.5,1)*$AJ$5*COUNTIF($Y$7:Y126,1)/(1+COUNTIF($Y$7:$Y$406,1)), COUNTIF($Y$7:Y126,1))),
IF(OR(Y127=Y128,AND(Y127&gt;Y126,Y125&gt;=Y126)),AVERAGE(OFFSET(AJ126,0,0,IFERROR(MATCH(TRUE,Y127:$Y$406&lt;=Y126,0),406),1)),MIN(OFFSET(AJ126,0,0,IFERROR(MATCH(Y126,Y127:$Y$406,0),406),1)))),"")</f>
        <v/>
      </c>
      <c r="AJ126" s="40" t="str">
        <f>IF(ISNUMBER(X126),COUNT($X$7:X126),"")</f>
        <v/>
      </c>
      <c r="AL126" s="40" t="str">
        <f t="shared" si="71"/>
        <v/>
      </c>
      <c r="AM126" s="40" t="str">
        <f t="shared" si="72"/>
        <v/>
      </c>
      <c r="AP126" s="34" t="str">
        <f t="shared" si="73"/>
        <v/>
      </c>
      <c r="AQ126" s="34" t="str">
        <f t="shared" si="67"/>
        <v/>
      </c>
      <c r="AS126" s="5"/>
      <c r="AT126" s="16"/>
      <c r="AU126" s="16"/>
      <c r="AV126" s="108"/>
      <c r="AW126" s="109"/>
      <c r="AX126" s="34" t="str">
        <f t="shared" si="74"/>
        <v/>
      </c>
      <c r="AY126" s="34" t="str">
        <f t="shared" si="75"/>
        <v/>
      </c>
      <c r="BA126" s="91" t="str">
        <f>IF(OR(BB126="",BC126&lt;&gt;"",BD126&lt;&gt;""),"",COUNT($BA$6:BA125)+1)</f>
        <v/>
      </c>
      <c r="BB126" s="90" t="str">
        <f t="shared" si="79"/>
        <v/>
      </c>
      <c r="BC126" s="41" t="str">
        <f t="shared" si="76"/>
        <v>132</v>
      </c>
      <c r="BD126" s="34">
        <f>IF(ISNUMBER(MATCH(BB126,$BB$6:BB125,0)),2,"")</f>
        <v>2</v>
      </c>
      <c r="BE126" s="34" t="str">
        <f t="shared" si="77"/>
        <v/>
      </c>
      <c r="BK126" s="81">
        <f>IFERROR(IF(D126="",0,MATCH(D126,$D$6:D125,0)),0)+BL126</f>
        <v>0</v>
      </c>
      <c r="BL126" s="81">
        <f t="shared" si="78"/>
        <v>0</v>
      </c>
    </row>
    <row r="127" spans="2:64" x14ac:dyDescent="0.25">
      <c r="B127" s="5">
        <v>121</v>
      </c>
      <c r="C127" s="34" t="str">
        <f>IFERROR(IF(Calculation!D127="","",1),"")</f>
        <v/>
      </c>
      <c r="D127" s="67" t="str">
        <f>IFERROR(IF(INDEX(Mindmap!$B$9:$B$408,B127,1)=0,"",INDEX(Mindmap!$B$9:$B$408,B127,1)),"")</f>
        <v/>
      </c>
      <c r="E127" s="67">
        <f t="shared" si="48"/>
        <v>999999999</v>
      </c>
      <c r="F127" s="67" t="str">
        <f t="shared" si="80"/>
        <v/>
      </c>
      <c r="G127" s="67" t="str">
        <f t="shared" si="81"/>
        <v/>
      </c>
      <c r="H127" s="67" t="str">
        <f t="shared" si="82"/>
        <v/>
      </c>
      <c r="I127" s="67" t="str">
        <f t="shared" si="83"/>
        <v/>
      </c>
      <c r="J127" s="67" t="str">
        <f t="shared" si="84"/>
        <v/>
      </c>
      <c r="K127" s="67" t="str">
        <f t="shared" si="85"/>
        <v/>
      </c>
      <c r="L127" s="67" t="str">
        <f t="shared" si="86"/>
        <v/>
      </c>
      <c r="M127" s="67" t="str">
        <f t="shared" si="87"/>
        <v/>
      </c>
      <c r="N127" s="67" t="str">
        <f t="shared" si="88"/>
        <v/>
      </c>
      <c r="O127" s="67" t="str">
        <f t="shared" si="89"/>
        <v/>
      </c>
      <c r="P127" s="67" t="str">
        <f t="shared" si="90"/>
        <v/>
      </c>
      <c r="Q127" s="67" t="str">
        <f t="shared" si="68"/>
        <v/>
      </c>
      <c r="R127" s="37" t="str">
        <f t="shared" si="59"/>
        <v/>
      </c>
      <c r="S127" s="67">
        <f t="shared" si="69"/>
        <v>999999999</v>
      </c>
      <c r="T127" s="67" t="str">
        <f t="shared" si="60"/>
        <v/>
      </c>
      <c r="U127" s="68" t="str">
        <f>IFERROR(""&amp;INDEX(automaticUpdate,MATCH(Calculation!T127,changerange,0),1),"")</f>
        <v/>
      </c>
      <c r="V127" s="68" t="str">
        <f>IFERROR(IF(LEN(INDEX(Mindmap!$D$9:$D$407,MATCH(Calculation!T127,changerange,0),1))=0,"",INDEX(Mindmap!$D$9:$D$407,MATCH(Calculation!T127,changerange,0),1)),"")</f>
        <v/>
      </c>
      <c r="W127" s="67" t="str">
        <f t="shared" si="91"/>
        <v xml:space="preserve"> - </v>
      </c>
      <c r="X127" s="34" t="str">
        <f t="array" ref="X127">IFERROR(IF(AND(LEN(T127)&gt;0, Y127&gt;1),IF(MATCH(1,(IFERROR(SEARCH(T127&amp;".",$T$7:$T$406),0)),0)&gt;0,""),""),maxL)</f>
        <v/>
      </c>
      <c r="Y127" s="35" t="str">
        <f t="shared" si="70"/>
        <v/>
      </c>
      <c r="Z127" s="34" t="str">
        <f t="shared" si="62"/>
        <v/>
      </c>
      <c r="AA127" s="36" t="str">
        <f t="shared" si="63"/>
        <v/>
      </c>
      <c r="AB127" s="34" t="str">
        <f t="shared" si="92"/>
        <v/>
      </c>
      <c r="AC127" s="34" t="str">
        <f t="shared" si="93"/>
        <v/>
      </c>
      <c r="AH127" s="80" t="str">
        <f t="shared" si="66"/>
        <v/>
      </c>
      <c r="AI127" s="39" t="str">
        <f t="array" aca="1" ref="AI127" ca="1">IF(AND(X127="",ISNUMBER(Y127)),IF(Y127=1,IF($AJ$5&lt;=COUNTIF($Y$7:$Y$406,1),COUNTIF($Y$7:Y127,1),IFERROR(IF($BI$20="Y",0.5,1)*$AJ$5*COUNTIF($Y$7:Y127,1)/(1+COUNTIF($Y$7:$Y$406,1)), COUNTIF($Y$7:Y127,1))),
IF(OR(Y128=Y129,AND(Y128&gt;Y127,Y126&gt;=Y127)),AVERAGE(OFFSET(AJ127,0,0,IFERROR(MATCH(TRUE,Y128:$Y$406&lt;=Y127,0),406),1)),MIN(OFFSET(AJ127,0,0,IFERROR(MATCH(Y127,Y128:$Y$406,0),406),1)))),"")</f>
        <v/>
      </c>
      <c r="AJ127" s="40" t="str">
        <f>IF(ISNUMBER(X127),COUNT($X$7:X127),"")</f>
        <v/>
      </c>
      <c r="AL127" s="40" t="str">
        <f t="shared" si="71"/>
        <v/>
      </c>
      <c r="AM127" s="40" t="str">
        <f t="shared" si="72"/>
        <v/>
      </c>
      <c r="AP127" s="34" t="str">
        <f t="shared" si="73"/>
        <v/>
      </c>
      <c r="AQ127" s="34" t="str">
        <f t="shared" si="67"/>
        <v/>
      </c>
      <c r="AS127" s="5"/>
      <c r="AT127" s="16"/>
      <c r="AU127" s="16"/>
      <c r="AV127" s="108"/>
      <c r="AW127" s="109"/>
      <c r="AX127" s="34" t="str">
        <f t="shared" si="74"/>
        <v/>
      </c>
      <c r="AY127" s="34" t="str">
        <f t="shared" si="75"/>
        <v/>
      </c>
      <c r="BA127" s="91" t="str">
        <f>IF(OR(BB127="",BC127&lt;&gt;"",BD127&lt;&gt;""),"",COUNT($BA$6:BA126)+1)</f>
        <v/>
      </c>
      <c r="BB127" s="90" t="str">
        <f t="shared" si="79"/>
        <v/>
      </c>
      <c r="BC127" s="41" t="str">
        <f t="shared" si="76"/>
        <v>132</v>
      </c>
      <c r="BD127" s="34">
        <f>IF(ISNUMBER(MATCH(BB127,$BB$6:BB126,0)),2,"")</f>
        <v>2</v>
      </c>
      <c r="BE127" s="34" t="str">
        <f t="shared" si="77"/>
        <v/>
      </c>
      <c r="BK127" s="81">
        <f>IFERROR(IF(D127="",0,MATCH(D127,$D$6:D126,0)),0)+BL127</f>
        <v>0</v>
      </c>
      <c r="BL127" s="81">
        <f t="shared" si="78"/>
        <v>0</v>
      </c>
    </row>
    <row r="128" spans="2:64" x14ac:dyDescent="0.25">
      <c r="B128" s="5">
        <v>122</v>
      </c>
      <c r="C128" s="34" t="str">
        <f>IFERROR(IF(Calculation!D128="","",1),"")</f>
        <v/>
      </c>
      <c r="D128" s="67" t="str">
        <f>IFERROR(IF(INDEX(Mindmap!$B$9:$B$408,B128,1)=0,"",INDEX(Mindmap!$B$9:$B$408,B128,1)),"")</f>
        <v/>
      </c>
      <c r="E128" s="67">
        <f t="shared" si="48"/>
        <v>999999999</v>
      </c>
      <c r="F128" s="67" t="str">
        <f t="shared" si="80"/>
        <v/>
      </c>
      <c r="G128" s="67" t="str">
        <f t="shared" si="81"/>
        <v/>
      </c>
      <c r="H128" s="67" t="str">
        <f t="shared" si="82"/>
        <v/>
      </c>
      <c r="I128" s="67" t="str">
        <f t="shared" si="83"/>
        <v/>
      </c>
      <c r="J128" s="67" t="str">
        <f t="shared" si="84"/>
        <v/>
      </c>
      <c r="K128" s="67" t="str">
        <f t="shared" si="85"/>
        <v/>
      </c>
      <c r="L128" s="67" t="str">
        <f t="shared" si="86"/>
        <v/>
      </c>
      <c r="M128" s="67" t="str">
        <f t="shared" si="87"/>
        <v/>
      </c>
      <c r="N128" s="67" t="str">
        <f t="shared" si="88"/>
        <v/>
      </c>
      <c r="O128" s="67" t="str">
        <f t="shared" si="89"/>
        <v/>
      </c>
      <c r="P128" s="67" t="str">
        <f t="shared" si="90"/>
        <v/>
      </c>
      <c r="Q128" s="67" t="str">
        <f t="shared" si="68"/>
        <v/>
      </c>
      <c r="R128" s="37" t="str">
        <f t="shared" si="59"/>
        <v/>
      </c>
      <c r="S128" s="67">
        <f t="shared" si="69"/>
        <v>999999999</v>
      </c>
      <c r="T128" s="67" t="str">
        <f t="shared" si="60"/>
        <v/>
      </c>
      <c r="U128" s="68" t="str">
        <f>IFERROR(""&amp;INDEX(automaticUpdate,MATCH(Calculation!T128,changerange,0),1),"")</f>
        <v/>
      </c>
      <c r="V128" s="68" t="str">
        <f>IFERROR(IF(LEN(INDEX(Mindmap!$D$9:$D$407,MATCH(Calculation!T128,changerange,0),1))=0,"",INDEX(Mindmap!$D$9:$D$407,MATCH(Calculation!T128,changerange,0),1)),"")</f>
        <v/>
      </c>
      <c r="W128" s="67" t="str">
        <f t="shared" si="91"/>
        <v xml:space="preserve"> - </v>
      </c>
      <c r="X128" s="34" t="str">
        <f t="array" ref="X128">IFERROR(IF(AND(LEN(T128)&gt;0, Y128&gt;1),IF(MATCH(1,(IFERROR(SEARCH(T128&amp;".",$T$7:$T$406),0)),0)&gt;0,""),""),maxL)</f>
        <v/>
      </c>
      <c r="Y128" s="35" t="str">
        <f t="shared" si="70"/>
        <v/>
      </c>
      <c r="Z128" s="34" t="str">
        <f t="shared" si="62"/>
        <v/>
      </c>
      <c r="AA128" s="36" t="str">
        <f t="shared" si="63"/>
        <v/>
      </c>
      <c r="AB128" s="34" t="str">
        <f t="shared" si="92"/>
        <v/>
      </c>
      <c r="AC128" s="34" t="str">
        <f t="shared" si="93"/>
        <v/>
      </c>
      <c r="AH128" s="80" t="str">
        <f t="shared" si="66"/>
        <v/>
      </c>
      <c r="AI128" s="39" t="str">
        <f t="array" aca="1" ref="AI128" ca="1">IF(AND(X128="",ISNUMBER(Y128)),IF(Y128=1,IF($AJ$5&lt;=COUNTIF($Y$7:$Y$406,1),COUNTIF($Y$7:Y128,1),IFERROR(IF($BI$20="Y",0.5,1)*$AJ$5*COUNTIF($Y$7:Y128,1)/(1+COUNTIF($Y$7:$Y$406,1)), COUNTIF($Y$7:Y128,1))),
IF(OR(Y129=Y130,AND(Y129&gt;Y128,Y127&gt;=Y128)),AVERAGE(OFFSET(AJ128,0,0,IFERROR(MATCH(TRUE,Y129:$Y$406&lt;=Y128,0),406),1)),MIN(OFFSET(AJ128,0,0,IFERROR(MATCH(Y128,Y129:$Y$406,0),406),1)))),"")</f>
        <v/>
      </c>
      <c r="AJ128" s="40" t="str">
        <f>IF(ISNUMBER(X128),COUNT($X$7:X128),"")</f>
        <v/>
      </c>
      <c r="AL128" s="40" t="str">
        <f t="shared" si="71"/>
        <v/>
      </c>
      <c r="AM128" s="40" t="str">
        <f t="shared" si="72"/>
        <v/>
      </c>
      <c r="AP128" s="34" t="str">
        <f t="shared" si="73"/>
        <v/>
      </c>
      <c r="AQ128" s="34" t="str">
        <f t="shared" si="67"/>
        <v/>
      </c>
      <c r="AS128" s="5"/>
      <c r="AT128" s="16"/>
      <c r="AU128" s="16"/>
      <c r="AV128" s="108"/>
      <c r="AW128" s="109"/>
      <c r="AX128" s="34" t="str">
        <f t="shared" si="74"/>
        <v/>
      </c>
      <c r="AY128" s="34" t="str">
        <f t="shared" si="75"/>
        <v/>
      </c>
      <c r="BA128" s="91" t="str">
        <f>IF(OR(BB128="",BC128&lt;&gt;"",BD128&lt;&gt;""),"",COUNT($BA$6:BA127)+1)</f>
        <v/>
      </c>
      <c r="BB128" s="90" t="str">
        <f t="shared" si="79"/>
        <v/>
      </c>
      <c r="BC128" s="41" t="str">
        <f t="shared" si="76"/>
        <v>132</v>
      </c>
      <c r="BD128" s="34">
        <f>IF(ISNUMBER(MATCH(BB128,$BB$6:BB127,0)),2,"")</f>
        <v>2</v>
      </c>
      <c r="BE128" s="34" t="str">
        <f t="shared" si="77"/>
        <v/>
      </c>
      <c r="BK128" s="81">
        <f>IFERROR(IF(D128="",0,MATCH(D128,$D$6:D127,0)),0)+BL128</f>
        <v>0</v>
      </c>
      <c r="BL128" s="81">
        <f t="shared" si="78"/>
        <v>0</v>
      </c>
    </row>
    <row r="129" spans="2:64" x14ac:dyDescent="0.25">
      <c r="B129" s="5">
        <v>123</v>
      </c>
      <c r="C129" s="34" t="str">
        <f>IFERROR(IF(Calculation!D129="","",1),"")</f>
        <v/>
      </c>
      <c r="D129" s="67" t="str">
        <f>IFERROR(IF(INDEX(Mindmap!$B$9:$B$408,B129,1)=0,"",INDEX(Mindmap!$B$9:$B$408,B129,1)),"")</f>
        <v/>
      </c>
      <c r="E129" s="67">
        <f t="shared" si="48"/>
        <v>999999999</v>
      </c>
      <c r="F129" s="67" t="str">
        <f t="shared" si="80"/>
        <v/>
      </c>
      <c r="G129" s="67" t="str">
        <f t="shared" si="81"/>
        <v/>
      </c>
      <c r="H129" s="67" t="str">
        <f t="shared" si="82"/>
        <v/>
      </c>
      <c r="I129" s="67" t="str">
        <f t="shared" si="83"/>
        <v/>
      </c>
      <c r="J129" s="67" t="str">
        <f t="shared" si="84"/>
        <v/>
      </c>
      <c r="K129" s="67" t="str">
        <f t="shared" si="85"/>
        <v/>
      </c>
      <c r="L129" s="67" t="str">
        <f t="shared" si="86"/>
        <v/>
      </c>
      <c r="M129" s="67" t="str">
        <f t="shared" si="87"/>
        <v/>
      </c>
      <c r="N129" s="67" t="str">
        <f t="shared" si="88"/>
        <v/>
      </c>
      <c r="O129" s="67" t="str">
        <f t="shared" si="89"/>
        <v/>
      </c>
      <c r="P129" s="67" t="str">
        <f t="shared" si="90"/>
        <v/>
      </c>
      <c r="Q129" s="67" t="str">
        <f t="shared" si="68"/>
        <v/>
      </c>
      <c r="R129" s="37" t="str">
        <f t="shared" si="59"/>
        <v/>
      </c>
      <c r="S129" s="67">
        <f t="shared" si="69"/>
        <v>999999999</v>
      </c>
      <c r="T129" s="67" t="str">
        <f t="shared" si="60"/>
        <v/>
      </c>
      <c r="U129" s="68" t="str">
        <f>IFERROR(""&amp;INDEX(automaticUpdate,MATCH(Calculation!T129,changerange,0),1),"")</f>
        <v/>
      </c>
      <c r="V129" s="68" t="str">
        <f>IFERROR(IF(LEN(INDEX(Mindmap!$D$9:$D$407,MATCH(Calculation!T129,changerange,0),1))=0,"",INDEX(Mindmap!$D$9:$D$407,MATCH(Calculation!T129,changerange,0),1)),"")</f>
        <v/>
      </c>
      <c r="W129" s="67" t="str">
        <f t="shared" si="91"/>
        <v xml:space="preserve"> - </v>
      </c>
      <c r="X129" s="34" t="str">
        <f t="array" ref="X129">IFERROR(IF(AND(LEN(T129)&gt;0, Y129&gt;1),IF(MATCH(1,(IFERROR(SEARCH(T129&amp;".",$T$7:$T$406),0)),0)&gt;0,""),""),maxL)</f>
        <v/>
      </c>
      <c r="Y129" s="35" t="str">
        <f t="shared" si="70"/>
        <v/>
      </c>
      <c r="Z129" s="34" t="str">
        <f t="shared" si="62"/>
        <v/>
      </c>
      <c r="AA129" s="36" t="str">
        <f t="shared" si="63"/>
        <v/>
      </c>
      <c r="AB129" s="34" t="str">
        <f t="shared" si="92"/>
        <v/>
      </c>
      <c r="AC129" s="34" t="str">
        <f t="shared" si="93"/>
        <v/>
      </c>
      <c r="AH129" s="80" t="str">
        <f t="shared" si="66"/>
        <v/>
      </c>
      <c r="AI129" s="39" t="str">
        <f t="array" aca="1" ref="AI129" ca="1">IF(AND(X129="",ISNUMBER(Y129)),IF(Y129=1,IF($AJ$5&lt;=COUNTIF($Y$7:$Y$406,1),COUNTIF($Y$7:Y129,1),IFERROR(IF($BI$20="Y",0.5,1)*$AJ$5*COUNTIF($Y$7:Y129,1)/(1+COUNTIF($Y$7:$Y$406,1)), COUNTIF($Y$7:Y129,1))),
IF(OR(Y130=Y131,AND(Y130&gt;Y129,Y128&gt;=Y129)),AVERAGE(OFFSET(AJ129,0,0,IFERROR(MATCH(TRUE,Y130:$Y$406&lt;=Y129,0),406),1)),MIN(OFFSET(AJ129,0,0,IFERROR(MATCH(Y129,Y130:$Y$406,0),406),1)))),"")</f>
        <v/>
      </c>
      <c r="AJ129" s="40" t="str">
        <f>IF(ISNUMBER(X129),COUNT($X$7:X129),"")</f>
        <v/>
      </c>
      <c r="AL129" s="40" t="str">
        <f t="shared" si="71"/>
        <v/>
      </c>
      <c r="AM129" s="40" t="str">
        <f t="shared" si="72"/>
        <v/>
      </c>
      <c r="AP129" s="34" t="str">
        <f t="shared" si="73"/>
        <v/>
      </c>
      <c r="AQ129" s="34" t="str">
        <f t="shared" si="67"/>
        <v/>
      </c>
      <c r="AS129" s="5"/>
      <c r="AT129" s="16"/>
      <c r="AU129" s="16"/>
      <c r="AV129" s="108"/>
      <c r="AW129" s="109"/>
      <c r="AX129" s="34" t="str">
        <f t="shared" si="74"/>
        <v/>
      </c>
      <c r="AY129" s="34" t="str">
        <f t="shared" si="75"/>
        <v/>
      </c>
      <c r="BA129" s="91" t="str">
        <f>IF(OR(BB129="",BC129&lt;&gt;"",BD129&lt;&gt;""),"",COUNT($BA$6:BA128)+1)</f>
        <v/>
      </c>
      <c r="BB129" s="90" t="str">
        <f t="shared" si="79"/>
        <v/>
      </c>
      <c r="BC129" s="41" t="str">
        <f t="shared" si="76"/>
        <v>132</v>
      </c>
      <c r="BD129" s="34">
        <f>IF(ISNUMBER(MATCH(BB129,$BB$6:BB128,0)),2,"")</f>
        <v>2</v>
      </c>
      <c r="BE129" s="34" t="str">
        <f t="shared" si="77"/>
        <v/>
      </c>
      <c r="BK129" s="81">
        <f>IFERROR(IF(D129="",0,MATCH(D129,$D$6:D128,0)),0)+BL129</f>
        <v>0</v>
      </c>
      <c r="BL129" s="81">
        <f t="shared" si="78"/>
        <v>0</v>
      </c>
    </row>
    <row r="130" spans="2:64" x14ac:dyDescent="0.25">
      <c r="B130" s="5">
        <v>124</v>
      </c>
      <c r="C130" s="34" t="str">
        <f>IFERROR(IF(Calculation!D130="","",1),"")</f>
        <v/>
      </c>
      <c r="D130" s="67" t="str">
        <f>IFERROR(IF(INDEX(Mindmap!$B$9:$B$408,B130,1)=0,"",INDEX(Mindmap!$B$9:$B$408,B130,1)),"")</f>
        <v/>
      </c>
      <c r="E130" s="67">
        <f t="shared" si="48"/>
        <v>999999999</v>
      </c>
      <c r="F130" s="67" t="str">
        <f t="shared" si="80"/>
        <v/>
      </c>
      <c r="G130" s="67" t="str">
        <f t="shared" si="81"/>
        <v/>
      </c>
      <c r="H130" s="67" t="str">
        <f t="shared" si="82"/>
        <v/>
      </c>
      <c r="I130" s="67" t="str">
        <f t="shared" si="83"/>
        <v/>
      </c>
      <c r="J130" s="67" t="str">
        <f t="shared" si="84"/>
        <v/>
      </c>
      <c r="K130" s="67" t="str">
        <f t="shared" si="85"/>
        <v/>
      </c>
      <c r="L130" s="67" t="str">
        <f t="shared" si="86"/>
        <v/>
      </c>
      <c r="M130" s="67" t="str">
        <f t="shared" si="87"/>
        <v/>
      </c>
      <c r="N130" s="67" t="str">
        <f t="shared" si="88"/>
        <v/>
      </c>
      <c r="O130" s="67" t="str">
        <f t="shared" si="89"/>
        <v/>
      </c>
      <c r="P130" s="67" t="str">
        <f t="shared" si="90"/>
        <v/>
      </c>
      <c r="Q130" s="67" t="str">
        <f t="shared" si="68"/>
        <v/>
      </c>
      <c r="R130" s="37" t="str">
        <f t="shared" si="59"/>
        <v/>
      </c>
      <c r="S130" s="67">
        <f t="shared" si="69"/>
        <v>999999999</v>
      </c>
      <c r="T130" s="67" t="str">
        <f t="shared" si="60"/>
        <v/>
      </c>
      <c r="U130" s="68" t="str">
        <f>IFERROR(""&amp;INDEX(automaticUpdate,MATCH(Calculation!T130,changerange,0),1),"")</f>
        <v/>
      </c>
      <c r="V130" s="68" t="str">
        <f>IFERROR(IF(LEN(INDEX(Mindmap!$D$9:$D$407,MATCH(Calculation!T130,changerange,0),1))=0,"",INDEX(Mindmap!$D$9:$D$407,MATCH(Calculation!T130,changerange,0),1)),"")</f>
        <v/>
      </c>
      <c r="W130" s="67" t="str">
        <f t="shared" si="91"/>
        <v xml:space="preserve"> - </v>
      </c>
      <c r="X130" s="34" t="str">
        <f t="array" ref="X130">IFERROR(IF(AND(LEN(T130)&gt;0, Y130&gt;1),IF(MATCH(1,(IFERROR(SEARCH(T130&amp;".",$T$7:$T$406),0)),0)&gt;0,""),""),maxL)</f>
        <v/>
      </c>
      <c r="Y130" s="35" t="str">
        <f t="shared" si="70"/>
        <v/>
      </c>
      <c r="Z130" s="34" t="str">
        <f t="shared" si="62"/>
        <v/>
      </c>
      <c r="AA130" s="36" t="str">
        <f t="shared" si="63"/>
        <v/>
      </c>
      <c r="AB130" s="34" t="str">
        <f t="shared" si="92"/>
        <v/>
      </c>
      <c r="AC130" s="34" t="str">
        <f t="shared" si="93"/>
        <v/>
      </c>
      <c r="AH130" s="80" t="str">
        <f t="shared" si="66"/>
        <v/>
      </c>
      <c r="AI130" s="39" t="str">
        <f t="array" aca="1" ref="AI130" ca="1">IF(AND(X130="",ISNUMBER(Y130)),IF(Y130=1,IF($AJ$5&lt;=COUNTIF($Y$7:$Y$406,1),COUNTIF($Y$7:Y130,1),IFERROR(IF($BI$20="Y",0.5,1)*$AJ$5*COUNTIF($Y$7:Y130,1)/(1+COUNTIF($Y$7:$Y$406,1)), COUNTIF($Y$7:Y130,1))),
IF(OR(Y131=Y132,AND(Y131&gt;Y130,Y129&gt;=Y130)),AVERAGE(OFFSET(AJ130,0,0,IFERROR(MATCH(TRUE,Y131:$Y$406&lt;=Y130,0),406),1)),MIN(OFFSET(AJ130,0,0,IFERROR(MATCH(Y130,Y131:$Y$406,0),406),1)))),"")</f>
        <v/>
      </c>
      <c r="AJ130" s="40" t="str">
        <f>IF(ISNUMBER(X130),COUNT($X$7:X130),"")</f>
        <v/>
      </c>
      <c r="AL130" s="40" t="str">
        <f t="shared" si="71"/>
        <v/>
      </c>
      <c r="AM130" s="40" t="str">
        <f t="shared" si="72"/>
        <v/>
      </c>
      <c r="AP130" s="34" t="str">
        <f t="shared" si="73"/>
        <v/>
      </c>
      <c r="AQ130" s="34" t="str">
        <f t="shared" si="67"/>
        <v/>
      </c>
      <c r="AS130" s="5"/>
      <c r="AT130" s="16"/>
      <c r="AU130" s="16"/>
      <c r="AV130" s="108"/>
      <c r="AW130" s="109"/>
      <c r="AX130" s="34" t="str">
        <f t="shared" si="74"/>
        <v/>
      </c>
      <c r="AY130" s="34" t="str">
        <f t="shared" si="75"/>
        <v/>
      </c>
      <c r="BA130" s="91" t="str">
        <f>IF(OR(BB130="",BC130&lt;&gt;"",BD130&lt;&gt;""),"",COUNT($BA$6:BA129)+1)</f>
        <v/>
      </c>
      <c r="BB130" s="90" t="str">
        <f t="shared" si="79"/>
        <v/>
      </c>
      <c r="BC130" s="41" t="str">
        <f t="shared" si="76"/>
        <v>132</v>
      </c>
      <c r="BD130" s="34">
        <f>IF(ISNUMBER(MATCH(BB130,$BB$6:BB129,0)),2,"")</f>
        <v>2</v>
      </c>
      <c r="BE130" s="34" t="str">
        <f t="shared" si="77"/>
        <v/>
      </c>
      <c r="BK130" s="81">
        <f>IFERROR(IF(D130="",0,MATCH(D130,$D$6:D129,0)),0)+BL130</f>
        <v>0</v>
      </c>
      <c r="BL130" s="81">
        <f t="shared" si="78"/>
        <v>0</v>
      </c>
    </row>
    <row r="131" spans="2:64" x14ac:dyDescent="0.25">
      <c r="B131" s="5">
        <v>125</v>
      </c>
      <c r="C131" s="34" t="str">
        <f>IFERROR(IF(Calculation!D131="","",1),"")</f>
        <v/>
      </c>
      <c r="D131" s="67" t="str">
        <f>IFERROR(IF(INDEX(Mindmap!$B$9:$B$408,B131,1)=0,"",INDEX(Mindmap!$B$9:$B$408,B131,1)),"")</f>
        <v/>
      </c>
      <c r="E131" s="67">
        <f t="shared" si="48"/>
        <v>999999999</v>
      </c>
      <c r="F131" s="67" t="str">
        <f t="shared" si="80"/>
        <v/>
      </c>
      <c r="G131" s="67" t="str">
        <f t="shared" si="81"/>
        <v/>
      </c>
      <c r="H131" s="67" t="str">
        <f t="shared" si="82"/>
        <v/>
      </c>
      <c r="I131" s="67" t="str">
        <f t="shared" si="83"/>
        <v/>
      </c>
      <c r="J131" s="67" t="str">
        <f t="shared" si="84"/>
        <v/>
      </c>
      <c r="K131" s="67" t="str">
        <f t="shared" si="85"/>
        <v/>
      </c>
      <c r="L131" s="67" t="str">
        <f t="shared" si="86"/>
        <v/>
      </c>
      <c r="M131" s="67" t="str">
        <f t="shared" si="87"/>
        <v/>
      </c>
      <c r="N131" s="67" t="str">
        <f t="shared" si="88"/>
        <v/>
      </c>
      <c r="O131" s="67" t="str">
        <f t="shared" si="89"/>
        <v/>
      </c>
      <c r="P131" s="67" t="str">
        <f t="shared" si="90"/>
        <v/>
      </c>
      <c r="Q131" s="67" t="str">
        <f t="shared" si="68"/>
        <v/>
      </c>
      <c r="R131" s="37" t="str">
        <f t="shared" si="59"/>
        <v/>
      </c>
      <c r="S131" s="67">
        <f t="shared" si="69"/>
        <v>999999999</v>
      </c>
      <c r="T131" s="67" t="str">
        <f t="shared" si="60"/>
        <v/>
      </c>
      <c r="U131" s="68" t="str">
        <f>IFERROR(""&amp;INDEX(automaticUpdate,MATCH(Calculation!T131,changerange,0),1),"")</f>
        <v/>
      </c>
      <c r="V131" s="68" t="str">
        <f>IFERROR(IF(LEN(INDEX(Mindmap!$D$9:$D$407,MATCH(Calculation!T131,changerange,0),1))=0,"",INDEX(Mindmap!$D$9:$D$407,MATCH(Calculation!T131,changerange,0),1)),"")</f>
        <v/>
      </c>
      <c r="W131" s="67" t="str">
        <f t="shared" si="91"/>
        <v xml:space="preserve"> - </v>
      </c>
      <c r="X131" s="34" t="str">
        <f t="array" ref="X131">IFERROR(IF(AND(LEN(T131)&gt;0, Y131&gt;1),IF(MATCH(1,(IFERROR(SEARCH(T131&amp;".",$T$7:$T$406),0)),0)&gt;0,""),""),maxL)</f>
        <v/>
      </c>
      <c r="Y131" s="35" t="str">
        <f t="shared" si="70"/>
        <v/>
      </c>
      <c r="Z131" s="34" t="str">
        <f t="shared" si="62"/>
        <v/>
      </c>
      <c r="AA131" s="36" t="str">
        <f t="shared" si="63"/>
        <v/>
      </c>
      <c r="AB131" s="34" t="str">
        <f t="shared" si="92"/>
        <v/>
      </c>
      <c r="AC131" s="34" t="str">
        <f t="shared" si="93"/>
        <v/>
      </c>
      <c r="AH131" s="80" t="str">
        <f t="shared" si="66"/>
        <v/>
      </c>
      <c r="AI131" s="39" t="str">
        <f t="array" aca="1" ref="AI131" ca="1">IF(AND(X131="",ISNUMBER(Y131)),IF(Y131=1,IF($AJ$5&lt;=COUNTIF($Y$7:$Y$406,1),COUNTIF($Y$7:Y131,1),IFERROR(IF($BI$20="Y",0.5,1)*$AJ$5*COUNTIF($Y$7:Y131,1)/(1+COUNTIF($Y$7:$Y$406,1)), COUNTIF($Y$7:Y131,1))),
IF(OR(Y132=Y133,AND(Y132&gt;Y131,Y130&gt;=Y131)),AVERAGE(OFFSET(AJ131,0,0,IFERROR(MATCH(TRUE,Y132:$Y$406&lt;=Y131,0),406),1)),MIN(OFFSET(AJ131,0,0,IFERROR(MATCH(Y131,Y132:$Y$406,0),406),1)))),"")</f>
        <v/>
      </c>
      <c r="AJ131" s="40" t="str">
        <f>IF(ISNUMBER(X131),COUNT($X$7:X131),"")</f>
        <v/>
      </c>
      <c r="AL131" s="40" t="str">
        <f t="shared" si="71"/>
        <v/>
      </c>
      <c r="AM131" s="40" t="str">
        <f t="shared" si="72"/>
        <v/>
      </c>
      <c r="AP131" s="34" t="str">
        <f t="shared" si="73"/>
        <v/>
      </c>
      <c r="AQ131" s="34" t="str">
        <f t="shared" si="67"/>
        <v/>
      </c>
      <c r="AS131" s="5"/>
      <c r="AT131" s="16"/>
      <c r="AU131" s="16"/>
      <c r="AV131" s="108"/>
      <c r="AW131" s="109"/>
      <c r="AX131" s="34" t="str">
        <f t="shared" si="74"/>
        <v/>
      </c>
      <c r="AY131" s="34" t="str">
        <f t="shared" si="75"/>
        <v/>
      </c>
      <c r="BA131" s="91" t="str">
        <f>IF(OR(BB131="",BC131&lt;&gt;"",BD131&lt;&gt;""),"",COUNT($BA$6:BA130)+1)</f>
        <v/>
      </c>
      <c r="BB131" s="90" t="str">
        <f t="shared" si="79"/>
        <v/>
      </c>
      <c r="BC131" s="41" t="str">
        <f t="shared" si="76"/>
        <v>132</v>
      </c>
      <c r="BD131" s="34">
        <f>IF(ISNUMBER(MATCH(BB131,$BB$6:BB130,0)),2,"")</f>
        <v>2</v>
      </c>
      <c r="BE131" s="34" t="str">
        <f t="shared" si="77"/>
        <v/>
      </c>
      <c r="BK131" s="81">
        <f>IFERROR(IF(D131="",0,MATCH(D131,$D$6:D130,0)),0)+BL131</f>
        <v>0</v>
      </c>
      <c r="BL131" s="81">
        <f t="shared" si="78"/>
        <v>0</v>
      </c>
    </row>
    <row r="132" spans="2:64" x14ac:dyDescent="0.25">
      <c r="B132" s="5">
        <v>126</v>
      </c>
      <c r="C132" s="34" t="str">
        <f>IFERROR(IF(Calculation!D132="","",1),"")</f>
        <v/>
      </c>
      <c r="D132" s="67" t="str">
        <f>IFERROR(IF(INDEX(Mindmap!$B$9:$B$408,B132,1)=0,"",INDEX(Mindmap!$B$9:$B$408,B132,1)),"")</f>
        <v/>
      </c>
      <c r="E132" s="67">
        <f t="shared" si="48"/>
        <v>999999999</v>
      </c>
      <c r="F132" s="67" t="str">
        <f t="shared" si="80"/>
        <v/>
      </c>
      <c r="G132" s="67" t="str">
        <f t="shared" si="81"/>
        <v/>
      </c>
      <c r="H132" s="67" t="str">
        <f t="shared" si="82"/>
        <v/>
      </c>
      <c r="I132" s="67" t="str">
        <f t="shared" si="83"/>
        <v/>
      </c>
      <c r="J132" s="67" t="str">
        <f t="shared" si="84"/>
        <v/>
      </c>
      <c r="K132" s="67" t="str">
        <f t="shared" si="85"/>
        <v/>
      </c>
      <c r="L132" s="67" t="str">
        <f t="shared" si="86"/>
        <v/>
      </c>
      <c r="M132" s="67" t="str">
        <f t="shared" si="87"/>
        <v/>
      </c>
      <c r="N132" s="67" t="str">
        <f t="shared" si="88"/>
        <v/>
      </c>
      <c r="O132" s="67" t="str">
        <f t="shared" si="89"/>
        <v/>
      </c>
      <c r="P132" s="67" t="str">
        <f t="shared" si="90"/>
        <v/>
      </c>
      <c r="Q132" s="67" t="str">
        <f t="shared" si="68"/>
        <v/>
      </c>
      <c r="R132" s="37" t="str">
        <f t="shared" si="59"/>
        <v/>
      </c>
      <c r="S132" s="67">
        <f t="shared" si="69"/>
        <v>999999999</v>
      </c>
      <c r="T132" s="67" t="str">
        <f t="shared" si="60"/>
        <v/>
      </c>
      <c r="U132" s="68" t="str">
        <f>IFERROR(""&amp;INDEX(automaticUpdate,MATCH(Calculation!T132,changerange,0),1),"")</f>
        <v/>
      </c>
      <c r="V132" s="68" t="str">
        <f>IFERROR(IF(LEN(INDEX(Mindmap!$D$9:$D$407,MATCH(Calculation!T132,changerange,0),1))=0,"",INDEX(Mindmap!$D$9:$D$407,MATCH(Calculation!T132,changerange,0),1)),"")</f>
        <v/>
      </c>
      <c r="W132" s="67" t="str">
        <f t="shared" si="91"/>
        <v xml:space="preserve"> - </v>
      </c>
      <c r="X132" s="34" t="str">
        <f t="array" ref="X132">IFERROR(IF(AND(LEN(T132)&gt;0, Y132&gt;1),IF(MATCH(1,(IFERROR(SEARCH(T132&amp;".",$T$7:$T$406),0)),0)&gt;0,""),""),maxL)</f>
        <v/>
      </c>
      <c r="Y132" s="35" t="str">
        <f t="shared" si="70"/>
        <v/>
      </c>
      <c r="Z132" s="34" t="str">
        <f t="shared" si="62"/>
        <v/>
      </c>
      <c r="AA132" s="36" t="str">
        <f t="shared" si="63"/>
        <v/>
      </c>
      <c r="AB132" s="34" t="str">
        <f t="shared" si="92"/>
        <v/>
      </c>
      <c r="AC132" s="34" t="str">
        <f t="shared" si="93"/>
        <v/>
      </c>
      <c r="AH132" s="80" t="str">
        <f t="shared" si="66"/>
        <v/>
      </c>
      <c r="AI132" s="39" t="str">
        <f t="array" aca="1" ref="AI132" ca="1">IF(AND(X132="",ISNUMBER(Y132)),IF(Y132=1,IF($AJ$5&lt;=COUNTIF($Y$7:$Y$406,1),COUNTIF($Y$7:Y132,1),IFERROR(IF($BI$20="Y",0.5,1)*$AJ$5*COUNTIF($Y$7:Y132,1)/(1+COUNTIF($Y$7:$Y$406,1)), COUNTIF($Y$7:Y132,1))),
IF(OR(Y133=Y134,AND(Y133&gt;Y132,Y131&gt;=Y132)),AVERAGE(OFFSET(AJ132,0,0,IFERROR(MATCH(TRUE,Y133:$Y$406&lt;=Y132,0),406),1)),MIN(OFFSET(AJ132,0,0,IFERROR(MATCH(Y132,Y133:$Y$406,0),406),1)))),"")</f>
        <v/>
      </c>
      <c r="AJ132" s="40" t="str">
        <f>IF(ISNUMBER(X132),COUNT($X$7:X132),"")</f>
        <v/>
      </c>
      <c r="AL132" s="40" t="str">
        <f t="shared" si="71"/>
        <v/>
      </c>
      <c r="AM132" s="40" t="str">
        <f t="shared" si="72"/>
        <v/>
      </c>
      <c r="AP132" s="34" t="str">
        <f t="shared" si="73"/>
        <v/>
      </c>
      <c r="AQ132" s="34" t="str">
        <f t="shared" si="67"/>
        <v/>
      </c>
      <c r="AS132" s="5"/>
      <c r="AT132" s="16"/>
      <c r="AU132" s="16"/>
      <c r="AV132" s="108"/>
      <c r="AW132" s="109"/>
      <c r="AX132" s="34" t="str">
        <f t="shared" si="74"/>
        <v/>
      </c>
      <c r="AY132" s="34" t="str">
        <f t="shared" si="75"/>
        <v/>
      </c>
      <c r="BA132" s="91" t="str">
        <f>IF(OR(BB132="",BC132&lt;&gt;"",BD132&lt;&gt;""),"",COUNT($BA$6:BA131)+1)</f>
        <v/>
      </c>
      <c r="BB132" s="90" t="str">
        <f t="shared" si="79"/>
        <v/>
      </c>
      <c r="BC132" s="41" t="str">
        <f t="shared" si="76"/>
        <v>132</v>
      </c>
      <c r="BD132" s="34">
        <f>IF(ISNUMBER(MATCH(BB132,$BB$6:BB131,0)),2,"")</f>
        <v>2</v>
      </c>
      <c r="BE132" s="34" t="str">
        <f t="shared" si="77"/>
        <v/>
      </c>
      <c r="BK132" s="81">
        <f>IFERROR(IF(D132="",0,MATCH(D132,$D$6:D131,0)),0)+BL132</f>
        <v>0</v>
      </c>
      <c r="BL132" s="81">
        <f t="shared" si="78"/>
        <v>0</v>
      </c>
    </row>
    <row r="133" spans="2:64" x14ac:dyDescent="0.25">
      <c r="B133" s="5">
        <v>127</v>
      </c>
      <c r="C133" s="34" t="str">
        <f>IFERROR(IF(Calculation!D133="","",1),"")</f>
        <v/>
      </c>
      <c r="D133" s="67" t="str">
        <f>IFERROR(IF(INDEX(Mindmap!$B$9:$B$408,B133,1)=0,"",INDEX(Mindmap!$B$9:$B$408,B133,1)),"")</f>
        <v/>
      </c>
      <c r="E133" s="67">
        <f t="shared" si="48"/>
        <v>999999999</v>
      </c>
      <c r="F133" s="67" t="str">
        <f t="shared" si="80"/>
        <v/>
      </c>
      <c r="G133" s="67" t="str">
        <f t="shared" si="81"/>
        <v/>
      </c>
      <c r="H133" s="67" t="str">
        <f t="shared" si="82"/>
        <v/>
      </c>
      <c r="I133" s="67" t="str">
        <f t="shared" si="83"/>
        <v/>
      </c>
      <c r="J133" s="67" t="str">
        <f t="shared" si="84"/>
        <v/>
      </c>
      <c r="K133" s="67" t="str">
        <f t="shared" si="85"/>
        <v/>
      </c>
      <c r="L133" s="67" t="str">
        <f t="shared" si="86"/>
        <v/>
      </c>
      <c r="M133" s="67" t="str">
        <f t="shared" si="87"/>
        <v/>
      </c>
      <c r="N133" s="67" t="str">
        <f t="shared" si="88"/>
        <v/>
      </c>
      <c r="O133" s="67" t="str">
        <f t="shared" si="89"/>
        <v/>
      </c>
      <c r="P133" s="67" t="str">
        <f t="shared" si="90"/>
        <v/>
      </c>
      <c r="Q133" s="67" t="str">
        <f t="shared" si="68"/>
        <v/>
      </c>
      <c r="R133" s="37" t="str">
        <f t="shared" si="59"/>
        <v/>
      </c>
      <c r="S133" s="67">
        <f t="shared" si="69"/>
        <v>999999999</v>
      </c>
      <c r="T133" s="67" t="str">
        <f t="shared" si="60"/>
        <v/>
      </c>
      <c r="U133" s="68" t="str">
        <f>IFERROR(""&amp;INDEX(automaticUpdate,MATCH(Calculation!T133,changerange,0),1),"")</f>
        <v/>
      </c>
      <c r="V133" s="68" t="str">
        <f>IFERROR(IF(LEN(INDEX(Mindmap!$D$9:$D$407,MATCH(Calculation!T133,changerange,0),1))=0,"",INDEX(Mindmap!$D$9:$D$407,MATCH(Calculation!T133,changerange,0),1)),"")</f>
        <v/>
      </c>
      <c r="W133" s="67" t="str">
        <f t="shared" si="91"/>
        <v xml:space="preserve"> - </v>
      </c>
      <c r="X133" s="34" t="str">
        <f t="array" ref="X133">IFERROR(IF(AND(LEN(T133)&gt;0, Y133&gt;1),IF(MATCH(1,(IFERROR(SEARCH(T133&amp;".",$T$7:$T$406),0)),0)&gt;0,""),""),maxL)</f>
        <v/>
      </c>
      <c r="Y133" s="35" t="str">
        <f t="shared" si="70"/>
        <v/>
      </c>
      <c r="Z133" s="34" t="str">
        <f t="shared" si="62"/>
        <v/>
      </c>
      <c r="AA133" s="36" t="str">
        <f t="shared" si="63"/>
        <v/>
      </c>
      <c r="AB133" s="34" t="str">
        <f t="shared" si="92"/>
        <v/>
      </c>
      <c r="AC133" s="34" t="str">
        <f t="shared" si="93"/>
        <v/>
      </c>
      <c r="AH133" s="80" t="str">
        <f t="shared" si="66"/>
        <v/>
      </c>
      <c r="AI133" s="39" t="str">
        <f t="array" aca="1" ref="AI133" ca="1">IF(AND(X133="",ISNUMBER(Y133)),IF(Y133=1,IF($AJ$5&lt;=COUNTIF($Y$7:$Y$406,1),COUNTIF($Y$7:Y133,1),IFERROR(IF($BI$20="Y",0.5,1)*$AJ$5*COUNTIF($Y$7:Y133,1)/(1+COUNTIF($Y$7:$Y$406,1)), COUNTIF($Y$7:Y133,1))),
IF(OR(Y134=Y135,AND(Y134&gt;Y133,Y132&gt;=Y133)),AVERAGE(OFFSET(AJ133,0,0,IFERROR(MATCH(TRUE,Y134:$Y$406&lt;=Y133,0),406),1)),MIN(OFFSET(AJ133,0,0,IFERROR(MATCH(Y133,Y134:$Y$406,0),406),1)))),"")</f>
        <v/>
      </c>
      <c r="AJ133" s="40" t="str">
        <f>IF(ISNUMBER(X133),COUNT($X$7:X133),"")</f>
        <v/>
      </c>
      <c r="AL133" s="40" t="str">
        <f t="shared" si="71"/>
        <v/>
      </c>
      <c r="AM133" s="40" t="str">
        <f t="shared" si="72"/>
        <v/>
      </c>
      <c r="AP133" s="34" t="str">
        <f t="shared" si="73"/>
        <v/>
      </c>
      <c r="AQ133" s="34" t="str">
        <f t="shared" si="67"/>
        <v/>
      </c>
      <c r="AS133" s="5"/>
      <c r="AT133" s="16"/>
      <c r="AU133" s="16"/>
      <c r="AV133" s="108"/>
      <c r="AW133" s="109"/>
      <c r="AX133" s="34" t="str">
        <f t="shared" si="74"/>
        <v/>
      </c>
      <c r="AY133" s="34" t="str">
        <f t="shared" si="75"/>
        <v/>
      </c>
      <c r="BA133" s="91" t="str">
        <f>IF(OR(BB133="",BC133&lt;&gt;"",BD133&lt;&gt;""),"",COUNT($BA$6:BA132)+1)</f>
        <v/>
      </c>
      <c r="BB133" s="90" t="str">
        <f t="shared" si="79"/>
        <v/>
      </c>
      <c r="BC133" s="41" t="str">
        <f t="shared" si="76"/>
        <v>132</v>
      </c>
      <c r="BD133" s="34">
        <f>IF(ISNUMBER(MATCH(BB133,$BB$6:BB132,0)),2,"")</f>
        <v>2</v>
      </c>
      <c r="BE133" s="34" t="str">
        <f t="shared" si="77"/>
        <v/>
      </c>
      <c r="BK133" s="81">
        <f>IFERROR(IF(D133="",0,MATCH(D133,$D$6:D132,0)),0)+BL133</f>
        <v>0</v>
      </c>
      <c r="BL133" s="81">
        <f t="shared" si="78"/>
        <v>0</v>
      </c>
    </row>
    <row r="134" spans="2:64" x14ac:dyDescent="0.25">
      <c r="B134" s="5">
        <v>128</v>
      </c>
      <c r="C134" s="34" t="str">
        <f>IFERROR(IF(Calculation!D134="","",1),"")</f>
        <v/>
      </c>
      <c r="D134" s="67" t="str">
        <f>IFERROR(IF(INDEX(Mindmap!$B$9:$B$408,B134,1)=0,"",INDEX(Mindmap!$B$9:$B$408,B134,1)),"")</f>
        <v/>
      </c>
      <c r="E134" s="67">
        <f t="shared" si="48"/>
        <v>999999999</v>
      </c>
      <c r="F134" s="67" t="str">
        <f t="shared" si="80"/>
        <v/>
      </c>
      <c r="G134" s="67" t="str">
        <f t="shared" si="81"/>
        <v/>
      </c>
      <c r="H134" s="67" t="str">
        <f t="shared" si="82"/>
        <v/>
      </c>
      <c r="I134" s="67" t="str">
        <f t="shared" si="83"/>
        <v/>
      </c>
      <c r="J134" s="67" t="str">
        <f t="shared" si="84"/>
        <v/>
      </c>
      <c r="K134" s="67" t="str">
        <f t="shared" si="85"/>
        <v/>
      </c>
      <c r="L134" s="67" t="str">
        <f t="shared" si="86"/>
        <v/>
      </c>
      <c r="M134" s="67" t="str">
        <f t="shared" si="87"/>
        <v/>
      </c>
      <c r="N134" s="67" t="str">
        <f t="shared" si="88"/>
        <v/>
      </c>
      <c r="O134" s="67" t="str">
        <f t="shared" si="89"/>
        <v/>
      </c>
      <c r="P134" s="67" t="str">
        <f t="shared" si="90"/>
        <v/>
      </c>
      <c r="Q134" s="67" t="str">
        <f t="shared" si="68"/>
        <v/>
      </c>
      <c r="R134" s="37" t="str">
        <f t="shared" si="59"/>
        <v/>
      </c>
      <c r="S134" s="67">
        <f t="shared" si="69"/>
        <v>999999999</v>
      </c>
      <c r="T134" s="67" t="str">
        <f t="shared" si="60"/>
        <v/>
      </c>
      <c r="U134" s="68" t="str">
        <f>IFERROR(""&amp;INDEX(automaticUpdate,MATCH(Calculation!T134,changerange,0),1),"")</f>
        <v/>
      </c>
      <c r="V134" s="68" t="str">
        <f>IFERROR(IF(LEN(INDEX(Mindmap!$D$9:$D$407,MATCH(Calculation!T134,changerange,0),1))=0,"",INDEX(Mindmap!$D$9:$D$407,MATCH(Calculation!T134,changerange,0),1)),"")</f>
        <v/>
      </c>
      <c r="W134" s="67" t="str">
        <f t="shared" si="91"/>
        <v xml:space="preserve"> - </v>
      </c>
      <c r="X134" s="34" t="str">
        <f t="array" ref="X134">IFERROR(IF(AND(LEN(T134)&gt;0, Y134&gt;1),IF(MATCH(1,(IFERROR(SEARCH(T134&amp;".",$T$7:$T$406),0)),0)&gt;0,""),""),maxL)</f>
        <v/>
      </c>
      <c r="Y134" s="35" t="str">
        <f t="shared" si="70"/>
        <v/>
      </c>
      <c r="Z134" s="34" t="str">
        <f t="shared" si="62"/>
        <v/>
      </c>
      <c r="AA134" s="36" t="str">
        <f t="shared" si="63"/>
        <v/>
      </c>
      <c r="AB134" s="34" t="str">
        <f t="shared" si="92"/>
        <v/>
      </c>
      <c r="AC134" s="34" t="str">
        <f t="shared" si="93"/>
        <v/>
      </c>
      <c r="AH134" s="80" t="str">
        <f t="shared" si="66"/>
        <v/>
      </c>
      <c r="AI134" s="39" t="str">
        <f t="array" aca="1" ref="AI134" ca="1">IF(AND(X134="",ISNUMBER(Y134)),IF(Y134=1,IF($AJ$5&lt;=COUNTIF($Y$7:$Y$406,1),COUNTIF($Y$7:Y134,1),IFERROR(IF($BI$20="Y",0.5,1)*$AJ$5*COUNTIF($Y$7:Y134,1)/(1+COUNTIF($Y$7:$Y$406,1)), COUNTIF($Y$7:Y134,1))),
IF(OR(Y135=Y136,AND(Y135&gt;Y134,Y133&gt;=Y134)),AVERAGE(OFFSET(AJ134,0,0,IFERROR(MATCH(TRUE,Y135:$Y$406&lt;=Y134,0),406),1)),MIN(OFFSET(AJ134,0,0,IFERROR(MATCH(Y134,Y135:$Y$406,0),406),1)))),"")</f>
        <v/>
      </c>
      <c r="AJ134" s="40" t="str">
        <f>IF(ISNUMBER(X134),COUNT($X$7:X134),"")</f>
        <v/>
      </c>
      <c r="AL134" s="40" t="str">
        <f t="shared" si="71"/>
        <v/>
      </c>
      <c r="AM134" s="40" t="str">
        <f t="shared" si="72"/>
        <v/>
      </c>
      <c r="AP134" s="34" t="str">
        <f t="shared" si="73"/>
        <v/>
      </c>
      <c r="AQ134" s="34" t="str">
        <f t="shared" si="67"/>
        <v/>
      </c>
      <c r="AS134" s="5"/>
      <c r="AT134" s="16"/>
      <c r="AU134" s="16"/>
      <c r="AV134" s="108"/>
      <c r="AW134" s="109"/>
      <c r="AX134" s="34" t="str">
        <f t="shared" si="74"/>
        <v/>
      </c>
      <c r="AY134" s="34" t="str">
        <f t="shared" si="75"/>
        <v/>
      </c>
      <c r="BA134" s="91" t="str">
        <f>IF(OR(BB134="",BC134&lt;&gt;"",BD134&lt;&gt;""),"",COUNT($BA$6:BA133)+1)</f>
        <v/>
      </c>
      <c r="BB134" s="90" t="str">
        <f t="shared" si="79"/>
        <v/>
      </c>
      <c r="BC134" s="41" t="str">
        <f t="shared" si="76"/>
        <v>132</v>
      </c>
      <c r="BD134" s="34">
        <f>IF(ISNUMBER(MATCH(BB134,$BB$6:BB133,0)),2,"")</f>
        <v>2</v>
      </c>
      <c r="BE134" s="34" t="str">
        <f t="shared" si="77"/>
        <v/>
      </c>
      <c r="BK134" s="81">
        <f>IFERROR(IF(D134="",0,MATCH(D134,$D$6:D133,0)),0)+BL134</f>
        <v>0</v>
      </c>
      <c r="BL134" s="81">
        <f t="shared" si="78"/>
        <v>0</v>
      </c>
    </row>
    <row r="135" spans="2:64" x14ac:dyDescent="0.25">
      <c r="B135" s="5">
        <v>129</v>
      </c>
      <c r="C135" s="34" t="str">
        <f>IFERROR(IF(Calculation!D135="","",1),"")</f>
        <v/>
      </c>
      <c r="D135" s="67" t="str">
        <f>IFERROR(IF(INDEX(Mindmap!$B$9:$B$408,B135,1)=0,"",INDEX(Mindmap!$B$9:$B$408,B135,1)),"")</f>
        <v/>
      </c>
      <c r="E135" s="67">
        <f t="shared" ref="E135:E198" si="94">IF(D135="",999999999,1*(P135&amp;REPT(0,$Q$5+COUNT($F$5:$O$5)-LEN(P135))))</f>
        <v>999999999</v>
      </c>
      <c r="F135" s="67" t="str">
        <f t="shared" si="80"/>
        <v/>
      </c>
      <c r="G135" s="67" t="str">
        <f t="shared" ref="G135:G166" si="95">IFERROR(IF(1*$Q135&lt;1*G$6,"",IF(AND(G$5=2,LEN(SUBSTITUTE(MID($D135,SEARCH(";",SUBSTITUTE($D135,".",";",G$6-1),1)+1,2),".",""))=1),"0" &amp; SUBSTITUTE(MID($D135,SEARCH(";",SUBSTITUTE($D135,".",";",G$6-1),1)+1,2),".",""),SUBSTITUTE(MID($D135,SEARCH(";",SUBSTITUTE($D135,".",";",G$6-1),1)+1,2),".",""))),"")</f>
        <v/>
      </c>
      <c r="H135" s="67" t="str">
        <f t="shared" ref="H135:H166" si="96">IFERROR(IF(1*$Q135&lt;1*H$6,"",IF(AND(H$5=2,LEN(SUBSTITUTE(MID($D135,SEARCH(";",SUBSTITUTE($D135,".",";",H$6-1),1)+1,2),".",""))=1),"0" &amp; SUBSTITUTE(MID($D135,SEARCH(";",SUBSTITUTE($D135,".",";",H$6-1),1)+1,2),".",""),SUBSTITUTE(MID($D135,SEARCH(";",SUBSTITUTE($D135,".",";",H$6-1),1)+1,2),".",""))),"")</f>
        <v/>
      </c>
      <c r="I135" s="67" t="str">
        <f t="shared" ref="I135:I166" si="97">IFERROR(IF(1*$Q135&lt;1*I$6,"",IF(AND(I$5=2,LEN(SUBSTITUTE(MID($D135,SEARCH(";",SUBSTITUTE($D135,".",";",I$6-1),1)+1,2),".",""))=1),"0" &amp; SUBSTITUTE(MID($D135,SEARCH(";",SUBSTITUTE($D135,".",";",I$6-1),1)+1,2),".",""),SUBSTITUTE(MID($D135,SEARCH(";",SUBSTITUTE($D135,".",";",I$6-1),1)+1,2),".",""))),"")</f>
        <v/>
      </c>
      <c r="J135" s="67" t="str">
        <f t="shared" ref="J135:J166" si="98">IFERROR(IF(1*$Q135&lt;1*J$6,"",IF(AND(J$5=2,LEN(SUBSTITUTE(MID($D135,SEARCH(";",SUBSTITUTE($D135,".",";",J$6-1),1)+1,2),".",""))=1),"0" &amp; SUBSTITUTE(MID($D135,SEARCH(";",SUBSTITUTE($D135,".",";",J$6-1),1)+1,2),".",""),SUBSTITUTE(MID($D135,SEARCH(";",SUBSTITUTE($D135,".",";",J$6-1),1)+1,2),".",""))),"")</f>
        <v/>
      </c>
      <c r="K135" s="67" t="str">
        <f t="shared" ref="K135:K166" si="99">IFERROR(IF(1*$Q135&lt;1*K$6,"",IF(AND(K$5=2,LEN(SUBSTITUTE(MID($D135,SEARCH(";",SUBSTITUTE($D135,".",";",K$6-1),1)+1,2),".",""))=1),"0" &amp; SUBSTITUTE(MID($D135,SEARCH(";",SUBSTITUTE($D135,".",";",K$6-1),1)+1,2),".",""),SUBSTITUTE(MID($D135,SEARCH(";",SUBSTITUTE($D135,".",";",K$6-1),1)+1,2),".",""))),"")</f>
        <v/>
      </c>
      <c r="L135" s="67" t="str">
        <f t="shared" ref="L135:L166" si="100">IFERROR(IF(1*$Q135&lt;1*L$6,"",IF(AND(L$5=2,LEN(SUBSTITUTE(MID($D135,SEARCH(";",SUBSTITUTE($D135,".",";",L$6-1),1)+1,2),".",""))=1),"0" &amp; SUBSTITUTE(MID($D135,SEARCH(";",SUBSTITUTE($D135,".",";",L$6-1),1)+1,2),".",""),SUBSTITUTE(MID($D135,SEARCH(";",SUBSTITUTE($D135,".",";",L$6-1),1)+1,2),".",""))),"")</f>
        <v/>
      </c>
      <c r="M135" s="67" t="str">
        <f t="shared" ref="M135:M166" si="101">IFERROR(IF(1*$Q135&lt;1*M$6,"",IF(AND(M$5=2,LEN(SUBSTITUTE(MID($D135,SEARCH(";",SUBSTITUTE($D135,".",";",M$6-1),1)+1,2),".",""))=1),"0" &amp; SUBSTITUTE(MID($D135,SEARCH(";",SUBSTITUTE($D135,".",";",M$6-1),1)+1,2),".",""),SUBSTITUTE(MID($D135,SEARCH(";",SUBSTITUTE($D135,".",";",M$6-1),1)+1,2),".",""))),"")</f>
        <v/>
      </c>
      <c r="N135" s="67" t="str">
        <f t="shared" ref="N135:N166" si="102">IFERROR(IF(1*$Q135&lt;1*N$6,"",IF(AND(N$5=2,LEN(SUBSTITUTE(MID($D135,SEARCH(";",SUBSTITUTE($D135,".",";",N$6-1),1)+1,2),".",""))=1),"0" &amp; SUBSTITUTE(MID($D135,SEARCH(";",SUBSTITUTE($D135,".",";",N$6-1),1)+1,2),".",""),SUBSTITUTE(MID($D135,SEARCH(";",SUBSTITUTE($D135,".",";",N$6-1),1)+1,2),".",""))),"")</f>
        <v/>
      </c>
      <c r="O135" s="67" t="str">
        <f t="shared" ref="O135:O166" si="103">IFERROR(IF(1*$Q135&lt;1*O$6,"",IF(AND(O$5=2,LEN(SUBSTITUTE(MID($D135,SEARCH(";",SUBSTITUTE($D135,".",";",O$6-1),1)+1,2),".",""))=1),"0" &amp; SUBSTITUTE(MID($D135,SEARCH(";",SUBSTITUTE($D135,".",";",O$6-1),1)+1,2),".",""),SUBSTITUTE(MID($D135,SEARCH(";",SUBSTITUTE($D135,".",";",O$6-1),1)+1,2),".",""))),"")</f>
        <v/>
      </c>
      <c r="P135" s="67" t="str">
        <f t="shared" ref="P135:P166" si="104">F135&amp;G135&amp;H135&amp;I135&amp;J135&amp;K135&amp;L135&amp;M135&amp;N135&amp;O135</f>
        <v/>
      </c>
      <c r="Q135" s="67" t="str">
        <f t="shared" si="68"/>
        <v/>
      </c>
      <c r="R135" s="37" t="str">
        <f t="shared" ref="R135:R198" si="105">IF(ISNUMBER(Q135),IF(Q135=1,IF(LEN(D135)&gt;1,2,""),IF(LEN(RIGHT(D135,LEN(D135)-SEARCH(";",SUBSTITUTE(D135,".",";",Q135-1),1)))&gt;1,2,"")),"")</f>
        <v/>
      </c>
      <c r="S135" s="67">
        <f t="shared" si="69"/>
        <v>999999999</v>
      </c>
      <c r="T135" s="67" t="str">
        <f t="shared" ref="T135:T198" si="106">INDEX($D$7:$D$406,MATCH(S135,$E$7:$E$406,0),1)</f>
        <v/>
      </c>
      <c r="U135" s="68" t="str">
        <f>IFERROR(""&amp;INDEX(automaticUpdate,MATCH(Calculation!T135,changerange,0),1),"")</f>
        <v/>
      </c>
      <c r="V135" s="68" t="str">
        <f>IFERROR(IF(LEN(INDEX(Mindmap!$D$9:$D$407,MATCH(Calculation!T135,changerange,0),1))=0,"",INDEX(Mindmap!$D$9:$D$407,MATCH(Calculation!T135,changerange,0),1)),"")</f>
        <v/>
      </c>
      <c r="W135" s="67" t="str">
        <f t="shared" ref="W135:W166" si="107">T135 &amp; " - " &amp;U135</f>
        <v xml:space="preserve"> - </v>
      </c>
      <c r="X135" s="34" t="str">
        <f t="array" ref="X135">IFERROR(IF(AND(LEN(T135)&gt;0, Y135&gt;1),IF(MATCH(1,(IFERROR(SEARCH(T135&amp;".",$T$7:$T$406),0)),0)&gt;0,""),""),maxL)</f>
        <v/>
      </c>
      <c r="Y135" s="35" t="str">
        <f t="shared" si="70"/>
        <v/>
      </c>
      <c r="Z135" s="34" t="str">
        <f t="shared" ref="Z135:Z198" si="108">IF(AND(ISNUMBER(Y135),Y135&gt;1),IF(B135&lt;$AF$9,1,-1),"")</f>
        <v/>
      </c>
      <c r="AA135" s="36" t="str">
        <f t="shared" ref="AA135:AA198" si="109">IF(V135="","",IF(INDEX(side,MATCH(V135,$T$7:$T$406,0),1)=Z135,Z135,-1*Z135))</f>
        <v/>
      </c>
      <c r="AB135" s="34" t="str">
        <f t="shared" ref="AB135:AB166" si="110">IF(Y135=2,ROW(Y135)-ROW($AB$6),"")</f>
        <v/>
      </c>
      <c r="AC135" s="34" t="str">
        <f t="shared" ref="AC135:AC166" si="111">IFERROR(Y135*Z135,"")</f>
        <v/>
      </c>
      <c r="AH135" s="80" t="str">
        <f t="shared" ref="AH135:AH198" si="112">IFERROR((Y135-1)*IF(Z135="",1,Z135),"")</f>
        <v/>
      </c>
      <c r="AI135" s="39" t="str">
        <f t="array" aca="1" ref="AI135" ca="1">IF(AND(X135="",ISNUMBER(Y135)),IF(Y135=1,IF($AJ$5&lt;=COUNTIF($Y$7:$Y$406,1),COUNTIF($Y$7:Y135,1),IFERROR(IF($BI$20="Y",0.5,1)*$AJ$5*COUNTIF($Y$7:Y135,1)/(1+COUNTIF($Y$7:$Y$406,1)), COUNTIF($Y$7:Y135,1))),
IF(OR(Y136=Y137,AND(Y136&gt;Y135,Y134&gt;=Y135)),AVERAGE(OFFSET(AJ135,0,0,IFERROR(MATCH(TRUE,Y136:$Y$406&lt;=Y135,0),406),1)),MIN(OFFSET(AJ135,0,0,IFERROR(MATCH(Y135,Y136:$Y$406,0),406),1)))),"")</f>
        <v/>
      </c>
      <c r="AJ135" s="40" t="str">
        <f>IF(ISNUMBER(X135),COUNT($X$7:X135),"")</f>
        <v/>
      </c>
      <c r="AL135" s="40" t="str">
        <f t="shared" si="71"/>
        <v/>
      </c>
      <c r="AM135" s="40" t="str">
        <f t="shared" si="72"/>
        <v/>
      </c>
      <c r="AP135" s="34" t="str">
        <f t="shared" si="73"/>
        <v/>
      </c>
      <c r="AQ135" s="34" t="str">
        <f t="shared" ref="AQ135:AQ198" si="113">IF(V135="","",IF(LEN(V135)-LEN(SUBSTITUTE(V135,".",""))+1&lt;Y135,-1,IF((LEN(V135)-LEN(SUBSTITUTE(V135,".",""))+1)=Y135,0,1)))</f>
        <v/>
      </c>
      <c r="AS135" s="5"/>
      <c r="AT135" s="16"/>
      <c r="AU135" s="16"/>
      <c r="AV135" s="108"/>
      <c r="AW135" s="109"/>
      <c r="AX135" s="34" t="str">
        <f t="shared" si="74"/>
        <v/>
      </c>
      <c r="AY135" s="34" t="str">
        <f t="shared" si="75"/>
        <v/>
      </c>
      <c r="BA135" s="91" t="str">
        <f>IF(OR(BB135="",BC135&lt;&gt;"",BD135&lt;&gt;""),"",COUNT($BA$6:BA134)+1)</f>
        <v/>
      </c>
      <c r="BB135" s="90" t="str">
        <f t="shared" si="79"/>
        <v/>
      </c>
      <c r="BC135" s="41" t="str">
        <f t="shared" si="76"/>
        <v>132</v>
      </c>
      <c r="BD135" s="34">
        <f>IF(ISNUMBER(MATCH(BB135,$BB$6:BB134,0)),2,"")</f>
        <v>2</v>
      </c>
      <c r="BE135" s="34" t="str">
        <f t="shared" si="77"/>
        <v/>
      </c>
      <c r="BK135" s="81">
        <f>IFERROR(IF(D135="",0,MATCH(D135,$D$6:D134,0)),0)+BL135</f>
        <v>0</v>
      </c>
      <c r="BL135" s="81">
        <f t="shared" si="78"/>
        <v>0</v>
      </c>
    </row>
    <row r="136" spans="2:64" x14ac:dyDescent="0.25">
      <c r="B136" s="5">
        <v>130</v>
      </c>
      <c r="C136" s="34" t="str">
        <f>IFERROR(IF(Calculation!D136="","",1),"")</f>
        <v/>
      </c>
      <c r="D136" s="67" t="str">
        <f>IFERROR(IF(INDEX(Mindmap!$B$9:$B$408,B136,1)=0,"",INDEX(Mindmap!$B$9:$B$408,B136,1)),"")</f>
        <v/>
      </c>
      <c r="E136" s="67">
        <f t="shared" si="94"/>
        <v>999999999</v>
      </c>
      <c r="F136" s="67" t="str">
        <f t="shared" si="80"/>
        <v/>
      </c>
      <c r="G136" s="67" t="str">
        <f t="shared" si="95"/>
        <v/>
      </c>
      <c r="H136" s="67" t="str">
        <f t="shared" si="96"/>
        <v/>
      </c>
      <c r="I136" s="67" t="str">
        <f t="shared" si="97"/>
        <v/>
      </c>
      <c r="J136" s="67" t="str">
        <f t="shared" si="98"/>
        <v/>
      </c>
      <c r="K136" s="67" t="str">
        <f t="shared" si="99"/>
        <v/>
      </c>
      <c r="L136" s="67" t="str">
        <f t="shared" si="100"/>
        <v/>
      </c>
      <c r="M136" s="67" t="str">
        <f t="shared" si="101"/>
        <v/>
      </c>
      <c r="N136" s="67" t="str">
        <f t="shared" si="102"/>
        <v/>
      </c>
      <c r="O136" s="67" t="str">
        <f t="shared" si="103"/>
        <v/>
      </c>
      <c r="P136" s="67" t="str">
        <f t="shared" si="104"/>
        <v/>
      </c>
      <c r="Q136" s="67" t="str">
        <f t="shared" ref="Q136:Q199" si="114">IF(LEN(D136)&gt;0,LEN(D136)-LEN(SUBSTITUTE(D136,".",""))+1,"")</f>
        <v/>
      </c>
      <c r="R136" s="37" t="str">
        <f t="shared" si="105"/>
        <v/>
      </c>
      <c r="S136" s="67">
        <f t="shared" ref="S136:S199" si="115">SMALL($E$7:$E$406,ROW(A136)-ROW($A$6))</f>
        <v>999999999</v>
      </c>
      <c r="T136" s="67" t="str">
        <f t="shared" si="106"/>
        <v/>
      </c>
      <c r="U136" s="68" t="str">
        <f>IFERROR(""&amp;INDEX(automaticUpdate,MATCH(Calculation!T136,changerange,0),1),"")</f>
        <v/>
      </c>
      <c r="V136" s="68" t="str">
        <f>IFERROR(IF(LEN(INDEX(Mindmap!$D$9:$D$407,MATCH(Calculation!T136,changerange,0),1))=0,"",INDEX(Mindmap!$D$9:$D$407,MATCH(Calculation!T136,changerange,0),1)),"")</f>
        <v/>
      </c>
      <c r="W136" s="67" t="str">
        <f t="shared" si="107"/>
        <v xml:space="preserve"> - </v>
      </c>
      <c r="X136" s="34" t="str">
        <f t="array" ref="X136">IFERROR(IF(AND(LEN(T136)&gt;0, Y136&gt;1),IF(MATCH(1,(IFERROR(SEARCH(T136&amp;".",$T$7:$T$406),0)),0)&gt;0,""),""),maxL)</f>
        <v/>
      </c>
      <c r="Y136" s="35" t="str">
        <f t="shared" ref="Y136:Y199" si="116">IF(LEN(T136)&gt;0,LEN(T136)-LEN(SUBSTITUTE(T136,".",""))+1,"")</f>
        <v/>
      </c>
      <c r="Z136" s="34" t="str">
        <f t="shared" si="108"/>
        <v/>
      </c>
      <c r="AA136" s="36" t="str">
        <f t="shared" si="109"/>
        <v/>
      </c>
      <c r="AB136" s="34" t="str">
        <f t="shared" si="110"/>
        <v/>
      </c>
      <c r="AC136" s="34" t="str">
        <f t="shared" si="111"/>
        <v/>
      </c>
      <c r="AH136" s="80" t="str">
        <f t="shared" si="112"/>
        <v/>
      </c>
      <c r="AI136" s="39" t="str">
        <f t="array" aca="1" ref="AI136" ca="1">IF(AND(X136="",ISNUMBER(Y136)),IF(Y136=1,IF($AJ$5&lt;=COUNTIF($Y$7:$Y$406,1),COUNTIF($Y$7:Y136,1),IFERROR(IF($BI$20="Y",0.5,1)*$AJ$5*COUNTIF($Y$7:Y136,1)/(1+COUNTIF($Y$7:$Y$406,1)), COUNTIF($Y$7:Y136,1))),
IF(OR(Y137=Y138,AND(Y137&gt;Y136,Y135&gt;=Y136)),AVERAGE(OFFSET(AJ136,0,0,IFERROR(MATCH(TRUE,Y137:$Y$406&lt;=Y136,0),406),1)),MIN(OFFSET(AJ136,0,0,IFERROR(MATCH(Y136,Y137:$Y$406,0),406),1)))),"")</f>
        <v/>
      </c>
      <c r="AJ136" s="40" t="str">
        <f>IF(ISNUMBER(X136),COUNT($X$7:X136),"")</f>
        <v/>
      </c>
      <c r="AL136" s="40" t="str">
        <f t="shared" ref="AL136:AL199" si="117">IF(AND($BI$20="Y", $AJ$5&lt;&gt;0),IF(ISNUMBER(Y136),AH136-$AF$13-1,""),IF(ISNUMBER(Y136),Y136-1,""))</f>
        <v/>
      </c>
      <c r="AM136" s="40" t="str">
        <f t="shared" ref="AM136:AM199" si="118">IF(ISNUMBER(Y136),IF(AND($BI$20="Y",$AJ$5&lt;&gt;0), IF(AND(ROW(AK136)-ROW($AK$6)&gt;=$AF$9,IF(ISNUMBER(AI136),AI136,AJ136)&gt;$AF$11),IF(ISNUMBER(AI136),AI136,AJ136)-$AF$11,IF(ISNUMBER(AI136),AI136,AJ136)),  IF(ISNUMBER(AI136),AI136,AJ136) )-1,"")</f>
        <v/>
      </c>
      <c r="AP136" s="34" t="str">
        <f t="shared" ref="AP136:AP199" si="119">IF(OR(Y136=1,Y136=""),"",LEFT(SUBSTITUTE(T136,".",";",Y136-1),SEARCH(";",SUBSTITUTE(T136,".",";",Y136-1),1)-1))</f>
        <v/>
      </c>
      <c r="AQ136" s="34" t="str">
        <f t="shared" si="113"/>
        <v/>
      </c>
      <c r="AS136" s="5"/>
      <c r="AT136" s="16"/>
      <c r="AU136" s="16"/>
      <c r="AV136" s="108"/>
      <c r="AW136" s="109"/>
      <c r="AX136" s="34" t="str">
        <f t="shared" ref="AX136:AX199" si="120">IF(Y136&lt;&gt;"",T136 &amp;".1","")</f>
        <v/>
      </c>
      <c r="AY136" s="34" t="str">
        <f t="shared" ref="AY136:AY199" si="121">IF(Y136&lt;&gt;"",IF(Y136=1,T136+1,LEFT(T136,SEARCH(";",SUBSTITUTE(T136,".",";",Y136-1),1))&amp; RIGHT(T136,LEN(T136)-SEARCH(";",SUBSTITUTE(T136,".",";",Y136-1),1)) +1   ),"")</f>
        <v/>
      </c>
      <c r="BA136" s="91" t="str">
        <f>IF(OR(BB136="",BC136&lt;&gt;"",BD136&lt;&gt;""),"",COUNT($BA$6:BA135)+1)</f>
        <v/>
      </c>
      <c r="BB136" s="90" t="str">
        <f t="shared" si="79"/>
        <v/>
      </c>
      <c r="BC136" s="41" t="str">
        <f t="shared" ref="BC136:BC199" si="122">IFERROR(MATCH(BB136,$T$7:$T$406,0) &amp; BD136,"")</f>
        <v>132</v>
      </c>
      <c r="BD136" s="34">
        <f>IF(ISNUMBER(MATCH(BB136,$BB$6:BB135,0)),2,"")</f>
        <v>2</v>
      </c>
      <c r="BE136" s="34" t="str">
        <f t="shared" ref="BE136:BE199" si="123">IFERROR(""&amp;INDEX($BB$7:$BB$807,MATCH(ROW(BA136)-ROW($BA$6),$BA$7:$BA$807,0),1),"")</f>
        <v/>
      </c>
      <c r="BK136" s="81">
        <f>IFERROR(IF(D136="",0,MATCH(D136,$D$6:D135,0)),0)+BL136</f>
        <v>0</v>
      </c>
      <c r="BL136" s="81">
        <f t="shared" ref="BL136:BL199" si="124">IF(ISNUMBER(FIND("100",D136,1))=TRUE,1,0)</f>
        <v>0</v>
      </c>
    </row>
    <row r="137" spans="2:64" x14ac:dyDescent="0.25">
      <c r="B137" s="5">
        <v>131</v>
      </c>
      <c r="C137" s="34" t="str">
        <f>IFERROR(IF(Calculation!D137="","",1),"")</f>
        <v/>
      </c>
      <c r="D137" s="67" t="str">
        <f>IFERROR(IF(INDEX(Mindmap!$B$9:$B$408,B137,1)=0,"",INDEX(Mindmap!$B$9:$B$408,B137,1)),"")</f>
        <v/>
      </c>
      <c r="E137" s="67">
        <f t="shared" si="94"/>
        <v>999999999</v>
      </c>
      <c r="F137" s="67" t="str">
        <f t="shared" si="80"/>
        <v/>
      </c>
      <c r="G137" s="67" t="str">
        <f t="shared" si="95"/>
        <v/>
      </c>
      <c r="H137" s="67" t="str">
        <f t="shared" si="96"/>
        <v/>
      </c>
      <c r="I137" s="67" t="str">
        <f t="shared" si="97"/>
        <v/>
      </c>
      <c r="J137" s="67" t="str">
        <f t="shared" si="98"/>
        <v/>
      </c>
      <c r="K137" s="67" t="str">
        <f t="shared" si="99"/>
        <v/>
      </c>
      <c r="L137" s="67" t="str">
        <f t="shared" si="100"/>
        <v/>
      </c>
      <c r="M137" s="67" t="str">
        <f t="shared" si="101"/>
        <v/>
      </c>
      <c r="N137" s="67" t="str">
        <f t="shared" si="102"/>
        <v/>
      </c>
      <c r="O137" s="67" t="str">
        <f t="shared" si="103"/>
        <v/>
      </c>
      <c r="P137" s="67" t="str">
        <f t="shared" si="104"/>
        <v/>
      </c>
      <c r="Q137" s="67" t="str">
        <f t="shared" si="114"/>
        <v/>
      </c>
      <c r="R137" s="37" t="str">
        <f t="shared" si="105"/>
        <v/>
      </c>
      <c r="S137" s="67">
        <f t="shared" si="115"/>
        <v>999999999</v>
      </c>
      <c r="T137" s="67" t="str">
        <f t="shared" si="106"/>
        <v/>
      </c>
      <c r="U137" s="68" t="str">
        <f>IFERROR(""&amp;INDEX(automaticUpdate,MATCH(Calculation!T137,changerange,0),1),"")</f>
        <v/>
      </c>
      <c r="V137" s="68" t="str">
        <f>IFERROR(IF(LEN(INDEX(Mindmap!$D$9:$D$407,MATCH(Calculation!T137,changerange,0),1))=0,"",INDEX(Mindmap!$D$9:$D$407,MATCH(Calculation!T137,changerange,0),1)),"")</f>
        <v/>
      </c>
      <c r="W137" s="67" t="str">
        <f t="shared" si="107"/>
        <v xml:space="preserve"> - </v>
      </c>
      <c r="X137" s="34" t="str">
        <f t="array" ref="X137">IFERROR(IF(AND(LEN(T137)&gt;0, Y137&gt;1),IF(MATCH(1,(IFERROR(SEARCH(T137&amp;".",$T$7:$T$406),0)),0)&gt;0,""),""),maxL)</f>
        <v/>
      </c>
      <c r="Y137" s="35" t="str">
        <f t="shared" si="116"/>
        <v/>
      </c>
      <c r="Z137" s="34" t="str">
        <f t="shared" si="108"/>
        <v/>
      </c>
      <c r="AA137" s="36" t="str">
        <f t="shared" si="109"/>
        <v/>
      </c>
      <c r="AB137" s="34" t="str">
        <f t="shared" si="110"/>
        <v/>
      </c>
      <c r="AC137" s="34" t="str">
        <f t="shared" si="111"/>
        <v/>
      </c>
      <c r="AH137" s="80" t="str">
        <f t="shared" si="112"/>
        <v/>
      </c>
      <c r="AI137" s="39" t="str">
        <f t="array" aca="1" ref="AI137" ca="1">IF(AND(X137="",ISNUMBER(Y137)),IF(Y137=1,IF($AJ$5&lt;=COUNTIF($Y$7:$Y$406,1),COUNTIF($Y$7:Y137,1),IFERROR(IF($BI$20="Y",0.5,1)*$AJ$5*COUNTIF($Y$7:Y137,1)/(1+COUNTIF($Y$7:$Y$406,1)), COUNTIF($Y$7:Y137,1))),
IF(OR(Y138=Y139,AND(Y138&gt;Y137,Y136&gt;=Y137)),AVERAGE(OFFSET(AJ137,0,0,IFERROR(MATCH(TRUE,Y138:$Y$406&lt;=Y137,0),406),1)),MIN(OFFSET(AJ137,0,0,IFERROR(MATCH(Y137,Y138:$Y$406,0),406),1)))),"")</f>
        <v/>
      </c>
      <c r="AJ137" s="40" t="str">
        <f>IF(ISNUMBER(X137),COUNT($X$7:X137),"")</f>
        <v/>
      </c>
      <c r="AL137" s="40" t="str">
        <f t="shared" si="117"/>
        <v/>
      </c>
      <c r="AM137" s="40" t="str">
        <f t="shared" si="118"/>
        <v/>
      </c>
      <c r="AP137" s="34" t="str">
        <f t="shared" si="119"/>
        <v/>
      </c>
      <c r="AQ137" s="34" t="str">
        <f t="shared" si="113"/>
        <v/>
      </c>
      <c r="AS137" s="5"/>
      <c r="AT137" s="16"/>
      <c r="AU137" s="16"/>
      <c r="AV137" s="108"/>
      <c r="AW137" s="109"/>
      <c r="AX137" s="34" t="str">
        <f t="shared" si="120"/>
        <v/>
      </c>
      <c r="AY137" s="34" t="str">
        <f t="shared" si="121"/>
        <v/>
      </c>
      <c r="BA137" s="91" t="str">
        <f>IF(OR(BB137="",BC137&lt;&gt;"",BD137&lt;&gt;""),"",COUNT($BA$6:BA136)+1)</f>
        <v/>
      </c>
      <c r="BB137" s="90" t="str">
        <f t="shared" ref="BB137:BB200" si="125">IF(OR(AX136="",ISNUMBER(FIND("100",AX136,1)) ),"",""&amp;AX136)</f>
        <v/>
      </c>
      <c r="BC137" s="41" t="str">
        <f t="shared" si="122"/>
        <v>132</v>
      </c>
      <c r="BD137" s="34">
        <f>IF(ISNUMBER(MATCH(BB137,$BB$6:BB136,0)),2,"")</f>
        <v>2</v>
      </c>
      <c r="BE137" s="34" t="str">
        <f t="shared" si="123"/>
        <v/>
      </c>
      <c r="BK137" s="81">
        <f>IFERROR(IF(D137="",0,MATCH(D137,$D$6:D136,0)),0)+BL137</f>
        <v>0</v>
      </c>
      <c r="BL137" s="81">
        <f t="shared" si="124"/>
        <v>0</v>
      </c>
    </row>
    <row r="138" spans="2:64" x14ac:dyDescent="0.25">
      <c r="B138" s="5">
        <v>132</v>
      </c>
      <c r="C138" s="34" t="str">
        <f>IFERROR(IF(Calculation!D138="","",1),"")</f>
        <v/>
      </c>
      <c r="D138" s="67" t="str">
        <f>IFERROR(IF(INDEX(Mindmap!$B$9:$B$408,B138,1)=0,"",INDEX(Mindmap!$B$9:$B$408,B138,1)),"")</f>
        <v/>
      </c>
      <c r="E138" s="67">
        <f t="shared" si="94"/>
        <v>999999999</v>
      </c>
      <c r="F138" s="67" t="str">
        <f t="shared" si="80"/>
        <v/>
      </c>
      <c r="G138" s="67" t="str">
        <f t="shared" si="95"/>
        <v/>
      </c>
      <c r="H138" s="67" t="str">
        <f t="shared" si="96"/>
        <v/>
      </c>
      <c r="I138" s="67" t="str">
        <f t="shared" si="97"/>
        <v/>
      </c>
      <c r="J138" s="67" t="str">
        <f t="shared" si="98"/>
        <v/>
      </c>
      <c r="K138" s="67" t="str">
        <f t="shared" si="99"/>
        <v/>
      </c>
      <c r="L138" s="67" t="str">
        <f t="shared" si="100"/>
        <v/>
      </c>
      <c r="M138" s="67" t="str">
        <f t="shared" si="101"/>
        <v/>
      </c>
      <c r="N138" s="67" t="str">
        <f t="shared" si="102"/>
        <v/>
      </c>
      <c r="O138" s="67" t="str">
        <f t="shared" si="103"/>
        <v/>
      </c>
      <c r="P138" s="67" t="str">
        <f t="shared" si="104"/>
        <v/>
      </c>
      <c r="Q138" s="67" t="str">
        <f t="shared" si="114"/>
        <v/>
      </c>
      <c r="R138" s="37" t="str">
        <f t="shared" si="105"/>
        <v/>
      </c>
      <c r="S138" s="67">
        <f t="shared" si="115"/>
        <v>999999999</v>
      </c>
      <c r="T138" s="67" t="str">
        <f t="shared" si="106"/>
        <v/>
      </c>
      <c r="U138" s="68" t="str">
        <f>IFERROR(""&amp;INDEX(automaticUpdate,MATCH(Calculation!T138,changerange,0),1),"")</f>
        <v/>
      </c>
      <c r="V138" s="68" t="str">
        <f>IFERROR(IF(LEN(INDEX(Mindmap!$D$9:$D$407,MATCH(Calculation!T138,changerange,0),1))=0,"",INDEX(Mindmap!$D$9:$D$407,MATCH(Calculation!T138,changerange,0),1)),"")</f>
        <v/>
      </c>
      <c r="W138" s="67" t="str">
        <f t="shared" si="107"/>
        <v xml:space="preserve"> - </v>
      </c>
      <c r="X138" s="34" t="str">
        <f t="array" ref="X138">IFERROR(IF(AND(LEN(T138)&gt;0, Y138&gt;1),IF(MATCH(1,(IFERROR(SEARCH(T138&amp;".",$T$7:$T$406),0)),0)&gt;0,""),""),maxL)</f>
        <v/>
      </c>
      <c r="Y138" s="35" t="str">
        <f t="shared" si="116"/>
        <v/>
      </c>
      <c r="Z138" s="34" t="str">
        <f t="shared" si="108"/>
        <v/>
      </c>
      <c r="AA138" s="36" t="str">
        <f t="shared" si="109"/>
        <v/>
      </c>
      <c r="AB138" s="34" t="str">
        <f t="shared" si="110"/>
        <v/>
      </c>
      <c r="AC138" s="34" t="str">
        <f t="shared" si="111"/>
        <v/>
      </c>
      <c r="AH138" s="80" t="str">
        <f t="shared" si="112"/>
        <v/>
      </c>
      <c r="AI138" s="39" t="str">
        <f t="array" aca="1" ref="AI138" ca="1">IF(AND(X138="",ISNUMBER(Y138)),IF(Y138=1,IF($AJ$5&lt;=COUNTIF($Y$7:$Y$406,1),COUNTIF($Y$7:Y138,1),IFERROR(IF($BI$20="Y",0.5,1)*$AJ$5*COUNTIF($Y$7:Y138,1)/(1+COUNTIF($Y$7:$Y$406,1)), COUNTIF($Y$7:Y138,1))),
IF(OR(Y139=Y140,AND(Y139&gt;Y138,Y137&gt;=Y138)),AVERAGE(OFFSET(AJ138,0,0,IFERROR(MATCH(TRUE,Y139:$Y$406&lt;=Y138,0),406),1)),MIN(OFFSET(AJ138,0,0,IFERROR(MATCH(Y138,Y139:$Y$406,0),406),1)))),"")</f>
        <v/>
      </c>
      <c r="AJ138" s="40" t="str">
        <f>IF(ISNUMBER(X138),COUNT($X$7:X138),"")</f>
        <v/>
      </c>
      <c r="AL138" s="40" t="str">
        <f t="shared" si="117"/>
        <v/>
      </c>
      <c r="AM138" s="40" t="str">
        <f t="shared" si="118"/>
        <v/>
      </c>
      <c r="AP138" s="34" t="str">
        <f t="shared" si="119"/>
        <v/>
      </c>
      <c r="AQ138" s="34" t="str">
        <f t="shared" si="113"/>
        <v/>
      </c>
      <c r="AS138" s="5"/>
      <c r="AT138" s="16"/>
      <c r="AU138" s="16"/>
      <c r="AV138" s="108"/>
      <c r="AW138" s="109"/>
      <c r="AX138" s="34" t="str">
        <f t="shared" si="120"/>
        <v/>
      </c>
      <c r="AY138" s="34" t="str">
        <f t="shared" si="121"/>
        <v/>
      </c>
      <c r="BA138" s="91" t="str">
        <f>IF(OR(BB138="",BC138&lt;&gt;"",BD138&lt;&gt;""),"",COUNT($BA$6:BA137)+1)</f>
        <v/>
      </c>
      <c r="BB138" s="90" t="str">
        <f t="shared" si="125"/>
        <v/>
      </c>
      <c r="BC138" s="41" t="str">
        <f t="shared" si="122"/>
        <v>132</v>
      </c>
      <c r="BD138" s="34">
        <f>IF(ISNUMBER(MATCH(BB138,$BB$6:BB137,0)),2,"")</f>
        <v>2</v>
      </c>
      <c r="BE138" s="34" t="str">
        <f t="shared" si="123"/>
        <v/>
      </c>
      <c r="BK138" s="81">
        <f>IFERROR(IF(D138="",0,MATCH(D138,$D$6:D137,0)),0)+BL138</f>
        <v>0</v>
      </c>
      <c r="BL138" s="81">
        <f t="shared" si="124"/>
        <v>0</v>
      </c>
    </row>
    <row r="139" spans="2:64" x14ac:dyDescent="0.25">
      <c r="B139" s="5">
        <v>133</v>
      </c>
      <c r="C139" s="34" t="str">
        <f>IFERROR(IF(Calculation!D139="","",1),"")</f>
        <v/>
      </c>
      <c r="D139" s="67" t="str">
        <f>IFERROR(IF(INDEX(Mindmap!$B$9:$B$408,B139,1)=0,"",INDEX(Mindmap!$B$9:$B$408,B139,1)),"")</f>
        <v/>
      </c>
      <c r="E139" s="67">
        <f t="shared" si="94"/>
        <v>999999999</v>
      </c>
      <c r="F139" s="67" t="str">
        <f t="shared" si="80"/>
        <v/>
      </c>
      <c r="G139" s="67" t="str">
        <f t="shared" si="95"/>
        <v/>
      </c>
      <c r="H139" s="67" t="str">
        <f t="shared" si="96"/>
        <v/>
      </c>
      <c r="I139" s="67" t="str">
        <f t="shared" si="97"/>
        <v/>
      </c>
      <c r="J139" s="67" t="str">
        <f t="shared" si="98"/>
        <v/>
      </c>
      <c r="K139" s="67" t="str">
        <f t="shared" si="99"/>
        <v/>
      </c>
      <c r="L139" s="67" t="str">
        <f t="shared" si="100"/>
        <v/>
      </c>
      <c r="M139" s="67" t="str">
        <f t="shared" si="101"/>
        <v/>
      </c>
      <c r="N139" s="67" t="str">
        <f t="shared" si="102"/>
        <v/>
      </c>
      <c r="O139" s="67" t="str">
        <f t="shared" si="103"/>
        <v/>
      </c>
      <c r="P139" s="67" t="str">
        <f t="shared" si="104"/>
        <v/>
      </c>
      <c r="Q139" s="67" t="str">
        <f t="shared" si="114"/>
        <v/>
      </c>
      <c r="R139" s="37" t="str">
        <f t="shared" si="105"/>
        <v/>
      </c>
      <c r="S139" s="67">
        <f t="shared" si="115"/>
        <v>999999999</v>
      </c>
      <c r="T139" s="67" t="str">
        <f t="shared" si="106"/>
        <v/>
      </c>
      <c r="U139" s="68" t="str">
        <f>IFERROR(""&amp;INDEX(automaticUpdate,MATCH(Calculation!T139,changerange,0),1),"")</f>
        <v/>
      </c>
      <c r="V139" s="68" t="str">
        <f>IFERROR(IF(LEN(INDEX(Mindmap!$D$9:$D$407,MATCH(Calculation!T139,changerange,0),1))=0,"",INDEX(Mindmap!$D$9:$D$407,MATCH(Calculation!T139,changerange,0),1)),"")</f>
        <v/>
      </c>
      <c r="W139" s="67" t="str">
        <f t="shared" si="107"/>
        <v xml:space="preserve"> - </v>
      </c>
      <c r="X139" s="34" t="str">
        <f t="array" ref="X139">IFERROR(IF(AND(LEN(T139)&gt;0, Y139&gt;1),IF(MATCH(1,(IFERROR(SEARCH(T139&amp;".",$T$7:$T$406),0)),0)&gt;0,""),""),maxL)</f>
        <v/>
      </c>
      <c r="Y139" s="35" t="str">
        <f t="shared" si="116"/>
        <v/>
      </c>
      <c r="Z139" s="34" t="str">
        <f t="shared" si="108"/>
        <v/>
      </c>
      <c r="AA139" s="36" t="str">
        <f t="shared" si="109"/>
        <v/>
      </c>
      <c r="AB139" s="34" t="str">
        <f t="shared" si="110"/>
        <v/>
      </c>
      <c r="AC139" s="34" t="str">
        <f t="shared" si="111"/>
        <v/>
      </c>
      <c r="AH139" s="80" t="str">
        <f t="shared" si="112"/>
        <v/>
      </c>
      <c r="AI139" s="39" t="str">
        <f t="array" aca="1" ref="AI139" ca="1">IF(AND(X139="",ISNUMBER(Y139)),IF(Y139=1,IF($AJ$5&lt;=COUNTIF($Y$7:$Y$406,1),COUNTIF($Y$7:Y139,1),IFERROR(IF($BI$20="Y",0.5,1)*$AJ$5*COUNTIF($Y$7:Y139,1)/(1+COUNTIF($Y$7:$Y$406,1)), COUNTIF($Y$7:Y139,1))),
IF(OR(Y140=Y141,AND(Y140&gt;Y139,Y138&gt;=Y139)),AVERAGE(OFFSET(AJ139,0,0,IFERROR(MATCH(TRUE,Y140:$Y$406&lt;=Y139,0),406),1)),MIN(OFFSET(AJ139,0,0,IFERROR(MATCH(Y139,Y140:$Y$406,0),406),1)))),"")</f>
        <v/>
      </c>
      <c r="AJ139" s="40" t="str">
        <f>IF(ISNUMBER(X139),COUNT($X$7:X139),"")</f>
        <v/>
      </c>
      <c r="AL139" s="40" t="str">
        <f t="shared" si="117"/>
        <v/>
      </c>
      <c r="AM139" s="40" t="str">
        <f t="shared" si="118"/>
        <v/>
      </c>
      <c r="AP139" s="34" t="str">
        <f t="shared" si="119"/>
        <v/>
      </c>
      <c r="AQ139" s="34" t="str">
        <f t="shared" si="113"/>
        <v/>
      </c>
      <c r="AS139" s="5"/>
      <c r="AT139" s="16"/>
      <c r="AU139" s="16"/>
      <c r="AV139" s="108"/>
      <c r="AW139" s="109"/>
      <c r="AX139" s="34" t="str">
        <f t="shared" si="120"/>
        <v/>
      </c>
      <c r="AY139" s="34" t="str">
        <f t="shared" si="121"/>
        <v/>
      </c>
      <c r="BA139" s="91" t="str">
        <f>IF(OR(BB139="",BC139&lt;&gt;"",BD139&lt;&gt;""),"",COUNT($BA$6:BA138)+1)</f>
        <v/>
      </c>
      <c r="BB139" s="90" t="str">
        <f t="shared" si="125"/>
        <v/>
      </c>
      <c r="BC139" s="41" t="str">
        <f t="shared" si="122"/>
        <v>132</v>
      </c>
      <c r="BD139" s="34">
        <f>IF(ISNUMBER(MATCH(BB139,$BB$6:BB138,0)),2,"")</f>
        <v>2</v>
      </c>
      <c r="BE139" s="34" t="str">
        <f t="shared" si="123"/>
        <v/>
      </c>
      <c r="BK139" s="81">
        <f>IFERROR(IF(D139="",0,MATCH(D139,$D$6:D138,0)),0)+BL139</f>
        <v>0</v>
      </c>
      <c r="BL139" s="81">
        <f t="shared" si="124"/>
        <v>0</v>
      </c>
    </row>
    <row r="140" spans="2:64" x14ac:dyDescent="0.25">
      <c r="B140" s="5">
        <v>134</v>
      </c>
      <c r="C140" s="34" t="str">
        <f>IFERROR(IF(Calculation!D140="","",1),"")</f>
        <v/>
      </c>
      <c r="D140" s="67" t="str">
        <f>IFERROR(IF(INDEX(Mindmap!$B$9:$B$408,B140,1)=0,"",INDEX(Mindmap!$B$9:$B$408,B140,1)),"")</f>
        <v/>
      </c>
      <c r="E140" s="67">
        <f t="shared" si="94"/>
        <v>999999999</v>
      </c>
      <c r="F140" s="67" t="str">
        <f t="shared" si="80"/>
        <v/>
      </c>
      <c r="G140" s="67" t="str">
        <f t="shared" si="95"/>
        <v/>
      </c>
      <c r="H140" s="67" t="str">
        <f t="shared" si="96"/>
        <v/>
      </c>
      <c r="I140" s="67" t="str">
        <f t="shared" si="97"/>
        <v/>
      </c>
      <c r="J140" s="67" t="str">
        <f t="shared" si="98"/>
        <v/>
      </c>
      <c r="K140" s="67" t="str">
        <f t="shared" si="99"/>
        <v/>
      </c>
      <c r="L140" s="67" t="str">
        <f t="shared" si="100"/>
        <v/>
      </c>
      <c r="M140" s="67" t="str">
        <f t="shared" si="101"/>
        <v/>
      </c>
      <c r="N140" s="67" t="str">
        <f t="shared" si="102"/>
        <v/>
      </c>
      <c r="O140" s="67" t="str">
        <f t="shared" si="103"/>
        <v/>
      </c>
      <c r="P140" s="67" t="str">
        <f t="shared" si="104"/>
        <v/>
      </c>
      <c r="Q140" s="67" t="str">
        <f t="shared" si="114"/>
        <v/>
      </c>
      <c r="R140" s="37" t="str">
        <f t="shared" si="105"/>
        <v/>
      </c>
      <c r="S140" s="67">
        <f t="shared" si="115"/>
        <v>999999999</v>
      </c>
      <c r="T140" s="67" t="str">
        <f t="shared" si="106"/>
        <v/>
      </c>
      <c r="U140" s="68" t="str">
        <f>IFERROR(""&amp;INDEX(automaticUpdate,MATCH(Calculation!T140,changerange,0),1),"")</f>
        <v/>
      </c>
      <c r="V140" s="68" t="str">
        <f>IFERROR(IF(LEN(INDEX(Mindmap!$D$9:$D$407,MATCH(Calculation!T140,changerange,0),1))=0,"",INDEX(Mindmap!$D$9:$D$407,MATCH(Calculation!T140,changerange,0),1)),"")</f>
        <v/>
      </c>
      <c r="W140" s="67" t="str">
        <f t="shared" si="107"/>
        <v xml:space="preserve"> - </v>
      </c>
      <c r="X140" s="34" t="str">
        <f t="array" ref="X140">IFERROR(IF(AND(LEN(T140)&gt;0, Y140&gt;1),IF(MATCH(1,(IFERROR(SEARCH(T140&amp;".",$T$7:$T$406),0)),0)&gt;0,""),""),maxL)</f>
        <v/>
      </c>
      <c r="Y140" s="35" t="str">
        <f t="shared" si="116"/>
        <v/>
      </c>
      <c r="Z140" s="34" t="str">
        <f t="shared" si="108"/>
        <v/>
      </c>
      <c r="AA140" s="36" t="str">
        <f t="shared" si="109"/>
        <v/>
      </c>
      <c r="AB140" s="34" t="str">
        <f t="shared" si="110"/>
        <v/>
      </c>
      <c r="AC140" s="34" t="str">
        <f t="shared" si="111"/>
        <v/>
      </c>
      <c r="AH140" s="80" t="str">
        <f t="shared" si="112"/>
        <v/>
      </c>
      <c r="AI140" s="39" t="str">
        <f t="array" aca="1" ref="AI140" ca="1">IF(AND(X140="",ISNUMBER(Y140)),IF(Y140=1,IF($AJ$5&lt;=COUNTIF($Y$7:$Y$406,1),COUNTIF($Y$7:Y140,1),IFERROR(IF($BI$20="Y",0.5,1)*$AJ$5*COUNTIF($Y$7:Y140,1)/(1+COUNTIF($Y$7:$Y$406,1)), COUNTIF($Y$7:Y140,1))),
IF(OR(Y141=Y142,AND(Y141&gt;Y140,Y139&gt;=Y140)),AVERAGE(OFFSET(AJ140,0,0,IFERROR(MATCH(TRUE,Y141:$Y$406&lt;=Y140,0),406),1)),MIN(OFFSET(AJ140,0,0,IFERROR(MATCH(Y140,Y141:$Y$406,0),406),1)))),"")</f>
        <v/>
      </c>
      <c r="AJ140" s="40" t="str">
        <f>IF(ISNUMBER(X140),COUNT($X$7:X140),"")</f>
        <v/>
      </c>
      <c r="AL140" s="40" t="str">
        <f t="shared" si="117"/>
        <v/>
      </c>
      <c r="AM140" s="40" t="str">
        <f t="shared" si="118"/>
        <v/>
      </c>
      <c r="AP140" s="34" t="str">
        <f t="shared" si="119"/>
        <v/>
      </c>
      <c r="AQ140" s="34" t="str">
        <f t="shared" si="113"/>
        <v/>
      </c>
      <c r="AS140" s="5"/>
      <c r="AT140" s="16"/>
      <c r="AU140" s="16"/>
      <c r="AV140" s="108"/>
      <c r="AW140" s="109"/>
      <c r="AX140" s="34" t="str">
        <f t="shared" si="120"/>
        <v/>
      </c>
      <c r="AY140" s="34" t="str">
        <f t="shared" si="121"/>
        <v/>
      </c>
      <c r="BA140" s="91" t="str">
        <f>IF(OR(BB140="",BC140&lt;&gt;"",BD140&lt;&gt;""),"",COUNT($BA$6:BA139)+1)</f>
        <v/>
      </c>
      <c r="BB140" s="90" t="str">
        <f t="shared" si="125"/>
        <v/>
      </c>
      <c r="BC140" s="41" t="str">
        <f t="shared" si="122"/>
        <v>132</v>
      </c>
      <c r="BD140" s="34">
        <f>IF(ISNUMBER(MATCH(BB140,$BB$6:BB139,0)),2,"")</f>
        <v>2</v>
      </c>
      <c r="BE140" s="34" t="str">
        <f t="shared" si="123"/>
        <v/>
      </c>
      <c r="BK140" s="81">
        <f>IFERROR(IF(D140="",0,MATCH(D140,$D$6:D139,0)),0)+BL140</f>
        <v>0</v>
      </c>
      <c r="BL140" s="81">
        <f t="shared" si="124"/>
        <v>0</v>
      </c>
    </row>
    <row r="141" spans="2:64" x14ac:dyDescent="0.25">
      <c r="B141" s="5">
        <v>135</v>
      </c>
      <c r="C141" s="34" t="str">
        <f>IFERROR(IF(Calculation!D141="","",1),"")</f>
        <v/>
      </c>
      <c r="D141" s="67" t="str">
        <f>IFERROR(IF(INDEX(Mindmap!$B$9:$B$408,B141,1)=0,"",INDEX(Mindmap!$B$9:$B$408,B141,1)),"")</f>
        <v/>
      </c>
      <c r="E141" s="67">
        <f t="shared" si="94"/>
        <v>999999999</v>
      </c>
      <c r="F141" s="67" t="str">
        <f t="shared" si="80"/>
        <v/>
      </c>
      <c r="G141" s="67" t="str">
        <f t="shared" si="95"/>
        <v/>
      </c>
      <c r="H141" s="67" t="str">
        <f t="shared" si="96"/>
        <v/>
      </c>
      <c r="I141" s="67" t="str">
        <f t="shared" si="97"/>
        <v/>
      </c>
      <c r="J141" s="67" t="str">
        <f t="shared" si="98"/>
        <v/>
      </c>
      <c r="K141" s="67" t="str">
        <f t="shared" si="99"/>
        <v/>
      </c>
      <c r="L141" s="67" t="str">
        <f t="shared" si="100"/>
        <v/>
      </c>
      <c r="M141" s="67" t="str">
        <f t="shared" si="101"/>
        <v/>
      </c>
      <c r="N141" s="67" t="str">
        <f t="shared" si="102"/>
        <v/>
      </c>
      <c r="O141" s="67" t="str">
        <f t="shared" si="103"/>
        <v/>
      </c>
      <c r="P141" s="67" t="str">
        <f t="shared" si="104"/>
        <v/>
      </c>
      <c r="Q141" s="67" t="str">
        <f t="shared" si="114"/>
        <v/>
      </c>
      <c r="R141" s="37" t="str">
        <f t="shared" si="105"/>
        <v/>
      </c>
      <c r="S141" s="67">
        <f t="shared" si="115"/>
        <v>999999999</v>
      </c>
      <c r="T141" s="67" t="str">
        <f t="shared" si="106"/>
        <v/>
      </c>
      <c r="U141" s="68" t="str">
        <f>IFERROR(""&amp;INDEX(automaticUpdate,MATCH(Calculation!T141,changerange,0),1),"")</f>
        <v/>
      </c>
      <c r="V141" s="68" t="str">
        <f>IFERROR(IF(LEN(INDEX(Mindmap!$D$9:$D$407,MATCH(Calculation!T141,changerange,0),1))=0,"",INDEX(Mindmap!$D$9:$D$407,MATCH(Calculation!T141,changerange,0),1)),"")</f>
        <v/>
      </c>
      <c r="W141" s="67" t="str">
        <f t="shared" si="107"/>
        <v xml:space="preserve"> - </v>
      </c>
      <c r="X141" s="34" t="str">
        <f t="array" ref="X141">IFERROR(IF(AND(LEN(T141)&gt;0, Y141&gt;1),IF(MATCH(1,(IFERROR(SEARCH(T141&amp;".",$T$7:$T$406),0)),0)&gt;0,""),""),maxL)</f>
        <v/>
      </c>
      <c r="Y141" s="35" t="str">
        <f t="shared" si="116"/>
        <v/>
      </c>
      <c r="Z141" s="34" t="str">
        <f t="shared" si="108"/>
        <v/>
      </c>
      <c r="AA141" s="36" t="str">
        <f t="shared" si="109"/>
        <v/>
      </c>
      <c r="AB141" s="34" t="str">
        <f t="shared" si="110"/>
        <v/>
      </c>
      <c r="AC141" s="34" t="str">
        <f t="shared" si="111"/>
        <v/>
      </c>
      <c r="AH141" s="80" t="str">
        <f t="shared" si="112"/>
        <v/>
      </c>
      <c r="AI141" s="39" t="str">
        <f t="array" aca="1" ref="AI141" ca="1">IF(AND(X141="",ISNUMBER(Y141)),IF(Y141=1,IF($AJ$5&lt;=COUNTIF($Y$7:$Y$406,1),COUNTIF($Y$7:Y141,1),IFERROR(IF($BI$20="Y",0.5,1)*$AJ$5*COUNTIF($Y$7:Y141,1)/(1+COUNTIF($Y$7:$Y$406,1)), COUNTIF($Y$7:Y141,1))),
IF(OR(Y142=Y143,AND(Y142&gt;Y141,Y140&gt;=Y141)),AVERAGE(OFFSET(AJ141,0,0,IFERROR(MATCH(TRUE,Y142:$Y$406&lt;=Y141,0),406),1)),MIN(OFFSET(AJ141,0,0,IFERROR(MATCH(Y141,Y142:$Y$406,0),406),1)))),"")</f>
        <v/>
      </c>
      <c r="AJ141" s="40" t="str">
        <f>IF(ISNUMBER(X141),COUNT($X$7:X141),"")</f>
        <v/>
      </c>
      <c r="AL141" s="40" t="str">
        <f t="shared" si="117"/>
        <v/>
      </c>
      <c r="AM141" s="40" t="str">
        <f t="shared" si="118"/>
        <v/>
      </c>
      <c r="AP141" s="34" t="str">
        <f t="shared" si="119"/>
        <v/>
      </c>
      <c r="AQ141" s="34" t="str">
        <f t="shared" si="113"/>
        <v/>
      </c>
      <c r="AS141" s="5"/>
      <c r="AT141" s="16"/>
      <c r="AU141" s="16"/>
      <c r="AV141" s="108"/>
      <c r="AW141" s="109"/>
      <c r="AX141" s="34" t="str">
        <f t="shared" si="120"/>
        <v/>
      </c>
      <c r="AY141" s="34" t="str">
        <f t="shared" si="121"/>
        <v/>
      </c>
      <c r="BA141" s="91" t="str">
        <f>IF(OR(BB141="",BC141&lt;&gt;"",BD141&lt;&gt;""),"",COUNT($BA$6:BA140)+1)</f>
        <v/>
      </c>
      <c r="BB141" s="90" t="str">
        <f t="shared" si="125"/>
        <v/>
      </c>
      <c r="BC141" s="41" t="str">
        <f t="shared" si="122"/>
        <v>132</v>
      </c>
      <c r="BD141" s="34">
        <f>IF(ISNUMBER(MATCH(BB141,$BB$6:BB140,0)),2,"")</f>
        <v>2</v>
      </c>
      <c r="BE141" s="34" t="str">
        <f t="shared" si="123"/>
        <v/>
      </c>
      <c r="BK141" s="81">
        <f>IFERROR(IF(D141="",0,MATCH(D141,$D$6:D140,0)),0)+BL141</f>
        <v>0</v>
      </c>
      <c r="BL141" s="81">
        <f t="shared" si="124"/>
        <v>0</v>
      </c>
    </row>
    <row r="142" spans="2:64" x14ac:dyDescent="0.25">
      <c r="B142" s="5">
        <v>136</v>
      </c>
      <c r="C142" s="34" t="str">
        <f>IFERROR(IF(Calculation!D142="","",1),"")</f>
        <v/>
      </c>
      <c r="D142" s="67" t="str">
        <f>IFERROR(IF(INDEX(Mindmap!$B$9:$B$408,B142,1)=0,"",INDEX(Mindmap!$B$9:$B$408,B142,1)),"")</f>
        <v/>
      </c>
      <c r="E142" s="67">
        <f t="shared" si="94"/>
        <v>999999999</v>
      </c>
      <c r="F142" s="67" t="str">
        <f t="shared" si="80"/>
        <v/>
      </c>
      <c r="G142" s="67" t="str">
        <f t="shared" si="95"/>
        <v/>
      </c>
      <c r="H142" s="67" t="str">
        <f t="shared" si="96"/>
        <v/>
      </c>
      <c r="I142" s="67" t="str">
        <f t="shared" si="97"/>
        <v/>
      </c>
      <c r="J142" s="67" t="str">
        <f t="shared" si="98"/>
        <v/>
      </c>
      <c r="K142" s="67" t="str">
        <f t="shared" si="99"/>
        <v/>
      </c>
      <c r="L142" s="67" t="str">
        <f t="shared" si="100"/>
        <v/>
      </c>
      <c r="M142" s="67" t="str">
        <f t="shared" si="101"/>
        <v/>
      </c>
      <c r="N142" s="67" t="str">
        <f t="shared" si="102"/>
        <v/>
      </c>
      <c r="O142" s="67" t="str">
        <f t="shared" si="103"/>
        <v/>
      </c>
      <c r="P142" s="67" t="str">
        <f t="shared" si="104"/>
        <v/>
      </c>
      <c r="Q142" s="67" t="str">
        <f t="shared" si="114"/>
        <v/>
      </c>
      <c r="R142" s="37" t="str">
        <f t="shared" si="105"/>
        <v/>
      </c>
      <c r="S142" s="67">
        <f t="shared" si="115"/>
        <v>999999999</v>
      </c>
      <c r="T142" s="67" t="str">
        <f t="shared" si="106"/>
        <v/>
      </c>
      <c r="U142" s="68" t="str">
        <f>IFERROR(""&amp;INDEX(automaticUpdate,MATCH(Calculation!T142,changerange,0),1),"")</f>
        <v/>
      </c>
      <c r="V142" s="68" t="str">
        <f>IFERROR(IF(LEN(INDEX(Mindmap!$D$9:$D$407,MATCH(Calculation!T142,changerange,0),1))=0,"",INDEX(Mindmap!$D$9:$D$407,MATCH(Calculation!T142,changerange,0),1)),"")</f>
        <v/>
      </c>
      <c r="W142" s="67" t="str">
        <f t="shared" si="107"/>
        <v xml:space="preserve"> - </v>
      </c>
      <c r="X142" s="34" t="str">
        <f t="array" ref="X142">IFERROR(IF(AND(LEN(T142)&gt;0, Y142&gt;1),IF(MATCH(1,(IFERROR(SEARCH(T142&amp;".",$T$7:$T$406),0)),0)&gt;0,""),""),maxL)</f>
        <v/>
      </c>
      <c r="Y142" s="35" t="str">
        <f t="shared" si="116"/>
        <v/>
      </c>
      <c r="Z142" s="34" t="str">
        <f t="shared" si="108"/>
        <v/>
      </c>
      <c r="AA142" s="36" t="str">
        <f t="shared" si="109"/>
        <v/>
      </c>
      <c r="AB142" s="34" t="str">
        <f t="shared" si="110"/>
        <v/>
      </c>
      <c r="AC142" s="34" t="str">
        <f t="shared" si="111"/>
        <v/>
      </c>
      <c r="AH142" s="80" t="str">
        <f t="shared" si="112"/>
        <v/>
      </c>
      <c r="AI142" s="39" t="str">
        <f t="array" aca="1" ref="AI142" ca="1">IF(AND(X142="",ISNUMBER(Y142)),IF(Y142=1,IF($AJ$5&lt;=COUNTIF($Y$7:$Y$406,1),COUNTIF($Y$7:Y142,1),IFERROR(IF($BI$20="Y",0.5,1)*$AJ$5*COUNTIF($Y$7:Y142,1)/(1+COUNTIF($Y$7:$Y$406,1)), COUNTIF($Y$7:Y142,1))),
IF(OR(Y143=Y144,AND(Y143&gt;Y142,Y141&gt;=Y142)),AVERAGE(OFFSET(AJ142,0,0,IFERROR(MATCH(TRUE,Y143:$Y$406&lt;=Y142,0),406),1)),MIN(OFFSET(AJ142,0,0,IFERROR(MATCH(Y142,Y143:$Y$406,0),406),1)))),"")</f>
        <v/>
      </c>
      <c r="AJ142" s="40" t="str">
        <f>IF(ISNUMBER(X142),COUNT($X$7:X142),"")</f>
        <v/>
      </c>
      <c r="AL142" s="40" t="str">
        <f t="shared" si="117"/>
        <v/>
      </c>
      <c r="AM142" s="40" t="str">
        <f t="shared" si="118"/>
        <v/>
      </c>
      <c r="AP142" s="34" t="str">
        <f t="shared" si="119"/>
        <v/>
      </c>
      <c r="AQ142" s="34" t="str">
        <f t="shared" si="113"/>
        <v/>
      </c>
      <c r="AS142" s="5"/>
      <c r="AT142" s="16"/>
      <c r="AU142" s="16"/>
      <c r="AV142" s="108"/>
      <c r="AW142" s="109"/>
      <c r="AX142" s="34" t="str">
        <f t="shared" si="120"/>
        <v/>
      </c>
      <c r="AY142" s="34" t="str">
        <f t="shared" si="121"/>
        <v/>
      </c>
      <c r="BA142" s="91" t="str">
        <f>IF(OR(BB142="",BC142&lt;&gt;"",BD142&lt;&gt;""),"",COUNT($BA$6:BA141)+1)</f>
        <v/>
      </c>
      <c r="BB142" s="90" t="str">
        <f t="shared" si="125"/>
        <v/>
      </c>
      <c r="BC142" s="41" t="str">
        <f t="shared" si="122"/>
        <v>132</v>
      </c>
      <c r="BD142" s="34">
        <f>IF(ISNUMBER(MATCH(BB142,$BB$6:BB141,0)),2,"")</f>
        <v>2</v>
      </c>
      <c r="BE142" s="34" t="str">
        <f t="shared" si="123"/>
        <v/>
      </c>
      <c r="BK142" s="81">
        <f>IFERROR(IF(D142="",0,MATCH(D142,$D$6:D141,0)),0)+BL142</f>
        <v>0</v>
      </c>
      <c r="BL142" s="81">
        <f t="shared" si="124"/>
        <v>0</v>
      </c>
    </row>
    <row r="143" spans="2:64" x14ac:dyDescent="0.25">
      <c r="B143" s="5">
        <v>137</v>
      </c>
      <c r="C143" s="34" t="str">
        <f>IFERROR(IF(Calculation!D143="","",1),"")</f>
        <v/>
      </c>
      <c r="D143" s="67" t="str">
        <f>IFERROR(IF(INDEX(Mindmap!$B$9:$B$408,B143,1)=0,"",INDEX(Mindmap!$B$9:$B$408,B143,1)),"")</f>
        <v/>
      </c>
      <c r="E143" s="67">
        <f t="shared" si="94"/>
        <v>999999999</v>
      </c>
      <c r="F143" s="67" t="str">
        <f t="shared" si="80"/>
        <v/>
      </c>
      <c r="G143" s="67" t="str">
        <f t="shared" si="95"/>
        <v/>
      </c>
      <c r="H143" s="67" t="str">
        <f t="shared" si="96"/>
        <v/>
      </c>
      <c r="I143" s="67" t="str">
        <f t="shared" si="97"/>
        <v/>
      </c>
      <c r="J143" s="67" t="str">
        <f t="shared" si="98"/>
        <v/>
      </c>
      <c r="K143" s="67" t="str">
        <f t="shared" si="99"/>
        <v/>
      </c>
      <c r="L143" s="67" t="str">
        <f t="shared" si="100"/>
        <v/>
      </c>
      <c r="M143" s="67" t="str">
        <f t="shared" si="101"/>
        <v/>
      </c>
      <c r="N143" s="67" t="str">
        <f t="shared" si="102"/>
        <v/>
      </c>
      <c r="O143" s="67" t="str">
        <f t="shared" si="103"/>
        <v/>
      </c>
      <c r="P143" s="67" t="str">
        <f t="shared" si="104"/>
        <v/>
      </c>
      <c r="Q143" s="67" t="str">
        <f t="shared" si="114"/>
        <v/>
      </c>
      <c r="R143" s="37" t="str">
        <f t="shared" si="105"/>
        <v/>
      </c>
      <c r="S143" s="67">
        <f t="shared" si="115"/>
        <v>999999999</v>
      </c>
      <c r="T143" s="67" t="str">
        <f t="shared" si="106"/>
        <v/>
      </c>
      <c r="U143" s="68" t="str">
        <f>IFERROR(""&amp;INDEX(automaticUpdate,MATCH(Calculation!T143,changerange,0),1),"")</f>
        <v/>
      </c>
      <c r="V143" s="68" t="str">
        <f>IFERROR(IF(LEN(INDEX(Mindmap!$D$9:$D$407,MATCH(Calculation!T143,changerange,0),1))=0,"",INDEX(Mindmap!$D$9:$D$407,MATCH(Calculation!T143,changerange,0),1)),"")</f>
        <v/>
      </c>
      <c r="W143" s="67" t="str">
        <f t="shared" si="107"/>
        <v xml:space="preserve"> - </v>
      </c>
      <c r="X143" s="34" t="str">
        <f t="array" ref="X143">IFERROR(IF(AND(LEN(T143)&gt;0, Y143&gt;1),IF(MATCH(1,(IFERROR(SEARCH(T143&amp;".",$T$7:$T$406),0)),0)&gt;0,""),""),maxL)</f>
        <v/>
      </c>
      <c r="Y143" s="35" t="str">
        <f t="shared" si="116"/>
        <v/>
      </c>
      <c r="Z143" s="34" t="str">
        <f t="shared" si="108"/>
        <v/>
      </c>
      <c r="AA143" s="36" t="str">
        <f t="shared" si="109"/>
        <v/>
      </c>
      <c r="AB143" s="34" t="str">
        <f t="shared" si="110"/>
        <v/>
      </c>
      <c r="AC143" s="34" t="str">
        <f t="shared" si="111"/>
        <v/>
      </c>
      <c r="AH143" s="80" t="str">
        <f t="shared" si="112"/>
        <v/>
      </c>
      <c r="AI143" s="39" t="str">
        <f t="array" aca="1" ref="AI143" ca="1">IF(AND(X143="",ISNUMBER(Y143)),IF(Y143=1,IF($AJ$5&lt;=COUNTIF($Y$7:$Y$406,1),COUNTIF($Y$7:Y143,1),IFERROR(IF($BI$20="Y",0.5,1)*$AJ$5*COUNTIF($Y$7:Y143,1)/(1+COUNTIF($Y$7:$Y$406,1)), COUNTIF($Y$7:Y143,1))),
IF(OR(Y144=Y145,AND(Y144&gt;Y143,Y142&gt;=Y143)),AVERAGE(OFFSET(AJ143,0,0,IFERROR(MATCH(TRUE,Y144:$Y$406&lt;=Y143,0),406),1)),MIN(OFFSET(AJ143,0,0,IFERROR(MATCH(Y143,Y144:$Y$406,0),406),1)))),"")</f>
        <v/>
      </c>
      <c r="AJ143" s="40" t="str">
        <f>IF(ISNUMBER(X143),COUNT($X$7:X143),"")</f>
        <v/>
      </c>
      <c r="AL143" s="40" t="str">
        <f t="shared" si="117"/>
        <v/>
      </c>
      <c r="AM143" s="40" t="str">
        <f t="shared" si="118"/>
        <v/>
      </c>
      <c r="AP143" s="34" t="str">
        <f t="shared" si="119"/>
        <v/>
      </c>
      <c r="AQ143" s="34" t="str">
        <f t="shared" si="113"/>
        <v/>
      </c>
      <c r="AS143" s="5"/>
      <c r="AT143" s="16"/>
      <c r="AU143" s="16"/>
      <c r="AV143" s="108"/>
      <c r="AW143" s="109"/>
      <c r="AX143" s="34" t="str">
        <f t="shared" si="120"/>
        <v/>
      </c>
      <c r="AY143" s="34" t="str">
        <f t="shared" si="121"/>
        <v/>
      </c>
      <c r="BA143" s="91" t="str">
        <f>IF(OR(BB143="",BC143&lt;&gt;"",BD143&lt;&gt;""),"",COUNT($BA$6:BA142)+1)</f>
        <v/>
      </c>
      <c r="BB143" s="90" t="str">
        <f t="shared" si="125"/>
        <v/>
      </c>
      <c r="BC143" s="41" t="str">
        <f t="shared" si="122"/>
        <v>132</v>
      </c>
      <c r="BD143" s="34">
        <f>IF(ISNUMBER(MATCH(BB143,$BB$6:BB142,0)),2,"")</f>
        <v>2</v>
      </c>
      <c r="BE143" s="34" t="str">
        <f t="shared" si="123"/>
        <v/>
      </c>
      <c r="BK143" s="81">
        <f>IFERROR(IF(D143="",0,MATCH(D143,$D$6:D142,0)),0)+BL143</f>
        <v>0</v>
      </c>
      <c r="BL143" s="81">
        <f t="shared" si="124"/>
        <v>0</v>
      </c>
    </row>
    <row r="144" spans="2:64" x14ac:dyDescent="0.25">
      <c r="B144" s="5">
        <v>138</v>
      </c>
      <c r="C144" s="34" t="str">
        <f>IFERROR(IF(Calculation!D144="","",1),"")</f>
        <v/>
      </c>
      <c r="D144" s="67" t="str">
        <f>IFERROR(IF(INDEX(Mindmap!$B$9:$B$408,B144,1)=0,"",INDEX(Mindmap!$B$9:$B$408,B144,1)),"")</f>
        <v/>
      </c>
      <c r="E144" s="67">
        <f t="shared" si="94"/>
        <v>999999999</v>
      </c>
      <c r="F144" s="67" t="str">
        <f t="shared" si="80"/>
        <v/>
      </c>
      <c r="G144" s="67" t="str">
        <f t="shared" si="95"/>
        <v/>
      </c>
      <c r="H144" s="67" t="str">
        <f t="shared" si="96"/>
        <v/>
      </c>
      <c r="I144" s="67" t="str">
        <f t="shared" si="97"/>
        <v/>
      </c>
      <c r="J144" s="67" t="str">
        <f t="shared" si="98"/>
        <v/>
      </c>
      <c r="K144" s="67" t="str">
        <f t="shared" si="99"/>
        <v/>
      </c>
      <c r="L144" s="67" t="str">
        <f t="shared" si="100"/>
        <v/>
      </c>
      <c r="M144" s="67" t="str">
        <f t="shared" si="101"/>
        <v/>
      </c>
      <c r="N144" s="67" t="str">
        <f t="shared" si="102"/>
        <v/>
      </c>
      <c r="O144" s="67" t="str">
        <f t="shared" si="103"/>
        <v/>
      </c>
      <c r="P144" s="67" t="str">
        <f t="shared" si="104"/>
        <v/>
      </c>
      <c r="Q144" s="67" t="str">
        <f t="shared" si="114"/>
        <v/>
      </c>
      <c r="R144" s="37" t="str">
        <f t="shared" si="105"/>
        <v/>
      </c>
      <c r="S144" s="67">
        <f t="shared" si="115"/>
        <v>999999999</v>
      </c>
      <c r="T144" s="67" t="str">
        <f t="shared" si="106"/>
        <v/>
      </c>
      <c r="U144" s="68" t="str">
        <f>IFERROR(""&amp;INDEX(automaticUpdate,MATCH(Calculation!T144,changerange,0),1),"")</f>
        <v/>
      </c>
      <c r="V144" s="68" t="str">
        <f>IFERROR(IF(LEN(INDEX(Mindmap!$D$9:$D$407,MATCH(Calculation!T144,changerange,0),1))=0,"",INDEX(Mindmap!$D$9:$D$407,MATCH(Calculation!T144,changerange,0),1)),"")</f>
        <v/>
      </c>
      <c r="W144" s="67" t="str">
        <f t="shared" si="107"/>
        <v xml:space="preserve"> - </v>
      </c>
      <c r="X144" s="34" t="str">
        <f t="array" ref="X144">IFERROR(IF(AND(LEN(T144)&gt;0, Y144&gt;1),IF(MATCH(1,(IFERROR(SEARCH(T144&amp;".",$T$7:$T$406),0)),0)&gt;0,""),""),maxL)</f>
        <v/>
      </c>
      <c r="Y144" s="35" t="str">
        <f t="shared" si="116"/>
        <v/>
      </c>
      <c r="Z144" s="34" t="str">
        <f t="shared" si="108"/>
        <v/>
      </c>
      <c r="AA144" s="36" t="str">
        <f t="shared" si="109"/>
        <v/>
      </c>
      <c r="AB144" s="34" t="str">
        <f t="shared" si="110"/>
        <v/>
      </c>
      <c r="AC144" s="34" t="str">
        <f t="shared" si="111"/>
        <v/>
      </c>
      <c r="AH144" s="80" t="str">
        <f t="shared" si="112"/>
        <v/>
      </c>
      <c r="AI144" s="39" t="str">
        <f t="array" aca="1" ref="AI144" ca="1">IF(AND(X144="",ISNUMBER(Y144)),IF(Y144=1,IF($AJ$5&lt;=COUNTIF($Y$7:$Y$406,1),COUNTIF($Y$7:Y144,1),IFERROR(IF($BI$20="Y",0.5,1)*$AJ$5*COUNTIF($Y$7:Y144,1)/(1+COUNTIF($Y$7:$Y$406,1)), COUNTIF($Y$7:Y144,1))),
IF(OR(Y145=Y146,AND(Y145&gt;Y144,Y143&gt;=Y144)),AVERAGE(OFFSET(AJ144,0,0,IFERROR(MATCH(TRUE,Y145:$Y$406&lt;=Y144,0),406),1)),MIN(OFFSET(AJ144,0,0,IFERROR(MATCH(Y144,Y145:$Y$406,0),406),1)))),"")</f>
        <v/>
      </c>
      <c r="AJ144" s="40" t="str">
        <f>IF(ISNUMBER(X144),COUNT($X$7:X144),"")</f>
        <v/>
      </c>
      <c r="AL144" s="40" t="str">
        <f t="shared" si="117"/>
        <v/>
      </c>
      <c r="AM144" s="40" t="str">
        <f t="shared" si="118"/>
        <v/>
      </c>
      <c r="AP144" s="34" t="str">
        <f t="shared" si="119"/>
        <v/>
      </c>
      <c r="AQ144" s="34" t="str">
        <f t="shared" si="113"/>
        <v/>
      </c>
      <c r="AS144" s="5"/>
      <c r="AT144" s="16"/>
      <c r="AU144" s="16"/>
      <c r="AV144" s="108"/>
      <c r="AW144" s="109"/>
      <c r="AX144" s="34" t="str">
        <f t="shared" si="120"/>
        <v/>
      </c>
      <c r="AY144" s="34" t="str">
        <f t="shared" si="121"/>
        <v/>
      </c>
      <c r="BA144" s="91" t="str">
        <f>IF(OR(BB144="",BC144&lt;&gt;"",BD144&lt;&gt;""),"",COUNT($BA$6:BA143)+1)</f>
        <v/>
      </c>
      <c r="BB144" s="90" t="str">
        <f t="shared" si="125"/>
        <v/>
      </c>
      <c r="BC144" s="41" t="str">
        <f t="shared" si="122"/>
        <v>132</v>
      </c>
      <c r="BD144" s="34">
        <f>IF(ISNUMBER(MATCH(BB144,$BB$6:BB143,0)),2,"")</f>
        <v>2</v>
      </c>
      <c r="BE144" s="34" t="str">
        <f t="shared" si="123"/>
        <v/>
      </c>
      <c r="BK144" s="81">
        <f>IFERROR(IF(D144="",0,MATCH(D144,$D$6:D143,0)),0)+BL144</f>
        <v>0</v>
      </c>
      <c r="BL144" s="81">
        <f t="shared" si="124"/>
        <v>0</v>
      </c>
    </row>
    <row r="145" spans="2:64" x14ac:dyDescent="0.25">
      <c r="B145" s="5">
        <v>139</v>
      </c>
      <c r="C145" s="34" t="str">
        <f>IFERROR(IF(Calculation!D145="","",1),"")</f>
        <v/>
      </c>
      <c r="D145" s="67" t="str">
        <f>IFERROR(IF(INDEX(Mindmap!$B$9:$B$408,B145,1)=0,"",INDEX(Mindmap!$B$9:$B$408,B145,1)),"")</f>
        <v/>
      </c>
      <c r="E145" s="67">
        <f t="shared" si="94"/>
        <v>999999999</v>
      </c>
      <c r="F145" s="67" t="str">
        <f t="shared" si="80"/>
        <v/>
      </c>
      <c r="G145" s="67" t="str">
        <f t="shared" si="95"/>
        <v/>
      </c>
      <c r="H145" s="67" t="str">
        <f t="shared" si="96"/>
        <v/>
      </c>
      <c r="I145" s="67" t="str">
        <f t="shared" si="97"/>
        <v/>
      </c>
      <c r="J145" s="67" t="str">
        <f t="shared" si="98"/>
        <v/>
      </c>
      <c r="K145" s="67" t="str">
        <f t="shared" si="99"/>
        <v/>
      </c>
      <c r="L145" s="67" t="str">
        <f t="shared" si="100"/>
        <v/>
      </c>
      <c r="M145" s="67" t="str">
        <f t="shared" si="101"/>
        <v/>
      </c>
      <c r="N145" s="67" t="str">
        <f t="shared" si="102"/>
        <v/>
      </c>
      <c r="O145" s="67" t="str">
        <f t="shared" si="103"/>
        <v/>
      </c>
      <c r="P145" s="67" t="str">
        <f t="shared" si="104"/>
        <v/>
      </c>
      <c r="Q145" s="67" t="str">
        <f t="shared" si="114"/>
        <v/>
      </c>
      <c r="R145" s="37" t="str">
        <f t="shared" si="105"/>
        <v/>
      </c>
      <c r="S145" s="67">
        <f t="shared" si="115"/>
        <v>999999999</v>
      </c>
      <c r="T145" s="67" t="str">
        <f t="shared" si="106"/>
        <v/>
      </c>
      <c r="U145" s="68" t="str">
        <f>IFERROR(""&amp;INDEX(automaticUpdate,MATCH(Calculation!T145,changerange,0),1),"")</f>
        <v/>
      </c>
      <c r="V145" s="68" t="str">
        <f>IFERROR(IF(LEN(INDEX(Mindmap!$D$9:$D$407,MATCH(Calculation!T145,changerange,0),1))=0,"",INDEX(Mindmap!$D$9:$D$407,MATCH(Calculation!T145,changerange,0),1)),"")</f>
        <v/>
      </c>
      <c r="W145" s="67" t="str">
        <f t="shared" si="107"/>
        <v xml:space="preserve"> - </v>
      </c>
      <c r="X145" s="34" t="str">
        <f t="array" ref="X145">IFERROR(IF(AND(LEN(T145)&gt;0, Y145&gt;1),IF(MATCH(1,(IFERROR(SEARCH(T145&amp;".",$T$7:$T$406),0)),0)&gt;0,""),""),maxL)</f>
        <v/>
      </c>
      <c r="Y145" s="35" t="str">
        <f t="shared" si="116"/>
        <v/>
      </c>
      <c r="Z145" s="34" t="str">
        <f t="shared" si="108"/>
        <v/>
      </c>
      <c r="AA145" s="36" t="str">
        <f t="shared" si="109"/>
        <v/>
      </c>
      <c r="AB145" s="34" t="str">
        <f t="shared" si="110"/>
        <v/>
      </c>
      <c r="AC145" s="34" t="str">
        <f t="shared" si="111"/>
        <v/>
      </c>
      <c r="AH145" s="80" t="str">
        <f t="shared" si="112"/>
        <v/>
      </c>
      <c r="AI145" s="39" t="str">
        <f t="array" aca="1" ref="AI145" ca="1">IF(AND(X145="",ISNUMBER(Y145)),IF(Y145=1,IF($AJ$5&lt;=COUNTIF($Y$7:$Y$406,1),COUNTIF($Y$7:Y145,1),IFERROR(IF($BI$20="Y",0.5,1)*$AJ$5*COUNTIF($Y$7:Y145,1)/(1+COUNTIF($Y$7:$Y$406,1)), COUNTIF($Y$7:Y145,1))),
IF(OR(Y146=Y147,AND(Y146&gt;Y145,Y144&gt;=Y145)),AVERAGE(OFFSET(AJ145,0,0,IFERROR(MATCH(TRUE,Y146:$Y$406&lt;=Y145,0),406),1)),MIN(OFFSET(AJ145,0,0,IFERROR(MATCH(Y145,Y146:$Y$406,0),406),1)))),"")</f>
        <v/>
      </c>
      <c r="AJ145" s="40" t="str">
        <f>IF(ISNUMBER(X145),COUNT($X$7:X145),"")</f>
        <v/>
      </c>
      <c r="AL145" s="40" t="str">
        <f t="shared" si="117"/>
        <v/>
      </c>
      <c r="AM145" s="40" t="str">
        <f t="shared" si="118"/>
        <v/>
      </c>
      <c r="AP145" s="34" t="str">
        <f t="shared" si="119"/>
        <v/>
      </c>
      <c r="AQ145" s="34" t="str">
        <f t="shared" si="113"/>
        <v/>
      </c>
      <c r="AS145" s="5"/>
      <c r="AT145" s="16"/>
      <c r="AU145" s="16"/>
      <c r="AV145" s="108"/>
      <c r="AW145" s="109"/>
      <c r="AX145" s="34" t="str">
        <f t="shared" si="120"/>
        <v/>
      </c>
      <c r="AY145" s="34" t="str">
        <f t="shared" si="121"/>
        <v/>
      </c>
      <c r="BA145" s="91" t="str">
        <f>IF(OR(BB145="",BC145&lt;&gt;"",BD145&lt;&gt;""),"",COUNT($BA$6:BA144)+1)</f>
        <v/>
      </c>
      <c r="BB145" s="90" t="str">
        <f t="shared" si="125"/>
        <v/>
      </c>
      <c r="BC145" s="41" t="str">
        <f t="shared" si="122"/>
        <v>132</v>
      </c>
      <c r="BD145" s="34">
        <f>IF(ISNUMBER(MATCH(BB145,$BB$6:BB144,0)),2,"")</f>
        <v>2</v>
      </c>
      <c r="BE145" s="34" t="str">
        <f t="shared" si="123"/>
        <v/>
      </c>
      <c r="BK145" s="81">
        <f>IFERROR(IF(D145="",0,MATCH(D145,$D$6:D144,0)),0)+BL145</f>
        <v>0</v>
      </c>
      <c r="BL145" s="81">
        <f t="shared" si="124"/>
        <v>0</v>
      </c>
    </row>
    <row r="146" spans="2:64" x14ac:dyDescent="0.25">
      <c r="B146" s="5">
        <v>140</v>
      </c>
      <c r="C146" s="34" t="str">
        <f>IFERROR(IF(Calculation!D146="","",1),"")</f>
        <v/>
      </c>
      <c r="D146" s="67" t="str">
        <f>IFERROR(IF(INDEX(Mindmap!$B$9:$B$408,B146,1)=0,"",INDEX(Mindmap!$B$9:$B$408,B146,1)),"")</f>
        <v/>
      </c>
      <c r="E146" s="67">
        <f t="shared" si="94"/>
        <v>999999999</v>
      </c>
      <c r="F146" s="67" t="str">
        <f t="shared" si="80"/>
        <v/>
      </c>
      <c r="G146" s="67" t="str">
        <f t="shared" si="95"/>
        <v/>
      </c>
      <c r="H146" s="67" t="str">
        <f t="shared" si="96"/>
        <v/>
      </c>
      <c r="I146" s="67" t="str">
        <f t="shared" si="97"/>
        <v/>
      </c>
      <c r="J146" s="67" t="str">
        <f t="shared" si="98"/>
        <v/>
      </c>
      <c r="K146" s="67" t="str">
        <f t="shared" si="99"/>
        <v/>
      </c>
      <c r="L146" s="67" t="str">
        <f t="shared" si="100"/>
        <v/>
      </c>
      <c r="M146" s="67" t="str">
        <f t="shared" si="101"/>
        <v/>
      </c>
      <c r="N146" s="67" t="str">
        <f t="shared" si="102"/>
        <v/>
      </c>
      <c r="O146" s="67" t="str">
        <f t="shared" si="103"/>
        <v/>
      </c>
      <c r="P146" s="67" t="str">
        <f t="shared" si="104"/>
        <v/>
      </c>
      <c r="Q146" s="67" t="str">
        <f t="shared" si="114"/>
        <v/>
      </c>
      <c r="R146" s="37" t="str">
        <f t="shared" si="105"/>
        <v/>
      </c>
      <c r="S146" s="67">
        <f t="shared" si="115"/>
        <v>999999999</v>
      </c>
      <c r="T146" s="67" t="str">
        <f t="shared" si="106"/>
        <v/>
      </c>
      <c r="U146" s="68" t="str">
        <f>IFERROR(""&amp;INDEX(automaticUpdate,MATCH(Calculation!T146,changerange,0),1),"")</f>
        <v/>
      </c>
      <c r="V146" s="68" t="str">
        <f>IFERROR(IF(LEN(INDEX(Mindmap!$D$9:$D$407,MATCH(Calculation!T146,changerange,0),1))=0,"",INDEX(Mindmap!$D$9:$D$407,MATCH(Calculation!T146,changerange,0),1)),"")</f>
        <v/>
      </c>
      <c r="W146" s="67" t="str">
        <f t="shared" si="107"/>
        <v xml:space="preserve"> - </v>
      </c>
      <c r="X146" s="34" t="str">
        <f t="array" ref="X146">IFERROR(IF(AND(LEN(T146)&gt;0, Y146&gt;1),IF(MATCH(1,(IFERROR(SEARCH(T146&amp;".",$T$7:$T$406),0)),0)&gt;0,""),""),maxL)</f>
        <v/>
      </c>
      <c r="Y146" s="35" t="str">
        <f t="shared" si="116"/>
        <v/>
      </c>
      <c r="Z146" s="34" t="str">
        <f t="shared" si="108"/>
        <v/>
      </c>
      <c r="AA146" s="36" t="str">
        <f t="shared" si="109"/>
        <v/>
      </c>
      <c r="AB146" s="34" t="str">
        <f t="shared" si="110"/>
        <v/>
      </c>
      <c r="AC146" s="34" t="str">
        <f t="shared" si="111"/>
        <v/>
      </c>
      <c r="AH146" s="80" t="str">
        <f t="shared" si="112"/>
        <v/>
      </c>
      <c r="AI146" s="39" t="str">
        <f t="array" aca="1" ref="AI146" ca="1">IF(AND(X146="",ISNUMBER(Y146)),IF(Y146=1,IF($AJ$5&lt;=COUNTIF($Y$7:$Y$406,1),COUNTIF($Y$7:Y146,1),IFERROR(IF($BI$20="Y",0.5,1)*$AJ$5*COUNTIF($Y$7:Y146,1)/(1+COUNTIF($Y$7:$Y$406,1)), COUNTIF($Y$7:Y146,1))),
IF(OR(Y147=Y148,AND(Y147&gt;Y146,Y145&gt;=Y146)),AVERAGE(OFFSET(AJ146,0,0,IFERROR(MATCH(TRUE,Y147:$Y$406&lt;=Y146,0),406),1)),MIN(OFFSET(AJ146,0,0,IFERROR(MATCH(Y146,Y147:$Y$406,0),406),1)))),"")</f>
        <v/>
      </c>
      <c r="AJ146" s="40" t="str">
        <f>IF(ISNUMBER(X146),COUNT($X$7:X146),"")</f>
        <v/>
      </c>
      <c r="AL146" s="40" t="str">
        <f t="shared" si="117"/>
        <v/>
      </c>
      <c r="AM146" s="40" t="str">
        <f t="shared" si="118"/>
        <v/>
      </c>
      <c r="AP146" s="34" t="str">
        <f t="shared" si="119"/>
        <v/>
      </c>
      <c r="AQ146" s="34" t="str">
        <f t="shared" si="113"/>
        <v/>
      </c>
      <c r="AS146" s="5"/>
      <c r="AT146" s="16"/>
      <c r="AU146" s="16"/>
      <c r="AV146" s="108"/>
      <c r="AW146" s="109"/>
      <c r="AX146" s="34" t="str">
        <f t="shared" si="120"/>
        <v/>
      </c>
      <c r="AY146" s="34" t="str">
        <f t="shared" si="121"/>
        <v/>
      </c>
      <c r="BA146" s="91" t="str">
        <f>IF(OR(BB146="",BC146&lt;&gt;"",BD146&lt;&gt;""),"",COUNT($BA$6:BA145)+1)</f>
        <v/>
      </c>
      <c r="BB146" s="90" t="str">
        <f t="shared" si="125"/>
        <v/>
      </c>
      <c r="BC146" s="41" t="str">
        <f t="shared" si="122"/>
        <v>132</v>
      </c>
      <c r="BD146" s="34">
        <f>IF(ISNUMBER(MATCH(BB146,$BB$6:BB145,0)),2,"")</f>
        <v>2</v>
      </c>
      <c r="BE146" s="34" t="str">
        <f t="shared" si="123"/>
        <v/>
      </c>
      <c r="BK146" s="81">
        <f>IFERROR(IF(D146="",0,MATCH(D146,$D$6:D145,0)),0)+BL146</f>
        <v>0</v>
      </c>
      <c r="BL146" s="81">
        <f t="shared" si="124"/>
        <v>0</v>
      </c>
    </row>
    <row r="147" spans="2:64" x14ac:dyDescent="0.25">
      <c r="B147" s="5">
        <v>141</v>
      </c>
      <c r="C147" s="34" t="str">
        <f>IFERROR(IF(Calculation!D147="","",1),"")</f>
        <v/>
      </c>
      <c r="D147" s="67" t="str">
        <f>IFERROR(IF(INDEX(Mindmap!$B$9:$B$408,B147,1)=0,"",INDEX(Mindmap!$B$9:$B$408,B147,1)),"")</f>
        <v/>
      </c>
      <c r="E147" s="67">
        <f t="shared" si="94"/>
        <v>999999999</v>
      </c>
      <c r="F147" s="67" t="str">
        <f t="shared" si="80"/>
        <v/>
      </c>
      <c r="G147" s="67" t="str">
        <f t="shared" si="95"/>
        <v/>
      </c>
      <c r="H147" s="67" t="str">
        <f t="shared" si="96"/>
        <v/>
      </c>
      <c r="I147" s="67" t="str">
        <f t="shared" si="97"/>
        <v/>
      </c>
      <c r="J147" s="67" t="str">
        <f t="shared" si="98"/>
        <v/>
      </c>
      <c r="K147" s="67" t="str">
        <f t="shared" si="99"/>
        <v/>
      </c>
      <c r="L147" s="67" t="str">
        <f t="shared" si="100"/>
        <v/>
      </c>
      <c r="M147" s="67" t="str">
        <f t="shared" si="101"/>
        <v/>
      </c>
      <c r="N147" s="67" t="str">
        <f t="shared" si="102"/>
        <v/>
      </c>
      <c r="O147" s="67" t="str">
        <f t="shared" si="103"/>
        <v/>
      </c>
      <c r="P147" s="67" t="str">
        <f t="shared" si="104"/>
        <v/>
      </c>
      <c r="Q147" s="67" t="str">
        <f t="shared" si="114"/>
        <v/>
      </c>
      <c r="R147" s="37" t="str">
        <f t="shared" si="105"/>
        <v/>
      </c>
      <c r="S147" s="67">
        <f t="shared" si="115"/>
        <v>999999999</v>
      </c>
      <c r="T147" s="67" t="str">
        <f t="shared" si="106"/>
        <v/>
      </c>
      <c r="U147" s="68" t="str">
        <f>IFERROR(""&amp;INDEX(automaticUpdate,MATCH(Calculation!T147,changerange,0),1),"")</f>
        <v/>
      </c>
      <c r="V147" s="68" t="str">
        <f>IFERROR(IF(LEN(INDEX(Mindmap!$D$9:$D$407,MATCH(Calculation!T147,changerange,0),1))=0,"",INDEX(Mindmap!$D$9:$D$407,MATCH(Calculation!T147,changerange,0),1)),"")</f>
        <v/>
      </c>
      <c r="W147" s="67" t="str">
        <f t="shared" si="107"/>
        <v xml:space="preserve"> - </v>
      </c>
      <c r="X147" s="34" t="str">
        <f t="array" ref="X147">IFERROR(IF(AND(LEN(T147)&gt;0, Y147&gt;1),IF(MATCH(1,(IFERROR(SEARCH(T147&amp;".",$T$7:$T$406),0)),0)&gt;0,""),""),maxL)</f>
        <v/>
      </c>
      <c r="Y147" s="35" t="str">
        <f t="shared" si="116"/>
        <v/>
      </c>
      <c r="Z147" s="34" t="str">
        <f t="shared" si="108"/>
        <v/>
      </c>
      <c r="AA147" s="36" t="str">
        <f t="shared" si="109"/>
        <v/>
      </c>
      <c r="AB147" s="34" t="str">
        <f t="shared" si="110"/>
        <v/>
      </c>
      <c r="AC147" s="34" t="str">
        <f t="shared" si="111"/>
        <v/>
      </c>
      <c r="AH147" s="80" t="str">
        <f t="shared" si="112"/>
        <v/>
      </c>
      <c r="AI147" s="39" t="str">
        <f t="array" aca="1" ref="AI147" ca="1">IF(AND(X147="",ISNUMBER(Y147)),IF(Y147=1,IF($AJ$5&lt;=COUNTIF($Y$7:$Y$406,1),COUNTIF($Y$7:Y147,1),IFERROR(IF($BI$20="Y",0.5,1)*$AJ$5*COUNTIF($Y$7:Y147,1)/(1+COUNTIF($Y$7:$Y$406,1)), COUNTIF($Y$7:Y147,1))),
IF(OR(Y148=Y149,AND(Y148&gt;Y147,Y146&gt;=Y147)),AVERAGE(OFFSET(AJ147,0,0,IFERROR(MATCH(TRUE,Y148:$Y$406&lt;=Y147,0),406),1)),MIN(OFFSET(AJ147,0,0,IFERROR(MATCH(Y147,Y148:$Y$406,0),406),1)))),"")</f>
        <v/>
      </c>
      <c r="AJ147" s="40" t="str">
        <f>IF(ISNUMBER(X147),COUNT($X$7:X147),"")</f>
        <v/>
      </c>
      <c r="AL147" s="40" t="str">
        <f t="shared" si="117"/>
        <v/>
      </c>
      <c r="AM147" s="40" t="str">
        <f t="shared" si="118"/>
        <v/>
      </c>
      <c r="AP147" s="34" t="str">
        <f t="shared" si="119"/>
        <v/>
      </c>
      <c r="AQ147" s="34" t="str">
        <f t="shared" si="113"/>
        <v/>
      </c>
      <c r="AS147" s="5"/>
      <c r="AT147" s="16"/>
      <c r="AU147" s="16"/>
      <c r="AV147" s="108"/>
      <c r="AW147" s="109"/>
      <c r="AX147" s="34" t="str">
        <f t="shared" si="120"/>
        <v/>
      </c>
      <c r="AY147" s="34" t="str">
        <f t="shared" si="121"/>
        <v/>
      </c>
      <c r="BA147" s="91" t="str">
        <f>IF(OR(BB147="",BC147&lt;&gt;"",BD147&lt;&gt;""),"",COUNT($BA$6:BA146)+1)</f>
        <v/>
      </c>
      <c r="BB147" s="90" t="str">
        <f t="shared" si="125"/>
        <v/>
      </c>
      <c r="BC147" s="41" t="str">
        <f t="shared" si="122"/>
        <v>132</v>
      </c>
      <c r="BD147" s="34">
        <f>IF(ISNUMBER(MATCH(BB147,$BB$6:BB146,0)),2,"")</f>
        <v>2</v>
      </c>
      <c r="BE147" s="34" t="str">
        <f t="shared" si="123"/>
        <v/>
      </c>
      <c r="BK147" s="81">
        <f>IFERROR(IF(D147="",0,MATCH(D147,$D$6:D146,0)),0)+BL147</f>
        <v>0</v>
      </c>
      <c r="BL147" s="81">
        <f t="shared" si="124"/>
        <v>0</v>
      </c>
    </row>
    <row r="148" spans="2:64" x14ac:dyDescent="0.25">
      <c r="B148" s="5">
        <v>142</v>
      </c>
      <c r="C148" s="34" t="str">
        <f>IFERROR(IF(Calculation!D148="","",1),"")</f>
        <v/>
      </c>
      <c r="D148" s="67" t="str">
        <f>IFERROR(IF(INDEX(Mindmap!$B$9:$B$408,B148,1)=0,"",INDEX(Mindmap!$B$9:$B$408,B148,1)),"")</f>
        <v/>
      </c>
      <c r="E148" s="67">
        <f t="shared" si="94"/>
        <v>999999999</v>
      </c>
      <c r="F148" s="67" t="str">
        <f t="shared" si="80"/>
        <v/>
      </c>
      <c r="G148" s="67" t="str">
        <f t="shared" si="95"/>
        <v/>
      </c>
      <c r="H148" s="67" t="str">
        <f t="shared" si="96"/>
        <v/>
      </c>
      <c r="I148" s="67" t="str">
        <f t="shared" si="97"/>
        <v/>
      </c>
      <c r="J148" s="67" t="str">
        <f t="shared" si="98"/>
        <v/>
      </c>
      <c r="K148" s="67" t="str">
        <f t="shared" si="99"/>
        <v/>
      </c>
      <c r="L148" s="67" t="str">
        <f t="shared" si="100"/>
        <v/>
      </c>
      <c r="M148" s="67" t="str">
        <f t="shared" si="101"/>
        <v/>
      </c>
      <c r="N148" s="67" t="str">
        <f t="shared" si="102"/>
        <v/>
      </c>
      <c r="O148" s="67" t="str">
        <f t="shared" si="103"/>
        <v/>
      </c>
      <c r="P148" s="67" t="str">
        <f t="shared" si="104"/>
        <v/>
      </c>
      <c r="Q148" s="67" t="str">
        <f t="shared" si="114"/>
        <v/>
      </c>
      <c r="R148" s="37" t="str">
        <f t="shared" si="105"/>
        <v/>
      </c>
      <c r="S148" s="67">
        <f t="shared" si="115"/>
        <v>999999999</v>
      </c>
      <c r="T148" s="67" t="str">
        <f t="shared" si="106"/>
        <v/>
      </c>
      <c r="U148" s="68" t="str">
        <f>IFERROR(""&amp;INDEX(automaticUpdate,MATCH(Calculation!T148,changerange,0),1),"")</f>
        <v/>
      </c>
      <c r="V148" s="68" t="str">
        <f>IFERROR(IF(LEN(INDEX(Mindmap!$D$9:$D$407,MATCH(Calculation!T148,changerange,0),1))=0,"",INDEX(Mindmap!$D$9:$D$407,MATCH(Calculation!T148,changerange,0),1)),"")</f>
        <v/>
      </c>
      <c r="W148" s="67" t="str">
        <f t="shared" si="107"/>
        <v xml:space="preserve"> - </v>
      </c>
      <c r="X148" s="34" t="str">
        <f t="array" ref="X148">IFERROR(IF(AND(LEN(T148)&gt;0, Y148&gt;1),IF(MATCH(1,(IFERROR(SEARCH(T148&amp;".",$T$7:$T$406),0)),0)&gt;0,""),""),maxL)</f>
        <v/>
      </c>
      <c r="Y148" s="35" t="str">
        <f t="shared" si="116"/>
        <v/>
      </c>
      <c r="Z148" s="34" t="str">
        <f t="shared" si="108"/>
        <v/>
      </c>
      <c r="AA148" s="36" t="str">
        <f t="shared" si="109"/>
        <v/>
      </c>
      <c r="AB148" s="34" t="str">
        <f t="shared" si="110"/>
        <v/>
      </c>
      <c r="AC148" s="34" t="str">
        <f t="shared" si="111"/>
        <v/>
      </c>
      <c r="AH148" s="80" t="str">
        <f t="shared" si="112"/>
        <v/>
      </c>
      <c r="AI148" s="39" t="str">
        <f t="array" aca="1" ref="AI148" ca="1">IF(AND(X148="",ISNUMBER(Y148)),IF(Y148=1,IF($AJ$5&lt;=COUNTIF($Y$7:$Y$406,1),COUNTIF($Y$7:Y148,1),IFERROR(IF($BI$20="Y",0.5,1)*$AJ$5*COUNTIF($Y$7:Y148,1)/(1+COUNTIF($Y$7:$Y$406,1)), COUNTIF($Y$7:Y148,1))),
IF(OR(Y149=Y150,AND(Y149&gt;Y148,Y147&gt;=Y148)),AVERAGE(OFFSET(AJ148,0,0,IFERROR(MATCH(TRUE,Y149:$Y$406&lt;=Y148,0),406),1)),MIN(OFFSET(AJ148,0,0,IFERROR(MATCH(Y148,Y149:$Y$406,0),406),1)))),"")</f>
        <v/>
      </c>
      <c r="AJ148" s="40" t="str">
        <f>IF(ISNUMBER(X148),COUNT($X$7:X148),"")</f>
        <v/>
      </c>
      <c r="AL148" s="40" t="str">
        <f t="shared" si="117"/>
        <v/>
      </c>
      <c r="AM148" s="40" t="str">
        <f t="shared" si="118"/>
        <v/>
      </c>
      <c r="AP148" s="34" t="str">
        <f t="shared" si="119"/>
        <v/>
      </c>
      <c r="AQ148" s="34" t="str">
        <f t="shared" si="113"/>
        <v/>
      </c>
      <c r="AS148" s="5"/>
      <c r="AT148" s="16"/>
      <c r="AU148" s="16"/>
      <c r="AV148" s="108"/>
      <c r="AW148" s="109"/>
      <c r="AX148" s="34" t="str">
        <f t="shared" si="120"/>
        <v/>
      </c>
      <c r="AY148" s="34" t="str">
        <f t="shared" si="121"/>
        <v/>
      </c>
      <c r="BA148" s="91" t="str">
        <f>IF(OR(BB148="",BC148&lt;&gt;"",BD148&lt;&gt;""),"",COUNT($BA$6:BA147)+1)</f>
        <v/>
      </c>
      <c r="BB148" s="90" t="str">
        <f t="shared" si="125"/>
        <v/>
      </c>
      <c r="BC148" s="41" t="str">
        <f t="shared" si="122"/>
        <v>132</v>
      </c>
      <c r="BD148" s="34">
        <f>IF(ISNUMBER(MATCH(BB148,$BB$6:BB147,0)),2,"")</f>
        <v>2</v>
      </c>
      <c r="BE148" s="34" t="str">
        <f t="shared" si="123"/>
        <v/>
      </c>
      <c r="BK148" s="81">
        <f>IFERROR(IF(D148="",0,MATCH(D148,$D$6:D147,0)),0)+BL148</f>
        <v>0</v>
      </c>
      <c r="BL148" s="81">
        <f t="shared" si="124"/>
        <v>0</v>
      </c>
    </row>
    <row r="149" spans="2:64" x14ac:dyDescent="0.25">
      <c r="B149" s="5">
        <v>143</v>
      </c>
      <c r="C149" s="34" t="str">
        <f>IFERROR(IF(Calculation!D149="","",1),"")</f>
        <v/>
      </c>
      <c r="D149" s="67" t="str">
        <f>IFERROR(IF(INDEX(Mindmap!$B$9:$B$408,B149,1)=0,"",INDEX(Mindmap!$B$9:$B$408,B149,1)),"")</f>
        <v/>
      </c>
      <c r="E149" s="67">
        <f t="shared" si="94"/>
        <v>999999999</v>
      </c>
      <c r="F149" s="67" t="str">
        <f t="shared" si="80"/>
        <v/>
      </c>
      <c r="G149" s="67" t="str">
        <f t="shared" si="95"/>
        <v/>
      </c>
      <c r="H149" s="67" t="str">
        <f t="shared" si="96"/>
        <v/>
      </c>
      <c r="I149" s="67" t="str">
        <f t="shared" si="97"/>
        <v/>
      </c>
      <c r="J149" s="67" t="str">
        <f t="shared" si="98"/>
        <v/>
      </c>
      <c r="K149" s="67" t="str">
        <f t="shared" si="99"/>
        <v/>
      </c>
      <c r="L149" s="67" t="str">
        <f t="shared" si="100"/>
        <v/>
      </c>
      <c r="M149" s="67" t="str">
        <f t="shared" si="101"/>
        <v/>
      </c>
      <c r="N149" s="67" t="str">
        <f t="shared" si="102"/>
        <v/>
      </c>
      <c r="O149" s="67" t="str">
        <f t="shared" si="103"/>
        <v/>
      </c>
      <c r="P149" s="67" t="str">
        <f t="shared" si="104"/>
        <v/>
      </c>
      <c r="Q149" s="67" t="str">
        <f t="shared" si="114"/>
        <v/>
      </c>
      <c r="R149" s="37" t="str">
        <f t="shared" si="105"/>
        <v/>
      </c>
      <c r="S149" s="67">
        <f t="shared" si="115"/>
        <v>999999999</v>
      </c>
      <c r="T149" s="67" t="str">
        <f t="shared" si="106"/>
        <v/>
      </c>
      <c r="U149" s="68" t="str">
        <f>IFERROR(""&amp;INDEX(automaticUpdate,MATCH(Calculation!T149,changerange,0),1),"")</f>
        <v/>
      </c>
      <c r="V149" s="68" t="str">
        <f>IFERROR(IF(LEN(INDEX(Mindmap!$D$9:$D$407,MATCH(Calculation!T149,changerange,0),1))=0,"",INDEX(Mindmap!$D$9:$D$407,MATCH(Calculation!T149,changerange,0),1)),"")</f>
        <v/>
      </c>
      <c r="W149" s="67" t="str">
        <f t="shared" si="107"/>
        <v xml:space="preserve"> - </v>
      </c>
      <c r="X149" s="34" t="str">
        <f t="array" ref="X149">IFERROR(IF(AND(LEN(T149)&gt;0, Y149&gt;1),IF(MATCH(1,(IFERROR(SEARCH(T149&amp;".",$T$7:$T$406),0)),0)&gt;0,""),""),maxL)</f>
        <v/>
      </c>
      <c r="Y149" s="35" t="str">
        <f t="shared" si="116"/>
        <v/>
      </c>
      <c r="Z149" s="34" t="str">
        <f t="shared" si="108"/>
        <v/>
      </c>
      <c r="AA149" s="36" t="str">
        <f t="shared" si="109"/>
        <v/>
      </c>
      <c r="AB149" s="34" t="str">
        <f t="shared" si="110"/>
        <v/>
      </c>
      <c r="AC149" s="34" t="str">
        <f t="shared" si="111"/>
        <v/>
      </c>
      <c r="AH149" s="80" t="str">
        <f t="shared" si="112"/>
        <v/>
      </c>
      <c r="AI149" s="39" t="str">
        <f t="array" aca="1" ref="AI149" ca="1">IF(AND(X149="",ISNUMBER(Y149)),IF(Y149=1,IF($AJ$5&lt;=COUNTIF($Y$7:$Y$406,1),COUNTIF($Y$7:Y149,1),IFERROR(IF($BI$20="Y",0.5,1)*$AJ$5*COUNTIF($Y$7:Y149,1)/(1+COUNTIF($Y$7:$Y$406,1)), COUNTIF($Y$7:Y149,1))),
IF(OR(Y150=Y151,AND(Y150&gt;Y149,Y148&gt;=Y149)),AVERAGE(OFFSET(AJ149,0,0,IFERROR(MATCH(TRUE,Y150:$Y$406&lt;=Y149,0),406),1)),MIN(OFFSET(AJ149,0,0,IFERROR(MATCH(Y149,Y150:$Y$406,0),406),1)))),"")</f>
        <v/>
      </c>
      <c r="AJ149" s="40" t="str">
        <f>IF(ISNUMBER(X149),COUNT($X$7:X149),"")</f>
        <v/>
      </c>
      <c r="AL149" s="40" t="str">
        <f t="shared" si="117"/>
        <v/>
      </c>
      <c r="AM149" s="40" t="str">
        <f t="shared" si="118"/>
        <v/>
      </c>
      <c r="AP149" s="34" t="str">
        <f t="shared" si="119"/>
        <v/>
      </c>
      <c r="AQ149" s="34" t="str">
        <f t="shared" si="113"/>
        <v/>
      </c>
      <c r="AS149" s="5"/>
      <c r="AT149" s="16"/>
      <c r="AU149" s="16"/>
      <c r="AV149" s="108"/>
      <c r="AW149" s="109"/>
      <c r="AX149" s="34" t="str">
        <f t="shared" si="120"/>
        <v/>
      </c>
      <c r="AY149" s="34" t="str">
        <f t="shared" si="121"/>
        <v/>
      </c>
      <c r="BA149" s="91" t="str">
        <f>IF(OR(BB149="",BC149&lt;&gt;"",BD149&lt;&gt;""),"",COUNT($BA$6:BA148)+1)</f>
        <v/>
      </c>
      <c r="BB149" s="90" t="str">
        <f t="shared" si="125"/>
        <v/>
      </c>
      <c r="BC149" s="41" t="str">
        <f t="shared" si="122"/>
        <v>132</v>
      </c>
      <c r="BD149" s="34">
        <f>IF(ISNUMBER(MATCH(BB149,$BB$6:BB148,0)),2,"")</f>
        <v>2</v>
      </c>
      <c r="BE149" s="34" t="str">
        <f t="shared" si="123"/>
        <v/>
      </c>
      <c r="BK149" s="81">
        <f>IFERROR(IF(D149="",0,MATCH(D149,$D$6:D148,0)),0)+BL149</f>
        <v>0</v>
      </c>
      <c r="BL149" s="81">
        <f t="shared" si="124"/>
        <v>0</v>
      </c>
    </row>
    <row r="150" spans="2:64" x14ac:dyDescent="0.25">
      <c r="B150" s="5">
        <v>144</v>
      </c>
      <c r="C150" s="34" t="str">
        <f>IFERROR(IF(Calculation!D150="","",1),"")</f>
        <v/>
      </c>
      <c r="D150" s="67" t="str">
        <f>IFERROR(IF(INDEX(Mindmap!$B$9:$B$408,B150,1)=0,"",INDEX(Mindmap!$B$9:$B$408,B150,1)),"")</f>
        <v/>
      </c>
      <c r="E150" s="67">
        <f t="shared" si="94"/>
        <v>999999999</v>
      </c>
      <c r="F150" s="67" t="str">
        <f t="shared" si="80"/>
        <v/>
      </c>
      <c r="G150" s="67" t="str">
        <f t="shared" si="95"/>
        <v/>
      </c>
      <c r="H150" s="67" t="str">
        <f t="shared" si="96"/>
        <v/>
      </c>
      <c r="I150" s="67" t="str">
        <f t="shared" si="97"/>
        <v/>
      </c>
      <c r="J150" s="67" t="str">
        <f t="shared" si="98"/>
        <v/>
      </c>
      <c r="K150" s="67" t="str">
        <f t="shared" si="99"/>
        <v/>
      </c>
      <c r="L150" s="67" t="str">
        <f t="shared" si="100"/>
        <v/>
      </c>
      <c r="M150" s="67" t="str">
        <f t="shared" si="101"/>
        <v/>
      </c>
      <c r="N150" s="67" t="str">
        <f t="shared" si="102"/>
        <v/>
      </c>
      <c r="O150" s="67" t="str">
        <f t="shared" si="103"/>
        <v/>
      </c>
      <c r="P150" s="67" t="str">
        <f t="shared" si="104"/>
        <v/>
      </c>
      <c r="Q150" s="67" t="str">
        <f t="shared" si="114"/>
        <v/>
      </c>
      <c r="R150" s="37" t="str">
        <f t="shared" si="105"/>
        <v/>
      </c>
      <c r="S150" s="67">
        <f t="shared" si="115"/>
        <v>999999999</v>
      </c>
      <c r="T150" s="67" t="str">
        <f t="shared" si="106"/>
        <v/>
      </c>
      <c r="U150" s="68" t="str">
        <f>IFERROR(""&amp;INDEX(automaticUpdate,MATCH(Calculation!T150,changerange,0),1),"")</f>
        <v/>
      </c>
      <c r="V150" s="68" t="str">
        <f>IFERROR(IF(LEN(INDEX(Mindmap!$D$9:$D$407,MATCH(Calculation!T150,changerange,0),1))=0,"",INDEX(Mindmap!$D$9:$D$407,MATCH(Calculation!T150,changerange,0),1)),"")</f>
        <v/>
      </c>
      <c r="W150" s="67" t="str">
        <f t="shared" si="107"/>
        <v xml:space="preserve"> - </v>
      </c>
      <c r="X150" s="34" t="str">
        <f t="array" ref="X150">IFERROR(IF(AND(LEN(T150)&gt;0, Y150&gt;1),IF(MATCH(1,(IFERROR(SEARCH(T150&amp;".",$T$7:$T$406),0)),0)&gt;0,""),""),maxL)</f>
        <v/>
      </c>
      <c r="Y150" s="35" t="str">
        <f t="shared" si="116"/>
        <v/>
      </c>
      <c r="Z150" s="34" t="str">
        <f t="shared" si="108"/>
        <v/>
      </c>
      <c r="AA150" s="36" t="str">
        <f t="shared" si="109"/>
        <v/>
      </c>
      <c r="AB150" s="34" t="str">
        <f t="shared" si="110"/>
        <v/>
      </c>
      <c r="AC150" s="34" t="str">
        <f t="shared" si="111"/>
        <v/>
      </c>
      <c r="AH150" s="80" t="str">
        <f t="shared" si="112"/>
        <v/>
      </c>
      <c r="AI150" s="39" t="str">
        <f t="array" aca="1" ref="AI150" ca="1">IF(AND(X150="",ISNUMBER(Y150)),IF(Y150=1,IF($AJ$5&lt;=COUNTIF($Y$7:$Y$406,1),COUNTIF($Y$7:Y150,1),IFERROR(IF($BI$20="Y",0.5,1)*$AJ$5*COUNTIF($Y$7:Y150,1)/(1+COUNTIF($Y$7:$Y$406,1)), COUNTIF($Y$7:Y150,1))),
IF(OR(Y151=Y152,AND(Y151&gt;Y150,Y149&gt;=Y150)),AVERAGE(OFFSET(AJ150,0,0,IFERROR(MATCH(TRUE,Y151:$Y$406&lt;=Y150,0),406),1)),MIN(OFFSET(AJ150,0,0,IFERROR(MATCH(Y150,Y151:$Y$406,0),406),1)))),"")</f>
        <v/>
      </c>
      <c r="AJ150" s="40" t="str">
        <f>IF(ISNUMBER(X150),COUNT($X$7:X150),"")</f>
        <v/>
      </c>
      <c r="AL150" s="40" t="str">
        <f t="shared" si="117"/>
        <v/>
      </c>
      <c r="AM150" s="40" t="str">
        <f t="shared" si="118"/>
        <v/>
      </c>
      <c r="AP150" s="34" t="str">
        <f t="shared" si="119"/>
        <v/>
      </c>
      <c r="AQ150" s="34" t="str">
        <f t="shared" si="113"/>
        <v/>
      </c>
      <c r="AS150" s="5"/>
      <c r="AT150" s="16"/>
      <c r="AU150" s="16"/>
      <c r="AV150" s="108"/>
      <c r="AW150" s="109"/>
      <c r="AX150" s="34" t="str">
        <f t="shared" si="120"/>
        <v/>
      </c>
      <c r="AY150" s="34" t="str">
        <f t="shared" si="121"/>
        <v/>
      </c>
      <c r="BA150" s="91" t="str">
        <f>IF(OR(BB150="",BC150&lt;&gt;"",BD150&lt;&gt;""),"",COUNT($BA$6:BA149)+1)</f>
        <v/>
      </c>
      <c r="BB150" s="90" t="str">
        <f t="shared" si="125"/>
        <v/>
      </c>
      <c r="BC150" s="41" t="str">
        <f t="shared" si="122"/>
        <v>132</v>
      </c>
      <c r="BD150" s="34">
        <f>IF(ISNUMBER(MATCH(BB150,$BB$6:BB149,0)),2,"")</f>
        <v>2</v>
      </c>
      <c r="BE150" s="34" t="str">
        <f t="shared" si="123"/>
        <v/>
      </c>
      <c r="BK150" s="81">
        <f>IFERROR(IF(D150="",0,MATCH(D150,$D$6:D149,0)),0)+BL150</f>
        <v>0</v>
      </c>
      <c r="BL150" s="81">
        <f t="shared" si="124"/>
        <v>0</v>
      </c>
    </row>
    <row r="151" spans="2:64" x14ac:dyDescent="0.25">
      <c r="B151" s="5">
        <v>145</v>
      </c>
      <c r="C151" s="34" t="str">
        <f>IFERROR(IF(Calculation!D151="","",1),"")</f>
        <v/>
      </c>
      <c r="D151" s="67" t="str">
        <f>IFERROR(IF(INDEX(Mindmap!$B$9:$B$408,B151,1)=0,"",INDEX(Mindmap!$B$9:$B$408,B151,1)),"")</f>
        <v/>
      </c>
      <c r="E151" s="67">
        <f t="shared" si="94"/>
        <v>999999999</v>
      </c>
      <c r="F151" s="67" t="str">
        <f t="shared" ref="F151:F206" si="126">IFERROR(IF(1*$Q151&lt;1*F$6,"",IF(AND(F$5=2,LEN(SUBSTITUTE(LEFT($D151,2),".",""))=1),"0" &amp; SUBSTITUTE(LEFT($D151,2),".",""),SUBSTITUTE(LEFT($D151,2),".",""))),"")</f>
        <v/>
      </c>
      <c r="G151" s="67" t="str">
        <f t="shared" si="95"/>
        <v/>
      </c>
      <c r="H151" s="67" t="str">
        <f t="shared" si="96"/>
        <v/>
      </c>
      <c r="I151" s="67" t="str">
        <f t="shared" si="97"/>
        <v/>
      </c>
      <c r="J151" s="67" t="str">
        <f t="shared" si="98"/>
        <v/>
      </c>
      <c r="K151" s="67" t="str">
        <f t="shared" si="99"/>
        <v/>
      </c>
      <c r="L151" s="67" t="str">
        <f t="shared" si="100"/>
        <v/>
      </c>
      <c r="M151" s="67" t="str">
        <f t="shared" si="101"/>
        <v/>
      </c>
      <c r="N151" s="67" t="str">
        <f t="shared" si="102"/>
        <v/>
      </c>
      <c r="O151" s="67" t="str">
        <f t="shared" si="103"/>
        <v/>
      </c>
      <c r="P151" s="67" t="str">
        <f t="shared" si="104"/>
        <v/>
      </c>
      <c r="Q151" s="67" t="str">
        <f t="shared" si="114"/>
        <v/>
      </c>
      <c r="R151" s="37" t="str">
        <f t="shared" si="105"/>
        <v/>
      </c>
      <c r="S151" s="67">
        <f t="shared" si="115"/>
        <v>999999999</v>
      </c>
      <c r="T151" s="67" t="str">
        <f t="shared" si="106"/>
        <v/>
      </c>
      <c r="U151" s="68" t="str">
        <f>IFERROR(""&amp;INDEX(automaticUpdate,MATCH(Calculation!T151,changerange,0),1),"")</f>
        <v/>
      </c>
      <c r="V151" s="68" t="str">
        <f>IFERROR(IF(LEN(INDEX(Mindmap!$D$9:$D$407,MATCH(Calculation!T151,changerange,0),1))=0,"",INDEX(Mindmap!$D$9:$D$407,MATCH(Calculation!T151,changerange,0),1)),"")</f>
        <v/>
      </c>
      <c r="W151" s="67" t="str">
        <f t="shared" si="107"/>
        <v xml:space="preserve"> - </v>
      </c>
      <c r="X151" s="34" t="str">
        <f t="array" ref="X151">IFERROR(IF(AND(LEN(T151)&gt;0, Y151&gt;1),IF(MATCH(1,(IFERROR(SEARCH(T151&amp;".",$T$7:$T$406),0)),0)&gt;0,""),""),maxL)</f>
        <v/>
      </c>
      <c r="Y151" s="35" t="str">
        <f t="shared" si="116"/>
        <v/>
      </c>
      <c r="Z151" s="34" t="str">
        <f t="shared" si="108"/>
        <v/>
      </c>
      <c r="AA151" s="36" t="str">
        <f t="shared" si="109"/>
        <v/>
      </c>
      <c r="AB151" s="34" t="str">
        <f t="shared" si="110"/>
        <v/>
      </c>
      <c r="AC151" s="34" t="str">
        <f t="shared" si="111"/>
        <v/>
      </c>
      <c r="AH151" s="80" t="str">
        <f t="shared" si="112"/>
        <v/>
      </c>
      <c r="AI151" s="39" t="str">
        <f t="array" aca="1" ref="AI151" ca="1">IF(AND(X151="",ISNUMBER(Y151)),IF(Y151=1,IF($AJ$5&lt;=COUNTIF($Y$7:$Y$406,1),COUNTIF($Y$7:Y151,1),IFERROR(IF($BI$20="Y",0.5,1)*$AJ$5*COUNTIF($Y$7:Y151,1)/(1+COUNTIF($Y$7:$Y$406,1)), COUNTIF($Y$7:Y151,1))),
IF(OR(Y152=Y153,AND(Y152&gt;Y151,Y150&gt;=Y151)),AVERAGE(OFFSET(AJ151,0,0,IFERROR(MATCH(TRUE,Y152:$Y$406&lt;=Y151,0),406),1)),MIN(OFFSET(AJ151,0,0,IFERROR(MATCH(Y151,Y152:$Y$406,0),406),1)))),"")</f>
        <v/>
      </c>
      <c r="AJ151" s="40" t="str">
        <f>IF(ISNUMBER(X151),COUNT($X$7:X151),"")</f>
        <v/>
      </c>
      <c r="AL151" s="40" t="str">
        <f t="shared" si="117"/>
        <v/>
      </c>
      <c r="AM151" s="40" t="str">
        <f t="shared" si="118"/>
        <v/>
      </c>
      <c r="AP151" s="34" t="str">
        <f t="shared" si="119"/>
        <v/>
      </c>
      <c r="AQ151" s="34" t="str">
        <f t="shared" si="113"/>
        <v/>
      </c>
      <c r="AS151" s="5"/>
      <c r="AT151" s="16"/>
      <c r="AU151" s="16"/>
      <c r="AV151" s="108"/>
      <c r="AW151" s="109"/>
      <c r="AX151" s="34" t="str">
        <f t="shared" si="120"/>
        <v/>
      </c>
      <c r="AY151" s="34" t="str">
        <f t="shared" si="121"/>
        <v/>
      </c>
      <c r="BA151" s="91" t="str">
        <f>IF(OR(BB151="",BC151&lt;&gt;"",BD151&lt;&gt;""),"",COUNT($BA$6:BA150)+1)</f>
        <v/>
      </c>
      <c r="BB151" s="90" t="str">
        <f t="shared" si="125"/>
        <v/>
      </c>
      <c r="BC151" s="41" t="str">
        <f t="shared" si="122"/>
        <v>132</v>
      </c>
      <c r="BD151" s="34">
        <f>IF(ISNUMBER(MATCH(BB151,$BB$6:BB150,0)),2,"")</f>
        <v>2</v>
      </c>
      <c r="BE151" s="34" t="str">
        <f t="shared" si="123"/>
        <v/>
      </c>
      <c r="BK151" s="81">
        <f>IFERROR(IF(D151="",0,MATCH(D151,$D$6:D150,0)),0)+BL151</f>
        <v>0</v>
      </c>
      <c r="BL151" s="81">
        <f t="shared" si="124"/>
        <v>0</v>
      </c>
    </row>
    <row r="152" spans="2:64" x14ac:dyDescent="0.25">
      <c r="B152" s="5">
        <v>146</v>
      </c>
      <c r="C152" s="34" t="str">
        <f>IFERROR(IF(Calculation!D152="","",1),"")</f>
        <v/>
      </c>
      <c r="D152" s="67" t="str">
        <f>IFERROR(IF(INDEX(Mindmap!$B$9:$B$408,B152,1)=0,"",INDEX(Mindmap!$B$9:$B$408,B152,1)),"")</f>
        <v/>
      </c>
      <c r="E152" s="67">
        <f t="shared" si="94"/>
        <v>999999999</v>
      </c>
      <c r="F152" s="67" t="str">
        <f t="shared" si="126"/>
        <v/>
      </c>
      <c r="G152" s="67" t="str">
        <f t="shared" si="95"/>
        <v/>
      </c>
      <c r="H152" s="67" t="str">
        <f t="shared" si="96"/>
        <v/>
      </c>
      <c r="I152" s="67" t="str">
        <f t="shared" si="97"/>
        <v/>
      </c>
      <c r="J152" s="67" t="str">
        <f t="shared" si="98"/>
        <v/>
      </c>
      <c r="K152" s="67" t="str">
        <f t="shared" si="99"/>
        <v/>
      </c>
      <c r="L152" s="67" t="str">
        <f t="shared" si="100"/>
        <v/>
      </c>
      <c r="M152" s="67" t="str">
        <f t="shared" si="101"/>
        <v/>
      </c>
      <c r="N152" s="67" t="str">
        <f t="shared" si="102"/>
        <v/>
      </c>
      <c r="O152" s="67" t="str">
        <f t="shared" si="103"/>
        <v/>
      </c>
      <c r="P152" s="67" t="str">
        <f t="shared" si="104"/>
        <v/>
      </c>
      <c r="Q152" s="67" t="str">
        <f t="shared" si="114"/>
        <v/>
      </c>
      <c r="R152" s="37" t="str">
        <f t="shared" si="105"/>
        <v/>
      </c>
      <c r="S152" s="67">
        <f t="shared" si="115"/>
        <v>999999999</v>
      </c>
      <c r="T152" s="67" t="str">
        <f t="shared" si="106"/>
        <v/>
      </c>
      <c r="U152" s="68" t="str">
        <f>IFERROR(""&amp;INDEX(automaticUpdate,MATCH(Calculation!T152,changerange,0),1),"")</f>
        <v/>
      </c>
      <c r="V152" s="68" t="str">
        <f>IFERROR(IF(LEN(INDEX(Mindmap!$D$9:$D$407,MATCH(Calculation!T152,changerange,0),1))=0,"",INDEX(Mindmap!$D$9:$D$407,MATCH(Calculation!T152,changerange,0),1)),"")</f>
        <v/>
      </c>
      <c r="W152" s="67" t="str">
        <f t="shared" si="107"/>
        <v xml:space="preserve"> - </v>
      </c>
      <c r="X152" s="34" t="str">
        <f t="array" ref="X152">IFERROR(IF(AND(LEN(T152)&gt;0, Y152&gt;1),IF(MATCH(1,(IFERROR(SEARCH(T152&amp;".",$T$7:$T$406),0)),0)&gt;0,""),""),maxL)</f>
        <v/>
      </c>
      <c r="Y152" s="35" t="str">
        <f t="shared" si="116"/>
        <v/>
      </c>
      <c r="Z152" s="34" t="str">
        <f t="shared" si="108"/>
        <v/>
      </c>
      <c r="AA152" s="36" t="str">
        <f t="shared" si="109"/>
        <v/>
      </c>
      <c r="AB152" s="34" t="str">
        <f t="shared" si="110"/>
        <v/>
      </c>
      <c r="AC152" s="34" t="str">
        <f t="shared" si="111"/>
        <v/>
      </c>
      <c r="AH152" s="80" t="str">
        <f t="shared" si="112"/>
        <v/>
      </c>
      <c r="AI152" s="39" t="str">
        <f t="array" aca="1" ref="AI152" ca="1">IF(AND(X152="",ISNUMBER(Y152)),IF(Y152=1,IF($AJ$5&lt;=COUNTIF($Y$7:$Y$406,1),COUNTIF($Y$7:Y152,1),IFERROR(IF($BI$20="Y",0.5,1)*$AJ$5*COUNTIF($Y$7:Y152,1)/(1+COUNTIF($Y$7:$Y$406,1)), COUNTIF($Y$7:Y152,1))),
IF(OR(Y153=Y154,AND(Y153&gt;Y152,Y151&gt;=Y152)),AVERAGE(OFFSET(AJ152,0,0,IFERROR(MATCH(TRUE,Y153:$Y$406&lt;=Y152,0),406),1)),MIN(OFFSET(AJ152,0,0,IFERROR(MATCH(Y152,Y153:$Y$406,0),406),1)))),"")</f>
        <v/>
      </c>
      <c r="AJ152" s="40" t="str">
        <f>IF(ISNUMBER(X152),COUNT($X$7:X152),"")</f>
        <v/>
      </c>
      <c r="AL152" s="40" t="str">
        <f t="shared" si="117"/>
        <v/>
      </c>
      <c r="AM152" s="40" t="str">
        <f t="shared" si="118"/>
        <v/>
      </c>
      <c r="AP152" s="34" t="str">
        <f t="shared" si="119"/>
        <v/>
      </c>
      <c r="AQ152" s="34" t="str">
        <f t="shared" si="113"/>
        <v/>
      </c>
      <c r="AS152" s="5"/>
      <c r="AT152" s="16"/>
      <c r="AU152" s="16"/>
      <c r="AV152" s="108"/>
      <c r="AW152" s="109"/>
      <c r="AX152" s="34" t="str">
        <f t="shared" si="120"/>
        <v/>
      </c>
      <c r="AY152" s="34" t="str">
        <f t="shared" si="121"/>
        <v/>
      </c>
      <c r="BA152" s="91" t="str">
        <f>IF(OR(BB152="",BC152&lt;&gt;"",BD152&lt;&gt;""),"",COUNT($BA$6:BA151)+1)</f>
        <v/>
      </c>
      <c r="BB152" s="90" t="str">
        <f t="shared" si="125"/>
        <v/>
      </c>
      <c r="BC152" s="41" t="str">
        <f t="shared" si="122"/>
        <v>132</v>
      </c>
      <c r="BD152" s="34">
        <f>IF(ISNUMBER(MATCH(BB152,$BB$6:BB151,0)),2,"")</f>
        <v>2</v>
      </c>
      <c r="BE152" s="34" t="str">
        <f t="shared" si="123"/>
        <v/>
      </c>
      <c r="BK152" s="81">
        <f>IFERROR(IF(D152="",0,MATCH(D152,$D$6:D151,0)),0)+BL152</f>
        <v>0</v>
      </c>
      <c r="BL152" s="81">
        <f t="shared" si="124"/>
        <v>0</v>
      </c>
    </row>
    <row r="153" spans="2:64" x14ac:dyDescent="0.25">
      <c r="B153" s="5">
        <v>147</v>
      </c>
      <c r="C153" s="34" t="str">
        <f>IFERROR(IF(Calculation!D153="","",1),"")</f>
        <v/>
      </c>
      <c r="D153" s="67" t="str">
        <f>IFERROR(IF(INDEX(Mindmap!$B$9:$B$408,B153,1)=0,"",INDEX(Mindmap!$B$9:$B$408,B153,1)),"")</f>
        <v/>
      </c>
      <c r="E153" s="67">
        <f t="shared" si="94"/>
        <v>999999999</v>
      </c>
      <c r="F153" s="67" t="str">
        <f t="shared" si="126"/>
        <v/>
      </c>
      <c r="G153" s="67" t="str">
        <f t="shared" si="95"/>
        <v/>
      </c>
      <c r="H153" s="67" t="str">
        <f t="shared" si="96"/>
        <v/>
      </c>
      <c r="I153" s="67" t="str">
        <f t="shared" si="97"/>
        <v/>
      </c>
      <c r="J153" s="67" t="str">
        <f t="shared" si="98"/>
        <v/>
      </c>
      <c r="K153" s="67" t="str">
        <f t="shared" si="99"/>
        <v/>
      </c>
      <c r="L153" s="67" t="str">
        <f t="shared" si="100"/>
        <v/>
      </c>
      <c r="M153" s="67" t="str">
        <f t="shared" si="101"/>
        <v/>
      </c>
      <c r="N153" s="67" t="str">
        <f t="shared" si="102"/>
        <v/>
      </c>
      <c r="O153" s="67" t="str">
        <f t="shared" si="103"/>
        <v/>
      </c>
      <c r="P153" s="67" t="str">
        <f t="shared" si="104"/>
        <v/>
      </c>
      <c r="Q153" s="67" t="str">
        <f t="shared" si="114"/>
        <v/>
      </c>
      <c r="R153" s="37" t="str">
        <f t="shared" si="105"/>
        <v/>
      </c>
      <c r="S153" s="67">
        <f t="shared" si="115"/>
        <v>999999999</v>
      </c>
      <c r="T153" s="67" t="str">
        <f t="shared" si="106"/>
        <v/>
      </c>
      <c r="U153" s="68" t="str">
        <f>IFERROR(""&amp;INDEX(automaticUpdate,MATCH(Calculation!T153,changerange,0),1),"")</f>
        <v/>
      </c>
      <c r="V153" s="68" t="str">
        <f>IFERROR(IF(LEN(INDEX(Mindmap!$D$9:$D$407,MATCH(Calculation!T153,changerange,0),1))=0,"",INDEX(Mindmap!$D$9:$D$407,MATCH(Calculation!T153,changerange,0),1)),"")</f>
        <v/>
      </c>
      <c r="W153" s="67" t="str">
        <f t="shared" si="107"/>
        <v xml:space="preserve"> - </v>
      </c>
      <c r="X153" s="34" t="str">
        <f t="array" ref="X153">IFERROR(IF(AND(LEN(T153)&gt;0, Y153&gt;1),IF(MATCH(1,(IFERROR(SEARCH(T153&amp;".",$T$7:$T$406),0)),0)&gt;0,""),""),maxL)</f>
        <v/>
      </c>
      <c r="Y153" s="35" t="str">
        <f t="shared" si="116"/>
        <v/>
      </c>
      <c r="Z153" s="34" t="str">
        <f t="shared" si="108"/>
        <v/>
      </c>
      <c r="AA153" s="36" t="str">
        <f t="shared" si="109"/>
        <v/>
      </c>
      <c r="AB153" s="34" t="str">
        <f t="shared" si="110"/>
        <v/>
      </c>
      <c r="AC153" s="34" t="str">
        <f t="shared" si="111"/>
        <v/>
      </c>
      <c r="AH153" s="80" t="str">
        <f t="shared" si="112"/>
        <v/>
      </c>
      <c r="AI153" s="39" t="str">
        <f t="array" aca="1" ref="AI153" ca="1">IF(AND(X153="",ISNUMBER(Y153)),IF(Y153=1,IF($AJ$5&lt;=COUNTIF($Y$7:$Y$406,1),COUNTIF($Y$7:Y153,1),IFERROR(IF($BI$20="Y",0.5,1)*$AJ$5*COUNTIF($Y$7:Y153,1)/(1+COUNTIF($Y$7:$Y$406,1)), COUNTIF($Y$7:Y153,1))),
IF(OR(Y154=Y155,AND(Y154&gt;Y153,Y152&gt;=Y153)),AVERAGE(OFFSET(AJ153,0,0,IFERROR(MATCH(TRUE,Y154:$Y$406&lt;=Y153,0),406),1)),MIN(OFFSET(AJ153,0,0,IFERROR(MATCH(Y153,Y154:$Y$406,0),406),1)))),"")</f>
        <v/>
      </c>
      <c r="AJ153" s="40" t="str">
        <f>IF(ISNUMBER(X153),COUNT($X$7:X153),"")</f>
        <v/>
      </c>
      <c r="AL153" s="40" t="str">
        <f t="shared" si="117"/>
        <v/>
      </c>
      <c r="AM153" s="40" t="str">
        <f t="shared" si="118"/>
        <v/>
      </c>
      <c r="AP153" s="34" t="str">
        <f t="shared" si="119"/>
        <v/>
      </c>
      <c r="AQ153" s="34" t="str">
        <f t="shared" si="113"/>
        <v/>
      </c>
      <c r="AS153" s="5"/>
      <c r="AT153" s="16"/>
      <c r="AU153" s="16"/>
      <c r="AV153" s="108"/>
      <c r="AW153" s="109"/>
      <c r="AX153" s="34" t="str">
        <f t="shared" si="120"/>
        <v/>
      </c>
      <c r="AY153" s="34" t="str">
        <f t="shared" si="121"/>
        <v/>
      </c>
      <c r="BA153" s="91" t="str">
        <f>IF(OR(BB153="",BC153&lt;&gt;"",BD153&lt;&gt;""),"",COUNT($BA$6:BA152)+1)</f>
        <v/>
      </c>
      <c r="BB153" s="90" t="str">
        <f t="shared" si="125"/>
        <v/>
      </c>
      <c r="BC153" s="41" t="str">
        <f t="shared" si="122"/>
        <v>132</v>
      </c>
      <c r="BD153" s="34">
        <f>IF(ISNUMBER(MATCH(BB153,$BB$6:BB152,0)),2,"")</f>
        <v>2</v>
      </c>
      <c r="BE153" s="34" t="str">
        <f t="shared" si="123"/>
        <v/>
      </c>
      <c r="BK153" s="81">
        <f>IFERROR(IF(D153="",0,MATCH(D153,$D$6:D152,0)),0)+BL153</f>
        <v>0</v>
      </c>
      <c r="BL153" s="81">
        <f t="shared" si="124"/>
        <v>0</v>
      </c>
    </row>
    <row r="154" spans="2:64" x14ac:dyDescent="0.25">
      <c r="B154" s="5">
        <v>148</v>
      </c>
      <c r="C154" s="34" t="str">
        <f>IFERROR(IF(Calculation!D154="","",1),"")</f>
        <v/>
      </c>
      <c r="D154" s="67" t="str">
        <f>IFERROR(IF(INDEX(Mindmap!$B$9:$B$408,B154,1)=0,"",INDEX(Mindmap!$B$9:$B$408,B154,1)),"")</f>
        <v/>
      </c>
      <c r="E154" s="67">
        <f t="shared" si="94"/>
        <v>999999999</v>
      </c>
      <c r="F154" s="67" t="str">
        <f t="shared" si="126"/>
        <v/>
      </c>
      <c r="G154" s="67" t="str">
        <f t="shared" si="95"/>
        <v/>
      </c>
      <c r="H154" s="67" t="str">
        <f t="shared" si="96"/>
        <v/>
      </c>
      <c r="I154" s="67" t="str">
        <f t="shared" si="97"/>
        <v/>
      </c>
      <c r="J154" s="67" t="str">
        <f t="shared" si="98"/>
        <v/>
      </c>
      <c r="K154" s="67" t="str">
        <f t="shared" si="99"/>
        <v/>
      </c>
      <c r="L154" s="67" t="str">
        <f t="shared" si="100"/>
        <v/>
      </c>
      <c r="M154" s="67" t="str">
        <f t="shared" si="101"/>
        <v/>
      </c>
      <c r="N154" s="67" t="str">
        <f t="shared" si="102"/>
        <v/>
      </c>
      <c r="O154" s="67" t="str">
        <f t="shared" si="103"/>
        <v/>
      </c>
      <c r="P154" s="67" t="str">
        <f t="shared" si="104"/>
        <v/>
      </c>
      <c r="Q154" s="67" t="str">
        <f t="shared" si="114"/>
        <v/>
      </c>
      <c r="R154" s="37" t="str">
        <f t="shared" si="105"/>
        <v/>
      </c>
      <c r="S154" s="67">
        <f t="shared" si="115"/>
        <v>999999999</v>
      </c>
      <c r="T154" s="67" t="str">
        <f t="shared" si="106"/>
        <v/>
      </c>
      <c r="U154" s="68" t="str">
        <f>IFERROR(""&amp;INDEX(automaticUpdate,MATCH(Calculation!T154,changerange,0),1),"")</f>
        <v/>
      </c>
      <c r="V154" s="68" t="str">
        <f>IFERROR(IF(LEN(INDEX(Mindmap!$D$9:$D$407,MATCH(Calculation!T154,changerange,0),1))=0,"",INDEX(Mindmap!$D$9:$D$407,MATCH(Calculation!T154,changerange,0),1)),"")</f>
        <v/>
      </c>
      <c r="W154" s="67" t="str">
        <f t="shared" si="107"/>
        <v xml:space="preserve"> - </v>
      </c>
      <c r="X154" s="34" t="str">
        <f t="array" ref="X154">IFERROR(IF(AND(LEN(T154)&gt;0, Y154&gt;1),IF(MATCH(1,(IFERROR(SEARCH(T154&amp;".",$T$7:$T$406),0)),0)&gt;0,""),""),maxL)</f>
        <v/>
      </c>
      <c r="Y154" s="35" t="str">
        <f t="shared" si="116"/>
        <v/>
      </c>
      <c r="Z154" s="34" t="str">
        <f t="shared" si="108"/>
        <v/>
      </c>
      <c r="AA154" s="36" t="str">
        <f t="shared" si="109"/>
        <v/>
      </c>
      <c r="AB154" s="34" t="str">
        <f t="shared" si="110"/>
        <v/>
      </c>
      <c r="AC154" s="34" t="str">
        <f t="shared" si="111"/>
        <v/>
      </c>
      <c r="AH154" s="80" t="str">
        <f t="shared" si="112"/>
        <v/>
      </c>
      <c r="AI154" s="39" t="str">
        <f t="array" aca="1" ref="AI154" ca="1">IF(AND(X154="",ISNUMBER(Y154)),IF(Y154=1,IF($AJ$5&lt;=COUNTIF($Y$7:$Y$406,1),COUNTIF($Y$7:Y154,1),IFERROR(IF($BI$20="Y",0.5,1)*$AJ$5*COUNTIF($Y$7:Y154,1)/(1+COUNTIF($Y$7:$Y$406,1)), COUNTIF($Y$7:Y154,1))),
IF(OR(Y155=Y156,AND(Y155&gt;Y154,Y153&gt;=Y154)),AVERAGE(OFFSET(AJ154,0,0,IFERROR(MATCH(TRUE,Y155:$Y$406&lt;=Y154,0),406),1)),MIN(OFFSET(AJ154,0,0,IFERROR(MATCH(Y154,Y155:$Y$406,0),406),1)))),"")</f>
        <v/>
      </c>
      <c r="AJ154" s="40" t="str">
        <f>IF(ISNUMBER(X154),COUNT($X$7:X154),"")</f>
        <v/>
      </c>
      <c r="AL154" s="40" t="str">
        <f t="shared" si="117"/>
        <v/>
      </c>
      <c r="AM154" s="40" t="str">
        <f t="shared" si="118"/>
        <v/>
      </c>
      <c r="AP154" s="34" t="str">
        <f t="shared" si="119"/>
        <v/>
      </c>
      <c r="AQ154" s="34" t="str">
        <f t="shared" si="113"/>
        <v/>
      </c>
      <c r="AS154" s="5"/>
      <c r="AT154" s="16"/>
      <c r="AU154" s="16"/>
      <c r="AV154" s="108"/>
      <c r="AW154" s="109"/>
      <c r="AX154" s="34" t="str">
        <f t="shared" si="120"/>
        <v/>
      </c>
      <c r="AY154" s="34" t="str">
        <f t="shared" si="121"/>
        <v/>
      </c>
      <c r="BA154" s="91" t="str">
        <f>IF(OR(BB154="",BC154&lt;&gt;"",BD154&lt;&gt;""),"",COUNT($BA$6:BA153)+1)</f>
        <v/>
      </c>
      <c r="BB154" s="90" t="str">
        <f t="shared" si="125"/>
        <v/>
      </c>
      <c r="BC154" s="41" t="str">
        <f t="shared" si="122"/>
        <v>132</v>
      </c>
      <c r="BD154" s="34">
        <f>IF(ISNUMBER(MATCH(BB154,$BB$6:BB153,0)),2,"")</f>
        <v>2</v>
      </c>
      <c r="BE154" s="34" t="str">
        <f t="shared" si="123"/>
        <v/>
      </c>
      <c r="BK154" s="81">
        <f>IFERROR(IF(D154="",0,MATCH(D154,$D$6:D153,0)),0)+BL154</f>
        <v>0</v>
      </c>
      <c r="BL154" s="81">
        <f t="shared" si="124"/>
        <v>0</v>
      </c>
    </row>
    <row r="155" spans="2:64" x14ac:dyDescent="0.25">
      <c r="B155" s="5">
        <v>149</v>
      </c>
      <c r="C155" s="34" t="str">
        <f>IFERROR(IF(Calculation!D155="","",1),"")</f>
        <v/>
      </c>
      <c r="D155" s="67" t="str">
        <f>IFERROR(IF(INDEX(Mindmap!$B$9:$B$408,B155,1)=0,"",INDEX(Mindmap!$B$9:$B$408,B155,1)),"")</f>
        <v/>
      </c>
      <c r="E155" s="67">
        <f t="shared" si="94"/>
        <v>999999999</v>
      </c>
      <c r="F155" s="67" t="str">
        <f t="shared" si="126"/>
        <v/>
      </c>
      <c r="G155" s="67" t="str">
        <f t="shared" si="95"/>
        <v/>
      </c>
      <c r="H155" s="67" t="str">
        <f t="shared" si="96"/>
        <v/>
      </c>
      <c r="I155" s="67" t="str">
        <f t="shared" si="97"/>
        <v/>
      </c>
      <c r="J155" s="67" t="str">
        <f t="shared" si="98"/>
        <v/>
      </c>
      <c r="K155" s="67" t="str">
        <f t="shared" si="99"/>
        <v/>
      </c>
      <c r="L155" s="67" t="str">
        <f t="shared" si="100"/>
        <v/>
      </c>
      <c r="M155" s="67" t="str">
        <f t="shared" si="101"/>
        <v/>
      </c>
      <c r="N155" s="67" t="str">
        <f t="shared" si="102"/>
        <v/>
      </c>
      <c r="O155" s="67" t="str">
        <f t="shared" si="103"/>
        <v/>
      </c>
      <c r="P155" s="67" t="str">
        <f t="shared" si="104"/>
        <v/>
      </c>
      <c r="Q155" s="67" t="str">
        <f t="shared" si="114"/>
        <v/>
      </c>
      <c r="R155" s="37" t="str">
        <f t="shared" si="105"/>
        <v/>
      </c>
      <c r="S155" s="67">
        <f t="shared" si="115"/>
        <v>999999999</v>
      </c>
      <c r="T155" s="67" t="str">
        <f t="shared" si="106"/>
        <v/>
      </c>
      <c r="U155" s="68" t="str">
        <f>IFERROR(""&amp;INDEX(automaticUpdate,MATCH(Calculation!T155,changerange,0),1),"")</f>
        <v/>
      </c>
      <c r="V155" s="68" t="str">
        <f>IFERROR(IF(LEN(INDEX(Mindmap!$D$9:$D$407,MATCH(Calculation!T155,changerange,0),1))=0,"",INDEX(Mindmap!$D$9:$D$407,MATCH(Calculation!T155,changerange,0),1)),"")</f>
        <v/>
      </c>
      <c r="W155" s="67" t="str">
        <f t="shared" si="107"/>
        <v xml:space="preserve"> - </v>
      </c>
      <c r="X155" s="34" t="str">
        <f t="array" ref="X155">IFERROR(IF(AND(LEN(T155)&gt;0, Y155&gt;1),IF(MATCH(1,(IFERROR(SEARCH(T155&amp;".",$T$7:$T$406),0)),0)&gt;0,""),""),maxL)</f>
        <v/>
      </c>
      <c r="Y155" s="35" t="str">
        <f t="shared" si="116"/>
        <v/>
      </c>
      <c r="Z155" s="34" t="str">
        <f t="shared" si="108"/>
        <v/>
      </c>
      <c r="AA155" s="36" t="str">
        <f t="shared" si="109"/>
        <v/>
      </c>
      <c r="AB155" s="34" t="str">
        <f t="shared" si="110"/>
        <v/>
      </c>
      <c r="AC155" s="34" t="str">
        <f t="shared" si="111"/>
        <v/>
      </c>
      <c r="AH155" s="80" t="str">
        <f t="shared" si="112"/>
        <v/>
      </c>
      <c r="AI155" s="39" t="str">
        <f t="array" aca="1" ref="AI155" ca="1">IF(AND(X155="",ISNUMBER(Y155)),IF(Y155=1,IF($AJ$5&lt;=COUNTIF($Y$7:$Y$406,1),COUNTIF($Y$7:Y155,1),IFERROR(IF($BI$20="Y",0.5,1)*$AJ$5*COUNTIF($Y$7:Y155,1)/(1+COUNTIF($Y$7:$Y$406,1)), COUNTIF($Y$7:Y155,1))),
IF(OR(Y156=Y157,AND(Y156&gt;Y155,Y154&gt;=Y155)),AVERAGE(OFFSET(AJ155,0,0,IFERROR(MATCH(TRUE,Y156:$Y$406&lt;=Y155,0),406),1)),MIN(OFFSET(AJ155,0,0,IFERROR(MATCH(Y155,Y156:$Y$406,0),406),1)))),"")</f>
        <v/>
      </c>
      <c r="AJ155" s="40" t="str">
        <f>IF(ISNUMBER(X155),COUNT($X$7:X155),"")</f>
        <v/>
      </c>
      <c r="AL155" s="40" t="str">
        <f t="shared" si="117"/>
        <v/>
      </c>
      <c r="AM155" s="40" t="str">
        <f t="shared" si="118"/>
        <v/>
      </c>
      <c r="AP155" s="34" t="str">
        <f t="shared" si="119"/>
        <v/>
      </c>
      <c r="AQ155" s="34" t="str">
        <f t="shared" si="113"/>
        <v/>
      </c>
      <c r="AS155" s="5"/>
      <c r="AT155" s="16"/>
      <c r="AU155" s="16"/>
      <c r="AV155" s="108"/>
      <c r="AW155" s="109"/>
      <c r="AX155" s="34" t="str">
        <f t="shared" si="120"/>
        <v/>
      </c>
      <c r="AY155" s="34" t="str">
        <f t="shared" si="121"/>
        <v/>
      </c>
      <c r="BA155" s="91" t="str">
        <f>IF(OR(BB155="",BC155&lt;&gt;"",BD155&lt;&gt;""),"",COUNT($BA$6:BA154)+1)</f>
        <v/>
      </c>
      <c r="BB155" s="90" t="str">
        <f t="shared" si="125"/>
        <v/>
      </c>
      <c r="BC155" s="41" t="str">
        <f t="shared" si="122"/>
        <v>132</v>
      </c>
      <c r="BD155" s="34">
        <f>IF(ISNUMBER(MATCH(BB155,$BB$6:BB154,0)),2,"")</f>
        <v>2</v>
      </c>
      <c r="BE155" s="34" t="str">
        <f t="shared" si="123"/>
        <v/>
      </c>
      <c r="BK155" s="81">
        <f>IFERROR(IF(D155="",0,MATCH(D155,$D$6:D154,0)),0)+BL155</f>
        <v>0</v>
      </c>
      <c r="BL155" s="81">
        <f t="shared" si="124"/>
        <v>0</v>
      </c>
    </row>
    <row r="156" spans="2:64" x14ac:dyDescent="0.25">
      <c r="B156" s="5">
        <v>150</v>
      </c>
      <c r="C156" s="34" t="str">
        <f>IFERROR(IF(Calculation!D156="","",1),"")</f>
        <v/>
      </c>
      <c r="D156" s="67" t="str">
        <f>IFERROR(IF(INDEX(Mindmap!$B$9:$B$408,B156,1)=0,"",INDEX(Mindmap!$B$9:$B$408,B156,1)),"")</f>
        <v/>
      </c>
      <c r="E156" s="67">
        <f t="shared" si="94"/>
        <v>999999999</v>
      </c>
      <c r="F156" s="67" t="str">
        <f t="shared" si="126"/>
        <v/>
      </c>
      <c r="G156" s="67" t="str">
        <f t="shared" si="95"/>
        <v/>
      </c>
      <c r="H156" s="67" t="str">
        <f t="shared" si="96"/>
        <v/>
      </c>
      <c r="I156" s="67" t="str">
        <f t="shared" si="97"/>
        <v/>
      </c>
      <c r="J156" s="67" t="str">
        <f t="shared" si="98"/>
        <v/>
      </c>
      <c r="K156" s="67" t="str">
        <f t="shared" si="99"/>
        <v/>
      </c>
      <c r="L156" s="67" t="str">
        <f t="shared" si="100"/>
        <v/>
      </c>
      <c r="M156" s="67" t="str">
        <f t="shared" si="101"/>
        <v/>
      </c>
      <c r="N156" s="67" t="str">
        <f t="shared" si="102"/>
        <v/>
      </c>
      <c r="O156" s="67" t="str">
        <f t="shared" si="103"/>
        <v/>
      </c>
      <c r="P156" s="67" t="str">
        <f t="shared" si="104"/>
        <v/>
      </c>
      <c r="Q156" s="67" t="str">
        <f t="shared" si="114"/>
        <v/>
      </c>
      <c r="R156" s="37" t="str">
        <f t="shared" si="105"/>
        <v/>
      </c>
      <c r="S156" s="67">
        <f t="shared" si="115"/>
        <v>999999999</v>
      </c>
      <c r="T156" s="67" t="str">
        <f t="shared" si="106"/>
        <v/>
      </c>
      <c r="U156" s="68" t="str">
        <f>IFERROR(""&amp;INDEX(automaticUpdate,MATCH(Calculation!T156,changerange,0),1),"")</f>
        <v/>
      </c>
      <c r="V156" s="68" t="str">
        <f>IFERROR(IF(LEN(INDEX(Mindmap!$D$9:$D$407,MATCH(Calculation!T156,changerange,0),1))=0,"",INDEX(Mindmap!$D$9:$D$407,MATCH(Calculation!T156,changerange,0),1)),"")</f>
        <v/>
      </c>
      <c r="W156" s="67" t="str">
        <f t="shared" si="107"/>
        <v xml:space="preserve"> - </v>
      </c>
      <c r="X156" s="34" t="str">
        <f t="array" ref="X156">IFERROR(IF(AND(LEN(T156)&gt;0, Y156&gt;1),IF(MATCH(1,(IFERROR(SEARCH(T156&amp;".",$T$7:$T$406),0)),0)&gt;0,""),""),maxL)</f>
        <v/>
      </c>
      <c r="Y156" s="35" t="str">
        <f t="shared" si="116"/>
        <v/>
      </c>
      <c r="Z156" s="34" t="str">
        <f t="shared" si="108"/>
        <v/>
      </c>
      <c r="AA156" s="36" t="str">
        <f t="shared" si="109"/>
        <v/>
      </c>
      <c r="AB156" s="34" t="str">
        <f t="shared" si="110"/>
        <v/>
      </c>
      <c r="AC156" s="34" t="str">
        <f t="shared" si="111"/>
        <v/>
      </c>
      <c r="AH156" s="80" t="str">
        <f t="shared" si="112"/>
        <v/>
      </c>
      <c r="AI156" s="39" t="str">
        <f t="array" aca="1" ref="AI156" ca="1">IF(AND(X156="",ISNUMBER(Y156)),IF(Y156=1,IF($AJ$5&lt;=COUNTIF($Y$7:$Y$406,1),COUNTIF($Y$7:Y156,1),IFERROR(IF($BI$20="Y",0.5,1)*$AJ$5*COUNTIF($Y$7:Y156,1)/(1+COUNTIF($Y$7:$Y$406,1)), COUNTIF($Y$7:Y156,1))),
IF(OR(Y157=Y158,AND(Y157&gt;Y156,Y155&gt;=Y156)),AVERAGE(OFFSET(AJ156,0,0,IFERROR(MATCH(TRUE,Y157:$Y$406&lt;=Y156,0),406),1)),MIN(OFFSET(AJ156,0,0,IFERROR(MATCH(Y156,Y157:$Y$406,0),406),1)))),"")</f>
        <v/>
      </c>
      <c r="AJ156" s="40" t="str">
        <f>IF(ISNUMBER(X156),COUNT($X$7:X156),"")</f>
        <v/>
      </c>
      <c r="AL156" s="40" t="str">
        <f t="shared" si="117"/>
        <v/>
      </c>
      <c r="AM156" s="40" t="str">
        <f t="shared" si="118"/>
        <v/>
      </c>
      <c r="AP156" s="34" t="str">
        <f t="shared" si="119"/>
        <v/>
      </c>
      <c r="AQ156" s="34" t="str">
        <f t="shared" si="113"/>
        <v/>
      </c>
      <c r="AS156" s="5"/>
      <c r="AT156" s="16"/>
      <c r="AU156" s="16"/>
      <c r="AV156" s="108"/>
      <c r="AW156" s="109"/>
      <c r="AX156" s="34" t="str">
        <f t="shared" si="120"/>
        <v/>
      </c>
      <c r="AY156" s="34" t="str">
        <f t="shared" si="121"/>
        <v/>
      </c>
      <c r="BA156" s="91" t="str">
        <f>IF(OR(BB156="",BC156&lt;&gt;"",BD156&lt;&gt;""),"",COUNT($BA$6:BA155)+1)</f>
        <v/>
      </c>
      <c r="BB156" s="90" t="str">
        <f t="shared" si="125"/>
        <v/>
      </c>
      <c r="BC156" s="41" t="str">
        <f t="shared" si="122"/>
        <v>132</v>
      </c>
      <c r="BD156" s="34">
        <f>IF(ISNUMBER(MATCH(BB156,$BB$6:BB155,0)),2,"")</f>
        <v>2</v>
      </c>
      <c r="BE156" s="34" t="str">
        <f t="shared" si="123"/>
        <v/>
      </c>
      <c r="BK156" s="81">
        <f>IFERROR(IF(D156="",0,MATCH(D156,$D$6:D155,0)),0)+BL156</f>
        <v>0</v>
      </c>
      <c r="BL156" s="81">
        <f t="shared" si="124"/>
        <v>0</v>
      </c>
    </row>
    <row r="157" spans="2:64" x14ac:dyDescent="0.25">
      <c r="B157" s="5">
        <v>151</v>
      </c>
      <c r="C157" s="34" t="str">
        <f>IFERROR(IF(Calculation!D157="","",1),"")</f>
        <v/>
      </c>
      <c r="D157" s="67" t="str">
        <f>IFERROR(IF(INDEX(Mindmap!$B$9:$B$408,B157,1)=0,"",INDEX(Mindmap!$B$9:$B$408,B157,1)),"")</f>
        <v/>
      </c>
      <c r="E157" s="67">
        <f t="shared" si="94"/>
        <v>999999999</v>
      </c>
      <c r="F157" s="67" t="str">
        <f t="shared" si="126"/>
        <v/>
      </c>
      <c r="G157" s="67" t="str">
        <f t="shared" si="95"/>
        <v/>
      </c>
      <c r="H157" s="67" t="str">
        <f t="shared" si="96"/>
        <v/>
      </c>
      <c r="I157" s="67" t="str">
        <f t="shared" si="97"/>
        <v/>
      </c>
      <c r="J157" s="67" t="str">
        <f t="shared" si="98"/>
        <v/>
      </c>
      <c r="K157" s="67" t="str">
        <f t="shared" si="99"/>
        <v/>
      </c>
      <c r="L157" s="67" t="str">
        <f t="shared" si="100"/>
        <v/>
      </c>
      <c r="M157" s="67" t="str">
        <f t="shared" si="101"/>
        <v/>
      </c>
      <c r="N157" s="67" t="str">
        <f t="shared" si="102"/>
        <v/>
      </c>
      <c r="O157" s="67" t="str">
        <f t="shared" si="103"/>
        <v/>
      </c>
      <c r="P157" s="67" t="str">
        <f t="shared" si="104"/>
        <v/>
      </c>
      <c r="Q157" s="67" t="str">
        <f t="shared" si="114"/>
        <v/>
      </c>
      <c r="R157" s="37" t="str">
        <f t="shared" si="105"/>
        <v/>
      </c>
      <c r="S157" s="67">
        <f t="shared" si="115"/>
        <v>999999999</v>
      </c>
      <c r="T157" s="67" t="str">
        <f t="shared" si="106"/>
        <v/>
      </c>
      <c r="U157" s="68" t="str">
        <f>IFERROR(""&amp;INDEX(automaticUpdate,MATCH(Calculation!T157,changerange,0),1),"")</f>
        <v/>
      </c>
      <c r="V157" s="68" t="str">
        <f>IFERROR(IF(LEN(INDEX(Mindmap!$D$9:$D$407,MATCH(Calculation!T157,changerange,0),1))=0,"",INDEX(Mindmap!$D$9:$D$407,MATCH(Calculation!T157,changerange,0),1)),"")</f>
        <v/>
      </c>
      <c r="W157" s="67" t="str">
        <f t="shared" si="107"/>
        <v xml:space="preserve"> - </v>
      </c>
      <c r="X157" s="34" t="str">
        <f t="array" ref="X157">IFERROR(IF(AND(LEN(T157)&gt;0, Y157&gt;1),IF(MATCH(1,(IFERROR(SEARCH(T157&amp;".",$T$7:$T$406),0)),0)&gt;0,""),""),maxL)</f>
        <v/>
      </c>
      <c r="Y157" s="35" t="str">
        <f t="shared" si="116"/>
        <v/>
      </c>
      <c r="Z157" s="34" t="str">
        <f t="shared" si="108"/>
        <v/>
      </c>
      <c r="AA157" s="36" t="str">
        <f t="shared" si="109"/>
        <v/>
      </c>
      <c r="AB157" s="34" t="str">
        <f t="shared" si="110"/>
        <v/>
      </c>
      <c r="AC157" s="34" t="str">
        <f t="shared" si="111"/>
        <v/>
      </c>
      <c r="AH157" s="80" t="str">
        <f t="shared" si="112"/>
        <v/>
      </c>
      <c r="AI157" s="39" t="str">
        <f t="array" aca="1" ref="AI157" ca="1">IF(AND(X157="",ISNUMBER(Y157)),IF(Y157=1,IF($AJ$5&lt;=COUNTIF($Y$7:$Y$406,1),COUNTIF($Y$7:Y157,1),IFERROR(IF($BI$20="Y",0.5,1)*$AJ$5*COUNTIF($Y$7:Y157,1)/(1+COUNTIF($Y$7:$Y$406,1)), COUNTIF($Y$7:Y157,1))),
IF(OR(Y158=Y159,AND(Y158&gt;Y157,Y156&gt;=Y157)),AVERAGE(OFFSET(AJ157,0,0,IFERROR(MATCH(TRUE,Y158:$Y$406&lt;=Y157,0),406),1)),MIN(OFFSET(AJ157,0,0,IFERROR(MATCH(Y157,Y158:$Y$406,0),406),1)))),"")</f>
        <v/>
      </c>
      <c r="AJ157" s="40" t="str">
        <f>IF(ISNUMBER(X157),COUNT($X$7:X157),"")</f>
        <v/>
      </c>
      <c r="AL157" s="40" t="str">
        <f t="shared" si="117"/>
        <v/>
      </c>
      <c r="AM157" s="40" t="str">
        <f t="shared" si="118"/>
        <v/>
      </c>
      <c r="AP157" s="34" t="str">
        <f t="shared" si="119"/>
        <v/>
      </c>
      <c r="AQ157" s="34" t="str">
        <f t="shared" si="113"/>
        <v/>
      </c>
      <c r="AS157" s="5"/>
      <c r="AT157" s="16"/>
      <c r="AU157" s="16"/>
      <c r="AV157" s="108"/>
      <c r="AW157" s="109"/>
      <c r="AX157" s="34" t="str">
        <f t="shared" si="120"/>
        <v/>
      </c>
      <c r="AY157" s="34" t="str">
        <f t="shared" si="121"/>
        <v/>
      </c>
      <c r="BA157" s="91" t="str">
        <f>IF(OR(BB157="",BC157&lt;&gt;"",BD157&lt;&gt;""),"",COUNT($BA$6:BA156)+1)</f>
        <v/>
      </c>
      <c r="BB157" s="90" t="str">
        <f t="shared" si="125"/>
        <v/>
      </c>
      <c r="BC157" s="41" t="str">
        <f t="shared" si="122"/>
        <v>132</v>
      </c>
      <c r="BD157" s="34">
        <f>IF(ISNUMBER(MATCH(BB157,$BB$6:BB156,0)),2,"")</f>
        <v>2</v>
      </c>
      <c r="BE157" s="34" t="str">
        <f t="shared" si="123"/>
        <v/>
      </c>
      <c r="BK157" s="81">
        <f>IFERROR(IF(D157="",0,MATCH(D157,$D$6:D156,0)),0)+BL157</f>
        <v>0</v>
      </c>
      <c r="BL157" s="81">
        <f t="shared" si="124"/>
        <v>0</v>
      </c>
    </row>
    <row r="158" spans="2:64" x14ac:dyDescent="0.25">
      <c r="B158" s="5">
        <v>152</v>
      </c>
      <c r="C158" s="34" t="str">
        <f>IFERROR(IF(Calculation!D158="","",1),"")</f>
        <v/>
      </c>
      <c r="D158" s="67" t="str">
        <f>IFERROR(IF(INDEX(Mindmap!$B$9:$B$408,B158,1)=0,"",INDEX(Mindmap!$B$9:$B$408,B158,1)),"")</f>
        <v/>
      </c>
      <c r="E158" s="67">
        <f t="shared" si="94"/>
        <v>999999999</v>
      </c>
      <c r="F158" s="67" t="str">
        <f t="shared" si="126"/>
        <v/>
      </c>
      <c r="G158" s="67" t="str">
        <f t="shared" si="95"/>
        <v/>
      </c>
      <c r="H158" s="67" t="str">
        <f t="shared" si="96"/>
        <v/>
      </c>
      <c r="I158" s="67" t="str">
        <f t="shared" si="97"/>
        <v/>
      </c>
      <c r="J158" s="67" t="str">
        <f t="shared" si="98"/>
        <v/>
      </c>
      <c r="K158" s="67" t="str">
        <f t="shared" si="99"/>
        <v/>
      </c>
      <c r="L158" s="67" t="str">
        <f t="shared" si="100"/>
        <v/>
      </c>
      <c r="M158" s="67" t="str">
        <f t="shared" si="101"/>
        <v/>
      </c>
      <c r="N158" s="67" t="str">
        <f t="shared" si="102"/>
        <v/>
      </c>
      <c r="O158" s="67" t="str">
        <f t="shared" si="103"/>
        <v/>
      </c>
      <c r="P158" s="67" t="str">
        <f t="shared" si="104"/>
        <v/>
      </c>
      <c r="Q158" s="67" t="str">
        <f t="shared" si="114"/>
        <v/>
      </c>
      <c r="R158" s="37" t="str">
        <f t="shared" si="105"/>
        <v/>
      </c>
      <c r="S158" s="67">
        <f t="shared" si="115"/>
        <v>999999999</v>
      </c>
      <c r="T158" s="67" t="str">
        <f t="shared" si="106"/>
        <v/>
      </c>
      <c r="U158" s="68" t="str">
        <f>IFERROR(""&amp;INDEX(automaticUpdate,MATCH(Calculation!T158,changerange,0),1),"")</f>
        <v/>
      </c>
      <c r="V158" s="68" t="str">
        <f>IFERROR(IF(LEN(INDEX(Mindmap!$D$9:$D$407,MATCH(Calculation!T158,changerange,0),1))=0,"",INDEX(Mindmap!$D$9:$D$407,MATCH(Calculation!T158,changerange,0),1)),"")</f>
        <v/>
      </c>
      <c r="W158" s="67" t="str">
        <f t="shared" si="107"/>
        <v xml:space="preserve"> - </v>
      </c>
      <c r="X158" s="34" t="str">
        <f t="array" ref="X158">IFERROR(IF(AND(LEN(T158)&gt;0, Y158&gt;1),IF(MATCH(1,(IFERROR(SEARCH(T158&amp;".",$T$7:$T$406),0)),0)&gt;0,""),""),maxL)</f>
        <v/>
      </c>
      <c r="Y158" s="35" t="str">
        <f t="shared" si="116"/>
        <v/>
      </c>
      <c r="Z158" s="34" t="str">
        <f t="shared" si="108"/>
        <v/>
      </c>
      <c r="AA158" s="36" t="str">
        <f t="shared" si="109"/>
        <v/>
      </c>
      <c r="AB158" s="34" t="str">
        <f t="shared" si="110"/>
        <v/>
      </c>
      <c r="AC158" s="34" t="str">
        <f t="shared" si="111"/>
        <v/>
      </c>
      <c r="AH158" s="80" t="str">
        <f t="shared" si="112"/>
        <v/>
      </c>
      <c r="AI158" s="39" t="str">
        <f t="array" aca="1" ref="AI158" ca="1">IF(AND(X158="",ISNUMBER(Y158)),IF(Y158=1,IF($AJ$5&lt;=COUNTIF($Y$7:$Y$406,1),COUNTIF($Y$7:Y158,1),IFERROR(IF($BI$20="Y",0.5,1)*$AJ$5*COUNTIF($Y$7:Y158,1)/(1+COUNTIF($Y$7:$Y$406,1)), COUNTIF($Y$7:Y158,1))),
IF(OR(Y159=Y160,AND(Y159&gt;Y158,Y157&gt;=Y158)),AVERAGE(OFFSET(AJ158,0,0,IFERROR(MATCH(TRUE,Y159:$Y$406&lt;=Y158,0),406),1)),MIN(OFFSET(AJ158,0,0,IFERROR(MATCH(Y158,Y159:$Y$406,0),406),1)))),"")</f>
        <v/>
      </c>
      <c r="AJ158" s="40" t="str">
        <f>IF(ISNUMBER(X158),COUNT($X$7:X158),"")</f>
        <v/>
      </c>
      <c r="AL158" s="40" t="str">
        <f t="shared" si="117"/>
        <v/>
      </c>
      <c r="AM158" s="40" t="str">
        <f t="shared" si="118"/>
        <v/>
      </c>
      <c r="AP158" s="34" t="str">
        <f t="shared" si="119"/>
        <v/>
      </c>
      <c r="AQ158" s="34" t="str">
        <f t="shared" si="113"/>
        <v/>
      </c>
      <c r="AS158" s="5"/>
      <c r="AT158" s="16"/>
      <c r="AU158" s="16"/>
      <c r="AV158" s="108"/>
      <c r="AW158" s="109"/>
      <c r="AX158" s="34" t="str">
        <f t="shared" si="120"/>
        <v/>
      </c>
      <c r="AY158" s="34" t="str">
        <f t="shared" si="121"/>
        <v/>
      </c>
      <c r="BA158" s="91" t="str">
        <f>IF(OR(BB158="",BC158&lt;&gt;"",BD158&lt;&gt;""),"",COUNT($BA$6:BA157)+1)</f>
        <v/>
      </c>
      <c r="BB158" s="90" t="str">
        <f t="shared" si="125"/>
        <v/>
      </c>
      <c r="BC158" s="41" t="str">
        <f t="shared" si="122"/>
        <v>132</v>
      </c>
      <c r="BD158" s="34">
        <f>IF(ISNUMBER(MATCH(BB158,$BB$6:BB157,0)),2,"")</f>
        <v>2</v>
      </c>
      <c r="BE158" s="34" t="str">
        <f t="shared" si="123"/>
        <v/>
      </c>
      <c r="BK158" s="81">
        <f>IFERROR(IF(D158="",0,MATCH(D158,$D$6:D157,0)),0)+BL158</f>
        <v>0</v>
      </c>
      <c r="BL158" s="81">
        <f t="shared" si="124"/>
        <v>0</v>
      </c>
    </row>
    <row r="159" spans="2:64" x14ac:dyDescent="0.25">
      <c r="B159" s="5">
        <v>153</v>
      </c>
      <c r="C159" s="34" t="str">
        <f>IFERROR(IF(Calculation!D159="","",1),"")</f>
        <v/>
      </c>
      <c r="D159" s="67" t="str">
        <f>IFERROR(IF(INDEX(Mindmap!$B$9:$B$408,B159,1)=0,"",INDEX(Mindmap!$B$9:$B$408,B159,1)),"")</f>
        <v/>
      </c>
      <c r="E159" s="67">
        <f t="shared" si="94"/>
        <v>999999999</v>
      </c>
      <c r="F159" s="67" t="str">
        <f t="shared" si="126"/>
        <v/>
      </c>
      <c r="G159" s="67" t="str">
        <f t="shared" si="95"/>
        <v/>
      </c>
      <c r="H159" s="67" t="str">
        <f t="shared" si="96"/>
        <v/>
      </c>
      <c r="I159" s="67" t="str">
        <f t="shared" si="97"/>
        <v/>
      </c>
      <c r="J159" s="67" t="str">
        <f t="shared" si="98"/>
        <v/>
      </c>
      <c r="K159" s="67" t="str">
        <f t="shared" si="99"/>
        <v/>
      </c>
      <c r="L159" s="67" t="str">
        <f t="shared" si="100"/>
        <v/>
      </c>
      <c r="M159" s="67" t="str">
        <f t="shared" si="101"/>
        <v/>
      </c>
      <c r="N159" s="67" t="str">
        <f t="shared" si="102"/>
        <v/>
      </c>
      <c r="O159" s="67" t="str">
        <f t="shared" si="103"/>
        <v/>
      </c>
      <c r="P159" s="67" t="str">
        <f t="shared" si="104"/>
        <v/>
      </c>
      <c r="Q159" s="67" t="str">
        <f t="shared" si="114"/>
        <v/>
      </c>
      <c r="R159" s="37" t="str">
        <f t="shared" si="105"/>
        <v/>
      </c>
      <c r="S159" s="67">
        <f t="shared" si="115"/>
        <v>999999999</v>
      </c>
      <c r="T159" s="67" t="str">
        <f t="shared" si="106"/>
        <v/>
      </c>
      <c r="U159" s="68" t="str">
        <f>IFERROR(""&amp;INDEX(automaticUpdate,MATCH(Calculation!T159,changerange,0),1),"")</f>
        <v/>
      </c>
      <c r="V159" s="68" t="str">
        <f>IFERROR(IF(LEN(INDEX(Mindmap!$D$9:$D$407,MATCH(Calculation!T159,changerange,0),1))=0,"",INDEX(Mindmap!$D$9:$D$407,MATCH(Calculation!T159,changerange,0),1)),"")</f>
        <v/>
      </c>
      <c r="W159" s="67" t="str">
        <f t="shared" si="107"/>
        <v xml:space="preserve"> - </v>
      </c>
      <c r="X159" s="34" t="str">
        <f t="array" ref="X159">IFERROR(IF(AND(LEN(T159)&gt;0, Y159&gt;1),IF(MATCH(1,(IFERROR(SEARCH(T159&amp;".",$T$7:$T$406),0)),0)&gt;0,""),""),maxL)</f>
        <v/>
      </c>
      <c r="Y159" s="35" t="str">
        <f t="shared" si="116"/>
        <v/>
      </c>
      <c r="Z159" s="34" t="str">
        <f t="shared" si="108"/>
        <v/>
      </c>
      <c r="AA159" s="36" t="str">
        <f t="shared" si="109"/>
        <v/>
      </c>
      <c r="AB159" s="34" t="str">
        <f t="shared" si="110"/>
        <v/>
      </c>
      <c r="AC159" s="34" t="str">
        <f t="shared" si="111"/>
        <v/>
      </c>
      <c r="AH159" s="80" t="str">
        <f t="shared" si="112"/>
        <v/>
      </c>
      <c r="AI159" s="39" t="str">
        <f t="array" aca="1" ref="AI159" ca="1">IF(AND(X159="",ISNUMBER(Y159)),IF(Y159=1,IF($AJ$5&lt;=COUNTIF($Y$7:$Y$406,1),COUNTIF($Y$7:Y159,1),IFERROR(IF($BI$20="Y",0.5,1)*$AJ$5*COUNTIF($Y$7:Y159,1)/(1+COUNTIF($Y$7:$Y$406,1)), COUNTIF($Y$7:Y159,1))),
IF(OR(Y160=Y161,AND(Y160&gt;Y159,Y158&gt;=Y159)),AVERAGE(OFFSET(AJ159,0,0,IFERROR(MATCH(TRUE,Y160:$Y$406&lt;=Y159,0),406),1)),MIN(OFFSET(AJ159,0,0,IFERROR(MATCH(Y159,Y160:$Y$406,0),406),1)))),"")</f>
        <v/>
      </c>
      <c r="AJ159" s="40" t="str">
        <f>IF(ISNUMBER(X159),COUNT($X$7:X159),"")</f>
        <v/>
      </c>
      <c r="AL159" s="40" t="str">
        <f t="shared" si="117"/>
        <v/>
      </c>
      <c r="AM159" s="40" t="str">
        <f t="shared" si="118"/>
        <v/>
      </c>
      <c r="AP159" s="34" t="str">
        <f t="shared" si="119"/>
        <v/>
      </c>
      <c r="AQ159" s="34" t="str">
        <f t="shared" si="113"/>
        <v/>
      </c>
      <c r="AS159" s="5"/>
      <c r="AT159" s="16"/>
      <c r="AU159" s="16"/>
      <c r="AV159" s="108"/>
      <c r="AW159" s="109"/>
      <c r="AX159" s="34" t="str">
        <f t="shared" si="120"/>
        <v/>
      </c>
      <c r="AY159" s="34" t="str">
        <f t="shared" si="121"/>
        <v/>
      </c>
      <c r="BA159" s="91" t="str">
        <f>IF(OR(BB159="",BC159&lt;&gt;"",BD159&lt;&gt;""),"",COUNT($BA$6:BA158)+1)</f>
        <v/>
      </c>
      <c r="BB159" s="90" t="str">
        <f t="shared" si="125"/>
        <v/>
      </c>
      <c r="BC159" s="41" t="str">
        <f t="shared" si="122"/>
        <v>132</v>
      </c>
      <c r="BD159" s="34">
        <f>IF(ISNUMBER(MATCH(BB159,$BB$6:BB158,0)),2,"")</f>
        <v>2</v>
      </c>
      <c r="BE159" s="34" t="str">
        <f t="shared" si="123"/>
        <v/>
      </c>
      <c r="BK159" s="81">
        <f>IFERROR(IF(D159="",0,MATCH(D159,$D$6:D158,0)),0)+BL159</f>
        <v>0</v>
      </c>
      <c r="BL159" s="81">
        <f t="shared" si="124"/>
        <v>0</v>
      </c>
    </row>
    <row r="160" spans="2:64" x14ac:dyDescent="0.25">
      <c r="B160" s="5">
        <v>154</v>
      </c>
      <c r="C160" s="34" t="str">
        <f>IFERROR(IF(Calculation!D160="","",1),"")</f>
        <v/>
      </c>
      <c r="D160" s="67" t="str">
        <f>IFERROR(IF(INDEX(Mindmap!$B$9:$B$408,B160,1)=0,"",INDEX(Mindmap!$B$9:$B$408,B160,1)),"")</f>
        <v/>
      </c>
      <c r="E160" s="67">
        <f t="shared" si="94"/>
        <v>999999999</v>
      </c>
      <c r="F160" s="67" t="str">
        <f t="shared" si="126"/>
        <v/>
      </c>
      <c r="G160" s="67" t="str">
        <f t="shared" si="95"/>
        <v/>
      </c>
      <c r="H160" s="67" t="str">
        <f t="shared" si="96"/>
        <v/>
      </c>
      <c r="I160" s="67" t="str">
        <f t="shared" si="97"/>
        <v/>
      </c>
      <c r="J160" s="67" t="str">
        <f t="shared" si="98"/>
        <v/>
      </c>
      <c r="K160" s="67" t="str">
        <f t="shared" si="99"/>
        <v/>
      </c>
      <c r="L160" s="67" t="str">
        <f t="shared" si="100"/>
        <v/>
      </c>
      <c r="M160" s="67" t="str">
        <f t="shared" si="101"/>
        <v/>
      </c>
      <c r="N160" s="67" t="str">
        <f t="shared" si="102"/>
        <v/>
      </c>
      <c r="O160" s="67" t="str">
        <f t="shared" si="103"/>
        <v/>
      </c>
      <c r="P160" s="67" t="str">
        <f t="shared" si="104"/>
        <v/>
      </c>
      <c r="Q160" s="67" t="str">
        <f t="shared" si="114"/>
        <v/>
      </c>
      <c r="R160" s="37" t="str">
        <f t="shared" si="105"/>
        <v/>
      </c>
      <c r="S160" s="67">
        <f t="shared" si="115"/>
        <v>999999999</v>
      </c>
      <c r="T160" s="67" t="str">
        <f t="shared" si="106"/>
        <v/>
      </c>
      <c r="U160" s="68" t="str">
        <f>IFERROR(""&amp;INDEX(automaticUpdate,MATCH(Calculation!T160,changerange,0),1),"")</f>
        <v/>
      </c>
      <c r="V160" s="68" t="str">
        <f>IFERROR(IF(LEN(INDEX(Mindmap!$D$9:$D$407,MATCH(Calculation!T160,changerange,0),1))=0,"",INDEX(Mindmap!$D$9:$D$407,MATCH(Calculation!T160,changerange,0),1)),"")</f>
        <v/>
      </c>
      <c r="W160" s="67" t="str">
        <f t="shared" si="107"/>
        <v xml:space="preserve"> - </v>
      </c>
      <c r="X160" s="34" t="str">
        <f t="array" ref="X160">IFERROR(IF(AND(LEN(T160)&gt;0, Y160&gt;1),IF(MATCH(1,(IFERROR(SEARCH(T160&amp;".",$T$7:$T$406),0)),0)&gt;0,""),""),maxL)</f>
        <v/>
      </c>
      <c r="Y160" s="35" t="str">
        <f t="shared" si="116"/>
        <v/>
      </c>
      <c r="Z160" s="34" t="str">
        <f t="shared" si="108"/>
        <v/>
      </c>
      <c r="AA160" s="36" t="str">
        <f t="shared" si="109"/>
        <v/>
      </c>
      <c r="AB160" s="34" t="str">
        <f t="shared" si="110"/>
        <v/>
      </c>
      <c r="AC160" s="34" t="str">
        <f t="shared" si="111"/>
        <v/>
      </c>
      <c r="AH160" s="80" t="str">
        <f t="shared" si="112"/>
        <v/>
      </c>
      <c r="AI160" s="39" t="str">
        <f t="array" aca="1" ref="AI160" ca="1">IF(AND(X160="",ISNUMBER(Y160)),IF(Y160=1,IF($AJ$5&lt;=COUNTIF($Y$7:$Y$406,1),COUNTIF($Y$7:Y160,1),IFERROR(IF($BI$20="Y",0.5,1)*$AJ$5*COUNTIF($Y$7:Y160,1)/(1+COUNTIF($Y$7:$Y$406,1)), COUNTIF($Y$7:Y160,1))),
IF(OR(Y161=Y162,AND(Y161&gt;Y160,Y159&gt;=Y160)),AVERAGE(OFFSET(AJ160,0,0,IFERROR(MATCH(TRUE,Y161:$Y$406&lt;=Y160,0),406),1)),MIN(OFFSET(AJ160,0,0,IFERROR(MATCH(Y160,Y161:$Y$406,0),406),1)))),"")</f>
        <v/>
      </c>
      <c r="AJ160" s="40" t="str">
        <f>IF(ISNUMBER(X160),COUNT($X$7:X160),"")</f>
        <v/>
      </c>
      <c r="AL160" s="40" t="str">
        <f t="shared" si="117"/>
        <v/>
      </c>
      <c r="AM160" s="40" t="str">
        <f t="shared" si="118"/>
        <v/>
      </c>
      <c r="AP160" s="34" t="str">
        <f t="shared" si="119"/>
        <v/>
      </c>
      <c r="AQ160" s="34" t="str">
        <f t="shared" si="113"/>
        <v/>
      </c>
      <c r="AS160" s="5"/>
      <c r="AT160" s="16"/>
      <c r="AU160" s="16"/>
      <c r="AV160" s="108"/>
      <c r="AW160" s="109"/>
      <c r="AX160" s="34" t="str">
        <f t="shared" si="120"/>
        <v/>
      </c>
      <c r="AY160" s="34" t="str">
        <f t="shared" si="121"/>
        <v/>
      </c>
      <c r="BA160" s="91" t="str">
        <f>IF(OR(BB160="",BC160&lt;&gt;"",BD160&lt;&gt;""),"",COUNT($BA$6:BA159)+1)</f>
        <v/>
      </c>
      <c r="BB160" s="90" t="str">
        <f t="shared" si="125"/>
        <v/>
      </c>
      <c r="BC160" s="41" t="str">
        <f t="shared" si="122"/>
        <v>132</v>
      </c>
      <c r="BD160" s="34">
        <f>IF(ISNUMBER(MATCH(BB160,$BB$6:BB159,0)),2,"")</f>
        <v>2</v>
      </c>
      <c r="BE160" s="34" t="str">
        <f t="shared" si="123"/>
        <v/>
      </c>
      <c r="BK160" s="81">
        <f>IFERROR(IF(D160="",0,MATCH(D160,$D$6:D159,0)),0)+BL160</f>
        <v>0</v>
      </c>
      <c r="BL160" s="81">
        <f t="shared" si="124"/>
        <v>0</v>
      </c>
    </row>
    <row r="161" spans="2:64" x14ac:dyDescent="0.25">
      <c r="B161" s="5">
        <v>155</v>
      </c>
      <c r="C161" s="34" t="str">
        <f>IFERROR(IF(Calculation!D161="","",1),"")</f>
        <v/>
      </c>
      <c r="D161" s="67" t="str">
        <f>IFERROR(IF(INDEX(Mindmap!$B$9:$B$408,B161,1)=0,"",INDEX(Mindmap!$B$9:$B$408,B161,1)),"")</f>
        <v/>
      </c>
      <c r="E161" s="67">
        <f t="shared" si="94"/>
        <v>999999999</v>
      </c>
      <c r="F161" s="67" t="str">
        <f t="shared" si="126"/>
        <v/>
      </c>
      <c r="G161" s="67" t="str">
        <f t="shared" si="95"/>
        <v/>
      </c>
      <c r="H161" s="67" t="str">
        <f t="shared" si="96"/>
        <v/>
      </c>
      <c r="I161" s="67" t="str">
        <f t="shared" si="97"/>
        <v/>
      </c>
      <c r="J161" s="67" t="str">
        <f t="shared" si="98"/>
        <v/>
      </c>
      <c r="K161" s="67" t="str">
        <f t="shared" si="99"/>
        <v/>
      </c>
      <c r="L161" s="67" t="str">
        <f t="shared" si="100"/>
        <v/>
      </c>
      <c r="M161" s="67" t="str">
        <f t="shared" si="101"/>
        <v/>
      </c>
      <c r="N161" s="67" t="str">
        <f t="shared" si="102"/>
        <v/>
      </c>
      <c r="O161" s="67" t="str">
        <f t="shared" si="103"/>
        <v/>
      </c>
      <c r="P161" s="67" t="str">
        <f t="shared" si="104"/>
        <v/>
      </c>
      <c r="Q161" s="67" t="str">
        <f t="shared" si="114"/>
        <v/>
      </c>
      <c r="R161" s="37" t="str">
        <f t="shared" si="105"/>
        <v/>
      </c>
      <c r="S161" s="67">
        <f t="shared" si="115"/>
        <v>999999999</v>
      </c>
      <c r="T161" s="67" t="str">
        <f t="shared" si="106"/>
        <v/>
      </c>
      <c r="U161" s="68" t="str">
        <f>IFERROR(""&amp;INDEX(automaticUpdate,MATCH(Calculation!T161,changerange,0),1),"")</f>
        <v/>
      </c>
      <c r="V161" s="68" t="str">
        <f>IFERROR(IF(LEN(INDEX(Mindmap!$D$9:$D$407,MATCH(Calculation!T161,changerange,0),1))=0,"",INDEX(Mindmap!$D$9:$D$407,MATCH(Calculation!T161,changerange,0),1)),"")</f>
        <v/>
      </c>
      <c r="W161" s="67" t="str">
        <f t="shared" si="107"/>
        <v xml:space="preserve"> - </v>
      </c>
      <c r="X161" s="34" t="str">
        <f t="array" ref="X161">IFERROR(IF(AND(LEN(T161)&gt;0, Y161&gt;1),IF(MATCH(1,(IFERROR(SEARCH(T161&amp;".",$T$7:$T$406),0)),0)&gt;0,""),""),maxL)</f>
        <v/>
      </c>
      <c r="Y161" s="35" t="str">
        <f t="shared" si="116"/>
        <v/>
      </c>
      <c r="Z161" s="34" t="str">
        <f t="shared" si="108"/>
        <v/>
      </c>
      <c r="AA161" s="36" t="str">
        <f t="shared" si="109"/>
        <v/>
      </c>
      <c r="AB161" s="34" t="str">
        <f t="shared" si="110"/>
        <v/>
      </c>
      <c r="AC161" s="34" t="str">
        <f t="shared" si="111"/>
        <v/>
      </c>
      <c r="AH161" s="80" t="str">
        <f t="shared" si="112"/>
        <v/>
      </c>
      <c r="AI161" s="39" t="str">
        <f t="array" aca="1" ref="AI161" ca="1">IF(AND(X161="",ISNUMBER(Y161)),IF(Y161=1,IF($AJ$5&lt;=COUNTIF($Y$7:$Y$406,1),COUNTIF($Y$7:Y161,1),IFERROR(IF($BI$20="Y",0.5,1)*$AJ$5*COUNTIF($Y$7:Y161,1)/(1+COUNTIF($Y$7:$Y$406,1)), COUNTIF($Y$7:Y161,1))),
IF(OR(Y162=Y163,AND(Y162&gt;Y161,Y160&gt;=Y161)),AVERAGE(OFFSET(AJ161,0,0,IFERROR(MATCH(TRUE,Y162:$Y$406&lt;=Y161,0),406),1)),MIN(OFFSET(AJ161,0,0,IFERROR(MATCH(Y161,Y162:$Y$406,0),406),1)))),"")</f>
        <v/>
      </c>
      <c r="AJ161" s="40" t="str">
        <f>IF(ISNUMBER(X161),COUNT($X$7:X161),"")</f>
        <v/>
      </c>
      <c r="AL161" s="40" t="str">
        <f t="shared" si="117"/>
        <v/>
      </c>
      <c r="AM161" s="40" t="str">
        <f t="shared" si="118"/>
        <v/>
      </c>
      <c r="AP161" s="34" t="str">
        <f t="shared" si="119"/>
        <v/>
      </c>
      <c r="AQ161" s="34" t="str">
        <f t="shared" si="113"/>
        <v/>
      </c>
      <c r="AS161" s="5"/>
      <c r="AT161" s="16"/>
      <c r="AU161" s="16"/>
      <c r="AV161" s="108"/>
      <c r="AW161" s="109"/>
      <c r="AX161" s="34" t="str">
        <f t="shared" si="120"/>
        <v/>
      </c>
      <c r="AY161" s="34" t="str">
        <f t="shared" si="121"/>
        <v/>
      </c>
      <c r="BA161" s="91" t="str">
        <f>IF(OR(BB161="",BC161&lt;&gt;"",BD161&lt;&gt;""),"",COUNT($BA$6:BA160)+1)</f>
        <v/>
      </c>
      <c r="BB161" s="90" t="str">
        <f t="shared" si="125"/>
        <v/>
      </c>
      <c r="BC161" s="41" t="str">
        <f t="shared" si="122"/>
        <v>132</v>
      </c>
      <c r="BD161" s="34">
        <f>IF(ISNUMBER(MATCH(BB161,$BB$6:BB160,0)),2,"")</f>
        <v>2</v>
      </c>
      <c r="BE161" s="34" t="str">
        <f t="shared" si="123"/>
        <v/>
      </c>
      <c r="BK161" s="81">
        <f>IFERROR(IF(D161="",0,MATCH(D161,$D$6:D160,0)),0)+BL161</f>
        <v>0</v>
      </c>
      <c r="BL161" s="81">
        <f t="shared" si="124"/>
        <v>0</v>
      </c>
    </row>
    <row r="162" spans="2:64" x14ac:dyDescent="0.25">
      <c r="B162" s="5">
        <v>156</v>
      </c>
      <c r="C162" s="34" t="str">
        <f>IFERROR(IF(Calculation!D162="","",1),"")</f>
        <v/>
      </c>
      <c r="D162" s="67" t="str">
        <f>IFERROR(IF(INDEX(Mindmap!$B$9:$B$408,B162,1)=0,"",INDEX(Mindmap!$B$9:$B$408,B162,1)),"")</f>
        <v/>
      </c>
      <c r="E162" s="67">
        <f t="shared" si="94"/>
        <v>999999999</v>
      </c>
      <c r="F162" s="67" t="str">
        <f t="shared" si="126"/>
        <v/>
      </c>
      <c r="G162" s="67" t="str">
        <f t="shared" si="95"/>
        <v/>
      </c>
      <c r="H162" s="67" t="str">
        <f t="shared" si="96"/>
        <v/>
      </c>
      <c r="I162" s="67" t="str">
        <f t="shared" si="97"/>
        <v/>
      </c>
      <c r="J162" s="67" t="str">
        <f t="shared" si="98"/>
        <v/>
      </c>
      <c r="K162" s="67" t="str">
        <f t="shared" si="99"/>
        <v/>
      </c>
      <c r="L162" s="67" t="str">
        <f t="shared" si="100"/>
        <v/>
      </c>
      <c r="M162" s="67" t="str">
        <f t="shared" si="101"/>
        <v/>
      </c>
      <c r="N162" s="67" t="str">
        <f t="shared" si="102"/>
        <v/>
      </c>
      <c r="O162" s="67" t="str">
        <f t="shared" si="103"/>
        <v/>
      </c>
      <c r="P162" s="67" t="str">
        <f t="shared" si="104"/>
        <v/>
      </c>
      <c r="Q162" s="67" t="str">
        <f t="shared" si="114"/>
        <v/>
      </c>
      <c r="R162" s="37" t="str">
        <f t="shared" si="105"/>
        <v/>
      </c>
      <c r="S162" s="67">
        <f t="shared" si="115"/>
        <v>999999999</v>
      </c>
      <c r="T162" s="67" t="str">
        <f t="shared" si="106"/>
        <v/>
      </c>
      <c r="U162" s="68" t="str">
        <f>IFERROR(""&amp;INDEX(automaticUpdate,MATCH(Calculation!T162,changerange,0),1),"")</f>
        <v/>
      </c>
      <c r="V162" s="68" t="str">
        <f>IFERROR(IF(LEN(INDEX(Mindmap!$D$9:$D$407,MATCH(Calculation!T162,changerange,0),1))=0,"",INDEX(Mindmap!$D$9:$D$407,MATCH(Calculation!T162,changerange,0),1)),"")</f>
        <v/>
      </c>
      <c r="W162" s="67" t="str">
        <f t="shared" si="107"/>
        <v xml:space="preserve"> - </v>
      </c>
      <c r="X162" s="34" t="str">
        <f t="array" ref="X162">IFERROR(IF(AND(LEN(T162)&gt;0, Y162&gt;1),IF(MATCH(1,(IFERROR(SEARCH(T162&amp;".",$T$7:$T$406),0)),0)&gt;0,""),""),maxL)</f>
        <v/>
      </c>
      <c r="Y162" s="35" t="str">
        <f t="shared" si="116"/>
        <v/>
      </c>
      <c r="Z162" s="34" t="str">
        <f t="shared" si="108"/>
        <v/>
      </c>
      <c r="AA162" s="36" t="str">
        <f t="shared" si="109"/>
        <v/>
      </c>
      <c r="AB162" s="34" t="str">
        <f t="shared" si="110"/>
        <v/>
      </c>
      <c r="AC162" s="34" t="str">
        <f t="shared" si="111"/>
        <v/>
      </c>
      <c r="AH162" s="80" t="str">
        <f t="shared" si="112"/>
        <v/>
      </c>
      <c r="AI162" s="39" t="str">
        <f t="array" aca="1" ref="AI162" ca="1">IF(AND(X162="",ISNUMBER(Y162)),IF(Y162=1,IF($AJ$5&lt;=COUNTIF($Y$7:$Y$406,1),COUNTIF($Y$7:Y162,1),IFERROR(IF($BI$20="Y",0.5,1)*$AJ$5*COUNTIF($Y$7:Y162,1)/(1+COUNTIF($Y$7:$Y$406,1)), COUNTIF($Y$7:Y162,1))),
IF(OR(Y163=Y164,AND(Y163&gt;Y162,Y161&gt;=Y162)),AVERAGE(OFFSET(AJ162,0,0,IFERROR(MATCH(TRUE,Y163:$Y$406&lt;=Y162,0),406),1)),MIN(OFFSET(AJ162,0,0,IFERROR(MATCH(Y162,Y163:$Y$406,0),406),1)))),"")</f>
        <v/>
      </c>
      <c r="AJ162" s="40" t="str">
        <f>IF(ISNUMBER(X162),COUNT($X$7:X162),"")</f>
        <v/>
      </c>
      <c r="AL162" s="40" t="str">
        <f t="shared" si="117"/>
        <v/>
      </c>
      <c r="AM162" s="40" t="str">
        <f t="shared" si="118"/>
        <v/>
      </c>
      <c r="AP162" s="34" t="str">
        <f t="shared" si="119"/>
        <v/>
      </c>
      <c r="AQ162" s="34" t="str">
        <f t="shared" si="113"/>
        <v/>
      </c>
      <c r="AS162" s="5"/>
      <c r="AT162" s="16"/>
      <c r="AU162" s="16"/>
      <c r="AV162" s="108"/>
      <c r="AW162" s="109"/>
      <c r="AX162" s="34" t="str">
        <f t="shared" si="120"/>
        <v/>
      </c>
      <c r="AY162" s="34" t="str">
        <f t="shared" si="121"/>
        <v/>
      </c>
      <c r="BA162" s="91" t="str">
        <f>IF(OR(BB162="",BC162&lt;&gt;"",BD162&lt;&gt;""),"",COUNT($BA$6:BA161)+1)</f>
        <v/>
      </c>
      <c r="BB162" s="90" t="str">
        <f t="shared" si="125"/>
        <v/>
      </c>
      <c r="BC162" s="41" t="str">
        <f t="shared" si="122"/>
        <v>132</v>
      </c>
      <c r="BD162" s="34">
        <f>IF(ISNUMBER(MATCH(BB162,$BB$6:BB161,0)),2,"")</f>
        <v>2</v>
      </c>
      <c r="BE162" s="34" t="str">
        <f t="shared" si="123"/>
        <v/>
      </c>
      <c r="BK162" s="81">
        <f>IFERROR(IF(D162="",0,MATCH(D162,$D$6:D161,0)),0)+BL162</f>
        <v>0</v>
      </c>
      <c r="BL162" s="81">
        <f t="shared" si="124"/>
        <v>0</v>
      </c>
    </row>
    <row r="163" spans="2:64" x14ac:dyDescent="0.25">
      <c r="B163" s="5">
        <v>157</v>
      </c>
      <c r="C163" s="34" t="str">
        <f>IFERROR(IF(Calculation!D163="","",1),"")</f>
        <v/>
      </c>
      <c r="D163" s="67" t="str">
        <f>IFERROR(IF(INDEX(Mindmap!$B$9:$B$408,B163,1)=0,"",INDEX(Mindmap!$B$9:$B$408,B163,1)),"")</f>
        <v/>
      </c>
      <c r="E163" s="67">
        <f t="shared" si="94"/>
        <v>999999999</v>
      </c>
      <c r="F163" s="67" t="str">
        <f t="shared" si="126"/>
        <v/>
      </c>
      <c r="G163" s="67" t="str">
        <f t="shared" si="95"/>
        <v/>
      </c>
      <c r="H163" s="67" t="str">
        <f t="shared" si="96"/>
        <v/>
      </c>
      <c r="I163" s="67" t="str">
        <f t="shared" si="97"/>
        <v/>
      </c>
      <c r="J163" s="67" t="str">
        <f t="shared" si="98"/>
        <v/>
      </c>
      <c r="K163" s="67" t="str">
        <f t="shared" si="99"/>
        <v/>
      </c>
      <c r="L163" s="67" t="str">
        <f t="shared" si="100"/>
        <v/>
      </c>
      <c r="M163" s="67" t="str">
        <f t="shared" si="101"/>
        <v/>
      </c>
      <c r="N163" s="67" t="str">
        <f t="shared" si="102"/>
        <v/>
      </c>
      <c r="O163" s="67" t="str">
        <f t="shared" si="103"/>
        <v/>
      </c>
      <c r="P163" s="67" t="str">
        <f t="shared" si="104"/>
        <v/>
      </c>
      <c r="Q163" s="67" t="str">
        <f t="shared" si="114"/>
        <v/>
      </c>
      <c r="R163" s="37" t="str">
        <f t="shared" si="105"/>
        <v/>
      </c>
      <c r="S163" s="67">
        <f t="shared" si="115"/>
        <v>999999999</v>
      </c>
      <c r="T163" s="67" t="str">
        <f t="shared" si="106"/>
        <v/>
      </c>
      <c r="U163" s="68" t="str">
        <f>IFERROR(""&amp;INDEX(automaticUpdate,MATCH(Calculation!T163,changerange,0),1),"")</f>
        <v/>
      </c>
      <c r="V163" s="68" t="str">
        <f>IFERROR(IF(LEN(INDEX(Mindmap!$D$9:$D$407,MATCH(Calculation!T163,changerange,0),1))=0,"",INDEX(Mindmap!$D$9:$D$407,MATCH(Calculation!T163,changerange,0),1)),"")</f>
        <v/>
      </c>
      <c r="W163" s="67" t="str">
        <f t="shared" si="107"/>
        <v xml:space="preserve"> - </v>
      </c>
      <c r="X163" s="34" t="str">
        <f t="array" ref="X163">IFERROR(IF(AND(LEN(T163)&gt;0, Y163&gt;1),IF(MATCH(1,(IFERROR(SEARCH(T163&amp;".",$T$7:$T$406),0)),0)&gt;0,""),""),maxL)</f>
        <v/>
      </c>
      <c r="Y163" s="35" t="str">
        <f t="shared" si="116"/>
        <v/>
      </c>
      <c r="Z163" s="34" t="str">
        <f t="shared" si="108"/>
        <v/>
      </c>
      <c r="AA163" s="36" t="str">
        <f t="shared" si="109"/>
        <v/>
      </c>
      <c r="AB163" s="34" t="str">
        <f t="shared" si="110"/>
        <v/>
      </c>
      <c r="AC163" s="34" t="str">
        <f t="shared" si="111"/>
        <v/>
      </c>
      <c r="AH163" s="80" t="str">
        <f t="shared" si="112"/>
        <v/>
      </c>
      <c r="AI163" s="39" t="str">
        <f t="array" aca="1" ref="AI163" ca="1">IF(AND(X163="",ISNUMBER(Y163)),IF(Y163=1,IF($AJ$5&lt;=COUNTIF($Y$7:$Y$406,1),COUNTIF($Y$7:Y163,1),IFERROR(IF($BI$20="Y",0.5,1)*$AJ$5*COUNTIF($Y$7:Y163,1)/(1+COUNTIF($Y$7:$Y$406,1)), COUNTIF($Y$7:Y163,1))),
IF(OR(Y164=Y165,AND(Y164&gt;Y163,Y162&gt;=Y163)),AVERAGE(OFFSET(AJ163,0,0,IFERROR(MATCH(TRUE,Y164:$Y$406&lt;=Y163,0),406),1)),MIN(OFFSET(AJ163,0,0,IFERROR(MATCH(Y163,Y164:$Y$406,0),406),1)))),"")</f>
        <v/>
      </c>
      <c r="AJ163" s="40" t="str">
        <f>IF(ISNUMBER(X163),COUNT($X$7:X163),"")</f>
        <v/>
      </c>
      <c r="AL163" s="40" t="str">
        <f t="shared" si="117"/>
        <v/>
      </c>
      <c r="AM163" s="40" t="str">
        <f t="shared" si="118"/>
        <v/>
      </c>
      <c r="AP163" s="34" t="str">
        <f t="shared" si="119"/>
        <v/>
      </c>
      <c r="AQ163" s="34" t="str">
        <f t="shared" si="113"/>
        <v/>
      </c>
      <c r="AS163" s="5"/>
      <c r="AT163" s="16"/>
      <c r="AU163" s="16"/>
      <c r="AV163" s="108"/>
      <c r="AW163" s="109"/>
      <c r="AX163" s="34" t="str">
        <f t="shared" si="120"/>
        <v/>
      </c>
      <c r="AY163" s="34" t="str">
        <f t="shared" si="121"/>
        <v/>
      </c>
      <c r="BA163" s="91" t="str">
        <f>IF(OR(BB163="",BC163&lt;&gt;"",BD163&lt;&gt;""),"",COUNT($BA$6:BA162)+1)</f>
        <v/>
      </c>
      <c r="BB163" s="90" t="str">
        <f t="shared" si="125"/>
        <v/>
      </c>
      <c r="BC163" s="41" t="str">
        <f t="shared" si="122"/>
        <v>132</v>
      </c>
      <c r="BD163" s="34">
        <f>IF(ISNUMBER(MATCH(BB163,$BB$6:BB162,0)),2,"")</f>
        <v>2</v>
      </c>
      <c r="BE163" s="34" t="str">
        <f t="shared" si="123"/>
        <v/>
      </c>
      <c r="BK163" s="81">
        <f>IFERROR(IF(D163="",0,MATCH(D163,$D$6:D162,0)),0)+BL163</f>
        <v>0</v>
      </c>
      <c r="BL163" s="81">
        <f t="shared" si="124"/>
        <v>0</v>
      </c>
    </row>
    <row r="164" spans="2:64" x14ac:dyDescent="0.25">
      <c r="B164" s="5">
        <v>158</v>
      </c>
      <c r="C164" s="34" t="str">
        <f>IFERROR(IF(Calculation!D164="","",1),"")</f>
        <v/>
      </c>
      <c r="D164" s="67" t="str">
        <f>IFERROR(IF(INDEX(Mindmap!$B$9:$B$408,B164,1)=0,"",INDEX(Mindmap!$B$9:$B$408,B164,1)),"")</f>
        <v/>
      </c>
      <c r="E164" s="67">
        <f t="shared" si="94"/>
        <v>999999999</v>
      </c>
      <c r="F164" s="67" t="str">
        <f t="shared" si="126"/>
        <v/>
      </c>
      <c r="G164" s="67" t="str">
        <f t="shared" si="95"/>
        <v/>
      </c>
      <c r="H164" s="67" t="str">
        <f t="shared" si="96"/>
        <v/>
      </c>
      <c r="I164" s="67" t="str">
        <f t="shared" si="97"/>
        <v/>
      </c>
      <c r="J164" s="67" t="str">
        <f t="shared" si="98"/>
        <v/>
      </c>
      <c r="K164" s="67" t="str">
        <f t="shared" si="99"/>
        <v/>
      </c>
      <c r="L164" s="67" t="str">
        <f t="shared" si="100"/>
        <v/>
      </c>
      <c r="M164" s="67" t="str">
        <f t="shared" si="101"/>
        <v/>
      </c>
      <c r="N164" s="67" t="str">
        <f t="shared" si="102"/>
        <v/>
      </c>
      <c r="O164" s="67" t="str">
        <f t="shared" si="103"/>
        <v/>
      </c>
      <c r="P164" s="67" t="str">
        <f t="shared" si="104"/>
        <v/>
      </c>
      <c r="Q164" s="67" t="str">
        <f t="shared" si="114"/>
        <v/>
      </c>
      <c r="R164" s="37" t="str">
        <f t="shared" si="105"/>
        <v/>
      </c>
      <c r="S164" s="67">
        <f t="shared" si="115"/>
        <v>999999999</v>
      </c>
      <c r="T164" s="67" t="str">
        <f t="shared" si="106"/>
        <v/>
      </c>
      <c r="U164" s="68" t="str">
        <f>IFERROR(""&amp;INDEX(automaticUpdate,MATCH(Calculation!T164,changerange,0),1),"")</f>
        <v/>
      </c>
      <c r="V164" s="68" t="str">
        <f>IFERROR(IF(LEN(INDEX(Mindmap!$D$9:$D$407,MATCH(Calculation!T164,changerange,0),1))=0,"",INDEX(Mindmap!$D$9:$D$407,MATCH(Calculation!T164,changerange,0),1)),"")</f>
        <v/>
      </c>
      <c r="W164" s="67" t="str">
        <f t="shared" si="107"/>
        <v xml:space="preserve"> - </v>
      </c>
      <c r="X164" s="34" t="str">
        <f t="array" ref="X164">IFERROR(IF(AND(LEN(T164)&gt;0, Y164&gt;1),IF(MATCH(1,(IFERROR(SEARCH(T164&amp;".",$T$7:$T$406),0)),0)&gt;0,""),""),maxL)</f>
        <v/>
      </c>
      <c r="Y164" s="35" t="str">
        <f t="shared" si="116"/>
        <v/>
      </c>
      <c r="Z164" s="34" t="str">
        <f t="shared" si="108"/>
        <v/>
      </c>
      <c r="AA164" s="36" t="str">
        <f t="shared" si="109"/>
        <v/>
      </c>
      <c r="AB164" s="34" t="str">
        <f t="shared" si="110"/>
        <v/>
      </c>
      <c r="AC164" s="34" t="str">
        <f t="shared" si="111"/>
        <v/>
      </c>
      <c r="AH164" s="80" t="str">
        <f t="shared" si="112"/>
        <v/>
      </c>
      <c r="AI164" s="39" t="str">
        <f t="array" aca="1" ref="AI164" ca="1">IF(AND(X164="",ISNUMBER(Y164)),IF(Y164=1,IF($AJ$5&lt;=COUNTIF($Y$7:$Y$406,1),COUNTIF($Y$7:Y164,1),IFERROR(IF($BI$20="Y",0.5,1)*$AJ$5*COUNTIF($Y$7:Y164,1)/(1+COUNTIF($Y$7:$Y$406,1)), COUNTIF($Y$7:Y164,1))),
IF(OR(Y165=Y166,AND(Y165&gt;Y164,Y163&gt;=Y164)),AVERAGE(OFFSET(AJ164,0,0,IFERROR(MATCH(TRUE,Y165:$Y$406&lt;=Y164,0),406),1)),MIN(OFFSET(AJ164,0,0,IFERROR(MATCH(Y164,Y165:$Y$406,0),406),1)))),"")</f>
        <v/>
      </c>
      <c r="AJ164" s="40" t="str">
        <f>IF(ISNUMBER(X164),COUNT($X$7:X164),"")</f>
        <v/>
      </c>
      <c r="AL164" s="40" t="str">
        <f t="shared" si="117"/>
        <v/>
      </c>
      <c r="AM164" s="40" t="str">
        <f t="shared" si="118"/>
        <v/>
      </c>
      <c r="AP164" s="34" t="str">
        <f t="shared" si="119"/>
        <v/>
      </c>
      <c r="AQ164" s="34" t="str">
        <f t="shared" si="113"/>
        <v/>
      </c>
      <c r="AS164" s="5"/>
      <c r="AT164" s="16"/>
      <c r="AU164" s="16"/>
      <c r="AV164" s="108"/>
      <c r="AW164" s="109"/>
      <c r="AX164" s="34" t="str">
        <f t="shared" si="120"/>
        <v/>
      </c>
      <c r="AY164" s="34" t="str">
        <f t="shared" si="121"/>
        <v/>
      </c>
      <c r="BA164" s="91" t="str">
        <f>IF(OR(BB164="",BC164&lt;&gt;"",BD164&lt;&gt;""),"",COUNT($BA$6:BA163)+1)</f>
        <v/>
      </c>
      <c r="BB164" s="90" t="str">
        <f t="shared" si="125"/>
        <v/>
      </c>
      <c r="BC164" s="41" t="str">
        <f t="shared" si="122"/>
        <v>132</v>
      </c>
      <c r="BD164" s="34">
        <f>IF(ISNUMBER(MATCH(BB164,$BB$6:BB163,0)),2,"")</f>
        <v>2</v>
      </c>
      <c r="BE164" s="34" t="str">
        <f t="shared" si="123"/>
        <v/>
      </c>
      <c r="BK164" s="81">
        <f>IFERROR(IF(D164="",0,MATCH(D164,$D$6:D163,0)),0)+BL164</f>
        <v>0</v>
      </c>
      <c r="BL164" s="81">
        <f t="shared" si="124"/>
        <v>0</v>
      </c>
    </row>
    <row r="165" spans="2:64" x14ac:dyDescent="0.25">
      <c r="B165" s="5">
        <v>159</v>
      </c>
      <c r="C165" s="34" t="str">
        <f>IFERROR(IF(Calculation!D165="","",1),"")</f>
        <v/>
      </c>
      <c r="D165" s="67" t="str">
        <f>IFERROR(IF(INDEX(Mindmap!$B$9:$B$408,B165,1)=0,"",INDEX(Mindmap!$B$9:$B$408,B165,1)),"")</f>
        <v/>
      </c>
      <c r="E165" s="67">
        <f t="shared" si="94"/>
        <v>999999999</v>
      </c>
      <c r="F165" s="67" t="str">
        <f t="shared" si="126"/>
        <v/>
      </c>
      <c r="G165" s="67" t="str">
        <f t="shared" si="95"/>
        <v/>
      </c>
      <c r="H165" s="67" t="str">
        <f t="shared" si="96"/>
        <v/>
      </c>
      <c r="I165" s="67" t="str">
        <f t="shared" si="97"/>
        <v/>
      </c>
      <c r="J165" s="67" t="str">
        <f t="shared" si="98"/>
        <v/>
      </c>
      <c r="K165" s="67" t="str">
        <f t="shared" si="99"/>
        <v/>
      </c>
      <c r="L165" s="67" t="str">
        <f t="shared" si="100"/>
        <v/>
      </c>
      <c r="M165" s="67" t="str">
        <f t="shared" si="101"/>
        <v/>
      </c>
      <c r="N165" s="67" t="str">
        <f t="shared" si="102"/>
        <v/>
      </c>
      <c r="O165" s="67" t="str">
        <f t="shared" si="103"/>
        <v/>
      </c>
      <c r="P165" s="67" t="str">
        <f t="shared" si="104"/>
        <v/>
      </c>
      <c r="Q165" s="67" t="str">
        <f t="shared" si="114"/>
        <v/>
      </c>
      <c r="R165" s="37" t="str">
        <f t="shared" si="105"/>
        <v/>
      </c>
      <c r="S165" s="67">
        <f t="shared" si="115"/>
        <v>999999999</v>
      </c>
      <c r="T165" s="67" t="str">
        <f t="shared" si="106"/>
        <v/>
      </c>
      <c r="U165" s="68" t="str">
        <f>IFERROR(""&amp;INDEX(automaticUpdate,MATCH(Calculation!T165,changerange,0),1),"")</f>
        <v/>
      </c>
      <c r="V165" s="68" t="str">
        <f>IFERROR(IF(LEN(INDEX(Mindmap!$D$9:$D$407,MATCH(Calculation!T165,changerange,0),1))=0,"",INDEX(Mindmap!$D$9:$D$407,MATCH(Calculation!T165,changerange,0),1)),"")</f>
        <v/>
      </c>
      <c r="W165" s="67" t="str">
        <f t="shared" si="107"/>
        <v xml:space="preserve"> - </v>
      </c>
      <c r="X165" s="34" t="str">
        <f t="array" ref="X165">IFERROR(IF(AND(LEN(T165)&gt;0, Y165&gt;1),IF(MATCH(1,(IFERROR(SEARCH(T165&amp;".",$T$7:$T$406),0)),0)&gt;0,""),""),maxL)</f>
        <v/>
      </c>
      <c r="Y165" s="35" t="str">
        <f t="shared" si="116"/>
        <v/>
      </c>
      <c r="Z165" s="34" t="str">
        <f t="shared" si="108"/>
        <v/>
      </c>
      <c r="AA165" s="36" t="str">
        <f t="shared" si="109"/>
        <v/>
      </c>
      <c r="AB165" s="34" t="str">
        <f t="shared" si="110"/>
        <v/>
      </c>
      <c r="AC165" s="34" t="str">
        <f t="shared" si="111"/>
        <v/>
      </c>
      <c r="AH165" s="80" t="str">
        <f t="shared" si="112"/>
        <v/>
      </c>
      <c r="AI165" s="39" t="str">
        <f t="array" aca="1" ref="AI165" ca="1">IF(AND(X165="",ISNUMBER(Y165)),IF(Y165=1,IF($AJ$5&lt;=COUNTIF($Y$7:$Y$406,1),COUNTIF($Y$7:Y165,1),IFERROR(IF($BI$20="Y",0.5,1)*$AJ$5*COUNTIF($Y$7:Y165,1)/(1+COUNTIF($Y$7:$Y$406,1)), COUNTIF($Y$7:Y165,1))),
IF(OR(Y166=Y167,AND(Y166&gt;Y165,Y164&gt;=Y165)),AVERAGE(OFFSET(AJ165,0,0,IFERROR(MATCH(TRUE,Y166:$Y$406&lt;=Y165,0),406),1)),MIN(OFFSET(AJ165,0,0,IFERROR(MATCH(Y165,Y166:$Y$406,0),406),1)))),"")</f>
        <v/>
      </c>
      <c r="AJ165" s="40" t="str">
        <f>IF(ISNUMBER(X165),COUNT($X$7:X165),"")</f>
        <v/>
      </c>
      <c r="AL165" s="40" t="str">
        <f t="shared" si="117"/>
        <v/>
      </c>
      <c r="AM165" s="40" t="str">
        <f t="shared" si="118"/>
        <v/>
      </c>
      <c r="AP165" s="34" t="str">
        <f t="shared" si="119"/>
        <v/>
      </c>
      <c r="AQ165" s="34" t="str">
        <f t="shared" si="113"/>
        <v/>
      </c>
      <c r="AS165" s="5"/>
      <c r="AT165" s="16"/>
      <c r="AU165" s="16"/>
      <c r="AV165" s="108"/>
      <c r="AW165" s="109"/>
      <c r="AX165" s="34" t="str">
        <f t="shared" si="120"/>
        <v/>
      </c>
      <c r="AY165" s="34" t="str">
        <f t="shared" si="121"/>
        <v/>
      </c>
      <c r="BA165" s="91" t="str">
        <f>IF(OR(BB165="",BC165&lt;&gt;"",BD165&lt;&gt;""),"",COUNT($BA$6:BA164)+1)</f>
        <v/>
      </c>
      <c r="BB165" s="90" t="str">
        <f t="shared" si="125"/>
        <v/>
      </c>
      <c r="BC165" s="41" t="str">
        <f t="shared" si="122"/>
        <v>132</v>
      </c>
      <c r="BD165" s="34">
        <f>IF(ISNUMBER(MATCH(BB165,$BB$6:BB164,0)),2,"")</f>
        <v>2</v>
      </c>
      <c r="BE165" s="34" t="str">
        <f t="shared" si="123"/>
        <v/>
      </c>
      <c r="BK165" s="81">
        <f>IFERROR(IF(D165="",0,MATCH(D165,$D$6:D164,0)),0)+BL165</f>
        <v>0</v>
      </c>
      <c r="BL165" s="81">
        <f t="shared" si="124"/>
        <v>0</v>
      </c>
    </row>
    <row r="166" spans="2:64" x14ac:dyDescent="0.25">
      <c r="B166" s="5">
        <v>160</v>
      </c>
      <c r="C166" s="34" t="str">
        <f>IFERROR(IF(Calculation!D166="","",1),"")</f>
        <v/>
      </c>
      <c r="D166" s="67" t="str">
        <f>IFERROR(IF(INDEX(Mindmap!$B$9:$B$408,B166,1)=0,"",INDEX(Mindmap!$B$9:$B$408,B166,1)),"")</f>
        <v/>
      </c>
      <c r="E166" s="67">
        <f t="shared" si="94"/>
        <v>999999999</v>
      </c>
      <c r="F166" s="67" t="str">
        <f t="shared" si="126"/>
        <v/>
      </c>
      <c r="G166" s="67" t="str">
        <f t="shared" si="95"/>
        <v/>
      </c>
      <c r="H166" s="67" t="str">
        <f t="shared" si="96"/>
        <v/>
      </c>
      <c r="I166" s="67" t="str">
        <f t="shared" si="97"/>
        <v/>
      </c>
      <c r="J166" s="67" t="str">
        <f t="shared" si="98"/>
        <v/>
      </c>
      <c r="K166" s="67" t="str">
        <f t="shared" si="99"/>
        <v/>
      </c>
      <c r="L166" s="67" t="str">
        <f t="shared" si="100"/>
        <v/>
      </c>
      <c r="M166" s="67" t="str">
        <f t="shared" si="101"/>
        <v/>
      </c>
      <c r="N166" s="67" t="str">
        <f t="shared" si="102"/>
        <v/>
      </c>
      <c r="O166" s="67" t="str">
        <f t="shared" si="103"/>
        <v/>
      </c>
      <c r="P166" s="67" t="str">
        <f t="shared" si="104"/>
        <v/>
      </c>
      <c r="Q166" s="67" t="str">
        <f t="shared" si="114"/>
        <v/>
      </c>
      <c r="R166" s="37" t="str">
        <f t="shared" si="105"/>
        <v/>
      </c>
      <c r="S166" s="67">
        <f t="shared" si="115"/>
        <v>999999999</v>
      </c>
      <c r="T166" s="67" t="str">
        <f t="shared" si="106"/>
        <v/>
      </c>
      <c r="U166" s="68" t="str">
        <f>IFERROR(""&amp;INDEX(automaticUpdate,MATCH(Calculation!T166,changerange,0),1),"")</f>
        <v/>
      </c>
      <c r="V166" s="68" t="str">
        <f>IFERROR(IF(LEN(INDEX(Mindmap!$D$9:$D$407,MATCH(Calculation!T166,changerange,0),1))=0,"",INDEX(Mindmap!$D$9:$D$407,MATCH(Calculation!T166,changerange,0),1)),"")</f>
        <v/>
      </c>
      <c r="W166" s="67" t="str">
        <f t="shared" si="107"/>
        <v xml:space="preserve"> - </v>
      </c>
      <c r="X166" s="34" t="str">
        <f t="array" ref="X166">IFERROR(IF(AND(LEN(T166)&gt;0, Y166&gt;1),IF(MATCH(1,(IFERROR(SEARCH(T166&amp;".",$T$7:$T$406),0)),0)&gt;0,""),""),maxL)</f>
        <v/>
      </c>
      <c r="Y166" s="35" t="str">
        <f t="shared" si="116"/>
        <v/>
      </c>
      <c r="Z166" s="34" t="str">
        <f t="shared" si="108"/>
        <v/>
      </c>
      <c r="AA166" s="36" t="str">
        <f t="shared" si="109"/>
        <v/>
      </c>
      <c r="AB166" s="34" t="str">
        <f t="shared" si="110"/>
        <v/>
      </c>
      <c r="AC166" s="34" t="str">
        <f t="shared" si="111"/>
        <v/>
      </c>
      <c r="AH166" s="80" t="str">
        <f t="shared" si="112"/>
        <v/>
      </c>
      <c r="AI166" s="39" t="str">
        <f t="array" aca="1" ref="AI166" ca="1">IF(AND(X166="",ISNUMBER(Y166)),IF(Y166=1,IF($AJ$5&lt;=COUNTIF($Y$7:$Y$406,1),COUNTIF($Y$7:Y166,1),IFERROR(IF($BI$20="Y",0.5,1)*$AJ$5*COUNTIF($Y$7:Y166,1)/(1+COUNTIF($Y$7:$Y$406,1)), COUNTIF($Y$7:Y166,1))),
IF(OR(Y167=Y168,AND(Y167&gt;Y166,Y165&gt;=Y166)),AVERAGE(OFFSET(AJ166,0,0,IFERROR(MATCH(TRUE,Y167:$Y$406&lt;=Y166,0),406),1)),MIN(OFFSET(AJ166,0,0,IFERROR(MATCH(Y166,Y167:$Y$406,0),406),1)))),"")</f>
        <v/>
      </c>
      <c r="AJ166" s="40" t="str">
        <f>IF(ISNUMBER(X166),COUNT($X$7:X166),"")</f>
        <v/>
      </c>
      <c r="AL166" s="40" t="str">
        <f t="shared" si="117"/>
        <v/>
      </c>
      <c r="AM166" s="40" t="str">
        <f t="shared" si="118"/>
        <v/>
      </c>
      <c r="AP166" s="34" t="str">
        <f t="shared" si="119"/>
        <v/>
      </c>
      <c r="AQ166" s="34" t="str">
        <f t="shared" si="113"/>
        <v/>
      </c>
      <c r="AS166" s="5"/>
      <c r="AT166" s="16"/>
      <c r="AU166" s="16"/>
      <c r="AV166" s="108"/>
      <c r="AW166" s="109"/>
      <c r="AX166" s="34" t="str">
        <f t="shared" si="120"/>
        <v/>
      </c>
      <c r="AY166" s="34" t="str">
        <f t="shared" si="121"/>
        <v/>
      </c>
      <c r="BA166" s="91" t="str">
        <f>IF(OR(BB166="",BC166&lt;&gt;"",BD166&lt;&gt;""),"",COUNT($BA$6:BA165)+1)</f>
        <v/>
      </c>
      <c r="BB166" s="90" t="str">
        <f t="shared" si="125"/>
        <v/>
      </c>
      <c r="BC166" s="41" t="str">
        <f t="shared" si="122"/>
        <v>132</v>
      </c>
      <c r="BD166" s="34">
        <f>IF(ISNUMBER(MATCH(BB166,$BB$6:BB165,0)),2,"")</f>
        <v>2</v>
      </c>
      <c r="BE166" s="34" t="str">
        <f t="shared" si="123"/>
        <v/>
      </c>
      <c r="BK166" s="81">
        <f>IFERROR(IF(D166="",0,MATCH(D166,$D$6:D165,0)),0)+BL166</f>
        <v>0</v>
      </c>
      <c r="BL166" s="81">
        <f t="shared" si="124"/>
        <v>0</v>
      </c>
    </row>
    <row r="167" spans="2:64" x14ac:dyDescent="0.25">
      <c r="B167" s="5">
        <v>161</v>
      </c>
      <c r="C167" s="34" t="str">
        <f>IFERROR(IF(Calculation!D167="","",1),"")</f>
        <v/>
      </c>
      <c r="D167" s="67" t="str">
        <f>IFERROR(IF(INDEX(Mindmap!$B$9:$B$408,B167,1)=0,"",INDEX(Mindmap!$B$9:$B$408,B167,1)),"")</f>
        <v/>
      </c>
      <c r="E167" s="67">
        <f t="shared" si="94"/>
        <v>999999999</v>
      </c>
      <c r="F167" s="67" t="str">
        <f t="shared" si="126"/>
        <v/>
      </c>
      <c r="G167" s="67" t="str">
        <f t="shared" ref="G167:G198" si="127">IFERROR(IF(1*$Q167&lt;1*G$6,"",IF(AND(G$5=2,LEN(SUBSTITUTE(MID($D167,SEARCH(";",SUBSTITUTE($D167,".",";",G$6-1),1)+1,2),".",""))=1),"0" &amp; SUBSTITUTE(MID($D167,SEARCH(";",SUBSTITUTE($D167,".",";",G$6-1),1)+1,2),".",""),SUBSTITUTE(MID($D167,SEARCH(";",SUBSTITUTE($D167,".",";",G$6-1),1)+1,2),".",""))),"")</f>
        <v/>
      </c>
      <c r="H167" s="67" t="str">
        <f t="shared" ref="H167:H198" si="128">IFERROR(IF(1*$Q167&lt;1*H$6,"",IF(AND(H$5=2,LEN(SUBSTITUTE(MID($D167,SEARCH(";",SUBSTITUTE($D167,".",";",H$6-1),1)+1,2),".",""))=1),"0" &amp; SUBSTITUTE(MID($D167,SEARCH(";",SUBSTITUTE($D167,".",";",H$6-1),1)+1,2),".",""),SUBSTITUTE(MID($D167,SEARCH(";",SUBSTITUTE($D167,".",";",H$6-1),1)+1,2),".",""))),"")</f>
        <v/>
      </c>
      <c r="I167" s="67" t="str">
        <f t="shared" ref="I167:I198" si="129">IFERROR(IF(1*$Q167&lt;1*I$6,"",IF(AND(I$5=2,LEN(SUBSTITUTE(MID($D167,SEARCH(";",SUBSTITUTE($D167,".",";",I$6-1),1)+1,2),".",""))=1),"0" &amp; SUBSTITUTE(MID($D167,SEARCH(";",SUBSTITUTE($D167,".",";",I$6-1),1)+1,2),".",""),SUBSTITUTE(MID($D167,SEARCH(";",SUBSTITUTE($D167,".",";",I$6-1),1)+1,2),".",""))),"")</f>
        <v/>
      </c>
      <c r="J167" s="67" t="str">
        <f t="shared" ref="J167:J198" si="130">IFERROR(IF(1*$Q167&lt;1*J$6,"",IF(AND(J$5=2,LEN(SUBSTITUTE(MID($D167,SEARCH(";",SUBSTITUTE($D167,".",";",J$6-1),1)+1,2),".",""))=1),"0" &amp; SUBSTITUTE(MID($D167,SEARCH(";",SUBSTITUTE($D167,".",";",J$6-1),1)+1,2),".",""),SUBSTITUTE(MID($D167,SEARCH(";",SUBSTITUTE($D167,".",";",J$6-1),1)+1,2),".",""))),"")</f>
        <v/>
      </c>
      <c r="K167" s="67" t="str">
        <f t="shared" ref="K167:K198" si="131">IFERROR(IF(1*$Q167&lt;1*K$6,"",IF(AND(K$5=2,LEN(SUBSTITUTE(MID($D167,SEARCH(";",SUBSTITUTE($D167,".",";",K$6-1),1)+1,2),".",""))=1),"0" &amp; SUBSTITUTE(MID($D167,SEARCH(";",SUBSTITUTE($D167,".",";",K$6-1),1)+1,2),".",""),SUBSTITUTE(MID($D167,SEARCH(";",SUBSTITUTE($D167,".",";",K$6-1),1)+1,2),".",""))),"")</f>
        <v/>
      </c>
      <c r="L167" s="67" t="str">
        <f t="shared" ref="L167:L198" si="132">IFERROR(IF(1*$Q167&lt;1*L$6,"",IF(AND(L$5=2,LEN(SUBSTITUTE(MID($D167,SEARCH(";",SUBSTITUTE($D167,".",";",L$6-1),1)+1,2),".",""))=1),"0" &amp; SUBSTITUTE(MID($D167,SEARCH(";",SUBSTITUTE($D167,".",";",L$6-1),1)+1,2),".",""),SUBSTITUTE(MID($D167,SEARCH(";",SUBSTITUTE($D167,".",";",L$6-1),1)+1,2),".",""))),"")</f>
        <v/>
      </c>
      <c r="M167" s="67" t="str">
        <f t="shared" ref="M167:M198" si="133">IFERROR(IF(1*$Q167&lt;1*M$6,"",IF(AND(M$5=2,LEN(SUBSTITUTE(MID($D167,SEARCH(";",SUBSTITUTE($D167,".",";",M$6-1),1)+1,2),".",""))=1),"0" &amp; SUBSTITUTE(MID($D167,SEARCH(";",SUBSTITUTE($D167,".",";",M$6-1),1)+1,2),".",""),SUBSTITUTE(MID($D167,SEARCH(";",SUBSTITUTE($D167,".",";",M$6-1),1)+1,2),".",""))),"")</f>
        <v/>
      </c>
      <c r="N167" s="67" t="str">
        <f t="shared" ref="N167:N198" si="134">IFERROR(IF(1*$Q167&lt;1*N$6,"",IF(AND(N$5=2,LEN(SUBSTITUTE(MID($D167,SEARCH(";",SUBSTITUTE($D167,".",";",N$6-1),1)+1,2),".",""))=1),"0" &amp; SUBSTITUTE(MID($D167,SEARCH(";",SUBSTITUTE($D167,".",";",N$6-1),1)+1,2),".",""),SUBSTITUTE(MID($D167,SEARCH(";",SUBSTITUTE($D167,".",";",N$6-1),1)+1,2),".",""))),"")</f>
        <v/>
      </c>
      <c r="O167" s="67" t="str">
        <f t="shared" ref="O167:O198" si="135">IFERROR(IF(1*$Q167&lt;1*O$6,"",IF(AND(O$5=2,LEN(SUBSTITUTE(MID($D167,SEARCH(";",SUBSTITUTE($D167,".",";",O$6-1),1)+1,2),".",""))=1),"0" &amp; SUBSTITUTE(MID($D167,SEARCH(";",SUBSTITUTE($D167,".",";",O$6-1),1)+1,2),".",""),SUBSTITUTE(MID($D167,SEARCH(";",SUBSTITUTE($D167,".",";",O$6-1),1)+1,2),".",""))),"")</f>
        <v/>
      </c>
      <c r="P167" s="67" t="str">
        <f t="shared" ref="P167:P198" si="136">F167&amp;G167&amp;H167&amp;I167&amp;J167&amp;K167&amp;L167&amp;M167&amp;N167&amp;O167</f>
        <v/>
      </c>
      <c r="Q167" s="67" t="str">
        <f t="shared" si="114"/>
        <v/>
      </c>
      <c r="R167" s="37" t="str">
        <f t="shared" si="105"/>
        <v/>
      </c>
      <c r="S167" s="67">
        <f t="shared" si="115"/>
        <v>999999999</v>
      </c>
      <c r="T167" s="67" t="str">
        <f t="shared" si="106"/>
        <v/>
      </c>
      <c r="U167" s="68" t="str">
        <f>IFERROR(""&amp;INDEX(automaticUpdate,MATCH(Calculation!T167,changerange,0),1),"")</f>
        <v/>
      </c>
      <c r="V167" s="68" t="str">
        <f>IFERROR(IF(LEN(INDEX(Mindmap!$D$9:$D$407,MATCH(Calculation!T167,changerange,0),1))=0,"",INDEX(Mindmap!$D$9:$D$407,MATCH(Calculation!T167,changerange,0),1)),"")</f>
        <v/>
      </c>
      <c r="W167" s="67" t="str">
        <f t="shared" ref="W167:W198" si="137">T167 &amp; " - " &amp;U167</f>
        <v xml:space="preserve"> - </v>
      </c>
      <c r="X167" s="34" t="str">
        <f t="array" ref="X167">IFERROR(IF(AND(LEN(T167)&gt;0, Y167&gt;1),IF(MATCH(1,(IFERROR(SEARCH(T167&amp;".",$T$7:$T$406),0)),0)&gt;0,""),""),maxL)</f>
        <v/>
      </c>
      <c r="Y167" s="35" t="str">
        <f t="shared" si="116"/>
        <v/>
      </c>
      <c r="Z167" s="34" t="str">
        <f t="shared" si="108"/>
        <v/>
      </c>
      <c r="AA167" s="36" t="str">
        <f t="shared" si="109"/>
        <v/>
      </c>
      <c r="AB167" s="34" t="str">
        <f t="shared" ref="AB167:AB198" si="138">IF(Y167=2,ROW(Y167)-ROW($AB$6),"")</f>
        <v/>
      </c>
      <c r="AC167" s="34" t="str">
        <f t="shared" ref="AC167:AC198" si="139">IFERROR(Y167*Z167,"")</f>
        <v/>
      </c>
      <c r="AH167" s="80" t="str">
        <f t="shared" si="112"/>
        <v/>
      </c>
      <c r="AI167" s="39" t="str">
        <f t="array" aca="1" ref="AI167" ca="1">IF(AND(X167="",ISNUMBER(Y167)),IF(Y167=1,IF($AJ$5&lt;=COUNTIF($Y$7:$Y$406,1),COUNTIF($Y$7:Y167,1),IFERROR(IF($BI$20="Y",0.5,1)*$AJ$5*COUNTIF($Y$7:Y167,1)/(1+COUNTIF($Y$7:$Y$406,1)), COUNTIF($Y$7:Y167,1))),
IF(OR(Y168=Y169,AND(Y168&gt;Y167,Y166&gt;=Y167)),AVERAGE(OFFSET(AJ167,0,0,IFERROR(MATCH(TRUE,Y168:$Y$406&lt;=Y167,0),406),1)),MIN(OFFSET(AJ167,0,0,IFERROR(MATCH(Y167,Y168:$Y$406,0),406),1)))),"")</f>
        <v/>
      </c>
      <c r="AJ167" s="40" t="str">
        <f>IF(ISNUMBER(X167),COUNT($X$7:X167),"")</f>
        <v/>
      </c>
      <c r="AL167" s="40" t="str">
        <f t="shared" si="117"/>
        <v/>
      </c>
      <c r="AM167" s="40" t="str">
        <f t="shared" si="118"/>
        <v/>
      </c>
      <c r="AP167" s="34" t="str">
        <f t="shared" si="119"/>
        <v/>
      </c>
      <c r="AQ167" s="34" t="str">
        <f t="shared" si="113"/>
        <v/>
      </c>
      <c r="AS167" s="5"/>
      <c r="AT167" s="16"/>
      <c r="AU167" s="16"/>
      <c r="AV167" s="108"/>
      <c r="AW167" s="109"/>
      <c r="AX167" s="34" t="str">
        <f t="shared" si="120"/>
        <v/>
      </c>
      <c r="AY167" s="34" t="str">
        <f t="shared" si="121"/>
        <v/>
      </c>
      <c r="BA167" s="91" t="str">
        <f>IF(OR(BB167="",BC167&lt;&gt;"",BD167&lt;&gt;""),"",COUNT($BA$6:BA166)+1)</f>
        <v/>
      </c>
      <c r="BB167" s="90" t="str">
        <f t="shared" si="125"/>
        <v/>
      </c>
      <c r="BC167" s="41" t="str">
        <f t="shared" si="122"/>
        <v>132</v>
      </c>
      <c r="BD167" s="34">
        <f>IF(ISNUMBER(MATCH(BB167,$BB$6:BB166,0)),2,"")</f>
        <v>2</v>
      </c>
      <c r="BE167" s="34" t="str">
        <f t="shared" si="123"/>
        <v/>
      </c>
      <c r="BK167" s="81">
        <f>IFERROR(IF(D167="",0,MATCH(D167,$D$6:D166,0)),0)+BL167</f>
        <v>0</v>
      </c>
      <c r="BL167" s="81">
        <f t="shared" si="124"/>
        <v>0</v>
      </c>
    </row>
    <row r="168" spans="2:64" x14ac:dyDescent="0.25">
      <c r="B168" s="5">
        <v>162</v>
      </c>
      <c r="C168" s="34" t="str">
        <f>IFERROR(IF(Calculation!D168="","",1),"")</f>
        <v/>
      </c>
      <c r="D168" s="67" t="str">
        <f>IFERROR(IF(INDEX(Mindmap!$B$9:$B$408,B168,1)=0,"",INDEX(Mindmap!$B$9:$B$408,B168,1)),"")</f>
        <v/>
      </c>
      <c r="E168" s="67">
        <f t="shared" si="94"/>
        <v>999999999</v>
      </c>
      <c r="F168" s="67" t="str">
        <f t="shared" si="126"/>
        <v/>
      </c>
      <c r="G168" s="67" t="str">
        <f t="shared" si="127"/>
        <v/>
      </c>
      <c r="H168" s="67" t="str">
        <f t="shared" si="128"/>
        <v/>
      </c>
      <c r="I168" s="67" t="str">
        <f t="shared" si="129"/>
        <v/>
      </c>
      <c r="J168" s="67" t="str">
        <f t="shared" si="130"/>
        <v/>
      </c>
      <c r="K168" s="67" t="str">
        <f t="shared" si="131"/>
        <v/>
      </c>
      <c r="L168" s="67" t="str">
        <f t="shared" si="132"/>
        <v/>
      </c>
      <c r="M168" s="67" t="str">
        <f t="shared" si="133"/>
        <v/>
      </c>
      <c r="N168" s="67" t="str">
        <f t="shared" si="134"/>
        <v/>
      </c>
      <c r="O168" s="67" t="str">
        <f t="shared" si="135"/>
        <v/>
      </c>
      <c r="P168" s="67" t="str">
        <f t="shared" si="136"/>
        <v/>
      </c>
      <c r="Q168" s="67" t="str">
        <f t="shared" si="114"/>
        <v/>
      </c>
      <c r="R168" s="37" t="str">
        <f t="shared" si="105"/>
        <v/>
      </c>
      <c r="S168" s="67">
        <f t="shared" si="115"/>
        <v>999999999</v>
      </c>
      <c r="T168" s="67" t="str">
        <f t="shared" si="106"/>
        <v/>
      </c>
      <c r="U168" s="68" t="str">
        <f>IFERROR(""&amp;INDEX(automaticUpdate,MATCH(Calculation!T168,changerange,0),1),"")</f>
        <v/>
      </c>
      <c r="V168" s="68" t="str">
        <f>IFERROR(IF(LEN(INDEX(Mindmap!$D$9:$D$407,MATCH(Calculation!T168,changerange,0),1))=0,"",INDEX(Mindmap!$D$9:$D$407,MATCH(Calculation!T168,changerange,0),1)),"")</f>
        <v/>
      </c>
      <c r="W168" s="67" t="str">
        <f t="shared" si="137"/>
        <v xml:space="preserve"> - </v>
      </c>
      <c r="X168" s="34" t="str">
        <f t="array" ref="X168">IFERROR(IF(AND(LEN(T168)&gt;0, Y168&gt;1),IF(MATCH(1,(IFERROR(SEARCH(T168&amp;".",$T$7:$T$406),0)),0)&gt;0,""),""),maxL)</f>
        <v/>
      </c>
      <c r="Y168" s="35" t="str">
        <f t="shared" si="116"/>
        <v/>
      </c>
      <c r="Z168" s="34" t="str">
        <f t="shared" si="108"/>
        <v/>
      </c>
      <c r="AA168" s="36" t="str">
        <f t="shared" si="109"/>
        <v/>
      </c>
      <c r="AB168" s="34" t="str">
        <f t="shared" si="138"/>
        <v/>
      </c>
      <c r="AC168" s="34" t="str">
        <f t="shared" si="139"/>
        <v/>
      </c>
      <c r="AH168" s="80" t="str">
        <f t="shared" si="112"/>
        <v/>
      </c>
      <c r="AI168" s="39" t="str">
        <f t="array" aca="1" ref="AI168" ca="1">IF(AND(X168="",ISNUMBER(Y168)),IF(Y168=1,IF($AJ$5&lt;=COUNTIF($Y$7:$Y$406,1),COUNTIF($Y$7:Y168,1),IFERROR(IF($BI$20="Y",0.5,1)*$AJ$5*COUNTIF($Y$7:Y168,1)/(1+COUNTIF($Y$7:$Y$406,1)), COUNTIF($Y$7:Y168,1))),
IF(OR(Y169=Y170,AND(Y169&gt;Y168,Y167&gt;=Y168)),AVERAGE(OFFSET(AJ168,0,0,IFERROR(MATCH(TRUE,Y169:$Y$406&lt;=Y168,0),406),1)),MIN(OFFSET(AJ168,0,0,IFERROR(MATCH(Y168,Y169:$Y$406,0),406),1)))),"")</f>
        <v/>
      </c>
      <c r="AJ168" s="40" t="str">
        <f>IF(ISNUMBER(X168),COUNT($X$7:X168),"")</f>
        <v/>
      </c>
      <c r="AL168" s="40" t="str">
        <f t="shared" si="117"/>
        <v/>
      </c>
      <c r="AM168" s="40" t="str">
        <f t="shared" si="118"/>
        <v/>
      </c>
      <c r="AP168" s="34" t="str">
        <f t="shared" si="119"/>
        <v/>
      </c>
      <c r="AQ168" s="34" t="str">
        <f t="shared" si="113"/>
        <v/>
      </c>
      <c r="AS168" s="5"/>
      <c r="AT168" s="16"/>
      <c r="AU168" s="16"/>
      <c r="AV168" s="108"/>
      <c r="AW168" s="109"/>
      <c r="AX168" s="34" t="str">
        <f t="shared" si="120"/>
        <v/>
      </c>
      <c r="AY168" s="34" t="str">
        <f t="shared" si="121"/>
        <v/>
      </c>
      <c r="BA168" s="91" t="str">
        <f>IF(OR(BB168="",BC168&lt;&gt;"",BD168&lt;&gt;""),"",COUNT($BA$6:BA167)+1)</f>
        <v/>
      </c>
      <c r="BB168" s="90" t="str">
        <f t="shared" si="125"/>
        <v/>
      </c>
      <c r="BC168" s="41" t="str">
        <f t="shared" si="122"/>
        <v>132</v>
      </c>
      <c r="BD168" s="34">
        <f>IF(ISNUMBER(MATCH(BB168,$BB$6:BB167,0)),2,"")</f>
        <v>2</v>
      </c>
      <c r="BE168" s="34" t="str">
        <f t="shared" si="123"/>
        <v/>
      </c>
      <c r="BK168" s="81">
        <f>IFERROR(IF(D168="",0,MATCH(D168,$D$6:D167,0)),0)+BL168</f>
        <v>0</v>
      </c>
      <c r="BL168" s="81">
        <f t="shared" si="124"/>
        <v>0</v>
      </c>
    </row>
    <row r="169" spans="2:64" x14ac:dyDescent="0.25">
      <c r="B169" s="5">
        <v>163</v>
      </c>
      <c r="C169" s="34" t="str">
        <f>IFERROR(IF(Calculation!D169="","",1),"")</f>
        <v/>
      </c>
      <c r="D169" s="67" t="str">
        <f>IFERROR(IF(INDEX(Mindmap!$B$9:$B$408,B169,1)=0,"",INDEX(Mindmap!$B$9:$B$408,B169,1)),"")</f>
        <v/>
      </c>
      <c r="E169" s="67">
        <f t="shared" si="94"/>
        <v>999999999</v>
      </c>
      <c r="F169" s="67" t="str">
        <f t="shared" si="126"/>
        <v/>
      </c>
      <c r="G169" s="67" t="str">
        <f t="shared" si="127"/>
        <v/>
      </c>
      <c r="H169" s="67" t="str">
        <f t="shared" si="128"/>
        <v/>
      </c>
      <c r="I169" s="67" t="str">
        <f t="shared" si="129"/>
        <v/>
      </c>
      <c r="J169" s="67" t="str">
        <f t="shared" si="130"/>
        <v/>
      </c>
      <c r="K169" s="67" t="str">
        <f t="shared" si="131"/>
        <v/>
      </c>
      <c r="L169" s="67" t="str">
        <f t="shared" si="132"/>
        <v/>
      </c>
      <c r="M169" s="67" t="str">
        <f t="shared" si="133"/>
        <v/>
      </c>
      <c r="N169" s="67" t="str">
        <f t="shared" si="134"/>
        <v/>
      </c>
      <c r="O169" s="67" t="str">
        <f t="shared" si="135"/>
        <v/>
      </c>
      <c r="P169" s="67" t="str">
        <f t="shared" si="136"/>
        <v/>
      </c>
      <c r="Q169" s="67" t="str">
        <f t="shared" si="114"/>
        <v/>
      </c>
      <c r="R169" s="37" t="str">
        <f t="shared" si="105"/>
        <v/>
      </c>
      <c r="S169" s="67">
        <f t="shared" si="115"/>
        <v>999999999</v>
      </c>
      <c r="T169" s="67" t="str">
        <f t="shared" si="106"/>
        <v/>
      </c>
      <c r="U169" s="68" t="str">
        <f>IFERROR(""&amp;INDEX(automaticUpdate,MATCH(Calculation!T169,changerange,0),1),"")</f>
        <v/>
      </c>
      <c r="V169" s="68" t="str">
        <f>IFERROR(IF(LEN(INDEX(Mindmap!$D$9:$D$407,MATCH(Calculation!T169,changerange,0),1))=0,"",INDEX(Mindmap!$D$9:$D$407,MATCH(Calculation!T169,changerange,0),1)),"")</f>
        <v/>
      </c>
      <c r="W169" s="67" t="str">
        <f t="shared" si="137"/>
        <v xml:space="preserve"> - </v>
      </c>
      <c r="X169" s="34" t="str">
        <f t="array" ref="X169">IFERROR(IF(AND(LEN(T169)&gt;0, Y169&gt;1),IF(MATCH(1,(IFERROR(SEARCH(T169&amp;".",$T$7:$T$406),0)),0)&gt;0,""),""),maxL)</f>
        <v/>
      </c>
      <c r="Y169" s="35" t="str">
        <f t="shared" si="116"/>
        <v/>
      </c>
      <c r="Z169" s="34" t="str">
        <f t="shared" si="108"/>
        <v/>
      </c>
      <c r="AA169" s="36" t="str">
        <f t="shared" si="109"/>
        <v/>
      </c>
      <c r="AB169" s="34" t="str">
        <f t="shared" si="138"/>
        <v/>
      </c>
      <c r="AC169" s="34" t="str">
        <f t="shared" si="139"/>
        <v/>
      </c>
      <c r="AH169" s="80" t="str">
        <f t="shared" si="112"/>
        <v/>
      </c>
      <c r="AI169" s="39" t="str">
        <f t="array" aca="1" ref="AI169" ca="1">IF(AND(X169="",ISNUMBER(Y169)),IF(Y169=1,IF($AJ$5&lt;=COUNTIF($Y$7:$Y$406,1),COUNTIF($Y$7:Y169,1),IFERROR(IF($BI$20="Y",0.5,1)*$AJ$5*COUNTIF($Y$7:Y169,1)/(1+COUNTIF($Y$7:$Y$406,1)), COUNTIF($Y$7:Y169,1))),
IF(OR(Y170=Y171,AND(Y170&gt;Y169,Y168&gt;=Y169)),AVERAGE(OFFSET(AJ169,0,0,IFERROR(MATCH(TRUE,Y170:$Y$406&lt;=Y169,0),406),1)),MIN(OFFSET(AJ169,0,0,IFERROR(MATCH(Y169,Y170:$Y$406,0),406),1)))),"")</f>
        <v/>
      </c>
      <c r="AJ169" s="40" t="str">
        <f>IF(ISNUMBER(X169),COUNT($X$7:X169),"")</f>
        <v/>
      </c>
      <c r="AL169" s="40" t="str">
        <f t="shared" si="117"/>
        <v/>
      </c>
      <c r="AM169" s="40" t="str">
        <f t="shared" si="118"/>
        <v/>
      </c>
      <c r="AP169" s="34" t="str">
        <f t="shared" si="119"/>
        <v/>
      </c>
      <c r="AQ169" s="34" t="str">
        <f t="shared" si="113"/>
        <v/>
      </c>
      <c r="AS169" s="5"/>
      <c r="AT169" s="16"/>
      <c r="AU169" s="16"/>
      <c r="AV169" s="108"/>
      <c r="AW169" s="109"/>
      <c r="AX169" s="34" t="str">
        <f t="shared" si="120"/>
        <v/>
      </c>
      <c r="AY169" s="34" t="str">
        <f t="shared" si="121"/>
        <v/>
      </c>
      <c r="BA169" s="91" t="str">
        <f>IF(OR(BB169="",BC169&lt;&gt;"",BD169&lt;&gt;""),"",COUNT($BA$6:BA168)+1)</f>
        <v/>
      </c>
      <c r="BB169" s="90" t="str">
        <f t="shared" si="125"/>
        <v/>
      </c>
      <c r="BC169" s="41" t="str">
        <f t="shared" si="122"/>
        <v>132</v>
      </c>
      <c r="BD169" s="34">
        <f>IF(ISNUMBER(MATCH(BB169,$BB$6:BB168,0)),2,"")</f>
        <v>2</v>
      </c>
      <c r="BE169" s="34" t="str">
        <f t="shared" si="123"/>
        <v/>
      </c>
      <c r="BK169" s="81">
        <f>IFERROR(IF(D169="",0,MATCH(D169,$D$6:D168,0)),0)+BL169</f>
        <v>0</v>
      </c>
      <c r="BL169" s="81">
        <f t="shared" si="124"/>
        <v>0</v>
      </c>
    </row>
    <row r="170" spans="2:64" x14ac:dyDescent="0.25">
      <c r="B170" s="5">
        <v>164</v>
      </c>
      <c r="C170" s="34" t="str">
        <f>IFERROR(IF(Calculation!D170="","",1),"")</f>
        <v/>
      </c>
      <c r="D170" s="67" t="str">
        <f>IFERROR(IF(INDEX(Mindmap!$B$9:$B$408,B170,1)=0,"",INDEX(Mindmap!$B$9:$B$408,B170,1)),"")</f>
        <v/>
      </c>
      <c r="E170" s="67">
        <f t="shared" si="94"/>
        <v>999999999</v>
      </c>
      <c r="F170" s="67" t="str">
        <f t="shared" si="126"/>
        <v/>
      </c>
      <c r="G170" s="67" t="str">
        <f t="shared" si="127"/>
        <v/>
      </c>
      <c r="H170" s="67" t="str">
        <f t="shared" si="128"/>
        <v/>
      </c>
      <c r="I170" s="67" t="str">
        <f t="shared" si="129"/>
        <v/>
      </c>
      <c r="J170" s="67" t="str">
        <f t="shared" si="130"/>
        <v/>
      </c>
      <c r="K170" s="67" t="str">
        <f t="shared" si="131"/>
        <v/>
      </c>
      <c r="L170" s="67" t="str">
        <f t="shared" si="132"/>
        <v/>
      </c>
      <c r="M170" s="67" t="str">
        <f t="shared" si="133"/>
        <v/>
      </c>
      <c r="N170" s="67" t="str">
        <f t="shared" si="134"/>
        <v/>
      </c>
      <c r="O170" s="67" t="str">
        <f t="shared" si="135"/>
        <v/>
      </c>
      <c r="P170" s="67" t="str">
        <f t="shared" si="136"/>
        <v/>
      </c>
      <c r="Q170" s="67" t="str">
        <f t="shared" si="114"/>
        <v/>
      </c>
      <c r="R170" s="37" t="str">
        <f t="shared" si="105"/>
        <v/>
      </c>
      <c r="S170" s="67">
        <f t="shared" si="115"/>
        <v>999999999</v>
      </c>
      <c r="T170" s="67" t="str">
        <f t="shared" si="106"/>
        <v/>
      </c>
      <c r="U170" s="68" t="str">
        <f>IFERROR(""&amp;INDEX(automaticUpdate,MATCH(Calculation!T170,changerange,0),1),"")</f>
        <v/>
      </c>
      <c r="V170" s="68" t="str">
        <f>IFERROR(IF(LEN(INDEX(Mindmap!$D$9:$D$407,MATCH(Calculation!T170,changerange,0),1))=0,"",INDEX(Mindmap!$D$9:$D$407,MATCH(Calculation!T170,changerange,0),1)),"")</f>
        <v/>
      </c>
      <c r="W170" s="67" t="str">
        <f t="shared" si="137"/>
        <v xml:space="preserve"> - </v>
      </c>
      <c r="X170" s="34" t="str">
        <f t="array" ref="X170">IFERROR(IF(AND(LEN(T170)&gt;0, Y170&gt;1),IF(MATCH(1,(IFERROR(SEARCH(T170&amp;".",$T$7:$T$406),0)),0)&gt;0,""),""),maxL)</f>
        <v/>
      </c>
      <c r="Y170" s="35" t="str">
        <f t="shared" si="116"/>
        <v/>
      </c>
      <c r="Z170" s="34" t="str">
        <f t="shared" si="108"/>
        <v/>
      </c>
      <c r="AA170" s="36" t="str">
        <f t="shared" si="109"/>
        <v/>
      </c>
      <c r="AB170" s="34" t="str">
        <f t="shared" si="138"/>
        <v/>
      </c>
      <c r="AC170" s="34" t="str">
        <f t="shared" si="139"/>
        <v/>
      </c>
      <c r="AH170" s="80" t="str">
        <f t="shared" si="112"/>
        <v/>
      </c>
      <c r="AI170" s="39" t="str">
        <f t="array" aca="1" ref="AI170" ca="1">IF(AND(X170="",ISNUMBER(Y170)),IF(Y170=1,IF($AJ$5&lt;=COUNTIF($Y$7:$Y$406,1),COUNTIF($Y$7:Y170,1),IFERROR(IF($BI$20="Y",0.5,1)*$AJ$5*COUNTIF($Y$7:Y170,1)/(1+COUNTIF($Y$7:$Y$406,1)), COUNTIF($Y$7:Y170,1))),
IF(OR(Y171=Y172,AND(Y171&gt;Y170,Y169&gt;=Y170)),AVERAGE(OFFSET(AJ170,0,0,IFERROR(MATCH(TRUE,Y171:$Y$406&lt;=Y170,0),406),1)),MIN(OFFSET(AJ170,0,0,IFERROR(MATCH(Y170,Y171:$Y$406,0),406),1)))),"")</f>
        <v/>
      </c>
      <c r="AJ170" s="40" t="str">
        <f>IF(ISNUMBER(X170),COUNT($X$7:X170),"")</f>
        <v/>
      </c>
      <c r="AL170" s="40" t="str">
        <f t="shared" si="117"/>
        <v/>
      </c>
      <c r="AM170" s="40" t="str">
        <f t="shared" si="118"/>
        <v/>
      </c>
      <c r="AP170" s="34" t="str">
        <f t="shared" si="119"/>
        <v/>
      </c>
      <c r="AQ170" s="34" t="str">
        <f t="shared" si="113"/>
        <v/>
      </c>
      <c r="AS170" s="5"/>
      <c r="AT170" s="16"/>
      <c r="AU170" s="16"/>
      <c r="AV170" s="108"/>
      <c r="AW170" s="109"/>
      <c r="AX170" s="34" t="str">
        <f t="shared" si="120"/>
        <v/>
      </c>
      <c r="AY170" s="34" t="str">
        <f t="shared" si="121"/>
        <v/>
      </c>
      <c r="BA170" s="91" t="str">
        <f>IF(OR(BB170="",BC170&lt;&gt;"",BD170&lt;&gt;""),"",COUNT($BA$6:BA169)+1)</f>
        <v/>
      </c>
      <c r="BB170" s="90" t="str">
        <f t="shared" si="125"/>
        <v/>
      </c>
      <c r="BC170" s="41" t="str">
        <f t="shared" si="122"/>
        <v>132</v>
      </c>
      <c r="BD170" s="34">
        <f>IF(ISNUMBER(MATCH(BB170,$BB$6:BB169,0)),2,"")</f>
        <v>2</v>
      </c>
      <c r="BE170" s="34" t="str">
        <f t="shared" si="123"/>
        <v/>
      </c>
      <c r="BK170" s="81">
        <f>IFERROR(IF(D170="",0,MATCH(D170,$D$6:D169,0)),0)+BL170</f>
        <v>0</v>
      </c>
      <c r="BL170" s="81">
        <f t="shared" si="124"/>
        <v>0</v>
      </c>
    </row>
    <row r="171" spans="2:64" x14ac:dyDescent="0.25">
      <c r="B171" s="5">
        <v>165</v>
      </c>
      <c r="C171" s="34" t="str">
        <f>IFERROR(IF(Calculation!D171="","",1),"")</f>
        <v/>
      </c>
      <c r="D171" s="67" t="str">
        <f>IFERROR(IF(INDEX(Mindmap!$B$9:$B$408,B171,1)=0,"",INDEX(Mindmap!$B$9:$B$408,B171,1)),"")</f>
        <v/>
      </c>
      <c r="E171" s="67">
        <f t="shared" si="94"/>
        <v>999999999</v>
      </c>
      <c r="F171" s="67" t="str">
        <f t="shared" si="126"/>
        <v/>
      </c>
      <c r="G171" s="67" t="str">
        <f t="shared" si="127"/>
        <v/>
      </c>
      <c r="H171" s="67" t="str">
        <f t="shared" si="128"/>
        <v/>
      </c>
      <c r="I171" s="67" t="str">
        <f t="shared" si="129"/>
        <v/>
      </c>
      <c r="J171" s="67" t="str">
        <f t="shared" si="130"/>
        <v/>
      </c>
      <c r="K171" s="67" t="str">
        <f t="shared" si="131"/>
        <v/>
      </c>
      <c r="L171" s="67" t="str">
        <f t="shared" si="132"/>
        <v/>
      </c>
      <c r="M171" s="67" t="str">
        <f t="shared" si="133"/>
        <v/>
      </c>
      <c r="N171" s="67" t="str">
        <f t="shared" si="134"/>
        <v/>
      </c>
      <c r="O171" s="67" t="str">
        <f t="shared" si="135"/>
        <v/>
      </c>
      <c r="P171" s="67" t="str">
        <f t="shared" si="136"/>
        <v/>
      </c>
      <c r="Q171" s="67" t="str">
        <f t="shared" si="114"/>
        <v/>
      </c>
      <c r="R171" s="37" t="str">
        <f t="shared" si="105"/>
        <v/>
      </c>
      <c r="S171" s="67">
        <f t="shared" si="115"/>
        <v>999999999</v>
      </c>
      <c r="T171" s="67" t="str">
        <f t="shared" si="106"/>
        <v/>
      </c>
      <c r="U171" s="68" t="str">
        <f>IFERROR(""&amp;INDEX(automaticUpdate,MATCH(Calculation!T171,changerange,0),1),"")</f>
        <v/>
      </c>
      <c r="V171" s="68" t="str">
        <f>IFERROR(IF(LEN(INDEX(Mindmap!$D$9:$D$407,MATCH(Calculation!T171,changerange,0),1))=0,"",INDEX(Mindmap!$D$9:$D$407,MATCH(Calculation!T171,changerange,0),1)),"")</f>
        <v/>
      </c>
      <c r="W171" s="67" t="str">
        <f t="shared" si="137"/>
        <v xml:space="preserve"> - </v>
      </c>
      <c r="X171" s="34" t="str">
        <f t="array" ref="X171">IFERROR(IF(AND(LEN(T171)&gt;0, Y171&gt;1),IF(MATCH(1,(IFERROR(SEARCH(T171&amp;".",$T$7:$T$406),0)),0)&gt;0,""),""),maxL)</f>
        <v/>
      </c>
      <c r="Y171" s="35" t="str">
        <f t="shared" si="116"/>
        <v/>
      </c>
      <c r="Z171" s="34" t="str">
        <f t="shared" si="108"/>
        <v/>
      </c>
      <c r="AA171" s="36" t="str">
        <f t="shared" si="109"/>
        <v/>
      </c>
      <c r="AB171" s="34" t="str">
        <f t="shared" si="138"/>
        <v/>
      </c>
      <c r="AC171" s="34" t="str">
        <f t="shared" si="139"/>
        <v/>
      </c>
      <c r="AH171" s="80" t="str">
        <f t="shared" si="112"/>
        <v/>
      </c>
      <c r="AI171" s="39" t="str">
        <f t="array" aca="1" ref="AI171" ca="1">IF(AND(X171="",ISNUMBER(Y171)),IF(Y171=1,IF($AJ$5&lt;=COUNTIF($Y$7:$Y$406,1),COUNTIF($Y$7:Y171,1),IFERROR(IF($BI$20="Y",0.5,1)*$AJ$5*COUNTIF($Y$7:Y171,1)/(1+COUNTIF($Y$7:$Y$406,1)), COUNTIF($Y$7:Y171,1))),
IF(OR(Y172=Y173,AND(Y172&gt;Y171,Y170&gt;=Y171)),AVERAGE(OFFSET(AJ171,0,0,IFERROR(MATCH(TRUE,Y172:$Y$406&lt;=Y171,0),406),1)),MIN(OFFSET(AJ171,0,0,IFERROR(MATCH(Y171,Y172:$Y$406,0),406),1)))),"")</f>
        <v/>
      </c>
      <c r="AJ171" s="40" t="str">
        <f>IF(ISNUMBER(X171),COUNT($X$7:X171),"")</f>
        <v/>
      </c>
      <c r="AL171" s="40" t="str">
        <f t="shared" si="117"/>
        <v/>
      </c>
      <c r="AM171" s="40" t="str">
        <f t="shared" si="118"/>
        <v/>
      </c>
      <c r="AP171" s="34" t="str">
        <f t="shared" si="119"/>
        <v/>
      </c>
      <c r="AQ171" s="34" t="str">
        <f t="shared" si="113"/>
        <v/>
      </c>
      <c r="AS171" s="5"/>
      <c r="AT171" s="16"/>
      <c r="AU171" s="16"/>
      <c r="AV171" s="108"/>
      <c r="AW171" s="109"/>
      <c r="AX171" s="34" t="str">
        <f t="shared" si="120"/>
        <v/>
      </c>
      <c r="AY171" s="34" t="str">
        <f t="shared" si="121"/>
        <v/>
      </c>
      <c r="BA171" s="91" t="str">
        <f>IF(OR(BB171="",BC171&lt;&gt;"",BD171&lt;&gt;""),"",COUNT($BA$6:BA170)+1)</f>
        <v/>
      </c>
      <c r="BB171" s="90" t="str">
        <f t="shared" si="125"/>
        <v/>
      </c>
      <c r="BC171" s="41" t="str">
        <f t="shared" si="122"/>
        <v>132</v>
      </c>
      <c r="BD171" s="34">
        <f>IF(ISNUMBER(MATCH(BB171,$BB$6:BB170,0)),2,"")</f>
        <v>2</v>
      </c>
      <c r="BE171" s="34" t="str">
        <f t="shared" si="123"/>
        <v/>
      </c>
      <c r="BK171" s="81">
        <f>IFERROR(IF(D171="",0,MATCH(D171,$D$6:D170,0)),0)+BL171</f>
        <v>0</v>
      </c>
      <c r="BL171" s="81">
        <f t="shared" si="124"/>
        <v>0</v>
      </c>
    </row>
    <row r="172" spans="2:64" x14ac:dyDescent="0.25">
      <c r="B172" s="5">
        <v>166</v>
      </c>
      <c r="C172" s="34" t="str">
        <f>IFERROR(IF(Calculation!D172="","",1),"")</f>
        <v/>
      </c>
      <c r="D172" s="67" t="str">
        <f>IFERROR(IF(INDEX(Mindmap!$B$9:$B$408,B172,1)=0,"",INDEX(Mindmap!$B$9:$B$408,B172,1)),"")</f>
        <v/>
      </c>
      <c r="E172" s="67">
        <f t="shared" si="94"/>
        <v>999999999</v>
      </c>
      <c r="F172" s="67" t="str">
        <f t="shared" si="126"/>
        <v/>
      </c>
      <c r="G172" s="67" t="str">
        <f t="shared" si="127"/>
        <v/>
      </c>
      <c r="H172" s="67" t="str">
        <f t="shared" si="128"/>
        <v/>
      </c>
      <c r="I172" s="67" t="str">
        <f t="shared" si="129"/>
        <v/>
      </c>
      <c r="J172" s="67" t="str">
        <f t="shared" si="130"/>
        <v/>
      </c>
      <c r="K172" s="67" t="str">
        <f t="shared" si="131"/>
        <v/>
      </c>
      <c r="L172" s="67" t="str">
        <f t="shared" si="132"/>
        <v/>
      </c>
      <c r="M172" s="67" t="str">
        <f t="shared" si="133"/>
        <v/>
      </c>
      <c r="N172" s="67" t="str">
        <f t="shared" si="134"/>
        <v/>
      </c>
      <c r="O172" s="67" t="str">
        <f t="shared" si="135"/>
        <v/>
      </c>
      <c r="P172" s="67" t="str">
        <f t="shared" si="136"/>
        <v/>
      </c>
      <c r="Q172" s="67" t="str">
        <f t="shared" si="114"/>
        <v/>
      </c>
      <c r="R172" s="37" t="str">
        <f t="shared" si="105"/>
        <v/>
      </c>
      <c r="S172" s="67">
        <f t="shared" si="115"/>
        <v>999999999</v>
      </c>
      <c r="T172" s="67" t="str">
        <f t="shared" si="106"/>
        <v/>
      </c>
      <c r="U172" s="68" t="str">
        <f>IFERROR(""&amp;INDEX(automaticUpdate,MATCH(Calculation!T172,changerange,0),1),"")</f>
        <v/>
      </c>
      <c r="V172" s="68" t="str">
        <f>IFERROR(IF(LEN(INDEX(Mindmap!$D$9:$D$407,MATCH(Calculation!T172,changerange,0),1))=0,"",INDEX(Mindmap!$D$9:$D$407,MATCH(Calculation!T172,changerange,0),1)),"")</f>
        <v/>
      </c>
      <c r="W172" s="67" t="str">
        <f t="shared" si="137"/>
        <v xml:space="preserve"> - </v>
      </c>
      <c r="X172" s="34" t="str">
        <f t="array" ref="X172">IFERROR(IF(AND(LEN(T172)&gt;0, Y172&gt;1),IF(MATCH(1,(IFERROR(SEARCH(T172&amp;".",$T$7:$T$406),0)),0)&gt;0,""),""),maxL)</f>
        <v/>
      </c>
      <c r="Y172" s="35" t="str">
        <f t="shared" si="116"/>
        <v/>
      </c>
      <c r="Z172" s="34" t="str">
        <f t="shared" si="108"/>
        <v/>
      </c>
      <c r="AA172" s="36" t="str">
        <f t="shared" si="109"/>
        <v/>
      </c>
      <c r="AB172" s="34" t="str">
        <f t="shared" si="138"/>
        <v/>
      </c>
      <c r="AC172" s="34" t="str">
        <f t="shared" si="139"/>
        <v/>
      </c>
      <c r="AH172" s="80" t="str">
        <f t="shared" si="112"/>
        <v/>
      </c>
      <c r="AI172" s="39" t="str">
        <f t="array" aca="1" ref="AI172" ca="1">IF(AND(X172="",ISNUMBER(Y172)),IF(Y172=1,IF($AJ$5&lt;=COUNTIF($Y$7:$Y$406,1),COUNTIF($Y$7:Y172,1),IFERROR(IF($BI$20="Y",0.5,1)*$AJ$5*COUNTIF($Y$7:Y172,1)/(1+COUNTIF($Y$7:$Y$406,1)), COUNTIF($Y$7:Y172,1))),
IF(OR(Y173=Y174,AND(Y173&gt;Y172,Y171&gt;=Y172)),AVERAGE(OFFSET(AJ172,0,0,IFERROR(MATCH(TRUE,Y173:$Y$406&lt;=Y172,0),406),1)),MIN(OFFSET(AJ172,0,0,IFERROR(MATCH(Y172,Y173:$Y$406,0),406),1)))),"")</f>
        <v/>
      </c>
      <c r="AJ172" s="40" t="str">
        <f>IF(ISNUMBER(X172),COUNT($X$7:X172),"")</f>
        <v/>
      </c>
      <c r="AL172" s="40" t="str">
        <f t="shared" si="117"/>
        <v/>
      </c>
      <c r="AM172" s="40" t="str">
        <f t="shared" si="118"/>
        <v/>
      </c>
      <c r="AP172" s="34" t="str">
        <f t="shared" si="119"/>
        <v/>
      </c>
      <c r="AQ172" s="34" t="str">
        <f t="shared" si="113"/>
        <v/>
      </c>
      <c r="AS172" s="5"/>
      <c r="AT172" s="16"/>
      <c r="AU172" s="16"/>
      <c r="AV172" s="108"/>
      <c r="AW172" s="109"/>
      <c r="AX172" s="34" t="str">
        <f t="shared" si="120"/>
        <v/>
      </c>
      <c r="AY172" s="34" t="str">
        <f t="shared" si="121"/>
        <v/>
      </c>
      <c r="BA172" s="91" t="str">
        <f>IF(OR(BB172="",BC172&lt;&gt;"",BD172&lt;&gt;""),"",COUNT($BA$6:BA171)+1)</f>
        <v/>
      </c>
      <c r="BB172" s="90" t="str">
        <f t="shared" si="125"/>
        <v/>
      </c>
      <c r="BC172" s="41" t="str">
        <f t="shared" si="122"/>
        <v>132</v>
      </c>
      <c r="BD172" s="34">
        <f>IF(ISNUMBER(MATCH(BB172,$BB$6:BB171,0)),2,"")</f>
        <v>2</v>
      </c>
      <c r="BE172" s="34" t="str">
        <f t="shared" si="123"/>
        <v/>
      </c>
      <c r="BK172" s="81">
        <f>IFERROR(IF(D172="",0,MATCH(D172,$D$6:D171,0)),0)+BL172</f>
        <v>0</v>
      </c>
      <c r="BL172" s="81">
        <f t="shared" si="124"/>
        <v>0</v>
      </c>
    </row>
    <row r="173" spans="2:64" x14ac:dyDescent="0.25">
      <c r="B173" s="5">
        <v>167</v>
      </c>
      <c r="C173" s="34" t="str">
        <f>IFERROR(IF(Calculation!D173="","",1),"")</f>
        <v/>
      </c>
      <c r="D173" s="67" t="str">
        <f>IFERROR(IF(INDEX(Mindmap!$B$9:$B$408,B173,1)=0,"",INDEX(Mindmap!$B$9:$B$408,B173,1)),"")</f>
        <v/>
      </c>
      <c r="E173" s="67">
        <f t="shared" si="94"/>
        <v>999999999</v>
      </c>
      <c r="F173" s="67" t="str">
        <f t="shared" si="126"/>
        <v/>
      </c>
      <c r="G173" s="67" t="str">
        <f t="shared" si="127"/>
        <v/>
      </c>
      <c r="H173" s="67" t="str">
        <f t="shared" si="128"/>
        <v/>
      </c>
      <c r="I173" s="67" t="str">
        <f t="shared" si="129"/>
        <v/>
      </c>
      <c r="J173" s="67" t="str">
        <f t="shared" si="130"/>
        <v/>
      </c>
      <c r="K173" s="67" t="str">
        <f t="shared" si="131"/>
        <v/>
      </c>
      <c r="L173" s="67" t="str">
        <f t="shared" si="132"/>
        <v/>
      </c>
      <c r="M173" s="67" t="str">
        <f t="shared" si="133"/>
        <v/>
      </c>
      <c r="N173" s="67" t="str">
        <f t="shared" si="134"/>
        <v/>
      </c>
      <c r="O173" s="67" t="str">
        <f t="shared" si="135"/>
        <v/>
      </c>
      <c r="P173" s="67" t="str">
        <f t="shared" si="136"/>
        <v/>
      </c>
      <c r="Q173" s="67" t="str">
        <f t="shared" si="114"/>
        <v/>
      </c>
      <c r="R173" s="37" t="str">
        <f t="shared" si="105"/>
        <v/>
      </c>
      <c r="S173" s="67">
        <f t="shared" si="115"/>
        <v>999999999</v>
      </c>
      <c r="T173" s="67" t="str">
        <f t="shared" si="106"/>
        <v/>
      </c>
      <c r="U173" s="68" t="str">
        <f>IFERROR(""&amp;INDEX(automaticUpdate,MATCH(Calculation!T173,changerange,0),1),"")</f>
        <v/>
      </c>
      <c r="V173" s="68" t="str">
        <f>IFERROR(IF(LEN(INDEX(Mindmap!$D$9:$D$407,MATCH(Calculation!T173,changerange,0),1))=0,"",INDEX(Mindmap!$D$9:$D$407,MATCH(Calculation!T173,changerange,0),1)),"")</f>
        <v/>
      </c>
      <c r="W173" s="67" t="str">
        <f t="shared" si="137"/>
        <v xml:space="preserve"> - </v>
      </c>
      <c r="X173" s="34" t="str">
        <f t="array" ref="X173">IFERROR(IF(AND(LEN(T173)&gt;0, Y173&gt;1),IF(MATCH(1,(IFERROR(SEARCH(T173&amp;".",$T$7:$T$406),0)),0)&gt;0,""),""),maxL)</f>
        <v/>
      </c>
      <c r="Y173" s="35" t="str">
        <f t="shared" si="116"/>
        <v/>
      </c>
      <c r="Z173" s="34" t="str">
        <f t="shared" si="108"/>
        <v/>
      </c>
      <c r="AA173" s="36" t="str">
        <f t="shared" si="109"/>
        <v/>
      </c>
      <c r="AB173" s="34" t="str">
        <f t="shared" si="138"/>
        <v/>
      </c>
      <c r="AC173" s="34" t="str">
        <f t="shared" si="139"/>
        <v/>
      </c>
      <c r="AH173" s="80" t="str">
        <f t="shared" si="112"/>
        <v/>
      </c>
      <c r="AI173" s="39" t="str">
        <f t="array" aca="1" ref="AI173" ca="1">IF(AND(X173="",ISNUMBER(Y173)),IF(Y173=1,IF($AJ$5&lt;=COUNTIF($Y$7:$Y$406,1),COUNTIF($Y$7:Y173,1),IFERROR(IF($BI$20="Y",0.5,1)*$AJ$5*COUNTIF($Y$7:Y173,1)/(1+COUNTIF($Y$7:$Y$406,1)), COUNTIF($Y$7:Y173,1))),
IF(OR(Y174=Y175,AND(Y174&gt;Y173,Y172&gt;=Y173)),AVERAGE(OFFSET(AJ173,0,0,IFERROR(MATCH(TRUE,Y174:$Y$406&lt;=Y173,0),406),1)),MIN(OFFSET(AJ173,0,0,IFERROR(MATCH(Y173,Y174:$Y$406,0),406),1)))),"")</f>
        <v/>
      </c>
      <c r="AJ173" s="40" t="str">
        <f>IF(ISNUMBER(X173),COUNT($X$7:X173),"")</f>
        <v/>
      </c>
      <c r="AL173" s="40" t="str">
        <f t="shared" si="117"/>
        <v/>
      </c>
      <c r="AM173" s="40" t="str">
        <f t="shared" si="118"/>
        <v/>
      </c>
      <c r="AP173" s="34" t="str">
        <f t="shared" si="119"/>
        <v/>
      </c>
      <c r="AQ173" s="34" t="str">
        <f t="shared" si="113"/>
        <v/>
      </c>
      <c r="AS173" s="5"/>
      <c r="AT173" s="16"/>
      <c r="AU173" s="16"/>
      <c r="AV173" s="108"/>
      <c r="AW173" s="109"/>
      <c r="AX173" s="34" t="str">
        <f t="shared" si="120"/>
        <v/>
      </c>
      <c r="AY173" s="34" t="str">
        <f t="shared" si="121"/>
        <v/>
      </c>
      <c r="BA173" s="91" t="str">
        <f>IF(OR(BB173="",BC173&lt;&gt;"",BD173&lt;&gt;""),"",COUNT($BA$6:BA172)+1)</f>
        <v/>
      </c>
      <c r="BB173" s="90" t="str">
        <f t="shared" si="125"/>
        <v/>
      </c>
      <c r="BC173" s="41" t="str">
        <f t="shared" si="122"/>
        <v>132</v>
      </c>
      <c r="BD173" s="34">
        <f>IF(ISNUMBER(MATCH(BB173,$BB$6:BB172,0)),2,"")</f>
        <v>2</v>
      </c>
      <c r="BE173" s="34" t="str">
        <f t="shared" si="123"/>
        <v/>
      </c>
      <c r="BK173" s="81">
        <f>IFERROR(IF(D173="",0,MATCH(D173,$D$6:D172,0)),0)+BL173</f>
        <v>0</v>
      </c>
      <c r="BL173" s="81">
        <f t="shared" si="124"/>
        <v>0</v>
      </c>
    </row>
    <row r="174" spans="2:64" x14ac:dyDescent="0.25">
      <c r="B174" s="5">
        <v>168</v>
      </c>
      <c r="C174" s="34" t="str">
        <f>IFERROR(IF(Calculation!D174="","",1),"")</f>
        <v/>
      </c>
      <c r="D174" s="67" t="str">
        <f>IFERROR(IF(INDEX(Mindmap!$B$9:$B$408,B174,1)=0,"",INDEX(Mindmap!$B$9:$B$408,B174,1)),"")</f>
        <v/>
      </c>
      <c r="E174" s="67">
        <f t="shared" si="94"/>
        <v>999999999</v>
      </c>
      <c r="F174" s="67" t="str">
        <f t="shared" si="126"/>
        <v/>
      </c>
      <c r="G174" s="67" t="str">
        <f t="shared" si="127"/>
        <v/>
      </c>
      <c r="H174" s="67" t="str">
        <f t="shared" si="128"/>
        <v/>
      </c>
      <c r="I174" s="67" t="str">
        <f t="shared" si="129"/>
        <v/>
      </c>
      <c r="J174" s="67" t="str">
        <f t="shared" si="130"/>
        <v/>
      </c>
      <c r="K174" s="67" t="str">
        <f t="shared" si="131"/>
        <v/>
      </c>
      <c r="L174" s="67" t="str">
        <f t="shared" si="132"/>
        <v/>
      </c>
      <c r="M174" s="67" t="str">
        <f t="shared" si="133"/>
        <v/>
      </c>
      <c r="N174" s="67" t="str">
        <f t="shared" si="134"/>
        <v/>
      </c>
      <c r="O174" s="67" t="str">
        <f t="shared" si="135"/>
        <v/>
      </c>
      <c r="P174" s="67" t="str">
        <f t="shared" si="136"/>
        <v/>
      </c>
      <c r="Q174" s="67" t="str">
        <f t="shared" si="114"/>
        <v/>
      </c>
      <c r="R174" s="37" t="str">
        <f t="shared" si="105"/>
        <v/>
      </c>
      <c r="S174" s="67">
        <f t="shared" si="115"/>
        <v>999999999</v>
      </c>
      <c r="T174" s="67" t="str">
        <f t="shared" si="106"/>
        <v/>
      </c>
      <c r="U174" s="68" t="str">
        <f>IFERROR(""&amp;INDEX(automaticUpdate,MATCH(Calculation!T174,changerange,0),1),"")</f>
        <v/>
      </c>
      <c r="V174" s="68" t="str">
        <f>IFERROR(IF(LEN(INDEX(Mindmap!$D$9:$D$407,MATCH(Calculation!T174,changerange,0),1))=0,"",INDEX(Mindmap!$D$9:$D$407,MATCH(Calculation!T174,changerange,0),1)),"")</f>
        <v/>
      </c>
      <c r="W174" s="67" t="str">
        <f t="shared" si="137"/>
        <v xml:space="preserve"> - </v>
      </c>
      <c r="X174" s="34" t="str">
        <f t="array" ref="X174">IFERROR(IF(AND(LEN(T174)&gt;0, Y174&gt;1),IF(MATCH(1,(IFERROR(SEARCH(T174&amp;".",$T$7:$T$406),0)),0)&gt;0,""),""),maxL)</f>
        <v/>
      </c>
      <c r="Y174" s="35" t="str">
        <f t="shared" si="116"/>
        <v/>
      </c>
      <c r="Z174" s="34" t="str">
        <f t="shared" si="108"/>
        <v/>
      </c>
      <c r="AA174" s="36" t="str">
        <f t="shared" si="109"/>
        <v/>
      </c>
      <c r="AB174" s="34" t="str">
        <f t="shared" si="138"/>
        <v/>
      </c>
      <c r="AC174" s="34" t="str">
        <f t="shared" si="139"/>
        <v/>
      </c>
      <c r="AH174" s="80" t="str">
        <f t="shared" si="112"/>
        <v/>
      </c>
      <c r="AI174" s="39" t="str">
        <f t="array" aca="1" ref="AI174" ca="1">IF(AND(X174="",ISNUMBER(Y174)),IF(Y174=1,IF($AJ$5&lt;=COUNTIF($Y$7:$Y$406,1),COUNTIF($Y$7:Y174,1),IFERROR(IF($BI$20="Y",0.5,1)*$AJ$5*COUNTIF($Y$7:Y174,1)/(1+COUNTIF($Y$7:$Y$406,1)), COUNTIF($Y$7:Y174,1))),
IF(OR(Y175=Y176,AND(Y175&gt;Y174,Y173&gt;=Y174)),AVERAGE(OFFSET(AJ174,0,0,IFERROR(MATCH(TRUE,Y175:$Y$406&lt;=Y174,0),406),1)),MIN(OFFSET(AJ174,0,0,IFERROR(MATCH(Y174,Y175:$Y$406,0),406),1)))),"")</f>
        <v/>
      </c>
      <c r="AJ174" s="40" t="str">
        <f>IF(ISNUMBER(X174),COUNT($X$7:X174),"")</f>
        <v/>
      </c>
      <c r="AL174" s="40" t="str">
        <f t="shared" si="117"/>
        <v/>
      </c>
      <c r="AM174" s="40" t="str">
        <f t="shared" si="118"/>
        <v/>
      </c>
      <c r="AP174" s="34" t="str">
        <f t="shared" si="119"/>
        <v/>
      </c>
      <c r="AQ174" s="34" t="str">
        <f t="shared" si="113"/>
        <v/>
      </c>
      <c r="AS174" s="5"/>
      <c r="AT174" s="16"/>
      <c r="AU174" s="16"/>
      <c r="AV174" s="108"/>
      <c r="AW174" s="109"/>
      <c r="AX174" s="34" t="str">
        <f t="shared" si="120"/>
        <v/>
      </c>
      <c r="AY174" s="34" t="str">
        <f t="shared" si="121"/>
        <v/>
      </c>
      <c r="BA174" s="91" t="str">
        <f>IF(OR(BB174="",BC174&lt;&gt;"",BD174&lt;&gt;""),"",COUNT($BA$6:BA173)+1)</f>
        <v/>
      </c>
      <c r="BB174" s="90" t="str">
        <f t="shared" si="125"/>
        <v/>
      </c>
      <c r="BC174" s="41" t="str">
        <f t="shared" si="122"/>
        <v>132</v>
      </c>
      <c r="BD174" s="34">
        <f>IF(ISNUMBER(MATCH(BB174,$BB$6:BB173,0)),2,"")</f>
        <v>2</v>
      </c>
      <c r="BE174" s="34" t="str">
        <f t="shared" si="123"/>
        <v/>
      </c>
      <c r="BK174" s="81">
        <f>IFERROR(IF(D174="",0,MATCH(D174,$D$6:D173,0)),0)+BL174</f>
        <v>0</v>
      </c>
      <c r="BL174" s="81">
        <f t="shared" si="124"/>
        <v>0</v>
      </c>
    </row>
    <row r="175" spans="2:64" x14ac:dyDescent="0.25">
      <c r="B175" s="5">
        <v>169</v>
      </c>
      <c r="C175" s="34" t="str">
        <f>IFERROR(IF(Calculation!D175="","",1),"")</f>
        <v/>
      </c>
      <c r="D175" s="67" t="str">
        <f>IFERROR(IF(INDEX(Mindmap!$B$9:$B$408,B175,1)=0,"",INDEX(Mindmap!$B$9:$B$408,B175,1)),"")</f>
        <v/>
      </c>
      <c r="E175" s="67">
        <f t="shared" si="94"/>
        <v>999999999</v>
      </c>
      <c r="F175" s="67" t="str">
        <f t="shared" si="126"/>
        <v/>
      </c>
      <c r="G175" s="67" t="str">
        <f t="shared" si="127"/>
        <v/>
      </c>
      <c r="H175" s="67" t="str">
        <f t="shared" si="128"/>
        <v/>
      </c>
      <c r="I175" s="67" t="str">
        <f t="shared" si="129"/>
        <v/>
      </c>
      <c r="J175" s="67" t="str">
        <f t="shared" si="130"/>
        <v/>
      </c>
      <c r="K175" s="67" t="str">
        <f t="shared" si="131"/>
        <v/>
      </c>
      <c r="L175" s="67" t="str">
        <f t="shared" si="132"/>
        <v/>
      </c>
      <c r="M175" s="67" t="str">
        <f t="shared" si="133"/>
        <v/>
      </c>
      <c r="N175" s="67" t="str">
        <f t="shared" si="134"/>
        <v/>
      </c>
      <c r="O175" s="67" t="str">
        <f t="shared" si="135"/>
        <v/>
      </c>
      <c r="P175" s="67" t="str">
        <f t="shared" si="136"/>
        <v/>
      </c>
      <c r="Q175" s="67" t="str">
        <f t="shared" si="114"/>
        <v/>
      </c>
      <c r="R175" s="37" t="str">
        <f t="shared" si="105"/>
        <v/>
      </c>
      <c r="S175" s="67">
        <f t="shared" si="115"/>
        <v>999999999</v>
      </c>
      <c r="T175" s="67" t="str">
        <f t="shared" si="106"/>
        <v/>
      </c>
      <c r="U175" s="68" t="str">
        <f>IFERROR(""&amp;INDEX(automaticUpdate,MATCH(Calculation!T175,changerange,0),1),"")</f>
        <v/>
      </c>
      <c r="V175" s="68" t="str">
        <f>IFERROR(IF(LEN(INDEX(Mindmap!$D$9:$D$407,MATCH(Calculation!T175,changerange,0),1))=0,"",INDEX(Mindmap!$D$9:$D$407,MATCH(Calculation!T175,changerange,0),1)),"")</f>
        <v/>
      </c>
      <c r="W175" s="67" t="str">
        <f t="shared" si="137"/>
        <v xml:space="preserve"> - </v>
      </c>
      <c r="X175" s="34" t="str">
        <f t="array" ref="X175">IFERROR(IF(AND(LEN(T175)&gt;0, Y175&gt;1),IF(MATCH(1,(IFERROR(SEARCH(T175&amp;".",$T$7:$T$406),0)),0)&gt;0,""),""),maxL)</f>
        <v/>
      </c>
      <c r="Y175" s="35" t="str">
        <f t="shared" si="116"/>
        <v/>
      </c>
      <c r="Z175" s="34" t="str">
        <f t="shared" si="108"/>
        <v/>
      </c>
      <c r="AA175" s="36" t="str">
        <f t="shared" si="109"/>
        <v/>
      </c>
      <c r="AB175" s="34" t="str">
        <f t="shared" si="138"/>
        <v/>
      </c>
      <c r="AC175" s="34" t="str">
        <f t="shared" si="139"/>
        <v/>
      </c>
      <c r="AH175" s="80" t="str">
        <f t="shared" si="112"/>
        <v/>
      </c>
      <c r="AI175" s="39" t="str">
        <f t="array" aca="1" ref="AI175" ca="1">IF(AND(X175="",ISNUMBER(Y175)),IF(Y175=1,IF($AJ$5&lt;=COUNTIF($Y$7:$Y$406,1),COUNTIF($Y$7:Y175,1),IFERROR(IF($BI$20="Y",0.5,1)*$AJ$5*COUNTIF($Y$7:Y175,1)/(1+COUNTIF($Y$7:$Y$406,1)), COUNTIF($Y$7:Y175,1))),
IF(OR(Y176=Y177,AND(Y176&gt;Y175,Y174&gt;=Y175)),AVERAGE(OFFSET(AJ175,0,0,IFERROR(MATCH(TRUE,Y176:$Y$406&lt;=Y175,0),406),1)),MIN(OFFSET(AJ175,0,0,IFERROR(MATCH(Y175,Y176:$Y$406,0),406),1)))),"")</f>
        <v/>
      </c>
      <c r="AJ175" s="40" t="str">
        <f>IF(ISNUMBER(X175),COUNT($X$7:X175),"")</f>
        <v/>
      </c>
      <c r="AL175" s="40" t="str">
        <f t="shared" si="117"/>
        <v/>
      </c>
      <c r="AM175" s="40" t="str">
        <f t="shared" si="118"/>
        <v/>
      </c>
      <c r="AP175" s="34" t="str">
        <f t="shared" si="119"/>
        <v/>
      </c>
      <c r="AQ175" s="34" t="str">
        <f t="shared" si="113"/>
        <v/>
      </c>
      <c r="AS175" s="5"/>
      <c r="AT175" s="16"/>
      <c r="AU175" s="16"/>
      <c r="AV175" s="108"/>
      <c r="AW175" s="109"/>
      <c r="AX175" s="34" t="str">
        <f t="shared" si="120"/>
        <v/>
      </c>
      <c r="AY175" s="34" t="str">
        <f t="shared" si="121"/>
        <v/>
      </c>
      <c r="BA175" s="91" t="str">
        <f>IF(OR(BB175="",BC175&lt;&gt;"",BD175&lt;&gt;""),"",COUNT($BA$6:BA174)+1)</f>
        <v/>
      </c>
      <c r="BB175" s="90" t="str">
        <f t="shared" si="125"/>
        <v/>
      </c>
      <c r="BC175" s="41" t="str">
        <f t="shared" si="122"/>
        <v>132</v>
      </c>
      <c r="BD175" s="34">
        <f>IF(ISNUMBER(MATCH(BB175,$BB$6:BB174,0)),2,"")</f>
        <v>2</v>
      </c>
      <c r="BE175" s="34" t="str">
        <f t="shared" si="123"/>
        <v/>
      </c>
      <c r="BK175" s="81">
        <f>IFERROR(IF(D175="",0,MATCH(D175,$D$6:D174,0)),0)+BL175</f>
        <v>0</v>
      </c>
      <c r="BL175" s="81">
        <f t="shared" si="124"/>
        <v>0</v>
      </c>
    </row>
    <row r="176" spans="2:64" x14ac:dyDescent="0.25">
      <c r="B176" s="5">
        <v>170</v>
      </c>
      <c r="C176" s="34" t="str">
        <f>IFERROR(IF(Calculation!D176="","",1),"")</f>
        <v/>
      </c>
      <c r="D176" s="67" t="str">
        <f>IFERROR(IF(INDEX(Mindmap!$B$9:$B$408,B176,1)=0,"",INDEX(Mindmap!$B$9:$B$408,B176,1)),"")</f>
        <v/>
      </c>
      <c r="E176" s="67">
        <f t="shared" si="94"/>
        <v>999999999</v>
      </c>
      <c r="F176" s="67" t="str">
        <f t="shared" si="126"/>
        <v/>
      </c>
      <c r="G176" s="67" t="str">
        <f t="shared" si="127"/>
        <v/>
      </c>
      <c r="H176" s="67" t="str">
        <f t="shared" si="128"/>
        <v/>
      </c>
      <c r="I176" s="67" t="str">
        <f t="shared" si="129"/>
        <v/>
      </c>
      <c r="J176" s="67" t="str">
        <f t="shared" si="130"/>
        <v/>
      </c>
      <c r="K176" s="67" t="str">
        <f t="shared" si="131"/>
        <v/>
      </c>
      <c r="L176" s="67" t="str">
        <f t="shared" si="132"/>
        <v/>
      </c>
      <c r="M176" s="67" t="str">
        <f t="shared" si="133"/>
        <v/>
      </c>
      <c r="N176" s="67" t="str">
        <f t="shared" si="134"/>
        <v/>
      </c>
      <c r="O176" s="67" t="str">
        <f t="shared" si="135"/>
        <v/>
      </c>
      <c r="P176" s="67" t="str">
        <f t="shared" si="136"/>
        <v/>
      </c>
      <c r="Q176" s="67" t="str">
        <f t="shared" si="114"/>
        <v/>
      </c>
      <c r="R176" s="37" t="str">
        <f t="shared" si="105"/>
        <v/>
      </c>
      <c r="S176" s="67">
        <f t="shared" si="115"/>
        <v>999999999</v>
      </c>
      <c r="T176" s="67" t="str">
        <f t="shared" si="106"/>
        <v/>
      </c>
      <c r="U176" s="68" t="str">
        <f>IFERROR(""&amp;INDEX(automaticUpdate,MATCH(Calculation!T176,changerange,0),1),"")</f>
        <v/>
      </c>
      <c r="V176" s="68" t="str">
        <f>IFERROR(IF(LEN(INDEX(Mindmap!$D$9:$D$407,MATCH(Calculation!T176,changerange,0),1))=0,"",INDEX(Mindmap!$D$9:$D$407,MATCH(Calculation!T176,changerange,0),1)),"")</f>
        <v/>
      </c>
      <c r="W176" s="67" t="str">
        <f t="shared" si="137"/>
        <v xml:space="preserve"> - </v>
      </c>
      <c r="X176" s="34" t="str">
        <f t="array" ref="X176">IFERROR(IF(AND(LEN(T176)&gt;0, Y176&gt;1),IF(MATCH(1,(IFERROR(SEARCH(T176&amp;".",$T$7:$T$406),0)),0)&gt;0,""),""),maxL)</f>
        <v/>
      </c>
      <c r="Y176" s="35" t="str">
        <f t="shared" si="116"/>
        <v/>
      </c>
      <c r="Z176" s="34" t="str">
        <f t="shared" si="108"/>
        <v/>
      </c>
      <c r="AA176" s="36" t="str">
        <f t="shared" si="109"/>
        <v/>
      </c>
      <c r="AB176" s="34" t="str">
        <f t="shared" si="138"/>
        <v/>
      </c>
      <c r="AC176" s="34" t="str">
        <f t="shared" si="139"/>
        <v/>
      </c>
      <c r="AH176" s="80" t="str">
        <f t="shared" si="112"/>
        <v/>
      </c>
      <c r="AI176" s="39" t="str">
        <f t="array" aca="1" ref="AI176" ca="1">IF(AND(X176="",ISNUMBER(Y176)),IF(Y176=1,IF($AJ$5&lt;=COUNTIF($Y$7:$Y$406,1),COUNTIF($Y$7:Y176,1),IFERROR(IF($BI$20="Y",0.5,1)*$AJ$5*COUNTIF($Y$7:Y176,1)/(1+COUNTIF($Y$7:$Y$406,1)), COUNTIF($Y$7:Y176,1))),
IF(OR(Y177=Y178,AND(Y177&gt;Y176,Y175&gt;=Y176)),AVERAGE(OFFSET(AJ176,0,0,IFERROR(MATCH(TRUE,Y177:$Y$406&lt;=Y176,0),406),1)),MIN(OFFSET(AJ176,0,0,IFERROR(MATCH(Y176,Y177:$Y$406,0),406),1)))),"")</f>
        <v/>
      </c>
      <c r="AJ176" s="40" t="str">
        <f>IF(ISNUMBER(X176),COUNT($X$7:X176),"")</f>
        <v/>
      </c>
      <c r="AL176" s="40" t="str">
        <f t="shared" si="117"/>
        <v/>
      </c>
      <c r="AM176" s="40" t="str">
        <f t="shared" si="118"/>
        <v/>
      </c>
      <c r="AP176" s="34" t="str">
        <f t="shared" si="119"/>
        <v/>
      </c>
      <c r="AQ176" s="34" t="str">
        <f t="shared" si="113"/>
        <v/>
      </c>
      <c r="AS176" s="5"/>
      <c r="AT176" s="16"/>
      <c r="AU176" s="16"/>
      <c r="AV176" s="108"/>
      <c r="AW176" s="109"/>
      <c r="AX176" s="34" t="str">
        <f t="shared" si="120"/>
        <v/>
      </c>
      <c r="AY176" s="34" t="str">
        <f t="shared" si="121"/>
        <v/>
      </c>
      <c r="BA176" s="91" t="str">
        <f>IF(OR(BB176="",BC176&lt;&gt;"",BD176&lt;&gt;""),"",COUNT($BA$6:BA175)+1)</f>
        <v/>
      </c>
      <c r="BB176" s="90" t="str">
        <f t="shared" si="125"/>
        <v/>
      </c>
      <c r="BC176" s="41" t="str">
        <f t="shared" si="122"/>
        <v>132</v>
      </c>
      <c r="BD176" s="34">
        <f>IF(ISNUMBER(MATCH(BB176,$BB$6:BB175,0)),2,"")</f>
        <v>2</v>
      </c>
      <c r="BE176" s="34" t="str">
        <f t="shared" si="123"/>
        <v/>
      </c>
      <c r="BK176" s="81">
        <f>IFERROR(IF(D176="",0,MATCH(D176,$D$6:D175,0)),0)+BL176</f>
        <v>0</v>
      </c>
      <c r="BL176" s="81">
        <f t="shared" si="124"/>
        <v>0</v>
      </c>
    </row>
    <row r="177" spans="2:64" x14ac:dyDescent="0.25">
      <c r="B177" s="5">
        <v>171</v>
      </c>
      <c r="C177" s="34" t="str">
        <f>IFERROR(IF(Calculation!D177="","",1),"")</f>
        <v/>
      </c>
      <c r="D177" s="67" t="str">
        <f>IFERROR(IF(INDEX(Mindmap!$B$9:$B$408,B177,1)=0,"",INDEX(Mindmap!$B$9:$B$408,B177,1)),"")</f>
        <v/>
      </c>
      <c r="E177" s="67">
        <f t="shared" si="94"/>
        <v>999999999</v>
      </c>
      <c r="F177" s="67" t="str">
        <f t="shared" si="126"/>
        <v/>
      </c>
      <c r="G177" s="67" t="str">
        <f t="shared" si="127"/>
        <v/>
      </c>
      <c r="H177" s="67" t="str">
        <f t="shared" si="128"/>
        <v/>
      </c>
      <c r="I177" s="67" t="str">
        <f t="shared" si="129"/>
        <v/>
      </c>
      <c r="J177" s="67" t="str">
        <f t="shared" si="130"/>
        <v/>
      </c>
      <c r="K177" s="67" t="str">
        <f t="shared" si="131"/>
        <v/>
      </c>
      <c r="L177" s="67" t="str">
        <f t="shared" si="132"/>
        <v/>
      </c>
      <c r="M177" s="67" t="str">
        <f t="shared" si="133"/>
        <v/>
      </c>
      <c r="N177" s="67" t="str">
        <f t="shared" si="134"/>
        <v/>
      </c>
      <c r="O177" s="67" t="str">
        <f t="shared" si="135"/>
        <v/>
      </c>
      <c r="P177" s="67" t="str">
        <f t="shared" si="136"/>
        <v/>
      </c>
      <c r="Q177" s="67" t="str">
        <f t="shared" si="114"/>
        <v/>
      </c>
      <c r="R177" s="37" t="str">
        <f t="shared" si="105"/>
        <v/>
      </c>
      <c r="S177" s="67">
        <f t="shared" si="115"/>
        <v>999999999</v>
      </c>
      <c r="T177" s="67" t="str">
        <f t="shared" si="106"/>
        <v/>
      </c>
      <c r="U177" s="68" t="str">
        <f>IFERROR(""&amp;INDEX(automaticUpdate,MATCH(Calculation!T177,changerange,0),1),"")</f>
        <v/>
      </c>
      <c r="V177" s="68" t="str">
        <f>IFERROR(IF(LEN(INDEX(Mindmap!$D$9:$D$407,MATCH(Calculation!T177,changerange,0),1))=0,"",INDEX(Mindmap!$D$9:$D$407,MATCH(Calculation!T177,changerange,0),1)),"")</f>
        <v/>
      </c>
      <c r="W177" s="67" t="str">
        <f t="shared" si="137"/>
        <v xml:space="preserve"> - </v>
      </c>
      <c r="X177" s="34" t="str">
        <f t="array" ref="X177">IFERROR(IF(AND(LEN(T177)&gt;0, Y177&gt;1),IF(MATCH(1,(IFERROR(SEARCH(T177&amp;".",$T$7:$T$406),0)),0)&gt;0,""),""),maxL)</f>
        <v/>
      </c>
      <c r="Y177" s="35" t="str">
        <f t="shared" si="116"/>
        <v/>
      </c>
      <c r="Z177" s="34" t="str">
        <f t="shared" si="108"/>
        <v/>
      </c>
      <c r="AA177" s="36" t="str">
        <f t="shared" si="109"/>
        <v/>
      </c>
      <c r="AB177" s="34" t="str">
        <f t="shared" si="138"/>
        <v/>
      </c>
      <c r="AC177" s="34" t="str">
        <f t="shared" si="139"/>
        <v/>
      </c>
      <c r="AH177" s="80" t="str">
        <f t="shared" si="112"/>
        <v/>
      </c>
      <c r="AI177" s="39" t="str">
        <f t="array" aca="1" ref="AI177" ca="1">IF(AND(X177="",ISNUMBER(Y177)),IF(Y177=1,IF($AJ$5&lt;=COUNTIF($Y$7:$Y$406,1),COUNTIF($Y$7:Y177,1),IFERROR(IF($BI$20="Y",0.5,1)*$AJ$5*COUNTIF($Y$7:Y177,1)/(1+COUNTIF($Y$7:$Y$406,1)), COUNTIF($Y$7:Y177,1))),
IF(OR(Y178=Y179,AND(Y178&gt;Y177,Y176&gt;=Y177)),AVERAGE(OFFSET(AJ177,0,0,IFERROR(MATCH(TRUE,Y178:$Y$406&lt;=Y177,0),406),1)),MIN(OFFSET(AJ177,0,0,IFERROR(MATCH(Y177,Y178:$Y$406,0),406),1)))),"")</f>
        <v/>
      </c>
      <c r="AJ177" s="40" t="str">
        <f>IF(ISNUMBER(X177),COUNT($X$7:X177),"")</f>
        <v/>
      </c>
      <c r="AL177" s="40" t="str">
        <f t="shared" si="117"/>
        <v/>
      </c>
      <c r="AM177" s="40" t="str">
        <f t="shared" si="118"/>
        <v/>
      </c>
      <c r="AP177" s="34" t="str">
        <f t="shared" si="119"/>
        <v/>
      </c>
      <c r="AQ177" s="34" t="str">
        <f t="shared" si="113"/>
        <v/>
      </c>
      <c r="AS177" s="5"/>
      <c r="AT177" s="16"/>
      <c r="AU177" s="16"/>
      <c r="AV177" s="108"/>
      <c r="AW177" s="109"/>
      <c r="AX177" s="34" t="str">
        <f t="shared" si="120"/>
        <v/>
      </c>
      <c r="AY177" s="34" t="str">
        <f t="shared" si="121"/>
        <v/>
      </c>
      <c r="BA177" s="91" t="str">
        <f>IF(OR(BB177="",BC177&lt;&gt;"",BD177&lt;&gt;""),"",COUNT($BA$6:BA176)+1)</f>
        <v/>
      </c>
      <c r="BB177" s="90" t="str">
        <f t="shared" si="125"/>
        <v/>
      </c>
      <c r="BC177" s="41" t="str">
        <f t="shared" si="122"/>
        <v>132</v>
      </c>
      <c r="BD177" s="34">
        <f>IF(ISNUMBER(MATCH(BB177,$BB$6:BB176,0)),2,"")</f>
        <v>2</v>
      </c>
      <c r="BE177" s="34" t="str">
        <f t="shared" si="123"/>
        <v/>
      </c>
      <c r="BK177" s="81">
        <f>IFERROR(IF(D177="",0,MATCH(D177,$D$6:D176,0)),0)+BL177</f>
        <v>0</v>
      </c>
      <c r="BL177" s="81">
        <f t="shared" si="124"/>
        <v>0</v>
      </c>
    </row>
    <row r="178" spans="2:64" x14ac:dyDescent="0.25">
      <c r="B178" s="5">
        <v>172</v>
      </c>
      <c r="C178" s="34" t="str">
        <f>IFERROR(IF(Calculation!D178="","",1),"")</f>
        <v/>
      </c>
      <c r="D178" s="67" t="str">
        <f>IFERROR(IF(INDEX(Mindmap!$B$9:$B$408,B178,1)=0,"",INDEX(Mindmap!$B$9:$B$408,B178,1)),"")</f>
        <v/>
      </c>
      <c r="E178" s="67">
        <f t="shared" si="94"/>
        <v>999999999</v>
      </c>
      <c r="F178" s="67" t="str">
        <f t="shared" si="126"/>
        <v/>
      </c>
      <c r="G178" s="67" t="str">
        <f t="shared" si="127"/>
        <v/>
      </c>
      <c r="H178" s="67" t="str">
        <f t="shared" si="128"/>
        <v/>
      </c>
      <c r="I178" s="67" t="str">
        <f t="shared" si="129"/>
        <v/>
      </c>
      <c r="J178" s="67" t="str">
        <f t="shared" si="130"/>
        <v/>
      </c>
      <c r="K178" s="67" t="str">
        <f t="shared" si="131"/>
        <v/>
      </c>
      <c r="L178" s="67" t="str">
        <f t="shared" si="132"/>
        <v/>
      </c>
      <c r="M178" s="67" t="str">
        <f t="shared" si="133"/>
        <v/>
      </c>
      <c r="N178" s="67" t="str">
        <f t="shared" si="134"/>
        <v/>
      </c>
      <c r="O178" s="67" t="str">
        <f t="shared" si="135"/>
        <v/>
      </c>
      <c r="P178" s="67" t="str">
        <f t="shared" si="136"/>
        <v/>
      </c>
      <c r="Q178" s="67" t="str">
        <f t="shared" si="114"/>
        <v/>
      </c>
      <c r="R178" s="37" t="str">
        <f t="shared" si="105"/>
        <v/>
      </c>
      <c r="S178" s="67">
        <f t="shared" si="115"/>
        <v>999999999</v>
      </c>
      <c r="T178" s="67" t="str">
        <f t="shared" si="106"/>
        <v/>
      </c>
      <c r="U178" s="68" t="str">
        <f>IFERROR(""&amp;INDEX(automaticUpdate,MATCH(Calculation!T178,changerange,0),1),"")</f>
        <v/>
      </c>
      <c r="V178" s="68" t="str">
        <f>IFERROR(IF(LEN(INDEX(Mindmap!$D$9:$D$407,MATCH(Calculation!T178,changerange,0),1))=0,"",INDEX(Mindmap!$D$9:$D$407,MATCH(Calculation!T178,changerange,0),1)),"")</f>
        <v/>
      </c>
      <c r="W178" s="67" t="str">
        <f t="shared" si="137"/>
        <v xml:space="preserve"> - </v>
      </c>
      <c r="X178" s="34" t="str">
        <f t="array" ref="X178">IFERROR(IF(AND(LEN(T178)&gt;0, Y178&gt;1),IF(MATCH(1,(IFERROR(SEARCH(T178&amp;".",$T$7:$T$406),0)),0)&gt;0,""),""),maxL)</f>
        <v/>
      </c>
      <c r="Y178" s="35" t="str">
        <f t="shared" si="116"/>
        <v/>
      </c>
      <c r="Z178" s="34" t="str">
        <f t="shared" si="108"/>
        <v/>
      </c>
      <c r="AA178" s="36" t="str">
        <f t="shared" si="109"/>
        <v/>
      </c>
      <c r="AB178" s="34" t="str">
        <f t="shared" si="138"/>
        <v/>
      </c>
      <c r="AC178" s="34" t="str">
        <f t="shared" si="139"/>
        <v/>
      </c>
      <c r="AH178" s="80" t="str">
        <f t="shared" si="112"/>
        <v/>
      </c>
      <c r="AI178" s="39" t="str">
        <f t="array" aca="1" ref="AI178" ca="1">IF(AND(X178="",ISNUMBER(Y178)),IF(Y178=1,IF($AJ$5&lt;=COUNTIF($Y$7:$Y$406,1),COUNTIF($Y$7:Y178,1),IFERROR(IF($BI$20="Y",0.5,1)*$AJ$5*COUNTIF($Y$7:Y178,1)/(1+COUNTIF($Y$7:$Y$406,1)), COUNTIF($Y$7:Y178,1))),
IF(OR(Y179=Y180,AND(Y179&gt;Y178,Y177&gt;=Y178)),AVERAGE(OFFSET(AJ178,0,0,IFERROR(MATCH(TRUE,Y179:$Y$406&lt;=Y178,0),406),1)),MIN(OFFSET(AJ178,0,0,IFERROR(MATCH(Y178,Y179:$Y$406,0),406),1)))),"")</f>
        <v/>
      </c>
      <c r="AJ178" s="40" t="str">
        <f>IF(ISNUMBER(X178),COUNT($X$7:X178),"")</f>
        <v/>
      </c>
      <c r="AL178" s="40" t="str">
        <f t="shared" si="117"/>
        <v/>
      </c>
      <c r="AM178" s="40" t="str">
        <f t="shared" si="118"/>
        <v/>
      </c>
      <c r="AP178" s="34" t="str">
        <f t="shared" si="119"/>
        <v/>
      </c>
      <c r="AQ178" s="34" t="str">
        <f t="shared" si="113"/>
        <v/>
      </c>
      <c r="AS178" s="5"/>
      <c r="AT178" s="16"/>
      <c r="AU178" s="16"/>
      <c r="AV178" s="108"/>
      <c r="AW178" s="109"/>
      <c r="AX178" s="34" t="str">
        <f t="shared" si="120"/>
        <v/>
      </c>
      <c r="AY178" s="34" t="str">
        <f t="shared" si="121"/>
        <v/>
      </c>
      <c r="BA178" s="91" t="str">
        <f>IF(OR(BB178="",BC178&lt;&gt;"",BD178&lt;&gt;""),"",COUNT($BA$6:BA177)+1)</f>
        <v/>
      </c>
      <c r="BB178" s="90" t="str">
        <f t="shared" si="125"/>
        <v/>
      </c>
      <c r="BC178" s="41" t="str">
        <f t="shared" si="122"/>
        <v>132</v>
      </c>
      <c r="BD178" s="34">
        <f>IF(ISNUMBER(MATCH(BB178,$BB$6:BB177,0)),2,"")</f>
        <v>2</v>
      </c>
      <c r="BE178" s="34" t="str">
        <f t="shared" si="123"/>
        <v/>
      </c>
      <c r="BK178" s="81">
        <f>IFERROR(IF(D178="",0,MATCH(D178,$D$6:D177,0)),0)+BL178</f>
        <v>0</v>
      </c>
      <c r="BL178" s="81">
        <f t="shared" si="124"/>
        <v>0</v>
      </c>
    </row>
    <row r="179" spans="2:64" x14ac:dyDescent="0.25">
      <c r="B179" s="5">
        <v>173</v>
      </c>
      <c r="C179" s="34" t="str">
        <f>IFERROR(IF(Calculation!D179="","",1),"")</f>
        <v/>
      </c>
      <c r="D179" s="67" t="str">
        <f>IFERROR(IF(INDEX(Mindmap!$B$9:$B$408,B179,1)=0,"",INDEX(Mindmap!$B$9:$B$408,B179,1)),"")</f>
        <v/>
      </c>
      <c r="E179" s="67">
        <f t="shared" si="94"/>
        <v>999999999</v>
      </c>
      <c r="F179" s="67" t="str">
        <f t="shared" si="126"/>
        <v/>
      </c>
      <c r="G179" s="67" t="str">
        <f t="shared" si="127"/>
        <v/>
      </c>
      <c r="H179" s="67" t="str">
        <f t="shared" si="128"/>
        <v/>
      </c>
      <c r="I179" s="67" t="str">
        <f t="shared" si="129"/>
        <v/>
      </c>
      <c r="J179" s="67" t="str">
        <f t="shared" si="130"/>
        <v/>
      </c>
      <c r="K179" s="67" t="str">
        <f t="shared" si="131"/>
        <v/>
      </c>
      <c r="L179" s="67" t="str">
        <f t="shared" si="132"/>
        <v/>
      </c>
      <c r="M179" s="67" t="str">
        <f t="shared" si="133"/>
        <v/>
      </c>
      <c r="N179" s="67" t="str">
        <f t="shared" si="134"/>
        <v/>
      </c>
      <c r="O179" s="67" t="str">
        <f t="shared" si="135"/>
        <v/>
      </c>
      <c r="P179" s="67" t="str">
        <f t="shared" si="136"/>
        <v/>
      </c>
      <c r="Q179" s="67" t="str">
        <f t="shared" si="114"/>
        <v/>
      </c>
      <c r="R179" s="37" t="str">
        <f t="shared" si="105"/>
        <v/>
      </c>
      <c r="S179" s="67">
        <f t="shared" si="115"/>
        <v>999999999</v>
      </c>
      <c r="T179" s="67" t="str">
        <f t="shared" si="106"/>
        <v/>
      </c>
      <c r="U179" s="68" t="str">
        <f>IFERROR(""&amp;INDEX(automaticUpdate,MATCH(Calculation!T179,changerange,0),1),"")</f>
        <v/>
      </c>
      <c r="V179" s="68" t="str">
        <f>IFERROR(IF(LEN(INDEX(Mindmap!$D$9:$D$407,MATCH(Calculation!T179,changerange,0),1))=0,"",INDEX(Mindmap!$D$9:$D$407,MATCH(Calculation!T179,changerange,0),1)),"")</f>
        <v/>
      </c>
      <c r="W179" s="67" t="str">
        <f t="shared" si="137"/>
        <v xml:space="preserve"> - </v>
      </c>
      <c r="X179" s="34" t="str">
        <f t="array" ref="X179">IFERROR(IF(AND(LEN(T179)&gt;0, Y179&gt;1),IF(MATCH(1,(IFERROR(SEARCH(T179&amp;".",$T$7:$T$406),0)),0)&gt;0,""),""),maxL)</f>
        <v/>
      </c>
      <c r="Y179" s="35" t="str">
        <f t="shared" si="116"/>
        <v/>
      </c>
      <c r="Z179" s="34" t="str">
        <f t="shared" si="108"/>
        <v/>
      </c>
      <c r="AA179" s="36" t="str">
        <f t="shared" si="109"/>
        <v/>
      </c>
      <c r="AB179" s="34" t="str">
        <f t="shared" si="138"/>
        <v/>
      </c>
      <c r="AC179" s="34" t="str">
        <f t="shared" si="139"/>
        <v/>
      </c>
      <c r="AH179" s="80" t="str">
        <f t="shared" si="112"/>
        <v/>
      </c>
      <c r="AI179" s="39" t="str">
        <f t="array" aca="1" ref="AI179" ca="1">IF(AND(X179="",ISNUMBER(Y179)),IF(Y179=1,IF($AJ$5&lt;=COUNTIF($Y$7:$Y$406,1),COUNTIF($Y$7:Y179,1),IFERROR(IF($BI$20="Y",0.5,1)*$AJ$5*COUNTIF($Y$7:Y179,1)/(1+COUNTIF($Y$7:$Y$406,1)), COUNTIF($Y$7:Y179,1))),
IF(OR(Y180=Y181,AND(Y180&gt;Y179,Y178&gt;=Y179)),AVERAGE(OFFSET(AJ179,0,0,IFERROR(MATCH(TRUE,Y180:$Y$406&lt;=Y179,0),406),1)),MIN(OFFSET(AJ179,0,0,IFERROR(MATCH(Y179,Y180:$Y$406,0),406),1)))),"")</f>
        <v/>
      </c>
      <c r="AJ179" s="40" t="str">
        <f>IF(ISNUMBER(X179),COUNT($X$7:X179),"")</f>
        <v/>
      </c>
      <c r="AL179" s="40" t="str">
        <f t="shared" si="117"/>
        <v/>
      </c>
      <c r="AM179" s="40" t="str">
        <f t="shared" si="118"/>
        <v/>
      </c>
      <c r="AP179" s="34" t="str">
        <f t="shared" si="119"/>
        <v/>
      </c>
      <c r="AQ179" s="34" t="str">
        <f t="shared" si="113"/>
        <v/>
      </c>
      <c r="AS179" s="5"/>
      <c r="AT179" s="16"/>
      <c r="AU179" s="16"/>
      <c r="AV179" s="108"/>
      <c r="AW179" s="109"/>
      <c r="AX179" s="34" t="str">
        <f t="shared" si="120"/>
        <v/>
      </c>
      <c r="AY179" s="34" t="str">
        <f t="shared" si="121"/>
        <v/>
      </c>
      <c r="BA179" s="91" t="str">
        <f>IF(OR(BB179="",BC179&lt;&gt;"",BD179&lt;&gt;""),"",COUNT($BA$6:BA178)+1)</f>
        <v/>
      </c>
      <c r="BB179" s="90" t="str">
        <f t="shared" si="125"/>
        <v/>
      </c>
      <c r="BC179" s="41" t="str">
        <f t="shared" si="122"/>
        <v>132</v>
      </c>
      <c r="BD179" s="34">
        <f>IF(ISNUMBER(MATCH(BB179,$BB$6:BB178,0)),2,"")</f>
        <v>2</v>
      </c>
      <c r="BE179" s="34" t="str">
        <f t="shared" si="123"/>
        <v/>
      </c>
      <c r="BK179" s="81">
        <f>IFERROR(IF(D179="",0,MATCH(D179,$D$6:D178,0)),0)+BL179</f>
        <v>0</v>
      </c>
      <c r="BL179" s="81">
        <f t="shared" si="124"/>
        <v>0</v>
      </c>
    </row>
    <row r="180" spans="2:64" x14ac:dyDescent="0.25">
      <c r="B180" s="5">
        <v>174</v>
      </c>
      <c r="C180" s="34" t="str">
        <f>IFERROR(IF(Calculation!D180="","",1),"")</f>
        <v/>
      </c>
      <c r="D180" s="67" t="str">
        <f>IFERROR(IF(INDEX(Mindmap!$B$9:$B$408,B180,1)=0,"",INDEX(Mindmap!$B$9:$B$408,B180,1)),"")</f>
        <v/>
      </c>
      <c r="E180" s="67">
        <f t="shared" si="94"/>
        <v>999999999</v>
      </c>
      <c r="F180" s="67" t="str">
        <f t="shared" si="126"/>
        <v/>
      </c>
      <c r="G180" s="67" t="str">
        <f t="shared" si="127"/>
        <v/>
      </c>
      <c r="H180" s="67" t="str">
        <f t="shared" si="128"/>
        <v/>
      </c>
      <c r="I180" s="67" t="str">
        <f t="shared" si="129"/>
        <v/>
      </c>
      <c r="J180" s="67" t="str">
        <f t="shared" si="130"/>
        <v/>
      </c>
      <c r="K180" s="67" t="str">
        <f t="shared" si="131"/>
        <v/>
      </c>
      <c r="L180" s="67" t="str">
        <f t="shared" si="132"/>
        <v/>
      </c>
      <c r="M180" s="67" t="str">
        <f t="shared" si="133"/>
        <v/>
      </c>
      <c r="N180" s="67" t="str">
        <f t="shared" si="134"/>
        <v/>
      </c>
      <c r="O180" s="67" t="str">
        <f t="shared" si="135"/>
        <v/>
      </c>
      <c r="P180" s="67" t="str">
        <f t="shared" si="136"/>
        <v/>
      </c>
      <c r="Q180" s="67" t="str">
        <f t="shared" si="114"/>
        <v/>
      </c>
      <c r="R180" s="37" t="str">
        <f t="shared" si="105"/>
        <v/>
      </c>
      <c r="S180" s="67">
        <f t="shared" si="115"/>
        <v>999999999</v>
      </c>
      <c r="T180" s="67" t="str">
        <f t="shared" si="106"/>
        <v/>
      </c>
      <c r="U180" s="68" t="str">
        <f>IFERROR(""&amp;INDEX(automaticUpdate,MATCH(Calculation!T180,changerange,0),1),"")</f>
        <v/>
      </c>
      <c r="V180" s="68" t="str">
        <f>IFERROR(IF(LEN(INDEX(Mindmap!$D$9:$D$407,MATCH(Calculation!T180,changerange,0),1))=0,"",INDEX(Mindmap!$D$9:$D$407,MATCH(Calculation!T180,changerange,0),1)),"")</f>
        <v/>
      </c>
      <c r="W180" s="67" t="str">
        <f t="shared" si="137"/>
        <v xml:space="preserve"> - </v>
      </c>
      <c r="X180" s="34" t="str">
        <f t="array" ref="X180">IFERROR(IF(AND(LEN(T180)&gt;0, Y180&gt;1),IF(MATCH(1,(IFERROR(SEARCH(T180&amp;".",$T$7:$T$406),0)),0)&gt;0,""),""),maxL)</f>
        <v/>
      </c>
      <c r="Y180" s="35" t="str">
        <f t="shared" si="116"/>
        <v/>
      </c>
      <c r="Z180" s="34" t="str">
        <f t="shared" si="108"/>
        <v/>
      </c>
      <c r="AA180" s="36" t="str">
        <f t="shared" si="109"/>
        <v/>
      </c>
      <c r="AB180" s="34" t="str">
        <f t="shared" si="138"/>
        <v/>
      </c>
      <c r="AC180" s="34" t="str">
        <f t="shared" si="139"/>
        <v/>
      </c>
      <c r="AH180" s="80" t="str">
        <f t="shared" si="112"/>
        <v/>
      </c>
      <c r="AI180" s="39" t="str">
        <f t="array" aca="1" ref="AI180" ca="1">IF(AND(X180="",ISNUMBER(Y180)),IF(Y180=1,IF($AJ$5&lt;=COUNTIF($Y$7:$Y$406,1),COUNTIF($Y$7:Y180,1),IFERROR(IF($BI$20="Y",0.5,1)*$AJ$5*COUNTIF($Y$7:Y180,1)/(1+COUNTIF($Y$7:$Y$406,1)), COUNTIF($Y$7:Y180,1))),
IF(OR(Y181=Y182,AND(Y181&gt;Y180,Y179&gt;=Y180)),AVERAGE(OFFSET(AJ180,0,0,IFERROR(MATCH(TRUE,Y181:$Y$406&lt;=Y180,0),406),1)),MIN(OFFSET(AJ180,0,0,IFERROR(MATCH(Y180,Y181:$Y$406,0),406),1)))),"")</f>
        <v/>
      </c>
      <c r="AJ180" s="40" t="str">
        <f>IF(ISNUMBER(X180),COUNT($X$7:X180),"")</f>
        <v/>
      </c>
      <c r="AL180" s="40" t="str">
        <f t="shared" si="117"/>
        <v/>
      </c>
      <c r="AM180" s="40" t="str">
        <f t="shared" si="118"/>
        <v/>
      </c>
      <c r="AP180" s="34" t="str">
        <f t="shared" si="119"/>
        <v/>
      </c>
      <c r="AQ180" s="34" t="str">
        <f t="shared" si="113"/>
        <v/>
      </c>
      <c r="AS180" s="5"/>
      <c r="AT180" s="16"/>
      <c r="AU180" s="16"/>
      <c r="AV180" s="108"/>
      <c r="AW180" s="109"/>
      <c r="AX180" s="34" t="str">
        <f t="shared" si="120"/>
        <v/>
      </c>
      <c r="AY180" s="34" t="str">
        <f t="shared" si="121"/>
        <v/>
      </c>
      <c r="BA180" s="91" t="str">
        <f>IF(OR(BB180="",BC180&lt;&gt;"",BD180&lt;&gt;""),"",COUNT($BA$6:BA179)+1)</f>
        <v/>
      </c>
      <c r="BB180" s="90" t="str">
        <f t="shared" si="125"/>
        <v/>
      </c>
      <c r="BC180" s="41" t="str">
        <f t="shared" si="122"/>
        <v>132</v>
      </c>
      <c r="BD180" s="34">
        <f>IF(ISNUMBER(MATCH(BB180,$BB$6:BB179,0)),2,"")</f>
        <v>2</v>
      </c>
      <c r="BE180" s="34" t="str">
        <f t="shared" si="123"/>
        <v/>
      </c>
      <c r="BK180" s="81">
        <f>IFERROR(IF(D180="",0,MATCH(D180,$D$6:D179,0)),0)+BL180</f>
        <v>0</v>
      </c>
      <c r="BL180" s="81">
        <f t="shared" si="124"/>
        <v>0</v>
      </c>
    </row>
    <row r="181" spans="2:64" x14ac:dyDescent="0.25">
      <c r="B181" s="5">
        <v>175</v>
      </c>
      <c r="C181" s="34" t="str">
        <f>IFERROR(IF(Calculation!D181="","",1),"")</f>
        <v/>
      </c>
      <c r="D181" s="67" t="str">
        <f>IFERROR(IF(INDEX(Mindmap!$B$9:$B$408,B181,1)=0,"",INDEX(Mindmap!$B$9:$B$408,B181,1)),"")</f>
        <v/>
      </c>
      <c r="E181" s="67">
        <f t="shared" si="94"/>
        <v>999999999</v>
      </c>
      <c r="F181" s="67" t="str">
        <f t="shared" si="126"/>
        <v/>
      </c>
      <c r="G181" s="67" t="str">
        <f t="shared" si="127"/>
        <v/>
      </c>
      <c r="H181" s="67" t="str">
        <f t="shared" si="128"/>
        <v/>
      </c>
      <c r="I181" s="67" t="str">
        <f t="shared" si="129"/>
        <v/>
      </c>
      <c r="J181" s="67" t="str">
        <f t="shared" si="130"/>
        <v/>
      </c>
      <c r="K181" s="67" t="str">
        <f t="shared" si="131"/>
        <v/>
      </c>
      <c r="L181" s="67" t="str">
        <f t="shared" si="132"/>
        <v/>
      </c>
      <c r="M181" s="67" t="str">
        <f t="shared" si="133"/>
        <v/>
      </c>
      <c r="N181" s="67" t="str">
        <f t="shared" si="134"/>
        <v/>
      </c>
      <c r="O181" s="67" t="str">
        <f t="shared" si="135"/>
        <v/>
      </c>
      <c r="P181" s="67" t="str">
        <f t="shared" si="136"/>
        <v/>
      </c>
      <c r="Q181" s="67" t="str">
        <f t="shared" si="114"/>
        <v/>
      </c>
      <c r="R181" s="37" t="str">
        <f t="shared" si="105"/>
        <v/>
      </c>
      <c r="S181" s="67">
        <f t="shared" si="115"/>
        <v>999999999</v>
      </c>
      <c r="T181" s="67" t="str">
        <f t="shared" si="106"/>
        <v/>
      </c>
      <c r="U181" s="68" t="str">
        <f>IFERROR(""&amp;INDEX(automaticUpdate,MATCH(Calculation!T181,changerange,0),1),"")</f>
        <v/>
      </c>
      <c r="V181" s="68" t="str">
        <f>IFERROR(IF(LEN(INDEX(Mindmap!$D$9:$D$407,MATCH(Calculation!T181,changerange,0),1))=0,"",INDEX(Mindmap!$D$9:$D$407,MATCH(Calculation!T181,changerange,0),1)),"")</f>
        <v/>
      </c>
      <c r="W181" s="67" t="str">
        <f t="shared" si="137"/>
        <v xml:space="preserve"> - </v>
      </c>
      <c r="X181" s="34" t="str">
        <f t="array" ref="X181">IFERROR(IF(AND(LEN(T181)&gt;0, Y181&gt;1),IF(MATCH(1,(IFERROR(SEARCH(T181&amp;".",$T$7:$T$406),0)),0)&gt;0,""),""),maxL)</f>
        <v/>
      </c>
      <c r="Y181" s="35" t="str">
        <f t="shared" si="116"/>
        <v/>
      </c>
      <c r="Z181" s="34" t="str">
        <f t="shared" si="108"/>
        <v/>
      </c>
      <c r="AA181" s="36" t="str">
        <f t="shared" si="109"/>
        <v/>
      </c>
      <c r="AB181" s="34" t="str">
        <f t="shared" si="138"/>
        <v/>
      </c>
      <c r="AC181" s="34" t="str">
        <f t="shared" si="139"/>
        <v/>
      </c>
      <c r="AH181" s="80" t="str">
        <f t="shared" si="112"/>
        <v/>
      </c>
      <c r="AI181" s="39" t="str">
        <f t="array" aca="1" ref="AI181" ca="1">IF(AND(X181="",ISNUMBER(Y181)),IF(Y181=1,IF($AJ$5&lt;=COUNTIF($Y$7:$Y$406,1),COUNTIF($Y$7:Y181,1),IFERROR(IF($BI$20="Y",0.5,1)*$AJ$5*COUNTIF($Y$7:Y181,1)/(1+COUNTIF($Y$7:$Y$406,1)), COUNTIF($Y$7:Y181,1))),
IF(OR(Y182=Y183,AND(Y182&gt;Y181,Y180&gt;=Y181)),AVERAGE(OFFSET(AJ181,0,0,IFERROR(MATCH(TRUE,Y182:$Y$406&lt;=Y181,0),406),1)),MIN(OFFSET(AJ181,0,0,IFERROR(MATCH(Y181,Y182:$Y$406,0),406),1)))),"")</f>
        <v/>
      </c>
      <c r="AJ181" s="40" t="str">
        <f>IF(ISNUMBER(X181),COUNT($X$7:X181),"")</f>
        <v/>
      </c>
      <c r="AL181" s="40" t="str">
        <f t="shared" si="117"/>
        <v/>
      </c>
      <c r="AM181" s="40" t="str">
        <f t="shared" si="118"/>
        <v/>
      </c>
      <c r="AP181" s="34" t="str">
        <f t="shared" si="119"/>
        <v/>
      </c>
      <c r="AQ181" s="34" t="str">
        <f t="shared" si="113"/>
        <v/>
      </c>
      <c r="AS181" s="5"/>
      <c r="AT181" s="16"/>
      <c r="AU181" s="16"/>
      <c r="AV181" s="108"/>
      <c r="AW181" s="109"/>
      <c r="AX181" s="34" t="str">
        <f t="shared" si="120"/>
        <v/>
      </c>
      <c r="AY181" s="34" t="str">
        <f t="shared" si="121"/>
        <v/>
      </c>
      <c r="BA181" s="91" t="str">
        <f>IF(OR(BB181="",BC181&lt;&gt;"",BD181&lt;&gt;""),"",COUNT($BA$6:BA180)+1)</f>
        <v/>
      </c>
      <c r="BB181" s="90" t="str">
        <f t="shared" si="125"/>
        <v/>
      </c>
      <c r="BC181" s="41" t="str">
        <f t="shared" si="122"/>
        <v>132</v>
      </c>
      <c r="BD181" s="34">
        <f>IF(ISNUMBER(MATCH(BB181,$BB$6:BB180,0)),2,"")</f>
        <v>2</v>
      </c>
      <c r="BE181" s="34" t="str">
        <f t="shared" si="123"/>
        <v/>
      </c>
      <c r="BK181" s="81">
        <f>IFERROR(IF(D181="",0,MATCH(D181,$D$6:D180,0)),0)+BL181</f>
        <v>0</v>
      </c>
      <c r="BL181" s="81">
        <f t="shared" si="124"/>
        <v>0</v>
      </c>
    </row>
    <row r="182" spans="2:64" x14ac:dyDescent="0.25">
      <c r="B182" s="5">
        <v>176</v>
      </c>
      <c r="C182" s="34" t="str">
        <f>IFERROR(IF(Calculation!D182="","",1),"")</f>
        <v/>
      </c>
      <c r="D182" s="67" t="str">
        <f>IFERROR(IF(INDEX(Mindmap!$B$9:$B$408,B182,1)=0,"",INDEX(Mindmap!$B$9:$B$408,B182,1)),"")</f>
        <v/>
      </c>
      <c r="E182" s="67">
        <f t="shared" si="94"/>
        <v>999999999</v>
      </c>
      <c r="F182" s="67" t="str">
        <f t="shared" si="126"/>
        <v/>
      </c>
      <c r="G182" s="67" t="str">
        <f t="shared" si="127"/>
        <v/>
      </c>
      <c r="H182" s="67" t="str">
        <f t="shared" si="128"/>
        <v/>
      </c>
      <c r="I182" s="67" t="str">
        <f t="shared" si="129"/>
        <v/>
      </c>
      <c r="J182" s="67" t="str">
        <f t="shared" si="130"/>
        <v/>
      </c>
      <c r="K182" s="67" t="str">
        <f t="shared" si="131"/>
        <v/>
      </c>
      <c r="L182" s="67" t="str">
        <f t="shared" si="132"/>
        <v/>
      </c>
      <c r="M182" s="67" t="str">
        <f t="shared" si="133"/>
        <v/>
      </c>
      <c r="N182" s="67" t="str">
        <f t="shared" si="134"/>
        <v/>
      </c>
      <c r="O182" s="67" t="str">
        <f t="shared" si="135"/>
        <v/>
      </c>
      <c r="P182" s="67" t="str">
        <f t="shared" si="136"/>
        <v/>
      </c>
      <c r="Q182" s="67" t="str">
        <f t="shared" si="114"/>
        <v/>
      </c>
      <c r="R182" s="37" t="str">
        <f t="shared" si="105"/>
        <v/>
      </c>
      <c r="S182" s="67">
        <f t="shared" si="115"/>
        <v>999999999</v>
      </c>
      <c r="T182" s="67" t="str">
        <f t="shared" si="106"/>
        <v/>
      </c>
      <c r="U182" s="68" t="str">
        <f>IFERROR(""&amp;INDEX(automaticUpdate,MATCH(Calculation!T182,changerange,0),1),"")</f>
        <v/>
      </c>
      <c r="V182" s="68" t="str">
        <f>IFERROR(IF(LEN(INDEX(Mindmap!$D$9:$D$407,MATCH(Calculation!T182,changerange,0),1))=0,"",INDEX(Mindmap!$D$9:$D$407,MATCH(Calculation!T182,changerange,0),1)),"")</f>
        <v/>
      </c>
      <c r="W182" s="67" t="str">
        <f t="shared" si="137"/>
        <v xml:space="preserve"> - </v>
      </c>
      <c r="X182" s="34" t="str">
        <f t="array" ref="X182">IFERROR(IF(AND(LEN(T182)&gt;0, Y182&gt;1),IF(MATCH(1,(IFERROR(SEARCH(T182&amp;".",$T$7:$T$406),0)),0)&gt;0,""),""),maxL)</f>
        <v/>
      </c>
      <c r="Y182" s="35" t="str">
        <f t="shared" si="116"/>
        <v/>
      </c>
      <c r="Z182" s="34" t="str">
        <f t="shared" si="108"/>
        <v/>
      </c>
      <c r="AA182" s="36" t="str">
        <f t="shared" si="109"/>
        <v/>
      </c>
      <c r="AB182" s="34" t="str">
        <f t="shared" si="138"/>
        <v/>
      </c>
      <c r="AC182" s="34" t="str">
        <f t="shared" si="139"/>
        <v/>
      </c>
      <c r="AH182" s="80" t="str">
        <f t="shared" si="112"/>
        <v/>
      </c>
      <c r="AI182" s="39" t="str">
        <f t="array" aca="1" ref="AI182" ca="1">IF(AND(X182="",ISNUMBER(Y182)),IF(Y182=1,IF($AJ$5&lt;=COUNTIF($Y$7:$Y$406,1),COUNTIF($Y$7:Y182,1),IFERROR(IF($BI$20="Y",0.5,1)*$AJ$5*COUNTIF($Y$7:Y182,1)/(1+COUNTIF($Y$7:$Y$406,1)), COUNTIF($Y$7:Y182,1))),
IF(OR(Y183=Y184,AND(Y183&gt;Y182,Y181&gt;=Y182)),AVERAGE(OFFSET(AJ182,0,0,IFERROR(MATCH(TRUE,Y183:$Y$406&lt;=Y182,0),406),1)),MIN(OFFSET(AJ182,0,0,IFERROR(MATCH(Y182,Y183:$Y$406,0),406),1)))),"")</f>
        <v/>
      </c>
      <c r="AJ182" s="40" t="str">
        <f>IF(ISNUMBER(X182),COUNT($X$7:X182),"")</f>
        <v/>
      </c>
      <c r="AL182" s="40" t="str">
        <f t="shared" si="117"/>
        <v/>
      </c>
      <c r="AM182" s="40" t="str">
        <f t="shared" si="118"/>
        <v/>
      </c>
      <c r="AP182" s="34" t="str">
        <f t="shared" si="119"/>
        <v/>
      </c>
      <c r="AQ182" s="34" t="str">
        <f t="shared" si="113"/>
        <v/>
      </c>
      <c r="AS182" s="5"/>
      <c r="AT182" s="16"/>
      <c r="AU182" s="16"/>
      <c r="AV182" s="108"/>
      <c r="AW182" s="109"/>
      <c r="AX182" s="34" t="str">
        <f t="shared" si="120"/>
        <v/>
      </c>
      <c r="AY182" s="34" t="str">
        <f t="shared" si="121"/>
        <v/>
      </c>
      <c r="BA182" s="91" t="str">
        <f>IF(OR(BB182="",BC182&lt;&gt;"",BD182&lt;&gt;""),"",COUNT($BA$6:BA181)+1)</f>
        <v/>
      </c>
      <c r="BB182" s="90" t="str">
        <f t="shared" si="125"/>
        <v/>
      </c>
      <c r="BC182" s="41" t="str">
        <f t="shared" si="122"/>
        <v>132</v>
      </c>
      <c r="BD182" s="34">
        <f>IF(ISNUMBER(MATCH(BB182,$BB$6:BB181,0)),2,"")</f>
        <v>2</v>
      </c>
      <c r="BE182" s="34" t="str">
        <f t="shared" si="123"/>
        <v/>
      </c>
      <c r="BK182" s="81">
        <f>IFERROR(IF(D182="",0,MATCH(D182,$D$6:D181,0)),0)+BL182</f>
        <v>0</v>
      </c>
      <c r="BL182" s="81">
        <f t="shared" si="124"/>
        <v>0</v>
      </c>
    </row>
    <row r="183" spans="2:64" x14ac:dyDescent="0.25">
      <c r="B183" s="5">
        <v>177</v>
      </c>
      <c r="C183" s="34" t="str">
        <f>IFERROR(IF(Calculation!D183="","",1),"")</f>
        <v/>
      </c>
      <c r="D183" s="67" t="str">
        <f>IFERROR(IF(INDEX(Mindmap!$B$9:$B$408,B183,1)=0,"",INDEX(Mindmap!$B$9:$B$408,B183,1)),"")</f>
        <v/>
      </c>
      <c r="E183" s="67">
        <f t="shared" si="94"/>
        <v>999999999</v>
      </c>
      <c r="F183" s="67" t="str">
        <f t="shared" si="126"/>
        <v/>
      </c>
      <c r="G183" s="67" t="str">
        <f t="shared" si="127"/>
        <v/>
      </c>
      <c r="H183" s="67" t="str">
        <f t="shared" si="128"/>
        <v/>
      </c>
      <c r="I183" s="67" t="str">
        <f t="shared" si="129"/>
        <v/>
      </c>
      <c r="J183" s="67" t="str">
        <f t="shared" si="130"/>
        <v/>
      </c>
      <c r="K183" s="67" t="str">
        <f t="shared" si="131"/>
        <v/>
      </c>
      <c r="L183" s="67" t="str">
        <f t="shared" si="132"/>
        <v/>
      </c>
      <c r="M183" s="67" t="str">
        <f t="shared" si="133"/>
        <v/>
      </c>
      <c r="N183" s="67" t="str">
        <f t="shared" si="134"/>
        <v/>
      </c>
      <c r="O183" s="67" t="str">
        <f t="shared" si="135"/>
        <v/>
      </c>
      <c r="P183" s="67" t="str">
        <f t="shared" si="136"/>
        <v/>
      </c>
      <c r="Q183" s="67" t="str">
        <f t="shared" si="114"/>
        <v/>
      </c>
      <c r="R183" s="37" t="str">
        <f t="shared" si="105"/>
        <v/>
      </c>
      <c r="S183" s="67">
        <f t="shared" si="115"/>
        <v>999999999</v>
      </c>
      <c r="T183" s="67" t="str">
        <f t="shared" si="106"/>
        <v/>
      </c>
      <c r="U183" s="68" t="str">
        <f>IFERROR(""&amp;INDEX(automaticUpdate,MATCH(Calculation!T183,changerange,0),1),"")</f>
        <v/>
      </c>
      <c r="V183" s="68" t="str">
        <f>IFERROR(IF(LEN(INDEX(Mindmap!$D$9:$D$407,MATCH(Calculation!T183,changerange,0),1))=0,"",INDEX(Mindmap!$D$9:$D$407,MATCH(Calculation!T183,changerange,0),1)),"")</f>
        <v/>
      </c>
      <c r="W183" s="67" t="str">
        <f t="shared" si="137"/>
        <v xml:space="preserve"> - </v>
      </c>
      <c r="X183" s="34" t="str">
        <f t="array" ref="X183">IFERROR(IF(AND(LEN(T183)&gt;0, Y183&gt;1),IF(MATCH(1,(IFERROR(SEARCH(T183&amp;".",$T$7:$T$406),0)),0)&gt;0,""),""),maxL)</f>
        <v/>
      </c>
      <c r="Y183" s="35" t="str">
        <f t="shared" si="116"/>
        <v/>
      </c>
      <c r="Z183" s="34" t="str">
        <f t="shared" si="108"/>
        <v/>
      </c>
      <c r="AA183" s="36" t="str">
        <f t="shared" si="109"/>
        <v/>
      </c>
      <c r="AB183" s="34" t="str">
        <f t="shared" si="138"/>
        <v/>
      </c>
      <c r="AC183" s="34" t="str">
        <f t="shared" si="139"/>
        <v/>
      </c>
      <c r="AH183" s="80" t="str">
        <f t="shared" si="112"/>
        <v/>
      </c>
      <c r="AI183" s="39" t="str">
        <f t="array" aca="1" ref="AI183" ca="1">IF(AND(X183="",ISNUMBER(Y183)),IF(Y183=1,IF($AJ$5&lt;=COUNTIF($Y$7:$Y$406,1),COUNTIF($Y$7:Y183,1),IFERROR(IF($BI$20="Y",0.5,1)*$AJ$5*COUNTIF($Y$7:Y183,1)/(1+COUNTIF($Y$7:$Y$406,1)), COUNTIF($Y$7:Y183,1))),
IF(OR(Y184=Y185,AND(Y184&gt;Y183,Y182&gt;=Y183)),AVERAGE(OFFSET(AJ183,0,0,IFERROR(MATCH(TRUE,Y184:$Y$406&lt;=Y183,0),406),1)),MIN(OFFSET(AJ183,0,0,IFERROR(MATCH(Y183,Y184:$Y$406,0),406),1)))),"")</f>
        <v/>
      </c>
      <c r="AJ183" s="40" t="str">
        <f>IF(ISNUMBER(X183),COUNT($X$7:X183),"")</f>
        <v/>
      </c>
      <c r="AL183" s="40" t="str">
        <f t="shared" si="117"/>
        <v/>
      </c>
      <c r="AM183" s="40" t="str">
        <f t="shared" si="118"/>
        <v/>
      </c>
      <c r="AP183" s="34" t="str">
        <f t="shared" si="119"/>
        <v/>
      </c>
      <c r="AQ183" s="34" t="str">
        <f t="shared" si="113"/>
        <v/>
      </c>
      <c r="AS183" s="5"/>
      <c r="AT183" s="16"/>
      <c r="AU183" s="16"/>
      <c r="AV183" s="108"/>
      <c r="AW183" s="109"/>
      <c r="AX183" s="34" t="str">
        <f t="shared" si="120"/>
        <v/>
      </c>
      <c r="AY183" s="34" t="str">
        <f t="shared" si="121"/>
        <v/>
      </c>
      <c r="BA183" s="91" t="str">
        <f>IF(OR(BB183="",BC183&lt;&gt;"",BD183&lt;&gt;""),"",COUNT($BA$6:BA182)+1)</f>
        <v/>
      </c>
      <c r="BB183" s="90" t="str">
        <f t="shared" si="125"/>
        <v/>
      </c>
      <c r="BC183" s="41" t="str">
        <f t="shared" si="122"/>
        <v>132</v>
      </c>
      <c r="BD183" s="34">
        <f>IF(ISNUMBER(MATCH(BB183,$BB$6:BB182,0)),2,"")</f>
        <v>2</v>
      </c>
      <c r="BE183" s="34" t="str">
        <f t="shared" si="123"/>
        <v/>
      </c>
      <c r="BK183" s="81">
        <f>IFERROR(IF(D183="",0,MATCH(D183,$D$6:D182,0)),0)+BL183</f>
        <v>0</v>
      </c>
      <c r="BL183" s="81">
        <f t="shared" si="124"/>
        <v>0</v>
      </c>
    </row>
    <row r="184" spans="2:64" x14ac:dyDescent="0.25">
      <c r="B184" s="5">
        <v>178</v>
      </c>
      <c r="C184" s="34" t="str">
        <f>IFERROR(IF(Calculation!D184="","",1),"")</f>
        <v/>
      </c>
      <c r="D184" s="67" t="str">
        <f>IFERROR(IF(INDEX(Mindmap!$B$9:$B$408,B184,1)=0,"",INDEX(Mindmap!$B$9:$B$408,B184,1)),"")</f>
        <v/>
      </c>
      <c r="E184" s="67">
        <f t="shared" si="94"/>
        <v>999999999</v>
      </c>
      <c r="F184" s="67" t="str">
        <f t="shared" si="126"/>
        <v/>
      </c>
      <c r="G184" s="67" t="str">
        <f t="shared" si="127"/>
        <v/>
      </c>
      <c r="H184" s="67" t="str">
        <f t="shared" si="128"/>
        <v/>
      </c>
      <c r="I184" s="67" t="str">
        <f t="shared" si="129"/>
        <v/>
      </c>
      <c r="J184" s="67" t="str">
        <f t="shared" si="130"/>
        <v/>
      </c>
      <c r="K184" s="67" t="str">
        <f t="shared" si="131"/>
        <v/>
      </c>
      <c r="L184" s="67" t="str">
        <f t="shared" si="132"/>
        <v/>
      </c>
      <c r="M184" s="67" t="str">
        <f t="shared" si="133"/>
        <v/>
      </c>
      <c r="N184" s="67" t="str">
        <f t="shared" si="134"/>
        <v/>
      </c>
      <c r="O184" s="67" t="str">
        <f t="shared" si="135"/>
        <v/>
      </c>
      <c r="P184" s="67" t="str">
        <f t="shared" si="136"/>
        <v/>
      </c>
      <c r="Q184" s="67" t="str">
        <f t="shared" si="114"/>
        <v/>
      </c>
      <c r="R184" s="37" t="str">
        <f t="shared" si="105"/>
        <v/>
      </c>
      <c r="S184" s="67">
        <f t="shared" si="115"/>
        <v>999999999</v>
      </c>
      <c r="T184" s="67" t="str">
        <f t="shared" si="106"/>
        <v/>
      </c>
      <c r="U184" s="68" t="str">
        <f>IFERROR(""&amp;INDEX(automaticUpdate,MATCH(Calculation!T184,changerange,0),1),"")</f>
        <v/>
      </c>
      <c r="V184" s="68" t="str">
        <f>IFERROR(IF(LEN(INDEX(Mindmap!$D$9:$D$407,MATCH(Calculation!T184,changerange,0),1))=0,"",INDEX(Mindmap!$D$9:$D$407,MATCH(Calculation!T184,changerange,0),1)),"")</f>
        <v/>
      </c>
      <c r="W184" s="67" t="str">
        <f t="shared" si="137"/>
        <v xml:space="preserve"> - </v>
      </c>
      <c r="X184" s="34" t="str">
        <f t="array" ref="X184">IFERROR(IF(AND(LEN(T184)&gt;0, Y184&gt;1),IF(MATCH(1,(IFERROR(SEARCH(T184&amp;".",$T$7:$T$406),0)),0)&gt;0,""),""),maxL)</f>
        <v/>
      </c>
      <c r="Y184" s="35" t="str">
        <f t="shared" si="116"/>
        <v/>
      </c>
      <c r="Z184" s="34" t="str">
        <f t="shared" si="108"/>
        <v/>
      </c>
      <c r="AA184" s="36" t="str">
        <f t="shared" si="109"/>
        <v/>
      </c>
      <c r="AB184" s="34" t="str">
        <f t="shared" si="138"/>
        <v/>
      </c>
      <c r="AC184" s="34" t="str">
        <f t="shared" si="139"/>
        <v/>
      </c>
      <c r="AH184" s="80" t="str">
        <f t="shared" si="112"/>
        <v/>
      </c>
      <c r="AI184" s="39" t="str">
        <f t="array" aca="1" ref="AI184" ca="1">IF(AND(X184="",ISNUMBER(Y184)),IF(Y184=1,IF($AJ$5&lt;=COUNTIF($Y$7:$Y$406,1),COUNTIF($Y$7:Y184,1),IFERROR(IF($BI$20="Y",0.5,1)*$AJ$5*COUNTIF($Y$7:Y184,1)/(1+COUNTIF($Y$7:$Y$406,1)), COUNTIF($Y$7:Y184,1))),
IF(OR(Y185=Y186,AND(Y185&gt;Y184,Y183&gt;=Y184)),AVERAGE(OFFSET(AJ184,0,0,IFERROR(MATCH(TRUE,Y185:$Y$406&lt;=Y184,0),406),1)),MIN(OFFSET(AJ184,0,0,IFERROR(MATCH(Y184,Y185:$Y$406,0),406),1)))),"")</f>
        <v/>
      </c>
      <c r="AJ184" s="40" t="str">
        <f>IF(ISNUMBER(X184),COUNT($X$7:X184),"")</f>
        <v/>
      </c>
      <c r="AL184" s="40" t="str">
        <f t="shared" si="117"/>
        <v/>
      </c>
      <c r="AM184" s="40" t="str">
        <f t="shared" si="118"/>
        <v/>
      </c>
      <c r="AP184" s="34" t="str">
        <f t="shared" si="119"/>
        <v/>
      </c>
      <c r="AQ184" s="34" t="str">
        <f t="shared" si="113"/>
        <v/>
      </c>
      <c r="AS184" s="5"/>
      <c r="AT184" s="16"/>
      <c r="AU184" s="16"/>
      <c r="AV184" s="108"/>
      <c r="AW184" s="109"/>
      <c r="AX184" s="34" t="str">
        <f t="shared" si="120"/>
        <v/>
      </c>
      <c r="AY184" s="34" t="str">
        <f t="shared" si="121"/>
        <v/>
      </c>
      <c r="BA184" s="91" t="str">
        <f>IF(OR(BB184="",BC184&lt;&gt;"",BD184&lt;&gt;""),"",COUNT($BA$6:BA183)+1)</f>
        <v/>
      </c>
      <c r="BB184" s="90" t="str">
        <f t="shared" si="125"/>
        <v/>
      </c>
      <c r="BC184" s="41" t="str">
        <f t="shared" si="122"/>
        <v>132</v>
      </c>
      <c r="BD184" s="34">
        <f>IF(ISNUMBER(MATCH(BB184,$BB$6:BB183,0)),2,"")</f>
        <v>2</v>
      </c>
      <c r="BE184" s="34" t="str">
        <f t="shared" si="123"/>
        <v/>
      </c>
      <c r="BK184" s="81">
        <f>IFERROR(IF(D184="",0,MATCH(D184,$D$6:D183,0)),0)+BL184</f>
        <v>0</v>
      </c>
      <c r="BL184" s="81">
        <f t="shared" si="124"/>
        <v>0</v>
      </c>
    </row>
    <row r="185" spans="2:64" x14ac:dyDescent="0.25">
      <c r="B185" s="5">
        <v>179</v>
      </c>
      <c r="C185" s="34" t="str">
        <f>IFERROR(IF(Calculation!D185="","",1),"")</f>
        <v/>
      </c>
      <c r="D185" s="67" t="str">
        <f>IFERROR(IF(INDEX(Mindmap!$B$9:$B$408,B185,1)=0,"",INDEX(Mindmap!$B$9:$B$408,B185,1)),"")</f>
        <v/>
      </c>
      <c r="E185" s="67">
        <f t="shared" si="94"/>
        <v>999999999</v>
      </c>
      <c r="F185" s="67" t="str">
        <f t="shared" si="126"/>
        <v/>
      </c>
      <c r="G185" s="67" t="str">
        <f t="shared" si="127"/>
        <v/>
      </c>
      <c r="H185" s="67" t="str">
        <f t="shared" si="128"/>
        <v/>
      </c>
      <c r="I185" s="67" t="str">
        <f t="shared" si="129"/>
        <v/>
      </c>
      <c r="J185" s="67" t="str">
        <f t="shared" si="130"/>
        <v/>
      </c>
      <c r="K185" s="67" t="str">
        <f t="shared" si="131"/>
        <v/>
      </c>
      <c r="L185" s="67" t="str">
        <f t="shared" si="132"/>
        <v/>
      </c>
      <c r="M185" s="67" t="str">
        <f t="shared" si="133"/>
        <v/>
      </c>
      <c r="N185" s="67" t="str">
        <f t="shared" si="134"/>
        <v/>
      </c>
      <c r="O185" s="67" t="str">
        <f t="shared" si="135"/>
        <v/>
      </c>
      <c r="P185" s="67" t="str">
        <f t="shared" si="136"/>
        <v/>
      </c>
      <c r="Q185" s="67" t="str">
        <f t="shared" si="114"/>
        <v/>
      </c>
      <c r="R185" s="37" t="str">
        <f t="shared" si="105"/>
        <v/>
      </c>
      <c r="S185" s="67">
        <f t="shared" si="115"/>
        <v>999999999</v>
      </c>
      <c r="T185" s="67" t="str">
        <f t="shared" si="106"/>
        <v/>
      </c>
      <c r="U185" s="68" t="str">
        <f>IFERROR(""&amp;INDEX(automaticUpdate,MATCH(Calculation!T185,changerange,0),1),"")</f>
        <v/>
      </c>
      <c r="V185" s="68" t="str">
        <f>IFERROR(IF(LEN(INDEX(Mindmap!$D$9:$D$407,MATCH(Calculation!T185,changerange,0),1))=0,"",INDEX(Mindmap!$D$9:$D$407,MATCH(Calculation!T185,changerange,0),1)),"")</f>
        <v/>
      </c>
      <c r="W185" s="67" t="str">
        <f t="shared" si="137"/>
        <v xml:space="preserve"> - </v>
      </c>
      <c r="X185" s="34" t="str">
        <f t="array" ref="X185">IFERROR(IF(AND(LEN(T185)&gt;0, Y185&gt;1),IF(MATCH(1,(IFERROR(SEARCH(T185&amp;".",$T$7:$T$406),0)),0)&gt;0,""),""),maxL)</f>
        <v/>
      </c>
      <c r="Y185" s="35" t="str">
        <f t="shared" si="116"/>
        <v/>
      </c>
      <c r="Z185" s="34" t="str">
        <f t="shared" si="108"/>
        <v/>
      </c>
      <c r="AA185" s="36" t="str">
        <f t="shared" si="109"/>
        <v/>
      </c>
      <c r="AB185" s="34" t="str">
        <f t="shared" si="138"/>
        <v/>
      </c>
      <c r="AC185" s="34" t="str">
        <f t="shared" si="139"/>
        <v/>
      </c>
      <c r="AH185" s="80" t="str">
        <f t="shared" si="112"/>
        <v/>
      </c>
      <c r="AI185" s="39" t="str">
        <f t="array" aca="1" ref="AI185" ca="1">IF(AND(X185="",ISNUMBER(Y185)),IF(Y185=1,IF($AJ$5&lt;=COUNTIF($Y$7:$Y$406,1),COUNTIF($Y$7:Y185,1),IFERROR(IF($BI$20="Y",0.5,1)*$AJ$5*COUNTIF($Y$7:Y185,1)/(1+COUNTIF($Y$7:$Y$406,1)), COUNTIF($Y$7:Y185,1))),
IF(OR(Y186=Y187,AND(Y186&gt;Y185,Y184&gt;=Y185)),AVERAGE(OFFSET(AJ185,0,0,IFERROR(MATCH(TRUE,Y186:$Y$406&lt;=Y185,0),406),1)),MIN(OFFSET(AJ185,0,0,IFERROR(MATCH(Y185,Y186:$Y$406,0),406),1)))),"")</f>
        <v/>
      </c>
      <c r="AJ185" s="40" t="str">
        <f>IF(ISNUMBER(X185),COUNT($X$7:X185),"")</f>
        <v/>
      </c>
      <c r="AL185" s="40" t="str">
        <f t="shared" si="117"/>
        <v/>
      </c>
      <c r="AM185" s="40" t="str">
        <f t="shared" si="118"/>
        <v/>
      </c>
      <c r="AP185" s="34" t="str">
        <f t="shared" si="119"/>
        <v/>
      </c>
      <c r="AQ185" s="34" t="str">
        <f t="shared" si="113"/>
        <v/>
      </c>
      <c r="AS185" s="5"/>
      <c r="AT185" s="16"/>
      <c r="AU185" s="16"/>
      <c r="AV185" s="108"/>
      <c r="AW185" s="109"/>
      <c r="AX185" s="34" t="str">
        <f t="shared" si="120"/>
        <v/>
      </c>
      <c r="AY185" s="34" t="str">
        <f t="shared" si="121"/>
        <v/>
      </c>
      <c r="BA185" s="91" t="str">
        <f>IF(OR(BB185="",BC185&lt;&gt;"",BD185&lt;&gt;""),"",COUNT($BA$6:BA184)+1)</f>
        <v/>
      </c>
      <c r="BB185" s="90" t="str">
        <f t="shared" si="125"/>
        <v/>
      </c>
      <c r="BC185" s="41" t="str">
        <f t="shared" si="122"/>
        <v>132</v>
      </c>
      <c r="BD185" s="34">
        <f>IF(ISNUMBER(MATCH(BB185,$BB$6:BB184,0)),2,"")</f>
        <v>2</v>
      </c>
      <c r="BE185" s="34" t="str">
        <f t="shared" si="123"/>
        <v/>
      </c>
      <c r="BK185" s="81">
        <f>IFERROR(IF(D185="",0,MATCH(D185,$D$6:D184,0)),0)+BL185</f>
        <v>0</v>
      </c>
      <c r="BL185" s="81">
        <f t="shared" si="124"/>
        <v>0</v>
      </c>
    </row>
    <row r="186" spans="2:64" x14ac:dyDescent="0.25">
      <c r="B186" s="5">
        <v>180</v>
      </c>
      <c r="C186" s="34" t="str">
        <f>IFERROR(IF(Calculation!D186="","",1),"")</f>
        <v/>
      </c>
      <c r="D186" s="67" t="str">
        <f>IFERROR(IF(INDEX(Mindmap!$B$9:$B$408,B186,1)=0,"",INDEX(Mindmap!$B$9:$B$408,B186,1)),"")</f>
        <v/>
      </c>
      <c r="E186" s="67">
        <f t="shared" si="94"/>
        <v>999999999</v>
      </c>
      <c r="F186" s="67" t="str">
        <f t="shared" si="126"/>
        <v/>
      </c>
      <c r="G186" s="67" t="str">
        <f t="shared" si="127"/>
        <v/>
      </c>
      <c r="H186" s="67" t="str">
        <f t="shared" si="128"/>
        <v/>
      </c>
      <c r="I186" s="67" t="str">
        <f t="shared" si="129"/>
        <v/>
      </c>
      <c r="J186" s="67" t="str">
        <f t="shared" si="130"/>
        <v/>
      </c>
      <c r="K186" s="67" t="str">
        <f t="shared" si="131"/>
        <v/>
      </c>
      <c r="L186" s="67" t="str">
        <f t="shared" si="132"/>
        <v/>
      </c>
      <c r="M186" s="67" t="str">
        <f t="shared" si="133"/>
        <v/>
      </c>
      <c r="N186" s="67" t="str">
        <f t="shared" si="134"/>
        <v/>
      </c>
      <c r="O186" s="67" t="str">
        <f t="shared" si="135"/>
        <v/>
      </c>
      <c r="P186" s="67" t="str">
        <f t="shared" si="136"/>
        <v/>
      </c>
      <c r="Q186" s="67" t="str">
        <f t="shared" si="114"/>
        <v/>
      </c>
      <c r="R186" s="37" t="str">
        <f t="shared" si="105"/>
        <v/>
      </c>
      <c r="S186" s="67">
        <f t="shared" si="115"/>
        <v>999999999</v>
      </c>
      <c r="T186" s="67" t="str">
        <f t="shared" si="106"/>
        <v/>
      </c>
      <c r="U186" s="68" t="str">
        <f>IFERROR(""&amp;INDEX(automaticUpdate,MATCH(Calculation!T186,changerange,0),1),"")</f>
        <v/>
      </c>
      <c r="V186" s="68" t="str">
        <f>IFERROR(IF(LEN(INDEX(Mindmap!$D$9:$D$407,MATCH(Calculation!T186,changerange,0),1))=0,"",INDEX(Mindmap!$D$9:$D$407,MATCH(Calculation!T186,changerange,0),1)),"")</f>
        <v/>
      </c>
      <c r="W186" s="67" t="str">
        <f t="shared" si="137"/>
        <v xml:space="preserve"> - </v>
      </c>
      <c r="X186" s="34" t="str">
        <f t="array" ref="X186">IFERROR(IF(AND(LEN(T186)&gt;0, Y186&gt;1),IF(MATCH(1,(IFERROR(SEARCH(T186&amp;".",$T$7:$T$406),0)),0)&gt;0,""),""),maxL)</f>
        <v/>
      </c>
      <c r="Y186" s="35" t="str">
        <f t="shared" si="116"/>
        <v/>
      </c>
      <c r="Z186" s="34" t="str">
        <f t="shared" si="108"/>
        <v/>
      </c>
      <c r="AA186" s="36" t="str">
        <f t="shared" si="109"/>
        <v/>
      </c>
      <c r="AB186" s="34" t="str">
        <f t="shared" si="138"/>
        <v/>
      </c>
      <c r="AC186" s="34" t="str">
        <f t="shared" si="139"/>
        <v/>
      </c>
      <c r="AH186" s="80" t="str">
        <f t="shared" si="112"/>
        <v/>
      </c>
      <c r="AI186" s="39" t="str">
        <f t="array" aca="1" ref="AI186" ca="1">IF(AND(X186="",ISNUMBER(Y186)),IF(Y186=1,IF($AJ$5&lt;=COUNTIF($Y$7:$Y$406,1),COUNTIF($Y$7:Y186,1),IFERROR(IF($BI$20="Y",0.5,1)*$AJ$5*COUNTIF($Y$7:Y186,1)/(1+COUNTIF($Y$7:$Y$406,1)), COUNTIF($Y$7:Y186,1))),
IF(OR(Y187=Y188,AND(Y187&gt;Y186,Y185&gt;=Y186)),AVERAGE(OFFSET(AJ186,0,0,IFERROR(MATCH(TRUE,Y187:$Y$406&lt;=Y186,0),406),1)),MIN(OFFSET(AJ186,0,0,IFERROR(MATCH(Y186,Y187:$Y$406,0),406),1)))),"")</f>
        <v/>
      </c>
      <c r="AJ186" s="40" t="str">
        <f>IF(ISNUMBER(X186),COUNT($X$7:X186),"")</f>
        <v/>
      </c>
      <c r="AL186" s="40" t="str">
        <f t="shared" si="117"/>
        <v/>
      </c>
      <c r="AM186" s="40" t="str">
        <f t="shared" si="118"/>
        <v/>
      </c>
      <c r="AP186" s="34" t="str">
        <f t="shared" si="119"/>
        <v/>
      </c>
      <c r="AQ186" s="34" t="str">
        <f t="shared" si="113"/>
        <v/>
      </c>
      <c r="AS186" s="5"/>
      <c r="AT186" s="16"/>
      <c r="AU186" s="16"/>
      <c r="AV186" s="108"/>
      <c r="AW186" s="109"/>
      <c r="AX186" s="34" t="str">
        <f t="shared" si="120"/>
        <v/>
      </c>
      <c r="AY186" s="34" t="str">
        <f t="shared" si="121"/>
        <v/>
      </c>
      <c r="BA186" s="91" t="str">
        <f>IF(OR(BB186="",BC186&lt;&gt;"",BD186&lt;&gt;""),"",COUNT($BA$6:BA185)+1)</f>
        <v/>
      </c>
      <c r="BB186" s="90" t="str">
        <f t="shared" si="125"/>
        <v/>
      </c>
      <c r="BC186" s="41" t="str">
        <f t="shared" si="122"/>
        <v>132</v>
      </c>
      <c r="BD186" s="34">
        <f>IF(ISNUMBER(MATCH(BB186,$BB$6:BB185,0)),2,"")</f>
        <v>2</v>
      </c>
      <c r="BE186" s="34" t="str">
        <f t="shared" si="123"/>
        <v/>
      </c>
      <c r="BK186" s="81">
        <f>IFERROR(IF(D186="",0,MATCH(D186,$D$6:D185,0)),0)+BL186</f>
        <v>0</v>
      </c>
      <c r="BL186" s="81">
        <f t="shared" si="124"/>
        <v>0</v>
      </c>
    </row>
    <row r="187" spans="2:64" x14ac:dyDescent="0.25">
      <c r="B187" s="5">
        <v>181</v>
      </c>
      <c r="C187" s="34" t="str">
        <f>IFERROR(IF(Calculation!D187="","",1),"")</f>
        <v/>
      </c>
      <c r="D187" s="67" t="str">
        <f>IFERROR(IF(INDEX(Mindmap!$B$9:$B$408,B187,1)=0,"",INDEX(Mindmap!$B$9:$B$408,B187,1)),"")</f>
        <v/>
      </c>
      <c r="E187" s="67">
        <f t="shared" si="94"/>
        <v>999999999</v>
      </c>
      <c r="F187" s="67" t="str">
        <f t="shared" si="126"/>
        <v/>
      </c>
      <c r="G187" s="67" t="str">
        <f t="shared" si="127"/>
        <v/>
      </c>
      <c r="H187" s="67" t="str">
        <f t="shared" si="128"/>
        <v/>
      </c>
      <c r="I187" s="67" t="str">
        <f t="shared" si="129"/>
        <v/>
      </c>
      <c r="J187" s="67" t="str">
        <f t="shared" si="130"/>
        <v/>
      </c>
      <c r="K187" s="67" t="str">
        <f t="shared" si="131"/>
        <v/>
      </c>
      <c r="L187" s="67" t="str">
        <f t="shared" si="132"/>
        <v/>
      </c>
      <c r="M187" s="67" t="str">
        <f t="shared" si="133"/>
        <v/>
      </c>
      <c r="N187" s="67" t="str">
        <f t="shared" si="134"/>
        <v/>
      </c>
      <c r="O187" s="67" t="str">
        <f t="shared" si="135"/>
        <v/>
      </c>
      <c r="P187" s="67" t="str">
        <f t="shared" si="136"/>
        <v/>
      </c>
      <c r="Q187" s="67" t="str">
        <f t="shared" si="114"/>
        <v/>
      </c>
      <c r="R187" s="37" t="str">
        <f t="shared" si="105"/>
        <v/>
      </c>
      <c r="S187" s="67">
        <f t="shared" si="115"/>
        <v>999999999</v>
      </c>
      <c r="T187" s="67" t="str">
        <f t="shared" si="106"/>
        <v/>
      </c>
      <c r="U187" s="68" t="str">
        <f>IFERROR(""&amp;INDEX(automaticUpdate,MATCH(Calculation!T187,changerange,0),1),"")</f>
        <v/>
      </c>
      <c r="V187" s="68" t="str">
        <f>IFERROR(IF(LEN(INDEX(Mindmap!$D$9:$D$407,MATCH(Calculation!T187,changerange,0),1))=0,"",INDEX(Mindmap!$D$9:$D$407,MATCH(Calculation!T187,changerange,0),1)),"")</f>
        <v/>
      </c>
      <c r="W187" s="67" t="str">
        <f t="shared" si="137"/>
        <v xml:space="preserve"> - </v>
      </c>
      <c r="X187" s="34" t="str">
        <f t="array" ref="X187">IFERROR(IF(AND(LEN(T187)&gt;0, Y187&gt;1),IF(MATCH(1,(IFERROR(SEARCH(T187&amp;".",$T$7:$T$406),0)),0)&gt;0,""),""),maxL)</f>
        <v/>
      </c>
      <c r="Y187" s="35" t="str">
        <f t="shared" si="116"/>
        <v/>
      </c>
      <c r="Z187" s="34" t="str">
        <f t="shared" si="108"/>
        <v/>
      </c>
      <c r="AA187" s="36" t="str">
        <f t="shared" si="109"/>
        <v/>
      </c>
      <c r="AB187" s="34" t="str">
        <f t="shared" si="138"/>
        <v/>
      </c>
      <c r="AC187" s="34" t="str">
        <f t="shared" si="139"/>
        <v/>
      </c>
      <c r="AH187" s="80" t="str">
        <f t="shared" si="112"/>
        <v/>
      </c>
      <c r="AI187" s="39" t="str">
        <f t="array" aca="1" ref="AI187" ca="1">IF(AND(X187="",ISNUMBER(Y187)),IF(Y187=1,IF($AJ$5&lt;=COUNTIF($Y$7:$Y$406,1),COUNTIF($Y$7:Y187,1),IFERROR(IF($BI$20="Y",0.5,1)*$AJ$5*COUNTIF($Y$7:Y187,1)/(1+COUNTIF($Y$7:$Y$406,1)), COUNTIF($Y$7:Y187,1))),
IF(OR(Y188=Y189,AND(Y188&gt;Y187,Y186&gt;=Y187)),AVERAGE(OFFSET(AJ187,0,0,IFERROR(MATCH(TRUE,Y188:$Y$406&lt;=Y187,0),406),1)),MIN(OFFSET(AJ187,0,0,IFERROR(MATCH(Y187,Y188:$Y$406,0),406),1)))),"")</f>
        <v/>
      </c>
      <c r="AJ187" s="40" t="str">
        <f>IF(ISNUMBER(X187),COUNT($X$7:X187),"")</f>
        <v/>
      </c>
      <c r="AL187" s="40" t="str">
        <f t="shared" si="117"/>
        <v/>
      </c>
      <c r="AM187" s="40" t="str">
        <f t="shared" si="118"/>
        <v/>
      </c>
      <c r="AP187" s="34" t="str">
        <f t="shared" si="119"/>
        <v/>
      </c>
      <c r="AQ187" s="34" t="str">
        <f t="shared" si="113"/>
        <v/>
      </c>
      <c r="AS187" s="5"/>
      <c r="AT187" s="16"/>
      <c r="AU187" s="16"/>
      <c r="AV187" s="108"/>
      <c r="AW187" s="109"/>
      <c r="AX187" s="34" t="str">
        <f t="shared" si="120"/>
        <v/>
      </c>
      <c r="AY187" s="34" t="str">
        <f t="shared" si="121"/>
        <v/>
      </c>
      <c r="BA187" s="91" t="str">
        <f>IF(OR(BB187="",BC187&lt;&gt;"",BD187&lt;&gt;""),"",COUNT($BA$6:BA186)+1)</f>
        <v/>
      </c>
      <c r="BB187" s="90" t="str">
        <f t="shared" si="125"/>
        <v/>
      </c>
      <c r="BC187" s="41" t="str">
        <f t="shared" si="122"/>
        <v>132</v>
      </c>
      <c r="BD187" s="34">
        <f>IF(ISNUMBER(MATCH(BB187,$BB$6:BB186,0)),2,"")</f>
        <v>2</v>
      </c>
      <c r="BE187" s="34" t="str">
        <f t="shared" si="123"/>
        <v/>
      </c>
      <c r="BK187" s="81">
        <f>IFERROR(IF(D187="",0,MATCH(D187,$D$6:D186,0)),0)+BL187</f>
        <v>0</v>
      </c>
      <c r="BL187" s="81">
        <f t="shared" si="124"/>
        <v>0</v>
      </c>
    </row>
    <row r="188" spans="2:64" x14ac:dyDescent="0.25">
      <c r="B188" s="5">
        <v>182</v>
      </c>
      <c r="C188" s="34" t="str">
        <f>IFERROR(IF(Calculation!D188="","",1),"")</f>
        <v/>
      </c>
      <c r="D188" s="67" t="str">
        <f>IFERROR(IF(INDEX(Mindmap!$B$9:$B$408,B188,1)=0,"",INDEX(Mindmap!$B$9:$B$408,B188,1)),"")</f>
        <v/>
      </c>
      <c r="E188" s="67">
        <f t="shared" si="94"/>
        <v>999999999</v>
      </c>
      <c r="F188" s="67" t="str">
        <f t="shared" si="126"/>
        <v/>
      </c>
      <c r="G188" s="67" t="str">
        <f t="shared" si="127"/>
        <v/>
      </c>
      <c r="H188" s="67" t="str">
        <f t="shared" si="128"/>
        <v/>
      </c>
      <c r="I188" s="67" t="str">
        <f t="shared" si="129"/>
        <v/>
      </c>
      <c r="J188" s="67" t="str">
        <f t="shared" si="130"/>
        <v/>
      </c>
      <c r="K188" s="67" t="str">
        <f t="shared" si="131"/>
        <v/>
      </c>
      <c r="L188" s="67" t="str">
        <f t="shared" si="132"/>
        <v/>
      </c>
      <c r="M188" s="67" t="str">
        <f t="shared" si="133"/>
        <v/>
      </c>
      <c r="N188" s="67" t="str">
        <f t="shared" si="134"/>
        <v/>
      </c>
      <c r="O188" s="67" t="str">
        <f t="shared" si="135"/>
        <v/>
      </c>
      <c r="P188" s="67" t="str">
        <f t="shared" si="136"/>
        <v/>
      </c>
      <c r="Q188" s="67" t="str">
        <f t="shared" si="114"/>
        <v/>
      </c>
      <c r="R188" s="37" t="str">
        <f t="shared" si="105"/>
        <v/>
      </c>
      <c r="S188" s="67">
        <f t="shared" si="115"/>
        <v>999999999</v>
      </c>
      <c r="T188" s="67" t="str">
        <f t="shared" si="106"/>
        <v/>
      </c>
      <c r="U188" s="68" t="str">
        <f>IFERROR(""&amp;INDEX(automaticUpdate,MATCH(Calculation!T188,changerange,0),1),"")</f>
        <v/>
      </c>
      <c r="V188" s="68" t="str">
        <f>IFERROR(IF(LEN(INDEX(Mindmap!$D$9:$D$407,MATCH(Calculation!T188,changerange,0),1))=0,"",INDEX(Mindmap!$D$9:$D$407,MATCH(Calculation!T188,changerange,0),1)),"")</f>
        <v/>
      </c>
      <c r="W188" s="67" t="str">
        <f t="shared" si="137"/>
        <v xml:space="preserve"> - </v>
      </c>
      <c r="X188" s="34" t="str">
        <f t="array" ref="X188">IFERROR(IF(AND(LEN(T188)&gt;0, Y188&gt;1),IF(MATCH(1,(IFERROR(SEARCH(T188&amp;".",$T$7:$T$406),0)),0)&gt;0,""),""),maxL)</f>
        <v/>
      </c>
      <c r="Y188" s="35" t="str">
        <f t="shared" si="116"/>
        <v/>
      </c>
      <c r="Z188" s="34" t="str">
        <f t="shared" si="108"/>
        <v/>
      </c>
      <c r="AA188" s="36" t="str">
        <f t="shared" si="109"/>
        <v/>
      </c>
      <c r="AB188" s="34" t="str">
        <f t="shared" si="138"/>
        <v/>
      </c>
      <c r="AC188" s="34" t="str">
        <f t="shared" si="139"/>
        <v/>
      </c>
      <c r="AH188" s="80" t="str">
        <f t="shared" si="112"/>
        <v/>
      </c>
      <c r="AI188" s="39" t="str">
        <f t="array" aca="1" ref="AI188" ca="1">IF(AND(X188="",ISNUMBER(Y188)),IF(Y188=1,IF($AJ$5&lt;=COUNTIF($Y$7:$Y$406,1),COUNTIF($Y$7:Y188,1),IFERROR(IF($BI$20="Y",0.5,1)*$AJ$5*COUNTIF($Y$7:Y188,1)/(1+COUNTIF($Y$7:$Y$406,1)), COUNTIF($Y$7:Y188,1))),
IF(OR(Y189=Y190,AND(Y189&gt;Y188,Y187&gt;=Y188)),AVERAGE(OFFSET(AJ188,0,0,IFERROR(MATCH(TRUE,Y189:$Y$406&lt;=Y188,0),406),1)),MIN(OFFSET(AJ188,0,0,IFERROR(MATCH(Y188,Y189:$Y$406,0),406),1)))),"")</f>
        <v/>
      </c>
      <c r="AJ188" s="40" t="str">
        <f>IF(ISNUMBER(X188),COUNT($X$7:X188),"")</f>
        <v/>
      </c>
      <c r="AL188" s="40" t="str">
        <f t="shared" si="117"/>
        <v/>
      </c>
      <c r="AM188" s="40" t="str">
        <f t="shared" si="118"/>
        <v/>
      </c>
      <c r="AP188" s="34" t="str">
        <f t="shared" si="119"/>
        <v/>
      </c>
      <c r="AQ188" s="34" t="str">
        <f t="shared" si="113"/>
        <v/>
      </c>
      <c r="AS188" s="5"/>
      <c r="AT188" s="16"/>
      <c r="AU188" s="16"/>
      <c r="AV188" s="108"/>
      <c r="AW188" s="109"/>
      <c r="AX188" s="34" t="str">
        <f t="shared" si="120"/>
        <v/>
      </c>
      <c r="AY188" s="34" t="str">
        <f t="shared" si="121"/>
        <v/>
      </c>
      <c r="BA188" s="91" t="str">
        <f>IF(OR(BB188="",BC188&lt;&gt;"",BD188&lt;&gt;""),"",COUNT($BA$6:BA187)+1)</f>
        <v/>
      </c>
      <c r="BB188" s="90" t="str">
        <f t="shared" si="125"/>
        <v/>
      </c>
      <c r="BC188" s="41" t="str">
        <f t="shared" si="122"/>
        <v>132</v>
      </c>
      <c r="BD188" s="34">
        <f>IF(ISNUMBER(MATCH(BB188,$BB$6:BB187,0)),2,"")</f>
        <v>2</v>
      </c>
      <c r="BE188" s="34" t="str">
        <f t="shared" si="123"/>
        <v/>
      </c>
      <c r="BK188" s="81">
        <f>IFERROR(IF(D188="",0,MATCH(D188,$D$6:D187,0)),0)+BL188</f>
        <v>0</v>
      </c>
      <c r="BL188" s="81">
        <f t="shared" si="124"/>
        <v>0</v>
      </c>
    </row>
    <row r="189" spans="2:64" x14ac:dyDescent="0.25">
      <c r="B189" s="5">
        <v>183</v>
      </c>
      <c r="C189" s="34" t="str">
        <f>IFERROR(IF(Calculation!D189="","",1),"")</f>
        <v/>
      </c>
      <c r="D189" s="67" t="str">
        <f>IFERROR(IF(INDEX(Mindmap!$B$9:$B$408,B189,1)=0,"",INDEX(Mindmap!$B$9:$B$408,B189,1)),"")</f>
        <v/>
      </c>
      <c r="E189" s="67">
        <f t="shared" si="94"/>
        <v>999999999</v>
      </c>
      <c r="F189" s="67" t="str">
        <f t="shared" si="126"/>
        <v/>
      </c>
      <c r="G189" s="67" t="str">
        <f t="shared" si="127"/>
        <v/>
      </c>
      <c r="H189" s="67" t="str">
        <f t="shared" si="128"/>
        <v/>
      </c>
      <c r="I189" s="67" t="str">
        <f t="shared" si="129"/>
        <v/>
      </c>
      <c r="J189" s="67" t="str">
        <f t="shared" si="130"/>
        <v/>
      </c>
      <c r="K189" s="67" t="str">
        <f t="shared" si="131"/>
        <v/>
      </c>
      <c r="L189" s="67" t="str">
        <f t="shared" si="132"/>
        <v/>
      </c>
      <c r="M189" s="67" t="str">
        <f t="shared" si="133"/>
        <v/>
      </c>
      <c r="N189" s="67" t="str">
        <f t="shared" si="134"/>
        <v/>
      </c>
      <c r="O189" s="67" t="str">
        <f t="shared" si="135"/>
        <v/>
      </c>
      <c r="P189" s="67" t="str">
        <f t="shared" si="136"/>
        <v/>
      </c>
      <c r="Q189" s="67" t="str">
        <f t="shared" si="114"/>
        <v/>
      </c>
      <c r="R189" s="37" t="str">
        <f t="shared" si="105"/>
        <v/>
      </c>
      <c r="S189" s="67">
        <f t="shared" si="115"/>
        <v>999999999</v>
      </c>
      <c r="T189" s="67" t="str">
        <f t="shared" si="106"/>
        <v/>
      </c>
      <c r="U189" s="68" t="str">
        <f>IFERROR(""&amp;INDEX(automaticUpdate,MATCH(Calculation!T189,changerange,0),1),"")</f>
        <v/>
      </c>
      <c r="V189" s="68" t="str">
        <f>IFERROR(IF(LEN(INDEX(Mindmap!$D$9:$D$407,MATCH(Calculation!T189,changerange,0),1))=0,"",INDEX(Mindmap!$D$9:$D$407,MATCH(Calculation!T189,changerange,0),1)),"")</f>
        <v/>
      </c>
      <c r="W189" s="67" t="str">
        <f t="shared" si="137"/>
        <v xml:space="preserve"> - </v>
      </c>
      <c r="X189" s="34" t="str">
        <f t="array" ref="X189">IFERROR(IF(AND(LEN(T189)&gt;0, Y189&gt;1),IF(MATCH(1,(IFERROR(SEARCH(T189&amp;".",$T$7:$T$406),0)),0)&gt;0,""),""),maxL)</f>
        <v/>
      </c>
      <c r="Y189" s="35" t="str">
        <f t="shared" si="116"/>
        <v/>
      </c>
      <c r="Z189" s="34" t="str">
        <f t="shared" si="108"/>
        <v/>
      </c>
      <c r="AA189" s="36" t="str">
        <f t="shared" si="109"/>
        <v/>
      </c>
      <c r="AB189" s="34" t="str">
        <f t="shared" si="138"/>
        <v/>
      </c>
      <c r="AC189" s="34" t="str">
        <f t="shared" si="139"/>
        <v/>
      </c>
      <c r="AH189" s="80" t="str">
        <f t="shared" si="112"/>
        <v/>
      </c>
      <c r="AI189" s="39" t="str">
        <f t="array" aca="1" ref="AI189" ca="1">IF(AND(X189="",ISNUMBER(Y189)),IF(Y189=1,IF($AJ$5&lt;=COUNTIF($Y$7:$Y$406,1),COUNTIF($Y$7:Y189,1),IFERROR(IF($BI$20="Y",0.5,1)*$AJ$5*COUNTIF($Y$7:Y189,1)/(1+COUNTIF($Y$7:$Y$406,1)), COUNTIF($Y$7:Y189,1))),
IF(OR(Y190=Y191,AND(Y190&gt;Y189,Y188&gt;=Y189)),AVERAGE(OFFSET(AJ189,0,0,IFERROR(MATCH(TRUE,Y190:$Y$406&lt;=Y189,0),406),1)),MIN(OFFSET(AJ189,0,0,IFERROR(MATCH(Y189,Y190:$Y$406,0),406),1)))),"")</f>
        <v/>
      </c>
      <c r="AJ189" s="40" t="str">
        <f>IF(ISNUMBER(X189),COUNT($X$7:X189),"")</f>
        <v/>
      </c>
      <c r="AL189" s="40" t="str">
        <f t="shared" si="117"/>
        <v/>
      </c>
      <c r="AM189" s="40" t="str">
        <f t="shared" si="118"/>
        <v/>
      </c>
      <c r="AP189" s="34" t="str">
        <f t="shared" si="119"/>
        <v/>
      </c>
      <c r="AQ189" s="34" t="str">
        <f t="shared" si="113"/>
        <v/>
      </c>
      <c r="AS189" s="5"/>
      <c r="AT189" s="16"/>
      <c r="AU189" s="16"/>
      <c r="AV189" s="108"/>
      <c r="AW189" s="109"/>
      <c r="AX189" s="34" t="str">
        <f t="shared" si="120"/>
        <v/>
      </c>
      <c r="AY189" s="34" t="str">
        <f t="shared" si="121"/>
        <v/>
      </c>
      <c r="BA189" s="91" t="str">
        <f>IF(OR(BB189="",BC189&lt;&gt;"",BD189&lt;&gt;""),"",COUNT($BA$6:BA188)+1)</f>
        <v/>
      </c>
      <c r="BB189" s="90" t="str">
        <f t="shared" si="125"/>
        <v/>
      </c>
      <c r="BC189" s="41" t="str">
        <f t="shared" si="122"/>
        <v>132</v>
      </c>
      <c r="BD189" s="34">
        <f>IF(ISNUMBER(MATCH(BB189,$BB$6:BB188,0)),2,"")</f>
        <v>2</v>
      </c>
      <c r="BE189" s="34" t="str">
        <f t="shared" si="123"/>
        <v/>
      </c>
      <c r="BK189" s="81">
        <f>IFERROR(IF(D189="",0,MATCH(D189,$D$6:D188,0)),0)+BL189</f>
        <v>0</v>
      </c>
      <c r="BL189" s="81">
        <f t="shared" si="124"/>
        <v>0</v>
      </c>
    </row>
    <row r="190" spans="2:64" x14ac:dyDescent="0.25">
      <c r="B190" s="5">
        <v>184</v>
      </c>
      <c r="C190" s="34" t="str">
        <f>IFERROR(IF(Calculation!D190="","",1),"")</f>
        <v/>
      </c>
      <c r="D190" s="67" t="str">
        <f>IFERROR(IF(INDEX(Mindmap!$B$9:$B$408,B190,1)=0,"",INDEX(Mindmap!$B$9:$B$408,B190,1)),"")</f>
        <v/>
      </c>
      <c r="E190" s="67">
        <f t="shared" si="94"/>
        <v>999999999</v>
      </c>
      <c r="F190" s="67" t="str">
        <f t="shared" si="126"/>
        <v/>
      </c>
      <c r="G190" s="67" t="str">
        <f t="shared" si="127"/>
        <v/>
      </c>
      <c r="H190" s="67" t="str">
        <f t="shared" si="128"/>
        <v/>
      </c>
      <c r="I190" s="67" t="str">
        <f t="shared" si="129"/>
        <v/>
      </c>
      <c r="J190" s="67" t="str">
        <f t="shared" si="130"/>
        <v/>
      </c>
      <c r="K190" s="67" t="str">
        <f t="shared" si="131"/>
        <v/>
      </c>
      <c r="L190" s="67" t="str">
        <f t="shared" si="132"/>
        <v/>
      </c>
      <c r="M190" s="67" t="str">
        <f t="shared" si="133"/>
        <v/>
      </c>
      <c r="N190" s="67" t="str">
        <f t="shared" si="134"/>
        <v/>
      </c>
      <c r="O190" s="67" t="str">
        <f t="shared" si="135"/>
        <v/>
      </c>
      <c r="P190" s="67" t="str">
        <f t="shared" si="136"/>
        <v/>
      </c>
      <c r="Q190" s="67" t="str">
        <f t="shared" si="114"/>
        <v/>
      </c>
      <c r="R190" s="37" t="str">
        <f t="shared" si="105"/>
        <v/>
      </c>
      <c r="S190" s="67">
        <f t="shared" si="115"/>
        <v>999999999</v>
      </c>
      <c r="T190" s="67" t="str">
        <f t="shared" si="106"/>
        <v/>
      </c>
      <c r="U190" s="68" t="str">
        <f>IFERROR(""&amp;INDEX(automaticUpdate,MATCH(Calculation!T190,changerange,0),1),"")</f>
        <v/>
      </c>
      <c r="V190" s="68" t="str">
        <f>IFERROR(IF(LEN(INDEX(Mindmap!$D$9:$D$407,MATCH(Calculation!T190,changerange,0),1))=0,"",INDEX(Mindmap!$D$9:$D$407,MATCH(Calculation!T190,changerange,0),1)),"")</f>
        <v/>
      </c>
      <c r="W190" s="67" t="str">
        <f t="shared" si="137"/>
        <v xml:space="preserve"> - </v>
      </c>
      <c r="X190" s="34" t="str">
        <f t="array" ref="X190">IFERROR(IF(AND(LEN(T190)&gt;0, Y190&gt;1),IF(MATCH(1,(IFERROR(SEARCH(T190&amp;".",$T$7:$T$406),0)),0)&gt;0,""),""),maxL)</f>
        <v/>
      </c>
      <c r="Y190" s="35" t="str">
        <f t="shared" si="116"/>
        <v/>
      </c>
      <c r="Z190" s="34" t="str">
        <f t="shared" si="108"/>
        <v/>
      </c>
      <c r="AA190" s="36" t="str">
        <f t="shared" si="109"/>
        <v/>
      </c>
      <c r="AB190" s="34" t="str">
        <f t="shared" si="138"/>
        <v/>
      </c>
      <c r="AC190" s="34" t="str">
        <f t="shared" si="139"/>
        <v/>
      </c>
      <c r="AH190" s="80" t="str">
        <f t="shared" si="112"/>
        <v/>
      </c>
      <c r="AI190" s="39" t="str">
        <f t="array" aca="1" ref="AI190" ca="1">IF(AND(X190="",ISNUMBER(Y190)),IF(Y190=1,IF($AJ$5&lt;=COUNTIF($Y$7:$Y$406,1),COUNTIF($Y$7:Y190,1),IFERROR(IF($BI$20="Y",0.5,1)*$AJ$5*COUNTIF($Y$7:Y190,1)/(1+COUNTIF($Y$7:$Y$406,1)), COUNTIF($Y$7:Y190,1))),
IF(OR(Y191=Y192,AND(Y191&gt;Y190,Y189&gt;=Y190)),AVERAGE(OFFSET(AJ190,0,0,IFERROR(MATCH(TRUE,Y191:$Y$406&lt;=Y190,0),406),1)),MIN(OFFSET(AJ190,0,0,IFERROR(MATCH(Y190,Y191:$Y$406,0),406),1)))),"")</f>
        <v/>
      </c>
      <c r="AJ190" s="40" t="str">
        <f>IF(ISNUMBER(X190),COUNT($X$7:X190),"")</f>
        <v/>
      </c>
      <c r="AL190" s="40" t="str">
        <f t="shared" si="117"/>
        <v/>
      </c>
      <c r="AM190" s="40" t="str">
        <f t="shared" si="118"/>
        <v/>
      </c>
      <c r="AP190" s="34" t="str">
        <f t="shared" si="119"/>
        <v/>
      </c>
      <c r="AQ190" s="34" t="str">
        <f t="shared" si="113"/>
        <v/>
      </c>
      <c r="AS190" s="5"/>
      <c r="AT190" s="16"/>
      <c r="AU190" s="16"/>
      <c r="AV190" s="108"/>
      <c r="AW190" s="109"/>
      <c r="AX190" s="34" t="str">
        <f t="shared" si="120"/>
        <v/>
      </c>
      <c r="AY190" s="34" t="str">
        <f t="shared" si="121"/>
        <v/>
      </c>
      <c r="BA190" s="91" t="str">
        <f>IF(OR(BB190="",BC190&lt;&gt;"",BD190&lt;&gt;""),"",COUNT($BA$6:BA189)+1)</f>
        <v/>
      </c>
      <c r="BB190" s="90" t="str">
        <f t="shared" si="125"/>
        <v/>
      </c>
      <c r="BC190" s="41" t="str">
        <f t="shared" si="122"/>
        <v>132</v>
      </c>
      <c r="BD190" s="34">
        <f>IF(ISNUMBER(MATCH(BB190,$BB$6:BB189,0)),2,"")</f>
        <v>2</v>
      </c>
      <c r="BE190" s="34" t="str">
        <f t="shared" si="123"/>
        <v/>
      </c>
      <c r="BK190" s="81">
        <f>IFERROR(IF(D190="",0,MATCH(D190,$D$6:D189,0)),0)+BL190</f>
        <v>0</v>
      </c>
      <c r="BL190" s="81">
        <f t="shared" si="124"/>
        <v>0</v>
      </c>
    </row>
    <row r="191" spans="2:64" x14ac:dyDescent="0.25">
      <c r="B191" s="5">
        <v>185</v>
      </c>
      <c r="C191" s="34" t="str">
        <f>IFERROR(IF(Calculation!D191="","",1),"")</f>
        <v/>
      </c>
      <c r="D191" s="67" t="str">
        <f>IFERROR(IF(INDEX(Mindmap!$B$9:$B$408,B191,1)=0,"",INDEX(Mindmap!$B$9:$B$408,B191,1)),"")</f>
        <v/>
      </c>
      <c r="E191" s="67">
        <f t="shared" si="94"/>
        <v>999999999</v>
      </c>
      <c r="F191" s="67" t="str">
        <f t="shared" si="126"/>
        <v/>
      </c>
      <c r="G191" s="67" t="str">
        <f t="shared" si="127"/>
        <v/>
      </c>
      <c r="H191" s="67" t="str">
        <f t="shared" si="128"/>
        <v/>
      </c>
      <c r="I191" s="67" t="str">
        <f t="shared" si="129"/>
        <v/>
      </c>
      <c r="J191" s="67" t="str">
        <f t="shared" si="130"/>
        <v/>
      </c>
      <c r="K191" s="67" t="str">
        <f t="shared" si="131"/>
        <v/>
      </c>
      <c r="L191" s="67" t="str">
        <f t="shared" si="132"/>
        <v/>
      </c>
      <c r="M191" s="67" t="str">
        <f t="shared" si="133"/>
        <v/>
      </c>
      <c r="N191" s="67" t="str">
        <f t="shared" si="134"/>
        <v/>
      </c>
      <c r="O191" s="67" t="str">
        <f t="shared" si="135"/>
        <v/>
      </c>
      <c r="P191" s="67" t="str">
        <f t="shared" si="136"/>
        <v/>
      </c>
      <c r="Q191" s="67" t="str">
        <f t="shared" si="114"/>
        <v/>
      </c>
      <c r="R191" s="37" t="str">
        <f t="shared" si="105"/>
        <v/>
      </c>
      <c r="S191" s="67">
        <f t="shared" si="115"/>
        <v>999999999</v>
      </c>
      <c r="T191" s="67" t="str">
        <f t="shared" si="106"/>
        <v/>
      </c>
      <c r="U191" s="68" t="str">
        <f>IFERROR(""&amp;INDEX(automaticUpdate,MATCH(Calculation!T191,changerange,0),1),"")</f>
        <v/>
      </c>
      <c r="V191" s="68" t="str">
        <f>IFERROR(IF(LEN(INDEX(Mindmap!$D$9:$D$407,MATCH(Calculation!T191,changerange,0),1))=0,"",INDEX(Mindmap!$D$9:$D$407,MATCH(Calculation!T191,changerange,0),1)),"")</f>
        <v/>
      </c>
      <c r="W191" s="67" t="str">
        <f t="shared" si="137"/>
        <v xml:space="preserve"> - </v>
      </c>
      <c r="X191" s="34" t="str">
        <f t="array" ref="X191">IFERROR(IF(AND(LEN(T191)&gt;0, Y191&gt;1),IF(MATCH(1,(IFERROR(SEARCH(T191&amp;".",$T$7:$T$406),0)),0)&gt;0,""),""),maxL)</f>
        <v/>
      </c>
      <c r="Y191" s="35" t="str">
        <f t="shared" si="116"/>
        <v/>
      </c>
      <c r="Z191" s="34" t="str">
        <f t="shared" si="108"/>
        <v/>
      </c>
      <c r="AA191" s="36" t="str">
        <f t="shared" si="109"/>
        <v/>
      </c>
      <c r="AB191" s="34" t="str">
        <f t="shared" si="138"/>
        <v/>
      </c>
      <c r="AC191" s="34" t="str">
        <f t="shared" si="139"/>
        <v/>
      </c>
      <c r="AH191" s="80" t="str">
        <f t="shared" si="112"/>
        <v/>
      </c>
      <c r="AI191" s="39" t="str">
        <f t="array" aca="1" ref="AI191" ca="1">IF(AND(X191="",ISNUMBER(Y191)),IF(Y191=1,IF($AJ$5&lt;=COUNTIF($Y$7:$Y$406,1),COUNTIF($Y$7:Y191,1),IFERROR(IF($BI$20="Y",0.5,1)*$AJ$5*COUNTIF($Y$7:Y191,1)/(1+COUNTIF($Y$7:$Y$406,1)), COUNTIF($Y$7:Y191,1))),
IF(OR(Y192=Y193,AND(Y192&gt;Y191,Y190&gt;=Y191)),AVERAGE(OFFSET(AJ191,0,0,IFERROR(MATCH(TRUE,Y192:$Y$406&lt;=Y191,0),406),1)),MIN(OFFSET(AJ191,0,0,IFERROR(MATCH(Y191,Y192:$Y$406,0),406),1)))),"")</f>
        <v/>
      </c>
      <c r="AJ191" s="40" t="str">
        <f>IF(ISNUMBER(X191),COUNT($X$7:X191),"")</f>
        <v/>
      </c>
      <c r="AL191" s="40" t="str">
        <f t="shared" si="117"/>
        <v/>
      </c>
      <c r="AM191" s="40" t="str">
        <f t="shared" si="118"/>
        <v/>
      </c>
      <c r="AP191" s="34" t="str">
        <f t="shared" si="119"/>
        <v/>
      </c>
      <c r="AQ191" s="34" t="str">
        <f t="shared" si="113"/>
        <v/>
      </c>
      <c r="AS191" s="5"/>
      <c r="AT191" s="16"/>
      <c r="AU191" s="16"/>
      <c r="AV191" s="108"/>
      <c r="AW191" s="109"/>
      <c r="AX191" s="34" t="str">
        <f t="shared" si="120"/>
        <v/>
      </c>
      <c r="AY191" s="34" t="str">
        <f t="shared" si="121"/>
        <v/>
      </c>
      <c r="BA191" s="91" t="str">
        <f>IF(OR(BB191="",BC191&lt;&gt;"",BD191&lt;&gt;""),"",COUNT($BA$6:BA190)+1)</f>
        <v/>
      </c>
      <c r="BB191" s="90" t="str">
        <f t="shared" si="125"/>
        <v/>
      </c>
      <c r="BC191" s="41" t="str">
        <f t="shared" si="122"/>
        <v>132</v>
      </c>
      <c r="BD191" s="34">
        <f>IF(ISNUMBER(MATCH(BB191,$BB$6:BB190,0)),2,"")</f>
        <v>2</v>
      </c>
      <c r="BE191" s="34" t="str">
        <f t="shared" si="123"/>
        <v/>
      </c>
      <c r="BK191" s="81">
        <f>IFERROR(IF(D191="",0,MATCH(D191,$D$6:D190,0)),0)+BL191</f>
        <v>0</v>
      </c>
      <c r="BL191" s="81">
        <f t="shared" si="124"/>
        <v>0</v>
      </c>
    </row>
    <row r="192" spans="2:64" x14ac:dyDescent="0.25">
      <c r="B192" s="5">
        <v>186</v>
      </c>
      <c r="C192" s="34" t="str">
        <f>IFERROR(IF(Calculation!D192="","",1),"")</f>
        <v/>
      </c>
      <c r="D192" s="67" t="str">
        <f>IFERROR(IF(INDEX(Mindmap!$B$9:$B$408,B192,1)=0,"",INDEX(Mindmap!$B$9:$B$408,B192,1)),"")</f>
        <v/>
      </c>
      <c r="E192" s="67">
        <f t="shared" si="94"/>
        <v>999999999</v>
      </c>
      <c r="F192" s="67" t="str">
        <f t="shared" si="126"/>
        <v/>
      </c>
      <c r="G192" s="67" t="str">
        <f t="shared" si="127"/>
        <v/>
      </c>
      <c r="H192" s="67" t="str">
        <f t="shared" si="128"/>
        <v/>
      </c>
      <c r="I192" s="67" t="str">
        <f t="shared" si="129"/>
        <v/>
      </c>
      <c r="J192" s="67" t="str">
        <f t="shared" si="130"/>
        <v/>
      </c>
      <c r="K192" s="67" t="str">
        <f t="shared" si="131"/>
        <v/>
      </c>
      <c r="L192" s="67" t="str">
        <f t="shared" si="132"/>
        <v/>
      </c>
      <c r="M192" s="67" t="str">
        <f t="shared" si="133"/>
        <v/>
      </c>
      <c r="N192" s="67" t="str">
        <f t="shared" si="134"/>
        <v/>
      </c>
      <c r="O192" s="67" t="str">
        <f t="shared" si="135"/>
        <v/>
      </c>
      <c r="P192" s="67" t="str">
        <f t="shared" si="136"/>
        <v/>
      </c>
      <c r="Q192" s="67" t="str">
        <f t="shared" si="114"/>
        <v/>
      </c>
      <c r="R192" s="37" t="str">
        <f t="shared" si="105"/>
        <v/>
      </c>
      <c r="S192" s="67">
        <f t="shared" si="115"/>
        <v>999999999</v>
      </c>
      <c r="T192" s="67" t="str">
        <f t="shared" si="106"/>
        <v/>
      </c>
      <c r="U192" s="68" t="str">
        <f>IFERROR(""&amp;INDEX(automaticUpdate,MATCH(Calculation!T192,changerange,0),1),"")</f>
        <v/>
      </c>
      <c r="V192" s="68" t="str">
        <f>IFERROR(IF(LEN(INDEX(Mindmap!$D$9:$D$407,MATCH(Calculation!T192,changerange,0),1))=0,"",INDEX(Mindmap!$D$9:$D$407,MATCH(Calculation!T192,changerange,0),1)),"")</f>
        <v/>
      </c>
      <c r="W192" s="67" t="str">
        <f t="shared" si="137"/>
        <v xml:space="preserve"> - </v>
      </c>
      <c r="X192" s="34" t="str">
        <f t="array" ref="X192">IFERROR(IF(AND(LEN(T192)&gt;0, Y192&gt;1),IF(MATCH(1,(IFERROR(SEARCH(T192&amp;".",$T$7:$T$406),0)),0)&gt;0,""),""),maxL)</f>
        <v/>
      </c>
      <c r="Y192" s="35" t="str">
        <f t="shared" si="116"/>
        <v/>
      </c>
      <c r="Z192" s="34" t="str">
        <f t="shared" si="108"/>
        <v/>
      </c>
      <c r="AA192" s="36" t="str">
        <f t="shared" si="109"/>
        <v/>
      </c>
      <c r="AB192" s="34" t="str">
        <f t="shared" si="138"/>
        <v/>
      </c>
      <c r="AC192" s="34" t="str">
        <f t="shared" si="139"/>
        <v/>
      </c>
      <c r="AH192" s="80" t="str">
        <f t="shared" si="112"/>
        <v/>
      </c>
      <c r="AI192" s="39" t="str">
        <f t="array" aca="1" ref="AI192" ca="1">IF(AND(X192="",ISNUMBER(Y192)),IF(Y192=1,IF($AJ$5&lt;=COUNTIF($Y$7:$Y$406,1),COUNTIF($Y$7:Y192,1),IFERROR(IF($BI$20="Y",0.5,1)*$AJ$5*COUNTIF($Y$7:Y192,1)/(1+COUNTIF($Y$7:$Y$406,1)), COUNTIF($Y$7:Y192,1))),
IF(OR(Y193=Y194,AND(Y193&gt;Y192,Y191&gt;=Y192)),AVERAGE(OFFSET(AJ192,0,0,IFERROR(MATCH(TRUE,Y193:$Y$406&lt;=Y192,0),406),1)),MIN(OFFSET(AJ192,0,0,IFERROR(MATCH(Y192,Y193:$Y$406,0),406),1)))),"")</f>
        <v/>
      </c>
      <c r="AJ192" s="40" t="str">
        <f>IF(ISNUMBER(X192),COUNT($X$7:X192),"")</f>
        <v/>
      </c>
      <c r="AL192" s="40" t="str">
        <f t="shared" si="117"/>
        <v/>
      </c>
      <c r="AM192" s="40" t="str">
        <f t="shared" si="118"/>
        <v/>
      </c>
      <c r="AP192" s="34" t="str">
        <f t="shared" si="119"/>
        <v/>
      </c>
      <c r="AQ192" s="34" t="str">
        <f t="shared" si="113"/>
        <v/>
      </c>
      <c r="AS192" s="5"/>
      <c r="AT192" s="16"/>
      <c r="AU192" s="16"/>
      <c r="AV192" s="108"/>
      <c r="AW192" s="109"/>
      <c r="AX192" s="34" t="str">
        <f t="shared" si="120"/>
        <v/>
      </c>
      <c r="AY192" s="34" t="str">
        <f t="shared" si="121"/>
        <v/>
      </c>
      <c r="BA192" s="91" t="str">
        <f>IF(OR(BB192="",BC192&lt;&gt;"",BD192&lt;&gt;""),"",COUNT($BA$6:BA191)+1)</f>
        <v/>
      </c>
      <c r="BB192" s="90" t="str">
        <f t="shared" si="125"/>
        <v/>
      </c>
      <c r="BC192" s="41" t="str">
        <f t="shared" si="122"/>
        <v>132</v>
      </c>
      <c r="BD192" s="34">
        <f>IF(ISNUMBER(MATCH(BB192,$BB$6:BB191,0)),2,"")</f>
        <v>2</v>
      </c>
      <c r="BE192" s="34" t="str">
        <f t="shared" si="123"/>
        <v/>
      </c>
      <c r="BK192" s="81">
        <f>IFERROR(IF(D192="",0,MATCH(D192,$D$6:D191,0)),0)+BL192</f>
        <v>0</v>
      </c>
      <c r="BL192" s="81">
        <f t="shared" si="124"/>
        <v>0</v>
      </c>
    </row>
    <row r="193" spans="2:64" x14ac:dyDescent="0.25">
      <c r="B193" s="5">
        <v>187</v>
      </c>
      <c r="C193" s="34" t="str">
        <f>IFERROR(IF(Calculation!D193="","",1),"")</f>
        <v/>
      </c>
      <c r="D193" s="67" t="str">
        <f>IFERROR(IF(INDEX(Mindmap!$B$9:$B$408,B193,1)=0,"",INDEX(Mindmap!$B$9:$B$408,B193,1)),"")</f>
        <v/>
      </c>
      <c r="E193" s="67">
        <f t="shared" si="94"/>
        <v>999999999</v>
      </c>
      <c r="F193" s="67" t="str">
        <f t="shared" si="126"/>
        <v/>
      </c>
      <c r="G193" s="67" t="str">
        <f t="shared" si="127"/>
        <v/>
      </c>
      <c r="H193" s="67" t="str">
        <f t="shared" si="128"/>
        <v/>
      </c>
      <c r="I193" s="67" t="str">
        <f t="shared" si="129"/>
        <v/>
      </c>
      <c r="J193" s="67" t="str">
        <f t="shared" si="130"/>
        <v/>
      </c>
      <c r="K193" s="67" t="str">
        <f t="shared" si="131"/>
        <v/>
      </c>
      <c r="L193" s="67" t="str">
        <f t="shared" si="132"/>
        <v/>
      </c>
      <c r="M193" s="67" t="str">
        <f t="shared" si="133"/>
        <v/>
      </c>
      <c r="N193" s="67" t="str">
        <f t="shared" si="134"/>
        <v/>
      </c>
      <c r="O193" s="67" t="str">
        <f t="shared" si="135"/>
        <v/>
      </c>
      <c r="P193" s="67" t="str">
        <f t="shared" si="136"/>
        <v/>
      </c>
      <c r="Q193" s="67" t="str">
        <f t="shared" si="114"/>
        <v/>
      </c>
      <c r="R193" s="37" t="str">
        <f t="shared" si="105"/>
        <v/>
      </c>
      <c r="S193" s="67">
        <f t="shared" si="115"/>
        <v>999999999</v>
      </c>
      <c r="T193" s="67" t="str">
        <f t="shared" si="106"/>
        <v/>
      </c>
      <c r="U193" s="68" t="str">
        <f>IFERROR(""&amp;INDEX(automaticUpdate,MATCH(Calculation!T193,changerange,0),1),"")</f>
        <v/>
      </c>
      <c r="V193" s="68" t="str">
        <f>IFERROR(IF(LEN(INDEX(Mindmap!$D$9:$D$407,MATCH(Calculation!T193,changerange,0),1))=0,"",INDEX(Mindmap!$D$9:$D$407,MATCH(Calculation!T193,changerange,0),1)),"")</f>
        <v/>
      </c>
      <c r="W193" s="67" t="str">
        <f t="shared" si="137"/>
        <v xml:space="preserve"> - </v>
      </c>
      <c r="X193" s="34" t="str">
        <f t="array" ref="X193">IFERROR(IF(AND(LEN(T193)&gt;0, Y193&gt;1),IF(MATCH(1,(IFERROR(SEARCH(T193&amp;".",$T$7:$T$406),0)),0)&gt;0,""),""),maxL)</f>
        <v/>
      </c>
      <c r="Y193" s="35" t="str">
        <f t="shared" si="116"/>
        <v/>
      </c>
      <c r="Z193" s="34" t="str">
        <f t="shared" si="108"/>
        <v/>
      </c>
      <c r="AA193" s="36" t="str">
        <f t="shared" si="109"/>
        <v/>
      </c>
      <c r="AB193" s="34" t="str">
        <f t="shared" si="138"/>
        <v/>
      </c>
      <c r="AC193" s="34" t="str">
        <f t="shared" si="139"/>
        <v/>
      </c>
      <c r="AH193" s="80" t="str">
        <f t="shared" si="112"/>
        <v/>
      </c>
      <c r="AI193" s="39" t="str">
        <f t="array" aca="1" ref="AI193" ca="1">IF(AND(X193="",ISNUMBER(Y193)),IF(Y193=1,IF($AJ$5&lt;=COUNTIF($Y$7:$Y$406,1),COUNTIF($Y$7:Y193,1),IFERROR(IF($BI$20="Y",0.5,1)*$AJ$5*COUNTIF($Y$7:Y193,1)/(1+COUNTIF($Y$7:$Y$406,1)), COUNTIF($Y$7:Y193,1))),
IF(OR(Y194=Y195,AND(Y194&gt;Y193,Y192&gt;=Y193)),AVERAGE(OFFSET(AJ193,0,0,IFERROR(MATCH(TRUE,Y194:$Y$406&lt;=Y193,0),406),1)),MIN(OFFSET(AJ193,0,0,IFERROR(MATCH(Y193,Y194:$Y$406,0),406),1)))),"")</f>
        <v/>
      </c>
      <c r="AJ193" s="40" t="str">
        <f>IF(ISNUMBER(X193),COUNT($X$7:X193),"")</f>
        <v/>
      </c>
      <c r="AL193" s="40" t="str">
        <f t="shared" si="117"/>
        <v/>
      </c>
      <c r="AM193" s="40" t="str">
        <f t="shared" si="118"/>
        <v/>
      </c>
      <c r="AP193" s="34" t="str">
        <f t="shared" si="119"/>
        <v/>
      </c>
      <c r="AQ193" s="34" t="str">
        <f t="shared" si="113"/>
        <v/>
      </c>
      <c r="AS193" s="5"/>
      <c r="AT193" s="16"/>
      <c r="AU193" s="16"/>
      <c r="AV193" s="108"/>
      <c r="AW193" s="109"/>
      <c r="AX193" s="34" t="str">
        <f t="shared" si="120"/>
        <v/>
      </c>
      <c r="AY193" s="34" t="str">
        <f t="shared" si="121"/>
        <v/>
      </c>
      <c r="BA193" s="91" t="str">
        <f>IF(OR(BB193="",BC193&lt;&gt;"",BD193&lt;&gt;""),"",COUNT($BA$6:BA192)+1)</f>
        <v/>
      </c>
      <c r="BB193" s="90" t="str">
        <f t="shared" si="125"/>
        <v/>
      </c>
      <c r="BC193" s="41" t="str">
        <f t="shared" si="122"/>
        <v>132</v>
      </c>
      <c r="BD193" s="34">
        <f>IF(ISNUMBER(MATCH(BB193,$BB$6:BB192,0)),2,"")</f>
        <v>2</v>
      </c>
      <c r="BE193" s="34" t="str">
        <f t="shared" si="123"/>
        <v/>
      </c>
      <c r="BK193" s="81">
        <f>IFERROR(IF(D193="",0,MATCH(D193,$D$6:D192,0)),0)+BL193</f>
        <v>0</v>
      </c>
      <c r="BL193" s="81">
        <f t="shared" si="124"/>
        <v>0</v>
      </c>
    </row>
    <row r="194" spans="2:64" x14ac:dyDescent="0.25">
      <c r="B194" s="5">
        <v>188</v>
      </c>
      <c r="C194" s="34" t="str">
        <f>IFERROR(IF(Calculation!D194="","",1),"")</f>
        <v/>
      </c>
      <c r="D194" s="67" t="str">
        <f>IFERROR(IF(INDEX(Mindmap!$B$9:$B$408,B194,1)=0,"",INDEX(Mindmap!$B$9:$B$408,B194,1)),"")</f>
        <v/>
      </c>
      <c r="E194" s="67">
        <f t="shared" si="94"/>
        <v>999999999</v>
      </c>
      <c r="F194" s="67" t="str">
        <f t="shared" si="126"/>
        <v/>
      </c>
      <c r="G194" s="67" t="str">
        <f t="shared" si="127"/>
        <v/>
      </c>
      <c r="H194" s="67" t="str">
        <f t="shared" si="128"/>
        <v/>
      </c>
      <c r="I194" s="67" t="str">
        <f t="shared" si="129"/>
        <v/>
      </c>
      <c r="J194" s="67" t="str">
        <f t="shared" si="130"/>
        <v/>
      </c>
      <c r="K194" s="67" t="str">
        <f t="shared" si="131"/>
        <v/>
      </c>
      <c r="L194" s="67" t="str">
        <f t="shared" si="132"/>
        <v/>
      </c>
      <c r="M194" s="67" t="str">
        <f t="shared" si="133"/>
        <v/>
      </c>
      <c r="N194" s="67" t="str">
        <f t="shared" si="134"/>
        <v/>
      </c>
      <c r="O194" s="67" t="str">
        <f t="shared" si="135"/>
        <v/>
      </c>
      <c r="P194" s="67" t="str">
        <f t="shared" si="136"/>
        <v/>
      </c>
      <c r="Q194" s="67" t="str">
        <f t="shared" si="114"/>
        <v/>
      </c>
      <c r="R194" s="37" t="str">
        <f t="shared" si="105"/>
        <v/>
      </c>
      <c r="S194" s="67">
        <f t="shared" si="115"/>
        <v>999999999</v>
      </c>
      <c r="T194" s="67" t="str">
        <f t="shared" si="106"/>
        <v/>
      </c>
      <c r="U194" s="68" t="str">
        <f>IFERROR(""&amp;INDEX(automaticUpdate,MATCH(Calculation!T194,changerange,0),1),"")</f>
        <v/>
      </c>
      <c r="V194" s="68" t="str">
        <f>IFERROR(IF(LEN(INDEX(Mindmap!$D$9:$D$407,MATCH(Calculation!T194,changerange,0),1))=0,"",INDEX(Mindmap!$D$9:$D$407,MATCH(Calculation!T194,changerange,0),1)),"")</f>
        <v/>
      </c>
      <c r="W194" s="67" t="str">
        <f t="shared" si="137"/>
        <v xml:space="preserve"> - </v>
      </c>
      <c r="X194" s="34" t="str">
        <f t="array" ref="X194">IFERROR(IF(AND(LEN(T194)&gt;0, Y194&gt;1),IF(MATCH(1,(IFERROR(SEARCH(T194&amp;".",$T$7:$T$406),0)),0)&gt;0,""),""),maxL)</f>
        <v/>
      </c>
      <c r="Y194" s="35" t="str">
        <f t="shared" si="116"/>
        <v/>
      </c>
      <c r="Z194" s="34" t="str">
        <f t="shared" si="108"/>
        <v/>
      </c>
      <c r="AA194" s="36" t="str">
        <f t="shared" si="109"/>
        <v/>
      </c>
      <c r="AB194" s="34" t="str">
        <f t="shared" si="138"/>
        <v/>
      </c>
      <c r="AC194" s="34" t="str">
        <f t="shared" si="139"/>
        <v/>
      </c>
      <c r="AH194" s="80" t="str">
        <f t="shared" si="112"/>
        <v/>
      </c>
      <c r="AI194" s="39" t="str">
        <f t="array" aca="1" ref="AI194" ca="1">IF(AND(X194="",ISNUMBER(Y194)),IF(Y194=1,IF($AJ$5&lt;=COUNTIF($Y$7:$Y$406,1),COUNTIF($Y$7:Y194,1),IFERROR(IF($BI$20="Y",0.5,1)*$AJ$5*COUNTIF($Y$7:Y194,1)/(1+COUNTIF($Y$7:$Y$406,1)), COUNTIF($Y$7:Y194,1))),
IF(OR(Y195=Y196,AND(Y195&gt;Y194,Y193&gt;=Y194)),AVERAGE(OFFSET(AJ194,0,0,IFERROR(MATCH(TRUE,Y195:$Y$406&lt;=Y194,0),406),1)),MIN(OFFSET(AJ194,0,0,IFERROR(MATCH(Y194,Y195:$Y$406,0),406),1)))),"")</f>
        <v/>
      </c>
      <c r="AJ194" s="40" t="str">
        <f>IF(ISNUMBER(X194),COUNT($X$7:X194),"")</f>
        <v/>
      </c>
      <c r="AL194" s="40" t="str">
        <f t="shared" si="117"/>
        <v/>
      </c>
      <c r="AM194" s="40" t="str">
        <f t="shared" si="118"/>
        <v/>
      </c>
      <c r="AP194" s="34" t="str">
        <f t="shared" si="119"/>
        <v/>
      </c>
      <c r="AQ194" s="34" t="str">
        <f t="shared" si="113"/>
        <v/>
      </c>
      <c r="AS194" s="5"/>
      <c r="AT194" s="16"/>
      <c r="AU194" s="16"/>
      <c r="AV194" s="108"/>
      <c r="AW194" s="109"/>
      <c r="AX194" s="34" t="str">
        <f t="shared" si="120"/>
        <v/>
      </c>
      <c r="AY194" s="34" t="str">
        <f t="shared" si="121"/>
        <v/>
      </c>
      <c r="BA194" s="91" t="str">
        <f>IF(OR(BB194="",BC194&lt;&gt;"",BD194&lt;&gt;""),"",COUNT($BA$6:BA193)+1)</f>
        <v/>
      </c>
      <c r="BB194" s="90" t="str">
        <f t="shared" si="125"/>
        <v/>
      </c>
      <c r="BC194" s="41" t="str">
        <f t="shared" si="122"/>
        <v>132</v>
      </c>
      <c r="BD194" s="34">
        <f>IF(ISNUMBER(MATCH(BB194,$BB$6:BB193,0)),2,"")</f>
        <v>2</v>
      </c>
      <c r="BE194" s="34" t="str">
        <f t="shared" si="123"/>
        <v/>
      </c>
      <c r="BK194" s="81">
        <f>IFERROR(IF(D194="",0,MATCH(D194,$D$6:D193,0)),0)+BL194</f>
        <v>0</v>
      </c>
      <c r="BL194" s="81">
        <f t="shared" si="124"/>
        <v>0</v>
      </c>
    </row>
    <row r="195" spans="2:64" x14ac:dyDescent="0.25">
      <c r="B195" s="5">
        <v>189</v>
      </c>
      <c r="C195" s="34" t="str">
        <f>IFERROR(IF(Calculation!D195="","",1),"")</f>
        <v/>
      </c>
      <c r="D195" s="67" t="str">
        <f>IFERROR(IF(INDEX(Mindmap!$B$9:$B$408,B195,1)=0,"",INDEX(Mindmap!$B$9:$B$408,B195,1)),"")</f>
        <v/>
      </c>
      <c r="E195" s="67">
        <f t="shared" si="94"/>
        <v>999999999</v>
      </c>
      <c r="F195" s="67" t="str">
        <f t="shared" si="126"/>
        <v/>
      </c>
      <c r="G195" s="67" t="str">
        <f t="shared" si="127"/>
        <v/>
      </c>
      <c r="H195" s="67" t="str">
        <f t="shared" si="128"/>
        <v/>
      </c>
      <c r="I195" s="67" t="str">
        <f t="shared" si="129"/>
        <v/>
      </c>
      <c r="J195" s="67" t="str">
        <f t="shared" si="130"/>
        <v/>
      </c>
      <c r="K195" s="67" t="str">
        <f t="shared" si="131"/>
        <v/>
      </c>
      <c r="L195" s="67" t="str">
        <f t="shared" si="132"/>
        <v/>
      </c>
      <c r="M195" s="67" t="str">
        <f t="shared" si="133"/>
        <v/>
      </c>
      <c r="N195" s="67" t="str">
        <f t="shared" si="134"/>
        <v/>
      </c>
      <c r="O195" s="67" t="str">
        <f t="shared" si="135"/>
        <v/>
      </c>
      <c r="P195" s="67" t="str">
        <f t="shared" si="136"/>
        <v/>
      </c>
      <c r="Q195" s="67" t="str">
        <f t="shared" si="114"/>
        <v/>
      </c>
      <c r="R195" s="37" t="str">
        <f t="shared" si="105"/>
        <v/>
      </c>
      <c r="S195" s="67">
        <f t="shared" si="115"/>
        <v>999999999</v>
      </c>
      <c r="T195" s="67" t="str">
        <f t="shared" si="106"/>
        <v/>
      </c>
      <c r="U195" s="68" t="str">
        <f>IFERROR(""&amp;INDEX(automaticUpdate,MATCH(Calculation!T195,changerange,0),1),"")</f>
        <v/>
      </c>
      <c r="V195" s="68" t="str">
        <f>IFERROR(IF(LEN(INDEX(Mindmap!$D$9:$D$407,MATCH(Calculation!T195,changerange,0),1))=0,"",INDEX(Mindmap!$D$9:$D$407,MATCH(Calculation!T195,changerange,0),1)),"")</f>
        <v/>
      </c>
      <c r="W195" s="67" t="str">
        <f t="shared" si="137"/>
        <v xml:space="preserve"> - </v>
      </c>
      <c r="X195" s="34" t="str">
        <f t="array" ref="X195">IFERROR(IF(AND(LEN(T195)&gt;0, Y195&gt;1),IF(MATCH(1,(IFERROR(SEARCH(T195&amp;".",$T$7:$T$406),0)),0)&gt;0,""),""),maxL)</f>
        <v/>
      </c>
      <c r="Y195" s="35" t="str">
        <f t="shared" si="116"/>
        <v/>
      </c>
      <c r="Z195" s="34" t="str">
        <f t="shared" si="108"/>
        <v/>
      </c>
      <c r="AA195" s="36" t="str">
        <f t="shared" si="109"/>
        <v/>
      </c>
      <c r="AB195" s="34" t="str">
        <f t="shared" si="138"/>
        <v/>
      </c>
      <c r="AC195" s="34" t="str">
        <f t="shared" si="139"/>
        <v/>
      </c>
      <c r="AH195" s="80" t="str">
        <f t="shared" si="112"/>
        <v/>
      </c>
      <c r="AI195" s="39" t="str">
        <f t="array" aca="1" ref="AI195" ca="1">IF(AND(X195="",ISNUMBER(Y195)),IF(Y195=1,IF($AJ$5&lt;=COUNTIF($Y$7:$Y$406,1),COUNTIF($Y$7:Y195,1),IFERROR(IF($BI$20="Y",0.5,1)*$AJ$5*COUNTIF($Y$7:Y195,1)/(1+COUNTIF($Y$7:$Y$406,1)), COUNTIF($Y$7:Y195,1))),
IF(OR(Y196=Y197,AND(Y196&gt;Y195,Y194&gt;=Y195)),AVERAGE(OFFSET(AJ195,0,0,IFERROR(MATCH(TRUE,Y196:$Y$406&lt;=Y195,0),406),1)),MIN(OFFSET(AJ195,0,0,IFERROR(MATCH(Y195,Y196:$Y$406,0),406),1)))),"")</f>
        <v/>
      </c>
      <c r="AJ195" s="40" t="str">
        <f>IF(ISNUMBER(X195),COUNT($X$7:X195),"")</f>
        <v/>
      </c>
      <c r="AL195" s="40" t="str">
        <f t="shared" si="117"/>
        <v/>
      </c>
      <c r="AM195" s="40" t="str">
        <f t="shared" si="118"/>
        <v/>
      </c>
      <c r="AP195" s="34" t="str">
        <f t="shared" si="119"/>
        <v/>
      </c>
      <c r="AQ195" s="34" t="str">
        <f t="shared" si="113"/>
        <v/>
      </c>
      <c r="AS195" s="5"/>
      <c r="AT195" s="16"/>
      <c r="AU195" s="16"/>
      <c r="AV195" s="108"/>
      <c r="AW195" s="109"/>
      <c r="AX195" s="34" t="str">
        <f t="shared" si="120"/>
        <v/>
      </c>
      <c r="AY195" s="34" t="str">
        <f t="shared" si="121"/>
        <v/>
      </c>
      <c r="BA195" s="91" t="str">
        <f>IF(OR(BB195="",BC195&lt;&gt;"",BD195&lt;&gt;""),"",COUNT($BA$6:BA194)+1)</f>
        <v/>
      </c>
      <c r="BB195" s="90" t="str">
        <f t="shared" si="125"/>
        <v/>
      </c>
      <c r="BC195" s="41" t="str">
        <f t="shared" si="122"/>
        <v>132</v>
      </c>
      <c r="BD195" s="34">
        <f>IF(ISNUMBER(MATCH(BB195,$BB$6:BB194,0)),2,"")</f>
        <v>2</v>
      </c>
      <c r="BE195" s="34" t="str">
        <f t="shared" si="123"/>
        <v/>
      </c>
      <c r="BK195" s="81">
        <f>IFERROR(IF(D195="",0,MATCH(D195,$D$6:D194,0)),0)+BL195</f>
        <v>0</v>
      </c>
      <c r="BL195" s="81">
        <f t="shared" si="124"/>
        <v>0</v>
      </c>
    </row>
    <row r="196" spans="2:64" x14ac:dyDescent="0.25">
      <c r="B196" s="5">
        <v>190</v>
      </c>
      <c r="C196" s="34" t="str">
        <f>IFERROR(IF(Calculation!D196="","",1),"")</f>
        <v/>
      </c>
      <c r="D196" s="67" t="str">
        <f>IFERROR(IF(INDEX(Mindmap!$B$9:$B$408,B196,1)=0,"",INDEX(Mindmap!$B$9:$B$408,B196,1)),"")</f>
        <v/>
      </c>
      <c r="E196" s="67">
        <f t="shared" si="94"/>
        <v>999999999</v>
      </c>
      <c r="F196" s="67" t="str">
        <f t="shared" si="126"/>
        <v/>
      </c>
      <c r="G196" s="67" t="str">
        <f t="shared" si="127"/>
        <v/>
      </c>
      <c r="H196" s="67" t="str">
        <f t="shared" si="128"/>
        <v/>
      </c>
      <c r="I196" s="67" t="str">
        <f t="shared" si="129"/>
        <v/>
      </c>
      <c r="J196" s="67" t="str">
        <f t="shared" si="130"/>
        <v/>
      </c>
      <c r="K196" s="67" t="str">
        <f t="shared" si="131"/>
        <v/>
      </c>
      <c r="L196" s="67" t="str">
        <f t="shared" si="132"/>
        <v/>
      </c>
      <c r="M196" s="67" t="str">
        <f t="shared" si="133"/>
        <v/>
      </c>
      <c r="N196" s="67" t="str">
        <f t="shared" si="134"/>
        <v/>
      </c>
      <c r="O196" s="67" t="str">
        <f t="shared" si="135"/>
        <v/>
      </c>
      <c r="P196" s="67" t="str">
        <f t="shared" si="136"/>
        <v/>
      </c>
      <c r="Q196" s="67" t="str">
        <f t="shared" si="114"/>
        <v/>
      </c>
      <c r="R196" s="37" t="str">
        <f t="shared" si="105"/>
        <v/>
      </c>
      <c r="S196" s="67">
        <f t="shared" si="115"/>
        <v>999999999</v>
      </c>
      <c r="T196" s="67" t="str">
        <f t="shared" si="106"/>
        <v/>
      </c>
      <c r="U196" s="68" t="str">
        <f>IFERROR(""&amp;INDEX(automaticUpdate,MATCH(Calculation!T196,changerange,0),1),"")</f>
        <v/>
      </c>
      <c r="V196" s="68" t="str">
        <f>IFERROR(IF(LEN(INDEX(Mindmap!$D$9:$D$407,MATCH(Calculation!T196,changerange,0),1))=0,"",INDEX(Mindmap!$D$9:$D$407,MATCH(Calculation!T196,changerange,0),1)),"")</f>
        <v/>
      </c>
      <c r="W196" s="67" t="str">
        <f t="shared" si="137"/>
        <v xml:space="preserve"> - </v>
      </c>
      <c r="X196" s="34" t="str">
        <f t="array" ref="X196">IFERROR(IF(AND(LEN(T196)&gt;0, Y196&gt;1),IF(MATCH(1,(IFERROR(SEARCH(T196&amp;".",$T$7:$T$406),0)),0)&gt;0,""),""),maxL)</f>
        <v/>
      </c>
      <c r="Y196" s="35" t="str">
        <f t="shared" si="116"/>
        <v/>
      </c>
      <c r="Z196" s="34" t="str">
        <f t="shared" si="108"/>
        <v/>
      </c>
      <c r="AA196" s="36" t="str">
        <f t="shared" si="109"/>
        <v/>
      </c>
      <c r="AB196" s="34" t="str">
        <f t="shared" si="138"/>
        <v/>
      </c>
      <c r="AC196" s="34" t="str">
        <f t="shared" si="139"/>
        <v/>
      </c>
      <c r="AH196" s="80" t="str">
        <f t="shared" si="112"/>
        <v/>
      </c>
      <c r="AI196" s="39" t="str">
        <f t="array" aca="1" ref="AI196" ca="1">IF(AND(X196="",ISNUMBER(Y196)),IF(Y196=1,IF($AJ$5&lt;=COUNTIF($Y$7:$Y$406,1),COUNTIF($Y$7:Y196,1),IFERROR(IF($BI$20="Y",0.5,1)*$AJ$5*COUNTIF($Y$7:Y196,1)/(1+COUNTIF($Y$7:$Y$406,1)), COUNTIF($Y$7:Y196,1))),
IF(OR(Y197=Y198,AND(Y197&gt;Y196,Y195&gt;=Y196)),AVERAGE(OFFSET(AJ196,0,0,IFERROR(MATCH(TRUE,Y197:$Y$406&lt;=Y196,0),406),1)),MIN(OFFSET(AJ196,0,0,IFERROR(MATCH(Y196,Y197:$Y$406,0),406),1)))),"")</f>
        <v/>
      </c>
      <c r="AJ196" s="40" t="str">
        <f>IF(ISNUMBER(X196),COUNT($X$7:X196),"")</f>
        <v/>
      </c>
      <c r="AL196" s="40" t="str">
        <f t="shared" si="117"/>
        <v/>
      </c>
      <c r="AM196" s="40" t="str">
        <f t="shared" si="118"/>
        <v/>
      </c>
      <c r="AP196" s="34" t="str">
        <f t="shared" si="119"/>
        <v/>
      </c>
      <c r="AQ196" s="34" t="str">
        <f t="shared" si="113"/>
        <v/>
      </c>
      <c r="AS196" s="5"/>
      <c r="AT196" s="16"/>
      <c r="AU196" s="16"/>
      <c r="AV196" s="108"/>
      <c r="AW196" s="109"/>
      <c r="AX196" s="34" t="str">
        <f t="shared" si="120"/>
        <v/>
      </c>
      <c r="AY196" s="34" t="str">
        <f t="shared" si="121"/>
        <v/>
      </c>
      <c r="BA196" s="91" t="str">
        <f>IF(OR(BB196="",BC196&lt;&gt;"",BD196&lt;&gt;""),"",COUNT($BA$6:BA195)+1)</f>
        <v/>
      </c>
      <c r="BB196" s="90" t="str">
        <f t="shared" si="125"/>
        <v/>
      </c>
      <c r="BC196" s="41" t="str">
        <f t="shared" si="122"/>
        <v>132</v>
      </c>
      <c r="BD196" s="34">
        <f>IF(ISNUMBER(MATCH(BB196,$BB$6:BB195,0)),2,"")</f>
        <v>2</v>
      </c>
      <c r="BE196" s="34" t="str">
        <f t="shared" si="123"/>
        <v/>
      </c>
      <c r="BK196" s="81">
        <f>IFERROR(IF(D196="",0,MATCH(D196,$D$6:D195,0)),0)+BL196</f>
        <v>0</v>
      </c>
      <c r="BL196" s="81">
        <f t="shared" si="124"/>
        <v>0</v>
      </c>
    </row>
    <row r="197" spans="2:64" x14ac:dyDescent="0.25">
      <c r="B197" s="5">
        <v>191</v>
      </c>
      <c r="C197" s="34" t="str">
        <f>IFERROR(IF(Calculation!D197="","",1),"")</f>
        <v/>
      </c>
      <c r="D197" s="67" t="str">
        <f>IFERROR(IF(INDEX(Mindmap!$B$9:$B$408,B197,1)=0,"",INDEX(Mindmap!$B$9:$B$408,B197,1)),"")</f>
        <v/>
      </c>
      <c r="E197" s="67">
        <f t="shared" si="94"/>
        <v>999999999</v>
      </c>
      <c r="F197" s="67" t="str">
        <f t="shared" si="126"/>
        <v/>
      </c>
      <c r="G197" s="67" t="str">
        <f t="shared" si="127"/>
        <v/>
      </c>
      <c r="H197" s="67" t="str">
        <f t="shared" si="128"/>
        <v/>
      </c>
      <c r="I197" s="67" t="str">
        <f t="shared" si="129"/>
        <v/>
      </c>
      <c r="J197" s="67" t="str">
        <f t="shared" si="130"/>
        <v/>
      </c>
      <c r="K197" s="67" t="str">
        <f t="shared" si="131"/>
        <v/>
      </c>
      <c r="L197" s="67" t="str">
        <f t="shared" si="132"/>
        <v/>
      </c>
      <c r="M197" s="67" t="str">
        <f t="shared" si="133"/>
        <v/>
      </c>
      <c r="N197" s="67" t="str">
        <f t="shared" si="134"/>
        <v/>
      </c>
      <c r="O197" s="67" t="str">
        <f t="shared" si="135"/>
        <v/>
      </c>
      <c r="P197" s="67" t="str">
        <f t="shared" si="136"/>
        <v/>
      </c>
      <c r="Q197" s="67" t="str">
        <f t="shared" si="114"/>
        <v/>
      </c>
      <c r="R197" s="37" t="str">
        <f t="shared" si="105"/>
        <v/>
      </c>
      <c r="S197" s="67">
        <f t="shared" si="115"/>
        <v>999999999</v>
      </c>
      <c r="T197" s="67" t="str">
        <f t="shared" si="106"/>
        <v/>
      </c>
      <c r="U197" s="68" t="str">
        <f>IFERROR(""&amp;INDEX(automaticUpdate,MATCH(Calculation!T197,changerange,0),1),"")</f>
        <v/>
      </c>
      <c r="V197" s="68" t="str">
        <f>IFERROR(IF(LEN(INDEX(Mindmap!$D$9:$D$407,MATCH(Calculation!T197,changerange,0),1))=0,"",INDEX(Mindmap!$D$9:$D$407,MATCH(Calculation!T197,changerange,0),1)),"")</f>
        <v/>
      </c>
      <c r="W197" s="67" t="str">
        <f t="shared" si="137"/>
        <v xml:space="preserve"> - </v>
      </c>
      <c r="X197" s="34" t="str">
        <f t="array" ref="X197">IFERROR(IF(AND(LEN(T197)&gt;0, Y197&gt;1),IF(MATCH(1,(IFERROR(SEARCH(T197&amp;".",$T$7:$T$406),0)),0)&gt;0,""),""),maxL)</f>
        <v/>
      </c>
      <c r="Y197" s="35" t="str">
        <f t="shared" si="116"/>
        <v/>
      </c>
      <c r="Z197" s="34" t="str">
        <f t="shared" si="108"/>
        <v/>
      </c>
      <c r="AA197" s="36" t="str">
        <f t="shared" si="109"/>
        <v/>
      </c>
      <c r="AB197" s="34" t="str">
        <f t="shared" si="138"/>
        <v/>
      </c>
      <c r="AC197" s="34" t="str">
        <f t="shared" si="139"/>
        <v/>
      </c>
      <c r="AH197" s="80" t="str">
        <f t="shared" si="112"/>
        <v/>
      </c>
      <c r="AI197" s="39" t="str">
        <f t="array" aca="1" ref="AI197" ca="1">IF(AND(X197="",ISNUMBER(Y197)),IF(Y197=1,IF($AJ$5&lt;=COUNTIF($Y$7:$Y$406,1),COUNTIF($Y$7:Y197,1),IFERROR(IF($BI$20="Y",0.5,1)*$AJ$5*COUNTIF($Y$7:Y197,1)/(1+COUNTIF($Y$7:$Y$406,1)), COUNTIF($Y$7:Y197,1))),
IF(OR(Y198=Y199,AND(Y198&gt;Y197,Y196&gt;=Y197)),AVERAGE(OFFSET(AJ197,0,0,IFERROR(MATCH(TRUE,Y198:$Y$406&lt;=Y197,0),406),1)),MIN(OFFSET(AJ197,0,0,IFERROR(MATCH(Y197,Y198:$Y$406,0),406),1)))),"")</f>
        <v/>
      </c>
      <c r="AJ197" s="40" t="str">
        <f>IF(ISNUMBER(X197),COUNT($X$7:X197),"")</f>
        <v/>
      </c>
      <c r="AL197" s="40" t="str">
        <f t="shared" si="117"/>
        <v/>
      </c>
      <c r="AM197" s="40" t="str">
        <f t="shared" si="118"/>
        <v/>
      </c>
      <c r="AP197" s="34" t="str">
        <f t="shared" si="119"/>
        <v/>
      </c>
      <c r="AQ197" s="34" t="str">
        <f t="shared" si="113"/>
        <v/>
      </c>
      <c r="AS197" s="5"/>
      <c r="AT197" s="16"/>
      <c r="AU197" s="16"/>
      <c r="AV197" s="108"/>
      <c r="AW197" s="109"/>
      <c r="AX197" s="34" t="str">
        <f t="shared" si="120"/>
        <v/>
      </c>
      <c r="AY197" s="34" t="str">
        <f t="shared" si="121"/>
        <v/>
      </c>
      <c r="BA197" s="91" t="str">
        <f>IF(OR(BB197="",BC197&lt;&gt;"",BD197&lt;&gt;""),"",COUNT($BA$6:BA196)+1)</f>
        <v/>
      </c>
      <c r="BB197" s="90" t="str">
        <f t="shared" si="125"/>
        <v/>
      </c>
      <c r="BC197" s="41" t="str">
        <f t="shared" si="122"/>
        <v>132</v>
      </c>
      <c r="BD197" s="34">
        <f>IF(ISNUMBER(MATCH(BB197,$BB$6:BB196,0)),2,"")</f>
        <v>2</v>
      </c>
      <c r="BE197" s="34" t="str">
        <f t="shared" si="123"/>
        <v/>
      </c>
      <c r="BK197" s="81">
        <f>IFERROR(IF(D197="",0,MATCH(D197,$D$6:D196,0)),0)+BL197</f>
        <v>0</v>
      </c>
      <c r="BL197" s="81">
        <f t="shared" si="124"/>
        <v>0</v>
      </c>
    </row>
    <row r="198" spans="2:64" x14ac:dyDescent="0.25">
      <c r="B198" s="5">
        <v>192</v>
      </c>
      <c r="C198" s="34" t="str">
        <f>IFERROR(IF(Calculation!D198="","",1),"")</f>
        <v/>
      </c>
      <c r="D198" s="67" t="str">
        <f>IFERROR(IF(INDEX(Mindmap!$B$9:$B$408,B198,1)=0,"",INDEX(Mindmap!$B$9:$B$408,B198,1)),"")</f>
        <v/>
      </c>
      <c r="E198" s="67">
        <f t="shared" si="94"/>
        <v>999999999</v>
      </c>
      <c r="F198" s="67" t="str">
        <f t="shared" si="126"/>
        <v/>
      </c>
      <c r="G198" s="67" t="str">
        <f t="shared" si="127"/>
        <v/>
      </c>
      <c r="H198" s="67" t="str">
        <f t="shared" si="128"/>
        <v/>
      </c>
      <c r="I198" s="67" t="str">
        <f t="shared" si="129"/>
        <v/>
      </c>
      <c r="J198" s="67" t="str">
        <f t="shared" si="130"/>
        <v/>
      </c>
      <c r="K198" s="67" t="str">
        <f t="shared" si="131"/>
        <v/>
      </c>
      <c r="L198" s="67" t="str">
        <f t="shared" si="132"/>
        <v/>
      </c>
      <c r="M198" s="67" t="str">
        <f t="shared" si="133"/>
        <v/>
      </c>
      <c r="N198" s="67" t="str">
        <f t="shared" si="134"/>
        <v/>
      </c>
      <c r="O198" s="67" t="str">
        <f t="shared" si="135"/>
        <v/>
      </c>
      <c r="P198" s="67" t="str">
        <f t="shared" si="136"/>
        <v/>
      </c>
      <c r="Q198" s="67" t="str">
        <f t="shared" si="114"/>
        <v/>
      </c>
      <c r="R198" s="37" t="str">
        <f t="shared" si="105"/>
        <v/>
      </c>
      <c r="S198" s="67">
        <f t="shared" si="115"/>
        <v>999999999</v>
      </c>
      <c r="T198" s="67" t="str">
        <f t="shared" si="106"/>
        <v/>
      </c>
      <c r="U198" s="68" t="str">
        <f>IFERROR(""&amp;INDEX(automaticUpdate,MATCH(Calculation!T198,changerange,0),1),"")</f>
        <v/>
      </c>
      <c r="V198" s="68" t="str">
        <f>IFERROR(IF(LEN(INDEX(Mindmap!$D$9:$D$407,MATCH(Calculation!T198,changerange,0),1))=0,"",INDEX(Mindmap!$D$9:$D$407,MATCH(Calculation!T198,changerange,0),1)),"")</f>
        <v/>
      </c>
      <c r="W198" s="67" t="str">
        <f t="shared" si="137"/>
        <v xml:space="preserve"> - </v>
      </c>
      <c r="X198" s="34" t="str">
        <f t="array" ref="X198">IFERROR(IF(AND(LEN(T198)&gt;0, Y198&gt;1),IF(MATCH(1,(IFERROR(SEARCH(T198&amp;".",$T$7:$T$406),0)),0)&gt;0,""),""),maxL)</f>
        <v/>
      </c>
      <c r="Y198" s="35" t="str">
        <f t="shared" si="116"/>
        <v/>
      </c>
      <c r="Z198" s="34" t="str">
        <f t="shared" si="108"/>
        <v/>
      </c>
      <c r="AA198" s="36" t="str">
        <f t="shared" si="109"/>
        <v/>
      </c>
      <c r="AB198" s="34" t="str">
        <f t="shared" si="138"/>
        <v/>
      </c>
      <c r="AC198" s="34" t="str">
        <f t="shared" si="139"/>
        <v/>
      </c>
      <c r="AH198" s="80" t="str">
        <f t="shared" si="112"/>
        <v/>
      </c>
      <c r="AI198" s="39" t="str">
        <f t="array" aca="1" ref="AI198" ca="1">IF(AND(X198="",ISNUMBER(Y198)),IF(Y198=1,IF($AJ$5&lt;=COUNTIF($Y$7:$Y$406,1),COUNTIF($Y$7:Y198,1),IFERROR(IF($BI$20="Y",0.5,1)*$AJ$5*COUNTIF($Y$7:Y198,1)/(1+COUNTIF($Y$7:$Y$406,1)), COUNTIF($Y$7:Y198,1))),
IF(OR(Y199=Y200,AND(Y199&gt;Y198,Y197&gt;=Y198)),AVERAGE(OFFSET(AJ198,0,0,IFERROR(MATCH(TRUE,Y199:$Y$406&lt;=Y198,0),406),1)),MIN(OFFSET(AJ198,0,0,IFERROR(MATCH(Y198,Y199:$Y$406,0),406),1)))),"")</f>
        <v/>
      </c>
      <c r="AJ198" s="40" t="str">
        <f>IF(ISNUMBER(X198),COUNT($X$7:X198),"")</f>
        <v/>
      </c>
      <c r="AL198" s="40" t="str">
        <f t="shared" si="117"/>
        <v/>
      </c>
      <c r="AM198" s="40" t="str">
        <f t="shared" si="118"/>
        <v/>
      </c>
      <c r="AP198" s="34" t="str">
        <f t="shared" si="119"/>
        <v/>
      </c>
      <c r="AQ198" s="34" t="str">
        <f t="shared" si="113"/>
        <v/>
      </c>
      <c r="AS198" s="5"/>
      <c r="AT198" s="16"/>
      <c r="AU198" s="16"/>
      <c r="AV198" s="108"/>
      <c r="AW198" s="109"/>
      <c r="AX198" s="34" t="str">
        <f t="shared" si="120"/>
        <v/>
      </c>
      <c r="AY198" s="34" t="str">
        <f t="shared" si="121"/>
        <v/>
      </c>
      <c r="BA198" s="91" t="str">
        <f>IF(OR(BB198="",BC198&lt;&gt;"",BD198&lt;&gt;""),"",COUNT($BA$6:BA197)+1)</f>
        <v/>
      </c>
      <c r="BB198" s="90" t="str">
        <f t="shared" si="125"/>
        <v/>
      </c>
      <c r="BC198" s="41" t="str">
        <f t="shared" si="122"/>
        <v>132</v>
      </c>
      <c r="BD198" s="34">
        <f>IF(ISNUMBER(MATCH(BB198,$BB$6:BB197,0)),2,"")</f>
        <v>2</v>
      </c>
      <c r="BE198" s="34" t="str">
        <f t="shared" si="123"/>
        <v/>
      </c>
      <c r="BK198" s="81">
        <f>IFERROR(IF(D198="",0,MATCH(D198,$D$6:D197,0)),0)+BL198</f>
        <v>0</v>
      </c>
      <c r="BL198" s="81">
        <f t="shared" si="124"/>
        <v>0</v>
      </c>
    </row>
    <row r="199" spans="2:64" x14ac:dyDescent="0.25">
      <c r="B199" s="5">
        <v>193</v>
      </c>
      <c r="C199" s="34" t="str">
        <f>IFERROR(IF(Calculation!D199="","",1),"")</f>
        <v/>
      </c>
      <c r="D199" s="67" t="str">
        <f>IFERROR(IF(INDEX(Mindmap!$B$9:$B$408,B199,1)=0,"",INDEX(Mindmap!$B$9:$B$408,B199,1)),"")</f>
        <v/>
      </c>
      <c r="E199" s="67">
        <f t="shared" ref="E199:E262" si="140">IF(D199="",999999999,1*(P199&amp;REPT(0,$Q$5+COUNT($F$5:$O$5)-LEN(P199))))</f>
        <v>999999999</v>
      </c>
      <c r="F199" s="67" t="str">
        <f t="shared" si="126"/>
        <v/>
      </c>
      <c r="G199" s="67" t="str">
        <f t="shared" ref="G199:G206" si="141">IFERROR(IF(1*$Q199&lt;1*G$6,"",IF(AND(G$5=2,LEN(SUBSTITUTE(MID($D199,SEARCH(";",SUBSTITUTE($D199,".",";",G$6-1),1)+1,2),".",""))=1),"0" &amp; SUBSTITUTE(MID($D199,SEARCH(";",SUBSTITUTE($D199,".",";",G$6-1),1)+1,2),".",""),SUBSTITUTE(MID($D199,SEARCH(";",SUBSTITUTE($D199,".",";",G$6-1),1)+1,2),".",""))),"")</f>
        <v/>
      </c>
      <c r="H199" s="67" t="str">
        <f t="shared" ref="H199:H206" si="142">IFERROR(IF(1*$Q199&lt;1*H$6,"",IF(AND(H$5=2,LEN(SUBSTITUTE(MID($D199,SEARCH(";",SUBSTITUTE($D199,".",";",H$6-1),1)+1,2),".",""))=1),"0" &amp; SUBSTITUTE(MID($D199,SEARCH(";",SUBSTITUTE($D199,".",";",H$6-1),1)+1,2),".",""),SUBSTITUTE(MID($D199,SEARCH(";",SUBSTITUTE($D199,".",";",H$6-1),1)+1,2),".",""))),"")</f>
        <v/>
      </c>
      <c r="I199" s="67" t="str">
        <f t="shared" ref="I199:I206" si="143">IFERROR(IF(1*$Q199&lt;1*I$6,"",IF(AND(I$5=2,LEN(SUBSTITUTE(MID($D199,SEARCH(";",SUBSTITUTE($D199,".",";",I$6-1),1)+1,2),".",""))=1),"0" &amp; SUBSTITUTE(MID($D199,SEARCH(";",SUBSTITUTE($D199,".",";",I$6-1),1)+1,2),".",""),SUBSTITUTE(MID($D199,SEARCH(";",SUBSTITUTE($D199,".",";",I$6-1),1)+1,2),".",""))),"")</f>
        <v/>
      </c>
      <c r="J199" s="67" t="str">
        <f t="shared" ref="J199:J206" si="144">IFERROR(IF(1*$Q199&lt;1*J$6,"",IF(AND(J$5=2,LEN(SUBSTITUTE(MID($D199,SEARCH(";",SUBSTITUTE($D199,".",";",J$6-1),1)+1,2),".",""))=1),"0" &amp; SUBSTITUTE(MID($D199,SEARCH(";",SUBSTITUTE($D199,".",";",J$6-1),1)+1,2),".",""),SUBSTITUTE(MID($D199,SEARCH(";",SUBSTITUTE($D199,".",";",J$6-1),1)+1,2),".",""))),"")</f>
        <v/>
      </c>
      <c r="K199" s="67" t="str">
        <f t="shared" ref="K199:K206" si="145">IFERROR(IF(1*$Q199&lt;1*K$6,"",IF(AND(K$5=2,LEN(SUBSTITUTE(MID($D199,SEARCH(";",SUBSTITUTE($D199,".",";",K$6-1),1)+1,2),".",""))=1),"0" &amp; SUBSTITUTE(MID($D199,SEARCH(";",SUBSTITUTE($D199,".",";",K$6-1),1)+1,2),".",""),SUBSTITUTE(MID($D199,SEARCH(";",SUBSTITUTE($D199,".",";",K$6-1),1)+1,2),".",""))),"")</f>
        <v/>
      </c>
      <c r="L199" s="67" t="str">
        <f t="shared" ref="L199:L206" si="146">IFERROR(IF(1*$Q199&lt;1*L$6,"",IF(AND(L$5=2,LEN(SUBSTITUTE(MID($D199,SEARCH(";",SUBSTITUTE($D199,".",";",L$6-1),1)+1,2),".",""))=1),"0" &amp; SUBSTITUTE(MID($D199,SEARCH(";",SUBSTITUTE($D199,".",";",L$6-1),1)+1,2),".",""),SUBSTITUTE(MID($D199,SEARCH(";",SUBSTITUTE($D199,".",";",L$6-1),1)+1,2),".",""))),"")</f>
        <v/>
      </c>
      <c r="M199" s="67" t="str">
        <f t="shared" ref="M199:M206" si="147">IFERROR(IF(1*$Q199&lt;1*M$6,"",IF(AND(M$5=2,LEN(SUBSTITUTE(MID($D199,SEARCH(";",SUBSTITUTE($D199,".",";",M$6-1),1)+1,2),".",""))=1),"0" &amp; SUBSTITUTE(MID($D199,SEARCH(";",SUBSTITUTE($D199,".",";",M$6-1),1)+1,2),".",""),SUBSTITUTE(MID($D199,SEARCH(";",SUBSTITUTE($D199,".",";",M$6-1),1)+1,2),".",""))),"")</f>
        <v/>
      </c>
      <c r="N199" s="67" t="str">
        <f t="shared" ref="N199:N206" si="148">IFERROR(IF(1*$Q199&lt;1*N$6,"",IF(AND(N$5=2,LEN(SUBSTITUTE(MID($D199,SEARCH(";",SUBSTITUTE($D199,".",";",N$6-1),1)+1,2),".",""))=1),"0" &amp; SUBSTITUTE(MID($D199,SEARCH(";",SUBSTITUTE($D199,".",";",N$6-1),1)+1,2),".",""),SUBSTITUTE(MID($D199,SEARCH(";",SUBSTITUTE($D199,".",";",N$6-1),1)+1,2),".",""))),"")</f>
        <v/>
      </c>
      <c r="O199" s="67" t="str">
        <f t="shared" ref="O199:O206" si="149">IFERROR(IF(1*$Q199&lt;1*O$6,"",IF(AND(O$5=2,LEN(SUBSTITUTE(MID($D199,SEARCH(";",SUBSTITUTE($D199,".",";",O$6-1),1)+1,2),".",""))=1),"0" &amp; SUBSTITUTE(MID($D199,SEARCH(";",SUBSTITUTE($D199,".",";",O$6-1),1)+1,2),".",""),SUBSTITUTE(MID($D199,SEARCH(";",SUBSTITUTE($D199,".",";",O$6-1),1)+1,2),".",""))),"")</f>
        <v/>
      </c>
      <c r="P199" s="67" t="str">
        <f t="shared" ref="P199:P206" si="150">F199&amp;G199&amp;H199&amp;I199&amp;J199&amp;K199&amp;L199&amp;M199&amp;N199&amp;O199</f>
        <v/>
      </c>
      <c r="Q199" s="67" t="str">
        <f t="shared" si="114"/>
        <v/>
      </c>
      <c r="R199" s="37" t="str">
        <f t="shared" ref="R199:R262" si="151">IF(ISNUMBER(Q199),IF(Q199=1,IF(LEN(D199)&gt;1,2,""),IF(LEN(RIGHT(D199,LEN(D199)-SEARCH(";",SUBSTITUTE(D199,".",";",Q199-1),1)))&gt;1,2,"")),"")</f>
        <v/>
      </c>
      <c r="S199" s="67">
        <f t="shared" si="115"/>
        <v>999999999</v>
      </c>
      <c r="T199" s="67" t="str">
        <f t="shared" ref="T199:T262" si="152">INDEX($D$7:$D$406,MATCH(S199,$E$7:$E$406,0),1)</f>
        <v/>
      </c>
      <c r="U199" s="68" t="str">
        <f>IFERROR(""&amp;INDEX(automaticUpdate,MATCH(Calculation!T199,changerange,0),1),"")</f>
        <v/>
      </c>
      <c r="V199" s="68" t="str">
        <f>IFERROR(IF(LEN(INDEX(Mindmap!$D$9:$D$407,MATCH(Calculation!T199,changerange,0),1))=0,"",INDEX(Mindmap!$D$9:$D$407,MATCH(Calculation!T199,changerange,0),1)),"")</f>
        <v/>
      </c>
      <c r="W199" s="67" t="str">
        <f t="shared" ref="W199:W206" si="153">T199 &amp; " - " &amp;U199</f>
        <v xml:space="preserve"> - </v>
      </c>
      <c r="X199" s="34" t="str">
        <f t="array" ref="X199">IFERROR(IF(AND(LEN(T199)&gt;0, Y199&gt;1),IF(MATCH(1,(IFERROR(SEARCH(T199&amp;".",$T$7:$T$406),0)),0)&gt;0,""),""),maxL)</f>
        <v/>
      </c>
      <c r="Y199" s="35" t="str">
        <f t="shared" si="116"/>
        <v/>
      </c>
      <c r="Z199" s="34" t="str">
        <f t="shared" ref="Z199:Z262" si="154">IF(AND(ISNUMBER(Y199),Y199&gt;1),IF(B199&lt;$AF$9,1,-1),"")</f>
        <v/>
      </c>
      <c r="AA199" s="36" t="str">
        <f t="shared" ref="AA199:AA262" si="155">IF(V199="","",IF(INDEX(side,MATCH(V199,$T$7:$T$406,0),1)=Z199,Z199,-1*Z199))</f>
        <v/>
      </c>
      <c r="AB199" s="34" t="str">
        <f t="shared" ref="AB199:AB206" si="156">IF(Y199=2,ROW(Y199)-ROW($AB$6),"")</f>
        <v/>
      </c>
      <c r="AC199" s="34" t="str">
        <f t="shared" ref="AC199:AC206" si="157">IFERROR(Y199*Z199,"")</f>
        <v/>
      </c>
      <c r="AH199" s="80" t="str">
        <f t="shared" ref="AH199:AH262" si="158">IFERROR((Y199-1)*IF(Z199="",1,Z199),"")</f>
        <v/>
      </c>
      <c r="AI199" s="39" t="str">
        <f t="array" aca="1" ref="AI199" ca="1">IF(AND(X199="",ISNUMBER(Y199)),IF(Y199=1,IF($AJ$5&lt;=COUNTIF($Y$7:$Y$406,1),COUNTIF($Y$7:Y199,1),IFERROR(IF($BI$20="Y",0.5,1)*$AJ$5*COUNTIF($Y$7:Y199,1)/(1+COUNTIF($Y$7:$Y$406,1)), COUNTIF($Y$7:Y199,1))),
IF(OR(Y200=Y201,AND(Y200&gt;Y199,Y198&gt;=Y199)),AVERAGE(OFFSET(AJ199,0,0,IFERROR(MATCH(TRUE,Y200:$Y$406&lt;=Y199,0),406),1)),MIN(OFFSET(AJ199,0,0,IFERROR(MATCH(Y199,Y200:$Y$406,0),406),1)))),"")</f>
        <v/>
      </c>
      <c r="AJ199" s="40" t="str">
        <f>IF(ISNUMBER(X199),COUNT($X$7:X199),"")</f>
        <v/>
      </c>
      <c r="AL199" s="40" t="str">
        <f t="shared" si="117"/>
        <v/>
      </c>
      <c r="AM199" s="40" t="str">
        <f t="shared" si="118"/>
        <v/>
      </c>
      <c r="AP199" s="34" t="str">
        <f t="shared" si="119"/>
        <v/>
      </c>
      <c r="AQ199" s="34" t="str">
        <f t="shared" ref="AQ199:AQ262" si="159">IF(V199="","",IF(LEN(V199)-LEN(SUBSTITUTE(V199,".",""))+1&lt;Y199,-1,IF((LEN(V199)-LEN(SUBSTITUTE(V199,".",""))+1)=Y199,0,1)))</f>
        <v/>
      </c>
      <c r="AS199" s="5"/>
      <c r="AT199" s="16"/>
      <c r="AU199" s="16"/>
      <c r="AV199" s="108"/>
      <c r="AW199" s="109"/>
      <c r="AX199" s="34" t="str">
        <f t="shared" si="120"/>
        <v/>
      </c>
      <c r="AY199" s="34" t="str">
        <f t="shared" si="121"/>
        <v/>
      </c>
      <c r="BA199" s="91" t="str">
        <f>IF(OR(BB199="",BC199&lt;&gt;"",BD199&lt;&gt;""),"",COUNT($BA$6:BA198)+1)</f>
        <v/>
      </c>
      <c r="BB199" s="90" t="str">
        <f t="shared" si="125"/>
        <v/>
      </c>
      <c r="BC199" s="41" t="str">
        <f t="shared" si="122"/>
        <v>132</v>
      </c>
      <c r="BD199" s="34">
        <f>IF(ISNUMBER(MATCH(BB199,$BB$6:BB198,0)),2,"")</f>
        <v>2</v>
      </c>
      <c r="BE199" s="34" t="str">
        <f t="shared" si="123"/>
        <v/>
      </c>
      <c r="BK199" s="81">
        <f>IFERROR(IF(D199="",0,MATCH(D199,$D$6:D198,0)),0)+BL199</f>
        <v>0</v>
      </c>
      <c r="BL199" s="81">
        <f t="shared" si="124"/>
        <v>0</v>
      </c>
    </row>
    <row r="200" spans="2:64" x14ac:dyDescent="0.25">
      <c r="B200" s="5">
        <v>194</v>
      </c>
      <c r="C200" s="34" t="str">
        <f>IFERROR(IF(Calculation!D200="","",1),"")</f>
        <v/>
      </c>
      <c r="D200" s="67" t="str">
        <f>IFERROR(IF(INDEX(Mindmap!$B$9:$B$408,B200,1)=0,"",INDEX(Mindmap!$B$9:$B$408,B200,1)),"")</f>
        <v/>
      </c>
      <c r="E200" s="67">
        <f t="shared" si="140"/>
        <v>999999999</v>
      </c>
      <c r="F200" s="67" t="str">
        <f t="shared" si="126"/>
        <v/>
      </c>
      <c r="G200" s="67" t="str">
        <f t="shared" si="141"/>
        <v/>
      </c>
      <c r="H200" s="67" t="str">
        <f t="shared" si="142"/>
        <v/>
      </c>
      <c r="I200" s="67" t="str">
        <f t="shared" si="143"/>
        <v/>
      </c>
      <c r="J200" s="67" t="str">
        <f t="shared" si="144"/>
        <v/>
      </c>
      <c r="K200" s="67" t="str">
        <f t="shared" si="145"/>
        <v/>
      </c>
      <c r="L200" s="67" t="str">
        <f t="shared" si="146"/>
        <v/>
      </c>
      <c r="M200" s="67" t="str">
        <f t="shared" si="147"/>
        <v/>
      </c>
      <c r="N200" s="67" t="str">
        <f t="shared" si="148"/>
        <v/>
      </c>
      <c r="O200" s="67" t="str">
        <f t="shared" si="149"/>
        <v/>
      </c>
      <c r="P200" s="67" t="str">
        <f t="shared" si="150"/>
        <v/>
      </c>
      <c r="Q200" s="67" t="str">
        <f t="shared" ref="Q200:Q206" si="160">IF(LEN(D200)&gt;0,LEN(D200)-LEN(SUBSTITUTE(D200,".",""))+1,"")</f>
        <v/>
      </c>
      <c r="R200" s="37" t="str">
        <f t="shared" si="151"/>
        <v/>
      </c>
      <c r="S200" s="67">
        <f t="shared" ref="S200:S263" si="161">SMALL($E$7:$E$406,ROW(A200)-ROW($A$6))</f>
        <v>999999999</v>
      </c>
      <c r="T200" s="67" t="str">
        <f t="shared" si="152"/>
        <v/>
      </c>
      <c r="U200" s="68" t="str">
        <f>IFERROR(""&amp;INDEX(automaticUpdate,MATCH(Calculation!T200,changerange,0),1),"")</f>
        <v/>
      </c>
      <c r="V200" s="68" t="str">
        <f>IFERROR(IF(LEN(INDEX(Mindmap!$D$9:$D$407,MATCH(Calculation!T200,changerange,0),1))=0,"",INDEX(Mindmap!$D$9:$D$407,MATCH(Calculation!T200,changerange,0),1)),"")</f>
        <v/>
      </c>
      <c r="W200" s="67" t="str">
        <f t="shared" si="153"/>
        <v xml:space="preserve"> - </v>
      </c>
      <c r="X200" s="34" t="str">
        <f t="array" ref="X200">IFERROR(IF(AND(LEN(T200)&gt;0, Y200&gt;1),IF(MATCH(1,(IFERROR(SEARCH(T200&amp;".",$T$7:$T$406),0)),0)&gt;0,""),""),maxL)</f>
        <v/>
      </c>
      <c r="Y200" s="35" t="str">
        <f t="shared" ref="Y200:Y263" si="162">IF(LEN(T200)&gt;0,LEN(T200)-LEN(SUBSTITUTE(T200,".",""))+1,"")</f>
        <v/>
      </c>
      <c r="Z200" s="34" t="str">
        <f t="shared" si="154"/>
        <v/>
      </c>
      <c r="AA200" s="36" t="str">
        <f t="shared" si="155"/>
        <v/>
      </c>
      <c r="AB200" s="34" t="str">
        <f t="shared" si="156"/>
        <v/>
      </c>
      <c r="AC200" s="34" t="str">
        <f t="shared" si="157"/>
        <v/>
      </c>
      <c r="AH200" s="80" t="str">
        <f t="shared" si="158"/>
        <v/>
      </c>
      <c r="AI200" s="39" t="str">
        <f t="array" aca="1" ref="AI200" ca="1">IF(AND(X200="",ISNUMBER(Y200)),IF(Y200=1,IF($AJ$5&lt;=COUNTIF($Y$7:$Y$406,1),COUNTIF($Y$7:Y200,1),IFERROR(IF($BI$20="Y",0.5,1)*$AJ$5*COUNTIF($Y$7:Y200,1)/(1+COUNTIF($Y$7:$Y$406,1)), COUNTIF($Y$7:Y200,1))),
IF(OR(Y201=Y202,AND(Y201&gt;Y200,Y199&gt;=Y200)),AVERAGE(OFFSET(AJ200,0,0,IFERROR(MATCH(TRUE,Y201:$Y$406&lt;=Y200,0),406),1)),MIN(OFFSET(AJ200,0,0,IFERROR(MATCH(Y200,Y201:$Y$406,0),406),1)))),"")</f>
        <v/>
      </c>
      <c r="AJ200" s="40" t="str">
        <f>IF(ISNUMBER(X200),COUNT($X$7:X200),"")</f>
        <v/>
      </c>
      <c r="AL200" s="40" t="str">
        <f t="shared" ref="AL200:AL263" si="163">IF(AND($BI$20="Y", $AJ$5&lt;&gt;0),IF(ISNUMBER(Y200),AH200-$AF$13-1,""),IF(ISNUMBER(Y200),Y200-1,""))</f>
        <v/>
      </c>
      <c r="AM200" s="40" t="str">
        <f t="shared" ref="AM200:AM263" si="164">IF(ISNUMBER(Y200),IF(AND($BI$20="Y",$AJ$5&lt;&gt;0), IF(AND(ROW(AK200)-ROW($AK$6)&gt;=$AF$9,IF(ISNUMBER(AI200),AI200,AJ200)&gt;$AF$11),IF(ISNUMBER(AI200),AI200,AJ200)-$AF$11,IF(ISNUMBER(AI200),AI200,AJ200)),  IF(ISNUMBER(AI200),AI200,AJ200) )-1,"")</f>
        <v/>
      </c>
      <c r="AP200" s="34" t="str">
        <f t="shared" ref="AP200:AP263" si="165">IF(OR(Y200=1,Y200=""),"",LEFT(SUBSTITUTE(T200,".",";",Y200-1),SEARCH(";",SUBSTITUTE(T200,".",";",Y200-1),1)-1))</f>
        <v/>
      </c>
      <c r="AQ200" s="34" t="str">
        <f t="shared" si="159"/>
        <v/>
      </c>
      <c r="AS200" s="5"/>
      <c r="AT200" s="16"/>
      <c r="AU200" s="16"/>
      <c r="AV200" s="108"/>
      <c r="AW200" s="109"/>
      <c r="AX200" s="34" t="str">
        <f t="shared" ref="AX200:AX263" si="166">IF(Y200&lt;&gt;"",T200 &amp;".1","")</f>
        <v/>
      </c>
      <c r="AY200" s="34" t="str">
        <f t="shared" ref="AY200:AY263" si="167">IF(Y200&lt;&gt;"",IF(Y200=1,T200+1,LEFT(T200,SEARCH(";",SUBSTITUTE(T200,".",";",Y200-1),1))&amp; RIGHT(T200,LEN(T200)-SEARCH(";",SUBSTITUTE(T200,".",";",Y200-1),1)) +1   ),"")</f>
        <v/>
      </c>
      <c r="BA200" s="91" t="str">
        <f>IF(OR(BB200="",BC200&lt;&gt;"",BD200&lt;&gt;""),"",COUNT($BA$6:BA199)+1)</f>
        <v/>
      </c>
      <c r="BB200" s="90" t="str">
        <f t="shared" si="125"/>
        <v/>
      </c>
      <c r="BC200" s="41" t="str">
        <f t="shared" ref="BC200:BC263" si="168">IFERROR(MATCH(BB200,$T$7:$T$406,0) &amp; BD200,"")</f>
        <v>132</v>
      </c>
      <c r="BD200" s="34">
        <f>IF(ISNUMBER(MATCH(BB200,$BB$6:BB199,0)),2,"")</f>
        <v>2</v>
      </c>
      <c r="BE200" s="34" t="str">
        <f t="shared" ref="BE200:BE263" si="169">IFERROR(""&amp;INDEX($BB$7:$BB$807,MATCH(ROW(BA200)-ROW($BA$6),$BA$7:$BA$807,0),1),"")</f>
        <v/>
      </c>
      <c r="BK200" s="81">
        <f>IFERROR(IF(D200="",0,MATCH(D200,$D$6:D199,0)),0)+BL200</f>
        <v>0</v>
      </c>
      <c r="BL200" s="81">
        <f t="shared" ref="BL200:BL263" si="170">IF(ISNUMBER(FIND("100",D200,1))=TRUE,1,0)</f>
        <v>0</v>
      </c>
    </row>
    <row r="201" spans="2:64" x14ac:dyDescent="0.25">
      <c r="B201" s="5">
        <v>195</v>
      </c>
      <c r="C201" s="34" t="str">
        <f>IFERROR(IF(Calculation!D201="","",1),"")</f>
        <v/>
      </c>
      <c r="D201" s="67" t="str">
        <f>IFERROR(IF(INDEX(Mindmap!$B$9:$B$408,B201,1)=0,"",INDEX(Mindmap!$B$9:$B$408,B201,1)),"")</f>
        <v/>
      </c>
      <c r="E201" s="67">
        <f t="shared" si="140"/>
        <v>999999999</v>
      </c>
      <c r="F201" s="67" t="str">
        <f t="shared" si="126"/>
        <v/>
      </c>
      <c r="G201" s="67" t="str">
        <f t="shared" si="141"/>
        <v/>
      </c>
      <c r="H201" s="67" t="str">
        <f t="shared" si="142"/>
        <v/>
      </c>
      <c r="I201" s="67" t="str">
        <f t="shared" si="143"/>
        <v/>
      </c>
      <c r="J201" s="67" t="str">
        <f t="shared" si="144"/>
        <v/>
      </c>
      <c r="K201" s="67" t="str">
        <f t="shared" si="145"/>
        <v/>
      </c>
      <c r="L201" s="67" t="str">
        <f t="shared" si="146"/>
        <v/>
      </c>
      <c r="M201" s="67" t="str">
        <f t="shared" si="147"/>
        <v/>
      </c>
      <c r="N201" s="67" t="str">
        <f t="shared" si="148"/>
        <v/>
      </c>
      <c r="O201" s="67" t="str">
        <f t="shared" si="149"/>
        <v/>
      </c>
      <c r="P201" s="67" t="str">
        <f t="shared" si="150"/>
        <v/>
      </c>
      <c r="Q201" s="67" t="str">
        <f t="shared" si="160"/>
        <v/>
      </c>
      <c r="R201" s="37" t="str">
        <f t="shared" si="151"/>
        <v/>
      </c>
      <c r="S201" s="67">
        <f t="shared" si="161"/>
        <v>999999999</v>
      </c>
      <c r="T201" s="67" t="str">
        <f t="shared" si="152"/>
        <v/>
      </c>
      <c r="U201" s="68" t="str">
        <f>IFERROR(""&amp;INDEX(automaticUpdate,MATCH(Calculation!T201,changerange,0),1),"")</f>
        <v/>
      </c>
      <c r="V201" s="68" t="str">
        <f>IFERROR(IF(LEN(INDEX(Mindmap!$D$9:$D$407,MATCH(Calculation!T201,changerange,0),1))=0,"",INDEX(Mindmap!$D$9:$D$407,MATCH(Calculation!T201,changerange,0),1)),"")</f>
        <v/>
      </c>
      <c r="W201" s="67" t="str">
        <f t="shared" si="153"/>
        <v xml:space="preserve"> - </v>
      </c>
      <c r="X201" s="34" t="str">
        <f t="array" ref="X201">IFERROR(IF(AND(LEN(T201)&gt;0, Y201&gt;1),IF(MATCH(1,(IFERROR(SEARCH(T201&amp;".",$T$7:$T$406),0)),0)&gt;0,""),""),maxL)</f>
        <v/>
      </c>
      <c r="Y201" s="35" t="str">
        <f t="shared" si="162"/>
        <v/>
      </c>
      <c r="Z201" s="34" t="str">
        <f t="shared" si="154"/>
        <v/>
      </c>
      <c r="AA201" s="36" t="str">
        <f t="shared" si="155"/>
        <v/>
      </c>
      <c r="AB201" s="34" t="str">
        <f t="shared" si="156"/>
        <v/>
      </c>
      <c r="AC201" s="34" t="str">
        <f t="shared" si="157"/>
        <v/>
      </c>
      <c r="AH201" s="80" t="str">
        <f t="shared" si="158"/>
        <v/>
      </c>
      <c r="AI201" s="39" t="str">
        <f t="array" aca="1" ref="AI201" ca="1">IF(AND(X201="",ISNUMBER(Y201)),IF(Y201=1,IF($AJ$5&lt;=COUNTIF($Y$7:$Y$406,1),COUNTIF($Y$7:Y201,1),IFERROR(IF($BI$20="Y",0.5,1)*$AJ$5*COUNTIF($Y$7:Y201,1)/(1+COUNTIF($Y$7:$Y$406,1)), COUNTIF($Y$7:Y201,1))),
IF(OR(Y202=Y203,AND(Y202&gt;Y201,Y200&gt;=Y201)),AVERAGE(OFFSET(AJ201,0,0,IFERROR(MATCH(TRUE,Y202:$Y$406&lt;=Y201,0),406),1)),MIN(OFFSET(AJ201,0,0,IFERROR(MATCH(Y201,Y202:$Y$406,0),406),1)))),"")</f>
        <v/>
      </c>
      <c r="AJ201" s="40" t="str">
        <f>IF(ISNUMBER(X201),COUNT($X$7:X201),"")</f>
        <v/>
      </c>
      <c r="AL201" s="40" t="str">
        <f t="shared" si="163"/>
        <v/>
      </c>
      <c r="AM201" s="40" t="str">
        <f t="shared" si="164"/>
        <v/>
      </c>
      <c r="AP201" s="34" t="str">
        <f t="shared" si="165"/>
        <v/>
      </c>
      <c r="AQ201" s="34" t="str">
        <f t="shared" si="159"/>
        <v/>
      </c>
      <c r="AS201" s="5"/>
      <c r="AT201" s="16"/>
      <c r="AU201" s="16"/>
      <c r="AV201" s="108"/>
      <c r="AW201" s="109"/>
      <c r="AX201" s="34" t="str">
        <f t="shared" si="166"/>
        <v/>
      </c>
      <c r="AY201" s="34" t="str">
        <f t="shared" si="167"/>
        <v/>
      </c>
      <c r="BA201" s="91" t="str">
        <f>IF(OR(BB201="",BC201&lt;&gt;"",BD201&lt;&gt;""),"",COUNT($BA$6:BA200)+1)</f>
        <v/>
      </c>
      <c r="BB201" s="90" t="str">
        <f t="shared" ref="BB201:BB264" si="171">IF(OR(AX200="",ISNUMBER(FIND("100",AX200,1)) ),"",""&amp;AX200)</f>
        <v/>
      </c>
      <c r="BC201" s="41" t="str">
        <f t="shared" si="168"/>
        <v>132</v>
      </c>
      <c r="BD201" s="34">
        <f>IF(ISNUMBER(MATCH(BB201,$BB$6:BB200,0)),2,"")</f>
        <v>2</v>
      </c>
      <c r="BE201" s="34" t="str">
        <f t="shared" si="169"/>
        <v/>
      </c>
      <c r="BK201" s="81">
        <f>IFERROR(IF(D201="",0,MATCH(D201,$D$6:D200,0)),0)+BL201</f>
        <v>0</v>
      </c>
      <c r="BL201" s="81">
        <f t="shared" si="170"/>
        <v>0</v>
      </c>
    </row>
    <row r="202" spans="2:64" x14ac:dyDescent="0.25">
      <c r="B202" s="5">
        <v>196</v>
      </c>
      <c r="C202" s="34" t="str">
        <f>IFERROR(IF(Calculation!D202="","",1),"")</f>
        <v/>
      </c>
      <c r="D202" s="67" t="str">
        <f>IFERROR(IF(INDEX(Mindmap!$B$9:$B$408,B202,1)=0,"",INDEX(Mindmap!$B$9:$B$408,B202,1)),"")</f>
        <v/>
      </c>
      <c r="E202" s="67">
        <f t="shared" si="140"/>
        <v>999999999</v>
      </c>
      <c r="F202" s="67" t="str">
        <f t="shared" si="126"/>
        <v/>
      </c>
      <c r="G202" s="67" t="str">
        <f t="shared" si="141"/>
        <v/>
      </c>
      <c r="H202" s="67" t="str">
        <f t="shared" si="142"/>
        <v/>
      </c>
      <c r="I202" s="67" t="str">
        <f t="shared" si="143"/>
        <v/>
      </c>
      <c r="J202" s="67" t="str">
        <f t="shared" si="144"/>
        <v/>
      </c>
      <c r="K202" s="67" t="str">
        <f t="shared" si="145"/>
        <v/>
      </c>
      <c r="L202" s="67" t="str">
        <f t="shared" si="146"/>
        <v/>
      </c>
      <c r="M202" s="67" t="str">
        <f t="shared" si="147"/>
        <v/>
      </c>
      <c r="N202" s="67" t="str">
        <f t="shared" si="148"/>
        <v/>
      </c>
      <c r="O202" s="67" t="str">
        <f t="shared" si="149"/>
        <v/>
      </c>
      <c r="P202" s="67" t="str">
        <f t="shared" si="150"/>
        <v/>
      </c>
      <c r="Q202" s="67" t="str">
        <f t="shared" si="160"/>
        <v/>
      </c>
      <c r="R202" s="37" t="str">
        <f t="shared" si="151"/>
        <v/>
      </c>
      <c r="S202" s="67">
        <f t="shared" si="161"/>
        <v>999999999</v>
      </c>
      <c r="T202" s="67" t="str">
        <f t="shared" si="152"/>
        <v/>
      </c>
      <c r="U202" s="68" t="str">
        <f>IFERROR(""&amp;INDEX(automaticUpdate,MATCH(Calculation!T202,changerange,0),1),"")</f>
        <v/>
      </c>
      <c r="V202" s="68" t="str">
        <f>IFERROR(IF(LEN(INDEX(Mindmap!$D$9:$D$407,MATCH(Calculation!T202,changerange,0),1))=0,"",INDEX(Mindmap!$D$9:$D$407,MATCH(Calculation!T202,changerange,0),1)),"")</f>
        <v/>
      </c>
      <c r="W202" s="67" t="str">
        <f t="shared" si="153"/>
        <v xml:space="preserve"> - </v>
      </c>
      <c r="X202" s="34" t="str">
        <f t="array" ref="X202">IFERROR(IF(AND(LEN(T202)&gt;0, Y202&gt;1),IF(MATCH(1,(IFERROR(SEARCH(T202&amp;".",$T$7:$T$406),0)),0)&gt;0,""),""),maxL)</f>
        <v/>
      </c>
      <c r="Y202" s="35" t="str">
        <f t="shared" si="162"/>
        <v/>
      </c>
      <c r="Z202" s="34" t="str">
        <f t="shared" si="154"/>
        <v/>
      </c>
      <c r="AA202" s="36" t="str">
        <f t="shared" si="155"/>
        <v/>
      </c>
      <c r="AB202" s="34" t="str">
        <f t="shared" si="156"/>
        <v/>
      </c>
      <c r="AC202" s="34" t="str">
        <f t="shared" si="157"/>
        <v/>
      </c>
      <c r="AH202" s="80" t="str">
        <f t="shared" si="158"/>
        <v/>
      </c>
      <c r="AI202" s="39" t="str">
        <f t="array" aca="1" ref="AI202" ca="1">IF(AND(X202="",ISNUMBER(Y202)),IF(Y202=1,IF($AJ$5&lt;=COUNTIF($Y$7:$Y$406,1),COUNTIF($Y$7:Y202,1),IFERROR(IF($BI$20="Y",0.5,1)*$AJ$5*COUNTIF($Y$7:Y202,1)/(1+COUNTIF($Y$7:$Y$406,1)), COUNTIF($Y$7:Y202,1))),
IF(OR(Y203=Y204,AND(Y203&gt;Y202,Y201&gt;=Y202)),AVERAGE(OFFSET(AJ202,0,0,IFERROR(MATCH(TRUE,Y203:$Y$406&lt;=Y202,0),406),1)),MIN(OFFSET(AJ202,0,0,IFERROR(MATCH(Y202,Y203:$Y$406,0),406),1)))),"")</f>
        <v/>
      </c>
      <c r="AJ202" s="40" t="str">
        <f>IF(ISNUMBER(X202),COUNT($X$7:X202),"")</f>
        <v/>
      </c>
      <c r="AL202" s="40" t="str">
        <f t="shared" si="163"/>
        <v/>
      </c>
      <c r="AM202" s="40" t="str">
        <f t="shared" si="164"/>
        <v/>
      </c>
      <c r="AP202" s="34" t="str">
        <f t="shared" si="165"/>
        <v/>
      </c>
      <c r="AQ202" s="34" t="str">
        <f t="shared" si="159"/>
        <v/>
      </c>
      <c r="AS202" s="5"/>
      <c r="AT202" s="16"/>
      <c r="AU202" s="16"/>
      <c r="AV202" s="108"/>
      <c r="AW202" s="109"/>
      <c r="AX202" s="34" t="str">
        <f t="shared" si="166"/>
        <v/>
      </c>
      <c r="AY202" s="34" t="str">
        <f t="shared" si="167"/>
        <v/>
      </c>
      <c r="BA202" s="91" t="str">
        <f>IF(OR(BB202="",BC202&lt;&gt;"",BD202&lt;&gt;""),"",COUNT($BA$6:BA201)+1)</f>
        <v/>
      </c>
      <c r="BB202" s="90" t="str">
        <f t="shared" si="171"/>
        <v/>
      </c>
      <c r="BC202" s="41" t="str">
        <f t="shared" si="168"/>
        <v>132</v>
      </c>
      <c r="BD202" s="34">
        <f>IF(ISNUMBER(MATCH(BB202,$BB$6:BB201,0)),2,"")</f>
        <v>2</v>
      </c>
      <c r="BE202" s="34" t="str">
        <f t="shared" si="169"/>
        <v/>
      </c>
      <c r="BK202" s="81">
        <f>IFERROR(IF(D202="",0,MATCH(D202,$D$6:D201,0)),0)+BL202</f>
        <v>0</v>
      </c>
      <c r="BL202" s="81">
        <f t="shared" si="170"/>
        <v>0</v>
      </c>
    </row>
    <row r="203" spans="2:64" x14ac:dyDescent="0.25">
      <c r="B203" s="5">
        <v>197</v>
      </c>
      <c r="C203" s="34" t="str">
        <f>IFERROR(IF(Calculation!D203="","",1),"")</f>
        <v/>
      </c>
      <c r="D203" s="67" t="str">
        <f>IFERROR(IF(INDEX(Mindmap!$B$9:$B$408,B203,1)=0,"",INDEX(Mindmap!$B$9:$B$408,B203,1)),"")</f>
        <v/>
      </c>
      <c r="E203" s="67">
        <f t="shared" si="140"/>
        <v>999999999</v>
      </c>
      <c r="F203" s="67" t="str">
        <f t="shared" si="126"/>
        <v/>
      </c>
      <c r="G203" s="67" t="str">
        <f t="shared" si="141"/>
        <v/>
      </c>
      <c r="H203" s="67" t="str">
        <f t="shared" si="142"/>
        <v/>
      </c>
      <c r="I203" s="67" t="str">
        <f t="shared" si="143"/>
        <v/>
      </c>
      <c r="J203" s="67" t="str">
        <f t="shared" si="144"/>
        <v/>
      </c>
      <c r="K203" s="67" t="str">
        <f t="shared" si="145"/>
        <v/>
      </c>
      <c r="L203" s="67" t="str">
        <f t="shared" si="146"/>
        <v/>
      </c>
      <c r="M203" s="67" t="str">
        <f t="shared" si="147"/>
        <v/>
      </c>
      <c r="N203" s="67" t="str">
        <f t="shared" si="148"/>
        <v/>
      </c>
      <c r="O203" s="67" t="str">
        <f t="shared" si="149"/>
        <v/>
      </c>
      <c r="P203" s="67" t="str">
        <f t="shared" si="150"/>
        <v/>
      </c>
      <c r="Q203" s="67" t="str">
        <f t="shared" si="160"/>
        <v/>
      </c>
      <c r="R203" s="37" t="str">
        <f t="shared" si="151"/>
        <v/>
      </c>
      <c r="S203" s="67">
        <f t="shared" si="161"/>
        <v>999999999</v>
      </c>
      <c r="T203" s="67" t="str">
        <f t="shared" si="152"/>
        <v/>
      </c>
      <c r="U203" s="68" t="str">
        <f>IFERROR(""&amp;INDEX(automaticUpdate,MATCH(Calculation!T203,changerange,0),1),"")</f>
        <v/>
      </c>
      <c r="V203" s="68" t="str">
        <f>IFERROR(IF(LEN(INDEX(Mindmap!$D$9:$D$407,MATCH(Calculation!T203,changerange,0),1))=0,"",INDEX(Mindmap!$D$9:$D$407,MATCH(Calculation!T203,changerange,0),1)),"")</f>
        <v/>
      </c>
      <c r="W203" s="67" t="str">
        <f t="shared" si="153"/>
        <v xml:space="preserve"> - </v>
      </c>
      <c r="X203" s="34" t="str">
        <f t="array" ref="X203">IFERROR(IF(AND(LEN(T203)&gt;0, Y203&gt;1),IF(MATCH(1,(IFERROR(SEARCH(T203&amp;".",$T$7:$T$406),0)),0)&gt;0,""),""),maxL)</f>
        <v/>
      </c>
      <c r="Y203" s="35" t="str">
        <f t="shared" si="162"/>
        <v/>
      </c>
      <c r="Z203" s="34" t="str">
        <f t="shared" si="154"/>
        <v/>
      </c>
      <c r="AA203" s="36" t="str">
        <f t="shared" si="155"/>
        <v/>
      </c>
      <c r="AB203" s="34" t="str">
        <f t="shared" si="156"/>
        <v/>
      </c>
      <c r="AC203" s="34" t="str">
        <f t="shared" si="157"/>
        <v/>
      </c>
      <c r="AH203" s="80" t="str">
        <f t="shared" si="158"/>
        <v/>
      </c>
      <c r="AI203" s="39" t="str">
        <f t="array" aca="1" ref="AI203" ca="1">IF(AND(X203="",ISNUMBER(Y203)),IF(Y203=1,IF($AJ$5&lt;=COUNTIF($Y$7:$Y$406,1),COUNTIF($Y$7:Y203,1),IFERROR(IF($BI$20="Y",0.5,1)*$AJ$5*COUNTIF($Y$7:Y203,1)/(1+COUNTIF($Y$7:$Y$406,1)), COUNTIF($Y$7:Y203,1))),
IF(OR(Y204=Y205,AND(Y204&gt;Y203,Y202&gt;=Y203)),AVERAGE(OFFSET(AJ203,0,0,IFERROR(MATCH(TRUE,Y204:$Y$406&lt;=Y203,0),406),1)),MIN(OFFSET(AJ203,0,0,IFERROR(MATCH(Y203,Y204:$Y$406,0),406),1)))),"")</f>
        <v/>
      </c>
      <c r="AJ203" s="40" t="str">
        <f>IF(ISNUMBER(X203),COUNT($X$7:X203),"")</f>
        <v/>
      </c>
      <c r="AL203" s="40" t="str">
        <f t="shared" si="163"/>
        <v/>
      </c>
      <c r="AM203" s="40" t="str">
        <f t="shared" si="164"/>
        <v/>
      </c>
      <c r="AP203" s="34" t="str">
        <f t="shared" si="165"/>
        <v/>
      </c>
      <c r="AQ203" s="34" t="str">
        <f t="shared" si="159"/>
        <v/>
      </c>
      <c r="AS203" s="5"/>
      <c r="AT203" s="16"/>
      <c r="AU203" s="16"/>
      <c r="AV203" s="108"/>
      <c r="AW203" s="109"/>
      <c r="AX203" s="34" t="str">
        <f t="shared" si="166"/>
        <v/>
      </c>
      <c r="AY203" s="34" t="str">
        <f t="shared" si="167"/>
        <v/>
      </c>
      <c r="BA203" s="91" t="str">
        <f>IF(OR(BB203="",BC203&lt;&gt;"",BD203&lt;&gt;""),"",COUNT($BA$6:BA202)+1)</f>
        <v/>
      </c>
      <c r="BB203" s="90" t="str">
        <f t="shared" si="171"/>
        <v/>
      </c>
      <c r="BC203" s="41" t="str">
        <f t="shared" si="168"/>
        <v>132</v>
      </c>
      <c r="BD203" s="34">
        <f>IF(ISNUMBER(MATCH(BB203,$BB$6:BB202,0)),2,"")</f>
        <v>2</v>
      </c>
      <c r="BE203" s="34" t="str">
        <f t="shared" si="169"/>
        <v/>
      </c>
      <c r="BK203" s="81">
        <f>IFERROR(IF(D203="",0,MATCH(D203,$D$6:D202,0)),0)+BL203</f>
        <v>0</v>
      </c>
      <c r="BL203" s="81">
        <f t="shared" si="170"/>
        <v>0</v>
      </c>
    </row>
    <row r="204" spans="2:64" x14ac:dyDescent="0.25">
      <c r="B204" s="5">
        <v>198</v>
      </c>
      <c r="C204" s="34" t="str">
        <f>IFERROR(IF(Calculation!D204="","",1),"")</f>
        <v/>
      </c>
      <c r="D204" s="67" t="str">
        <f>IFERROR(IF(INDEX(Mindmap!$B$9:$B$408,B204,1)=0,"",INDEX(Mindmap!$B$9:$B$408,B204,1)),"")</f>
        <v/>
      </c>
      <c r="E204" s="67">
        <f t="shared" si="140"/>
        <v>999999999</v>
      </c>
      <c r="F204" s="67" t="str">
        <f t="shared" si="126"/>
        <v/>
      </c>
      <c r="G204" s="67" t="str">
        <f t="shared" si="141"/>
        <v/>
      </c>
      <c r="H204" s="67" t="str">
        <f t="shared" si="142"/>
        <v/>
      </c>
      <c r="I204" s="67" t="str">
        <f t="shared" si="143"/>
        <v/>
      </c>
      <c r="J204" s="67" t="str">
        <f t="shared" si="144"/>
        <v/>
      </c>
      <c r="K204" s="67" t="str">
        <f t="shared" si="145"/>
        <v/>
      </c>
      <c r="L204" s="67" t="str">
        <f t="shared" si="146"/>
        <v/>
      </c>
      <c r="M204" s="67" t="str">
        <f t="shared" si="147"/>
        <v/>
      </c>
      <c r="N204" s="67" t="str">
        <f t="shared" si="148"/>
        <v/>
      </c>
      <c r="O204" s="67" t="str">
        <f t="shared" si="149"/>
        <v/>
      </c>
      <c r="P204" s="67" t="str">
        <f t="shared" si="150"/>
        <v/>
      </c>
      <c r="Q204" s="67" t="str">
        <f t="shared" si="160"/>
        <v/>
      </c>
      <c r="R204" s="37" t="str">
        <f t="shared" si="151"/>
        <v/>
      </c>
      <c r="S204" s="67">
        <f t="shared" si="161"/>
        <v>999999999</v>
      </c>
      <c r="T204" s="67" t="str">
        <f t="shared" si="152"/>
        <v/>
      </c>
      <c r="U204" s="68" t="str">
        <f>IFERROR(""&amp;INDEX(automaticUpdate,MATCH(Calculation!T204,changerange,0),1),"")</f>
        <v/>
      </c>
      <c r="V204" s="68" t="str">
        <f>IFERROR(IF(LEN(INDEX(Mindmap!$D$9:$D$407,MATCH(Calculation!T204,changerange,0),1))=0,"",INDEX(Mindmap!$D$9:$D$407,MATCH(Calculation!T204,changerange,0),1)),"")</f>
        <v/>
      </c>
      <c r="W204" s="67" t="str">
        <f t="shared" si="153"/>
        <v xml:space="preserve"> - </v>
      </c>
      <c r="X204" s="34" t="str">
        <f t="array" ref="X204">IFERROR(IF(AND(LEN(T204)&gt;0, Y204&gt;1),IF(MATCH(1,(IFERROR(SEARCH(T204&amp;".",$T$7:$T$406),0)),0)&gt;0,""),""),maxL)</f>
        <v/>
      </c>
      <c r="Y204" s="35" t="str">
        <f t="shared" si="162"/>
        <v/>
      </c>
      <c r="Z204" s="34" t="str">
        <f t="shared" si="154"/>
        <v/>
      </c>
      <c r="AA204" s="36" t="str">
        <f t="shared" si="155"/>
        <v/>
      </c>
      <c r="AB204" s="34" t="str">
        <f t="shared" si="156"/>
        <v/>
      </c>
      <c r="AC204" s="34" t="str">
        <f t="shared" si="157"/>
        <v/>
      </c>
      <c r="AH204" s="80" t="str">
        <f t="shared" si="158"/>
        <v/>
      </c>
      <c r="AI204" s="39" t="str">
        <f t="array" aca="1" ref="AI204" ca="1">IF(AND(X204="",ISNUMBER(Y204)),IF(Y204=1,IF($AJ$5&lt;=COUNTIF($Y$7:$Y$406,1),COUNTIF($Y$7:Y204,1),IFERROR(IF($BI$20="Y",0.5,1)*$AJ$5*COUNTIF($Y$7:Y204,1)/(1+COUNTIF($Y$7:$Y$406,1)), COUNTIF($Y$7:Y204,1))),
IF(OR(Y205=Y206,AND(Y205&gt;Y204,Y203&gt;=Y204)),AVERAGE(OFFSET(AJ204,0,0,IFERROR(MATCH(TRUE,Y205:$Y$406&lt;=Y204,0),406),1)),MIN(OFFSET(AJ204,0,0,IFERROR(MATCH(Y204,Y205:$Y$406,0),406),1)))),"")</f>
        <v/>
      </c>
      <c r="AJ204" s="40" t="str">
        <f>IF(ISNUMBER(X204),COUNT($X$7:X204),"")</f>
        <v/>
      </c>
      <c r="AL204" s="40" t="str">
        <f t="shared" si="163"/>
        <v/>
      </c>
      <c r="AM204" s="40" t="str">
        <f t="shared" si="164"/>
        <v/>
      </c>
      <c r="AP204" s="34" t="str">
        <f t="shared" si="165"/>
        <v/>
      </c>
      <c r="AQ204" s="34" t="str">
        <f t="shared" si="159"/>
        <v/>
      </c>
      <c r="AS204" s="5"/>
      <c r="AT204" s="16"/>
      <c r="AU204" s="16"/>
      <c r="AV204" s="108"/>
      <c r="AW204" s="109"/>
      <c r="AX204" s="34" t="str">
        <f t="shared" si="166"/>
        <v/>
      </c>
      <c r="AY204" s="34" t="str">
        <f t="shared" si="167"/>
        <v/>
      </c>
      <c r="BA204" s="91" t="str">
        <f>IF(OR(BB204="",BC204&lt;&gt;"",BD204&lt;&gt;""),"",COUNT($BA$6:BA203)+1)</f>
        <v/>
      </c>
      <c r="BB204" s="90" t="str">
        <f t="shared" si="171"/>
        <v/>
      </c>
      <c r="BC204" s="41" t="str">
        <f t="shared" si="168"/>
        <v>132</v>
      </c>
      <c r="BD204" s="34">
        <f>IF(ISNUMBER(MATCH(BB204,$BB$6:BB203,0)),2,"")</f>
        <v>2</v>
      </c>
      <c r="BE204" s="34" t="str">
        <f t="shared" si="169"/>
        <v/>
      </c>
      <c r="BK204" s="81">
        <f>IFERROR(IF(D204="",0,MATCH(D204,$D$6:D203,0)),0)+BL204</f>
        <v>0</v>
      </c>
      <c r="BL204" s="81">
        <f t="shared" si="170"/>
        <v>0</v>
      </c>
    </row>
    <row r="205" spans="2:64" x14ac:dyDescent="0.25">
      <c r="B205" s="5">
        <v>199</v>
      </c>
      <c r="C205" s="34" t="str">
        <f>IFERROR(IF(Calculation!D205="","",1),"")</f>
        <v/>
      </c>
      <c r="D205" s="67" t="str">
        <f>IFERROR(IF(INDEX(Mindmap!$B$9:$B$408,B205,1)=0,"",INDEX(Mindmap!$B$9:$B$408,B205,1)),"")</f>
        <v/>
      </c>
      <c r="E205" s="67">
        <f t="shared" si="140"/>
        <v>999999999</v>
      </c>
      <c r="F205" s="67" t="str">
        <f t="shared" si="126"/>
        <v/>
      </c>
      <c r="G205" s="67" t="str">
        <f t="shared" si="141"/>
        <v/>
      </c>
      <c r="H205" s="67" t="str">
        <f t="shared" si="142"/>
        <v/>
      </c>
      <c r="I205" s="67" t="str">
        <f t="shared" si="143"/>
        <v/>
      </c>
      <c r="J205" s="67" t="str">
        <f t="shared" si="144"/>
        <v/>
      </c>
      <c r="K205" s="67" t="str">
        <f t="shared" si="145"/>
        <v/>
      </c>
      <c r="L205" s="67" t="str">
        <f t="shared" si="146"/>
        <v/>
      </c>
      <c r="M205" s="67" t="str">
        <f t="shared" si="147"/>
        <v/>
      </c>
      <c r="N205" s="67" t="str">
        <f t="shared" si="148"/>
        <v/>
      </c>
      <c r="O205" s="67" t="str">
        <f t="shared" si="149"/>
        <v/>
      </c>
      <c r="P205" s="67" t="str">
        <f t="shared" si="150"/>
        <v/>
      </c>
      <c r="Q205" s="67" t="str">
        <f t="shared" si="160"/>
        <v/>
      </c>
      <c r="R205" s="37" t="str">
        <f t="shared" si="151"/>
        <v/>
      </c>
      <c r="S205" s="67">
        <f t="shared" si="161"/>
        <v>999999999</v>
      </c>
      <c r="T205" s="67" t="str">
        <f t="shared" si="152"/>
        <v/>
      </c>
      <c r="U205" s="68" t="str">
        <f>IFERROR(""&amp;INDEX(automaticUpdate,MATCH(Calculation!T205,changerange,0),1),"")</f>
        <v/>
      </c>
      <c r="V205" s="68" t="str">
        <f>IFERROR(IF(LEN(INDEX(Mindmap!$D$9:$D$407,MATCH(Calculation!T205,changerange,0),1))=0,"",INDEX(Mindmap!$D$9:$D$407,MATCH(Calculation!T205,changerange,0),1)),"")</f>
        <v/>
      </c>
      <c r="W205" s="67" t="str">
        <f t="shared" si="153"/>
        <v xml:space="preserve"> - </v>
      </c>
      <c r="X205" s="34" t="str">
        <f t="array" ref="X205">IFERROR(IF(AND(LEN(T205)&gt;0, Y205&gt;1),IF(MATCH(1,(IFERROR(SEARCH(T205&amp;".",$T$7:$T$406),0)),0)&gt;0,""),""),maxL)</f>
        <v/>
      </c>
      <c r="Y205" s="35" t="str">
        <f t="shared" si="162"/>
        <v/>
      </c>
      <c r="Z205" s="34" t="str">
        <f t="shared" si="154"/>
        <v/>
      </c>
      <c r="AA205" s="36" t="str">
        <f t="shared" si="155"/>
        <v/>
      </c>
      <c r="AB205" s="34" t="str">
        <f t="shared" si="156"/>
        <v/>
      </c>
      <c r="AC205" s="34" t="str">
        <f t="shared" si="157"/>
        <v/>
      </c>
      <c r="AH205" s="80" t="str">
        <f t="shared" si="158"/>
        <v/>
      </c>
      <c r="AI205" s="39" t="str">
        <f t="array" aca="1" ref="AI205" ca="1">IF(AND(X205="",ISNUMBER(Y205)),IF(Y205=1,IF($AJ$5&lt;=COUNTIF($Y$7:$Y$406,1),COUNTIF($Y$7:Y205,1),IFERROR(IF($BI$20="Y",0.5,1)*$AJ$5*COUNTIF($Y$7:Y205,1)/(1+COUNTIF($Y$7:$Y$406,1)), COUNTIF($Y$7:Y205,1))),
IF(OR(Y206=Y207,AND(Y206&gt;Y205,Y204&gt;=Y205)),AVERAGE(OFFSET(AJ205,0,0,IFERROR(MATCH(TRUE,Y206:$Y$406&lt;=Y205,0),406),1)),MIN(OFFSET(AJ205,0,0,IFERROR(MATCH(Y205,Y206:$Y$406,0),406),1)))),"")</f>
        <v/>
      </c>
      <c r="AJ205" s="40" t="str">
        <f>IF(ISNUMBER(X205),COUNT($X$7:X205),"")</f>
        <v/>
      </c>
      <c r="AL205" s="40" t="str">
        <f t="shared" si="163"/>
        <v/>
      </c>
      <c r="AM205" s="40" t="str">
        <f t="shared" si="164"/>
        <v/>
      </c>
      <c r="AP205" s="34" t="str">
        <f t="shared" si="165"/>
        <v/>
      </c>
      <c r="AQ205" s="34" t="str">
        <f t="shared" si="159"/>
        <v/>
      </c>
      <c r="AS205" s="5"/>
      <c r="AT205" s="16"/>
      <c r="AU205" s="16"/>
      <c r="AV205" s="108"/>
      <c r="AW205" s="109"/>
      <c r="AX205" s="34" t="str">
        <f t="shared" si="166"/>
        <v/>
      </c>
      <c r="AY205" s="34" t="str">
        <f t="shared" si="167"/>
        <v/>
      </c>
      <c r="BA205" s="91" t="str">
        <f>IF(OR(BB205="",BC205&lt;&gt;"",BD205&lt;&gt;""),"",COUNT($BA$6:BA204)+1)</f>
        <v/>
      </c>
      <c r="BB205" s="90" t="str">
        <f t="shared" si="171"/>
        <v/>
      </c>
      <c r="BC205" s="41" t="str">
        <f t="shared" si="168"/>
        <v>132</v>
      </c>
      <c r="BD205" s="34">
        <f>IF(ISNUMBER(MATCH(BB205,$BB$6:BB204,0)),2,"")</f>
        <v>2</v>
      </c>
      <c r="BE205" s="34" t="str">
        <f t="shared" si="169"/>
        <v/>
      </c>
      <c r="BK205" s="81">
        <f>IFERROR(IF(D205="",0,MATCH(D205,$D$6:D204,0)),0)+BL205</f>
        <v>0</v>
      </c>
      <c r="BL205" s="81">
        <f t="shared" si="170"/>
        <v>0</v>
      </c>
    </row>
    <row r="206" spans="2:64" x14ac:dyDescent="0.25">
      <c r="B206" s="5">
        <v>200</v>
      </c>
      <c r="C206" s="34" t="str">
        <f>IFERROR(IF(Calculation!D206="","",1),"")</f>
        <v/>
      </c>
      <c r="D206" s="67" t="str">
        <f>IFERROR(IF(INDEX(Mindmap!$B$9:$B$408,B206,1)=0,"",INDEX(Mindmap!$B$9:$B$408,B206,1)),"")</f>
        <v/>
      </c>
      <c r="E206" s="67">
        <f t="shared" si="140"/>
        <v>999999999</v>
      </c>
      <c r="F206" s="67" t="str">
        <f t="shared" si="126"/>
        <v/>
      </c>
      <c r="G206" s="67" t="str">
        <f t="shared" si="141"/>
        <v/>
      </c>
      <c r="H206" s="67" t="str">
        <f t="shared" si="142"/>
        <v/>
      </c>
      <c r="I206" s="67" t="str">
        <f t="shared" si="143"/>
        <v/>
      </c>
      <c r="J206" s="67" t="str">
        <f t="shared" si="144"/>
        <v/>
      </c>
      <c r="K206" s="67" t="str">
        <f t="shared" si="145"/>
        <v/>
      </c>
      <c r="L206" s="67" t="str">
        <f t="shared" si="146"/>
        <v/>
      </c>
      <c r="M206" s="67" t="str">
        <f t="shared" si="147"/>
        <v/>
      </c>
      <c r="N206" s="67" t="str">
        <f t="shared" si="148"/>
        <v/>
      </c>
      <c r="O206" s="67" t="str">
        <f t="shared" si="149"/>
        <v/>
      </c>
      <c r="P206" s="67" t="str">
        <f t="shared" si="150"/>
        <v/>
      </c>
      <c r="Q206" s="67" t="str">
        <f t="shared" si="160"/>
        <v/>
      </c>
      <c r="R206" s="37" t="str">
        <f t="shared" si="151"/>
        <v/>
      </c>
      <c r="S206" s="67">
        <f t="shared" si="161"/>
        <v>999999999</v>
      </c>
      <c r="T206" s="67" t="str">
        <f t="shared" si="152"/>
        <v/>
      </c>
      <c r="U206" s="68" t="str">
        <f>IFERROR(""&amp;INDEX(automaticUpdate,MATCH(Calculation!T206,changerange,0),1),"")</f>
        <v/>
      </c>
      <c r="V206" s="68" t="str">
        <f>IFERROR(IF(LEN(INDEX(Mindmap!$D$9:$D$407,MATCH(Calculation!T206,changerange,0),1))=0,"",INDEX(Mindmap!$D$9:$D$407,MATCH(Calculation!T206,changerange,0),1)),"")</f>
        <v/>
      </c>
      <c r="W206" s="67" t="str">
        <f t="shared" si="153"/>
        <v xml:space="preserve"> - </v>
      </c>
      <c r="X206" s="34" t="str">
        <f t="array" ref="X206">IFERROR(IF(AND(LEN(T206)&gt;0, Y206&gt;1),IF(MATCH(1,(IFERROR(SEARCH(T206&amp;".",$T$7:$T$406),0)),0)&gt;0,""),""),maxL)</f>
        <v/>
      </c>
      <c r="Y206" s="35" t="str">
        <f t="shared" si="162"/>
        <v/>
      </c>
      <c r="Z206" s="34" t="str">
        <f t="shared" si="154"/>
        <v/>
      </c>
      <c r="AA206" s="36" t="str">
        <f t="shared" si="155"/>
        <v/>
      </c>
      <c r="AB206" s="34" t="str">
        <f t="shared" si="156"/>
        <v/>
      </c>
      <c r="AC206" s="34" t="str">
        <f t="shared" si="157"/>
        <v/>
      </c>
      <c r="AH206" s="80" t="str">
        <f t="shared" si="158"/>
        <v/>
      </c>
      <c r="AI206" s="39" t="str">
        <f t="array" aca="1" ref="AI206" ca="1">IF(AND(X206="",ISNUMBER(Y206)),IF(Y206=1,IF($AJ$5&lt;=COUNTIF($Y$7:$Y$406,1),COUNTIF($Y$7:Y206,1),IFERROR(IF($BI$20="Y",0.5,1)*$AJ$5*COUNTIF($Y$7:Y206,1)/(1+COUNTIF($Y$7:$Y$406,1)), COUNTIF($Y$7:Y206,1))),
IF(OR(Y207=Y208,AND(Y207&gt;Y206,Y205&gt;=Y206)),AVERAGE(OFFSET(AJ206,0,0,IFERROR(MATCH(TRUE,Y207:$Y$406&lt;=Y206,0),406),1)),MIN(OFFSET(AJ206,0,0,IFERROR(MATCH(Y206,Y207:$Y$406,0),406),1)))),"")</f>
        <v/>
      </c>
      <c r="AJ206" s="40" t="str">
        <f>IF(ISNUMBER(X206),COUNT($X$7:X206),"")</f>
        <v/>
      </c>
      <c r="AL206" s="40" t="str">
        <f t="shared" si="163"/>
        <v/>
      </c>
      <c r="AM206" s="40" t="str">
        <f t="shared" si="164"/>
        <v/>
      </c>
      <c r="AP206" s="34" t="str">
        <f t="shared" si="165"/>
        <v/>
      </c>
      <c r="AQ206" s="34" t="str">
        <f t="shared" si="159"/>
        <v/>
      </c>
      <c r="AS206" s="5"/>
      <c r="AT206" s="16"/>
      <c r="AU206" s="16"/>
      <c r="AV206" s="108"/>
      <c r="AW206" s="109"/>
      <c r="AX206" s="34" t="str">
        <f t="shared" si="166"/>
        <v/>
      </c>
      <c r="AY206" s="34" t="str">
        <f t="shared" si="167"/>
        <v/>
      </c>
      <c r="BA206" s="91" t="str">
        <f>IF(OR(BB206="",BC206&lt;&gt;"",BD206&lt;&gt;""),"",COUNT($BA$6:BA205)+1)</f>
        <v/>
      </c>
      <c r="BB206" s="90" t="str">
        <f t="shared" si="171"/>
        <v/>
      </c>
      <c r="BC206" s="41" t="str">
        <f t="shared" si="168"/>
        <v>132</v>
      </c>
      <c r="BD206" s="34">
        <f>IF(ISNUMBER(MATCH(BB206,$BB$6:BB205,0)),2,"")</f>
        <v>2</v>
      </c>
      <c r="BE206" s="34" t="str">
        <f t="shared" si="169"/>
        <v/>
      </c>
      <c r="BK206" s="81">
        <f>IFERROR(IF(D206="",0,MATCH(D206,$D$6:D205,0)),0)+BL206</f>
        <v>0</v>
      </c>
      <c r="BL206" s="81">
        <f t="shared" si="170"/>
        <v>0</v>
      </c>
    </row>
    <row r="207" spans="2:64" x14ac:dyDescent="0.25">
      <c r="B207" s="5">
        <v>201</v>
      </c>
      <c r="C207" s="35" t="str">
        <f>IFERROR(IF(Calculation!D207="","",1),"")</f>
        <v/>
      </c>
      <c r="D207" s="67" t="str">
        <f>IFERROR(IF(INDEX(Mindmap!$B$9:$B$408,B207,1)=0,"",INDEX(Mindmap!$B$9:$B$408,B207,1)),"")</f>
        <v/>
      </c>
      <c r="E207" s="67">
        <f t="shared" si="140"/>
        <v>999999999</v>
      </c>
      <c r="F207" s="67" t="str">
        <f t="shared" ref="F207:F217" si="172">IFERROR(IF(1*$Q207&lt;1*F$6,"",IF(AND(F$5=2,LEN(SUBSTITUTE(LEFT($D207,2),".",""))=1),"0" &amp; SUBSTITUTE(LEFT($D207,2),".",""),SUBSTITUTE(LEFT($D207,2),".",""))),"")</f>
        <v/>
      </c>
      <c r="G207" s="67" t="str">
        <f t="shared" ref="G207:G217" si="173">IFERROR(IF(1*$Q207&lt;1*G$6,"",IF(AND(G$5=2,LEN(SUBSTITUTE(MID($D207,SEARCH(";",SUBSTITUTE($D207,".",";",G$6-1),1)+1,2),".",""))=1),"0" &amp; SUBSTITUTE(MID($D207,SEARCH(";",SUBSTITUTE($D207,".",";",G$6-1),1)+1,2),".",""),SUBSTITUTE(MID($D207,SEARCH(";",SUBSTITUTE($D207,".",";",G$6-1),1)+1,2),".",""))),"")</f>
        <v/>
      </c>
      <c r="H207" s="67" t="str">
        <f t="shared" ref="H207:H217" si="174">IFERROR(IF(1*$Q207&lt;1*H$6,"",IF(AND(H$5=2,LEN(SUBSTITUTE(MID($D207,SEARCH(";",SUBSTITUTE($D207,".",";",H$6-1),1)+1,2),".",""))=1),"0" &amp; SUBSTITUTE(MID($D207,SEARCH(";",SUBSTITUTE($D207,".",";",H$6-1),1)+1,2),".",""),SUBSTITUTE(MID($D207,SEARCH(";",SUBSTITUTE($D207,".",";",H$6-1),1)+1,2),".",""))),"")</f>
        <v/>
      </c>
      <c r="I207" s="67" t="str">
        <f t="shared" ref="I207:I217" si="175">IFERROR(IF(1*$Q207&lt;1*I$6,"",IF(AND(I$5=2,LEN(SUBSTITUTE(MID($D207,SEARCH(";",SUBSTITUTE($D207,".",";",I$6-1),1)+1,2),".",""))=1),"0" &amp; SUBSTITUTE(MID($D207,SEARCH(";",SUBSTITUTE($D207,".",";",I$6-1),1)+1,2),".",""),SUBSTITUTE(MID($D207,SEARCH(";",SUBSTITUTE($D207,".",";",I$6-1),1)+1,2),".",""))),"")</f>
        <v/>
      </c>
      <c r="J207" s="67" t="str">
        <f t="shared" ref="J207:J217" si="176">IFERROR(IF(1*$Q207&lt;1*J$6,"",IF(AND(J$5=2,LEN(SUBSTITUTE(MID($D207,SEARCH(";",SUBSTITUTE($D207,".",";",J$6-1),1)+1,2),".",""))=1),"0" &amp; SUBSTITUTE(MID($D207,SEARCH(";",SUBSTITUTE($D207,".",";",J$6-1),1)+1,2),".",""),SUBSTITUTE(MID($D207,SEARCH(";",SUBSTITUTE($D207,".",";",J$6-1),1)+1,2),".",""))),"")</f>
        <v/>
      </c>
      <c r="K207" s="67" t="str">
        <f t="shared" ref="K207:K217" si="177">IFERROR(IF(1*$Q207&lt;1*K$6,"",IF(AND(K$5=2,LEN(SUBSTITUTE(MID($D207,SEARCH(";",SUBSTITUTE($D207,".",";",K$6-1),1)+1,2),".",""))=1),"0" &amp; SUBSTITUTE(MID($D207,SEARCH(";",SUBSTITUTE($D207,".",";",K$6-1),1)+1,2),".",""),SUBSTITUTE(MID($D207,SEARCH(";",SUBSTITUTE($D207,".",";",K$6-1),1)+1,2),".",""))),"")</f>
        <v/>
      </c>
      <c r="L207" s="67" t="str">
        <f t="shared" ref="L207:L217" si="178">IFERROR(IF(1*$Q207&lt;1*L$6,"",IF(AND(L$5=2,LEN(SUBSTITUTE(MID($D207,SEARCH(";",SUBSTITUTE($D207,".",";",L$6-1),1)+1,2),".",""))=1),"0" &amp; SUBSTITUTE(MID($D207,SEARCH(";",SUBSTITUTE($D207,".",";",L$6-1),1)+1,2),".",""),SUBSTITUTE(MID($D207,SEARCH(";",SUBSTITUTE($D207,".",";",L$6-1),1)+1,2),".",""))),"")</f>
        <v/>
      </c>
      <c r="M207" s="67" t="str">
        <f t="shared" ref="M207:M217" si="179">IFERROR(IF(1*$Q207&lt;1*M$6,"",IF(AND(M$5=2,LEN(SUBSTITUTE(MID($D207,SEARCH(";",SUBSTITUTE($D207,".",";",M$6-1),1)+1,2),".",""))=1),"0" &amp; SUBSTITUTE(MID($D207,SEARCH(";",SUBSTITUTE($D207,".",";",M$6-1),1)+1,2),".",""),SUBSTITUTE(MID($D207,SEARCH(";",SUBSTITUTE($D207,".",";",M$6-1),1)+1,2),".",""))),"")</f>
        <v/>
      </c>
      <c r="N207" s="67" t="str">
        <f t="shared" ref="N207:N217" si="180">IFERROR(IF(1*$Q207&lt;1*N$6,"",IF(AND(N$5=2,LEN(SUBSTITUTE(MID($D207,SEARCH(";",SUBSTITUTE($D207,".",";",N$6-1),1)+1,2),".",""))=1),"0" &amp; SUBSTITUTE(MID($D207,SEARCH(";",SUBSTITUTE($D207,".",";",N$6-1),1)+1,2),".",""),SUBSTITUTE(MID($D207,SEARCH(";",SUBSTITUTE($D207,".",";",N$6-1),1)+1,2),".",""))),"")</f>
        <v/>
      </c>
      <c r="O207" s="67" t="str">
        <f t="shared" ref="O207:O217" si="181">IFERROR(IF(1*$Q207&lt;1*O$6,"",IF(AND(O$5=2,LEN(SUBSTITUTE(MID($D207,SEARCH(";",SUBSTITUTE($D207,".",";",O$6-1),1)+1,2),".",""))=1),"0" &amp; SUBSTITUTE(MID($D207,SEARCH(";",SUBSTITUTE($D207,".",";",O$6-1),1)+1,2),".",""),SUBSTITUTE(MID($D207,SEARCH(";",SUBSTITUTE($D207,".",";",O$6-1),1)+1,2),".",""))),"")</f>
        <v/>
      </c>
      <c r="P207" s="67" t="str">
        <f t="shared" ref="P207:P217" si="182">F207&amp;G207&amp;H207&amp;I207&amp;J207&amp;K207&amp;L207&amp;M207&amp;N207&amp;O207</f>
        <v/>
      </c>
      <c r="Q207" s="67" t="str">
        <f t="shared" ref="Q207:Q217" si="183">IF(LEN(D207)&gt;0,LEN(D207)-LEN(SUBSTITUTE(D207,".",""))+1,"")</f>
        <v/>
      </c>
      <c r="R207" s="37" t="str">
        <f t="shared" si="151"/>
        <v/>
      </c>
      <c r="S207" s="67">
        <f t="shared" si="161"/>
        <v>999999999</v>
      </c>
      <c r="T207" s="67" t="str">
        <f t="shared" si="152"/>
        <v/>
      </c>
      <c r="U207" s="68" t="str">
        <f>IFERROR(""&amp;INDEX(automaticUpdate,MATCH(Calculation!T207,changerange,0),1),"")</f>
        <v/>
      </c>
      <c r="V207" s="68" t="str">
        <f>IFERROR(IF(LEN(INDEX(Mindmap!$D$9:$D$407,MATCH(Calculation!T207,changerange,0),1))=0,"",INDEX(Mindmap!$D$9:$D$407,MATCH(Calculation!T207,changerange,0),1)),"")</f>
        <v/>
      </c>
      <c r="W207" s="67" t="str">
        <f t="shared" ref="W207:W217" si="184">T207 &amp; " - " &amp;U207</f>
        <v xml:space="preserve"> - </v>
      </c>
      <c r="X207" s="34" t="str">
        <f t="array" ref="X207">IFERROR(IF(AND(LEN(T207)&gt;0, Y207&gt;1),IF(MATCH(1,(IFERROR(SEARCH(T207&amp;".",$T$7:$T$406),0)),0)&gt;0,""),""),maxL)</f>
        <v/>
      </c>
      <c r="Y207" s="35" t="str">
        <f t="shared" si="162"/>
        <v/>
      </c>
      <c r="Z207" s="34" t="str">
        <f t="shared" si="154"/>
        <v/>
      </c>
      <c r="AA207" s="36" t="str">
        <f t="shared" si="155"/>
        <v/>
      </c>
      <c r="AB207" s="34" t="str">
        <f t="shared" ref="AB207:AB217" si="185">IF(Y207=2,ROW(Y207)-ROW($AB$6),"")</f>
        <v/>
      </c>
      <c r="AC207" s="35" t="str">
        <f t="shared" ref="AC207:AC217" si="186">IFERROR(Y207*Z207,"")</f>
        <v/>
      </c>
      <c r="AH207" s="80" t="str">
        <f t="shared" si="158"/>
        <v/>
      </c>
      <c r="AI207" s="39" t="str">
        <f t="array" aca="1" ref="AI207" ca="1">IF(AND(X207="",ISNUMBER(Y207)),IF(Y207=1,IF($AJ$5&lt;=COUNTIF($Y$7:$Y$406,1),COUNTIF($Y$7:Y207,1),IFERROR(IF($BI$20="Y",0.5,1)*$AJ$5*COUNTIF($Y$7:Y207,1)/(1+COUNTIF($Y$7:$Y$406,1)), COUNTIF($Y$7:Y207,1))),
IF(OR(Y208=Y209,AND(Y208&gt;Y207,Y206&gt;=Y207)),AVERAGE(OFFSET(AJ207,0,0,IFERROR(MATCH(TRUE,Y208:$Y$406&lt;=Y207,0),406),1)),MIN(OFFSET(AJ207,0,0,IFERROR(MATCH(Y207,Y208:$Y$406,0),406),1)))),"")</f>
        <v/>
      </c>
      <c r="AJ207" s="40" t="str">
        <f>IF(ISNUMBER(X207),COUNT($X$7:X207),"")</f>
        <v/>
      </c>
      <c r="AL207" s="40" t="str">
        <f t="shared" si="163"/>
        <v/>
      </c>
      <c r="AM207" s="40" t="str">
        <f t="shared" si="164"/>
        <v/>
      </c>
      <c r="AP207" s="34" t="str">
        <f t="shared" si="165"/>
        <v/>
      </c>
      <c r="AQ207" s="34" t="str">
        <f t="shared" si="159"/>
        <v/>
      </c>
      <c r="AS207" s="5"/>
      <c r="AT207" s="16"/>
      <c r="AU207" s="16"/>
      <c r="AV207" s="108"/>
      <c r="AW207" s="109"/>
      <c r="AX207" s="34" t="str">
        <f t="shared" si="166"/>
        <v/>
      </c>
      <c r="AY207" s="34" t="str">
        <f t="shared" si="167"/>
        <v/>
      </c>
      <c r="BA207" s="91" t="str">
        <f>IF(OR(BB207="",BC207&lt;&gt;"",BD207&lt;&gt;""),"",COUNT($BA$6:BA206)+1)</f>
        <v/>
      </c>
      <c r="BB207" s="90" t="str">
        <f t="shared" si="171"/>
        <v/>
      </c>
      <c r="BC207" s="41" t="str">
        <f t="shared" si="168"/>
        <v>132</v>
      </c>
      <c r="BD207" s="34">
        <f>IF(ISNUMBER(MATCH(BB207,$BB$6:BB206,0)),2,"")</f>
        <v>2</v>
      </c>
      <c r="BE207" s="34" t="str">
        <f t="shared" si="169"/>
        <v/>
      </c>
      <c r="BK207" s="81">
        <f>IFERROR(IF(D207="",0,MATCH(D207,$D$6:D206,0)),0)+BL207</f>
        <v>0</v>
      </c>
      <c r="BL207" s="81">
        <f t="shared" si="170"/>
        <v>0</v>
      </c>
    </row>
    <row r="208" spans="2:64" x14ac:dyDescent="0.25">
      <c r="B208" s="5">
        <v>202</v>
      </c>
      <c r="C208" s="35" t="str">
        <f>IFERROR(IF(Calculation!D208="","",1),"")</f>
        <v/>
      </c>
      <c r="D208" s="67" t="str">
        <f>IFERROR(IF(INDEX(Mindmap!$B$9:$B$408,B208,1)=0,"",INDEX(Mindmap!$B$9:$B$408,B208,1)),"")</f>
        <v/>
      </c>
      <c r="E208" s="67">
        <f t="shared" si="140"/>
        <v>999999999</v>
      </c>
      <c r="F208" s="67" t="str">
        <f t="shared" si="172"/>
        <v/>
      </c>
      <c r="G208" s="67" t="str">
        <f t="shared" si="173"/>
        <v/>
      </c>
      <c r="H208" s="67" t="str">
        <f t="shared" si="174"/>
        <v/>
      </c>
      <c r="I208" s="67" t="str">
        <f t="shared" si="175"/>
        <v/>
      </c>
      <c r="J208" s="67" t="str">
        <f t="shared" si="176"/>
        <v/>
      </c>
      <c r="K208" s="67" t="str">
        <f t="shared" si="177"/>
        <v/>
      </c>
      <c r="L208" s="67" t="str">
        <f t="shared" si="178"/>
        <v/>
      </c>
      <c r="M208" s="67" t="str">
        <f t="shared" si="179"/>
        <v/>
      </c>
      <c r="N208" s="67" t="str">
        <f t="shared" si="180"/>
        <v/>
      </c>
      <c r="O208" s="67" t="str">
        <f t="shared" si="181"/>
        <v/>
      </c>
      <c r="P208" s="67" t="str">
        <f t="shared" si="182"/>
        <v/>
      </c>
      <c r="Q208" s="67" t="str">
        <f t="shared" si="183"/>
        <v/>
      </c>
      <c r="R208" s="37" t="str">
        <f t="shared" si="151"/>
        <v/>
      </c>
      <c r="S208" s="67">
        <f t="shared" si="161"/>
        <v>999999999</v>
      </c>
      <c r="T208" s="67" t="str">
        <f t="shared" si="152"/>
        <v/>
      </c>
      <c r="U208" s="68" t="str">
        <f>IFERROR(""&amp;INDEX(automaticUpdate,MATCH(Calculation!T208,changerange,0),1),"")</f>
        <v/>
      </c>
      <c r="V208" s="68" t="str">
        <f>IFERROR(IF(LEN(INDEX(Mindmap!$D$9:$D$407,MATCH(Calculation!T208,changerange,0),1))=0,"",INDEX(Mindmap!$D$9:$D$407,MATCH(Calculation!T208,changerange,0),1)),"")</f>
        <v/>
      </c>
      <c r="W208" s="67" t="str">
        <f t="shared" si="184"/>
        <v xml:space="preserve"> - </v>
      </c>
      <c r="X208" s="34" t="str">
        <f t="array" ref="X208">IFERROR(IF(AND(LEN(T208)&gt;0, Y208&gt;1),IF(MATCH(1,(IFERROR(SEARCH(T208&amp;".",$T$7:$T$406),0)),0)&gt;0,""),""),maxL)</f>
        <v/>
      </c>
      <c r="Y208" s="35" t="str">
        <f t="shared" si="162"/>
        <v/>
      </c>
      <c r="Z208" s="34" t="str">
        <f t="shared" si="154"/>
        <v/>
      </c>
      <c r="AA208" s="36" t="str">
        <f t="shared" si="155"/>
        <v/>
      </c>
      <c r="AB208" s="34" t="str">
        <f t="shared" si="185"/>
        <v/>
      </c>
      <c r="AC208" s="35" t="str">
        <f t="shared" si="186"/>
        <v/>
      </c>
      <c r="AH208" s="80" t="str">
        <f t="shared" si="158"/>
        <v/>
      </c>
      <c r="AI208" s="39" t="str">
        <f t="array" aca="1" ref="AI208" ca="1">IF(AND(X208="",ISNUMBER(Y208)),IF(Y208=1,IF($AJ$5&lt;=COUNTIF($Y$7:$Y$406,1),COUNTIF($Y$7:Y208,1),IFERROR(IF($BI$20="Y",0.5,1)*$AJ$5*COUNTIF($Y$7:Y208,1)/(1+COUNTIF($Y$7:$Y$406,1)), COUNTIF($Y$7:Y208,1))),
IF(OR(Y209=Y210,AND(Y209&gt;Y208,Y207&gt;=Y208)),AVERAGE(OFFSET(AJ208,0,0,IFERROR(MATCH(TRUE,Y209:$Y$406&lt;=Y208,0),406),1)),MIN(OFFSET(AJ208,0,0,IFERROR(MATCH(Y208,Y209:$Y$406,0),406),1)))),"")</f>
        <v/>
      </c>
      <c r="AJ208" s="40" t="str">
        <f>IF(ISNUMBER(X208),COUNT($X$7:X208),"")</f>
        <v/>
      </c>
      <c r="AL208" s="40" t="str">
        <f t="shared" si="163"/>
        <v/>
      </c>
      <c r="AM208" s="40" t="str">
        <f t="shared" si="164"/>
        <v/>
      </c>
      <c r="AP208" s="34" t="str">
        <f t="shared" si="165"/>
        <v/>
      </c>
      <c r="AQ208" s="34" t="str">
        <f t="shared" si="159"/>
        <v/>
      </c>
      <c r="AS208" s="5"/>
      <c r="AT208" s="16"/>
      <c r="AU208" s="16"/>
      <c r="AV208" s="108"/>
      <c r="AW208" s="109"/>
      <c r="AX208" s="34" t="str">
        <f t="shared" si="166"/>
        <v/>
      </c>
      <c r="AY208" s="34" t="str">
        <f t="shared" si="167"/>
        <v/>
      </c>
      <c r="BA208" s="91" t="str">
        <f>IF(OR(BB208="",BC208&lt;&gt;"",BD208&lt;&gt;""),"",COUNT($BA$6:BA207)+1)</f>
        <v/>
      </c>
      <c r="BB208" s="90" t="str">
        <f t="shared" si="171"/>
        <v/>
      </c>
      <c r="BC208" s="41" t="str">
        <f t="shared" si="168"/>
        <v>132</v>
      </c>
      <c r="BD208" s="34">
        <f>IF(ISNUMBER(MATCH(BB208,$BB$6:BB207,0)),2,"")</f>
        <v>2</v>
      </c>
      <c r="BE208" s="34" t="str">
        <f t="shared" si="169"/>
        <v/>
      </c>
      <c r="BK208" s="81">
        <f>IFERROR(IF(D208="",0,MATCH(D208,$D$6:D207,0)),0)+BL208</f>
        <v>0</v>
      </c>
      <c r="BL208" s="81">
        <f t="shared" si="170"/>
        <v>0</v>
      </c>
    </row>
    <row r="209" spans="2:64" x14ac:dyDescent="0.25">
      <c r="B209" s="5">
        <v>203</v>
      </c>
      <c r="C209" s="35" t="str">
        <f>IFERROR(IF(Calculation!D209="","",1),"")</f>
        <v/>
      </c>
      <c r="D209" s="67" t="str">
        <f>IFERROR(IF(INDEX(Mindmap!$B$9:$B$408,B209,1)=0,"",INDEX(Mindmap!$B$9:$B$408,B209,1)),"")</f>
        <v/>
      </c>
      <c r="E209" s="67">
        <f t="shared" si="140"/>
        <v>999999999</v>
      </c>
      <c r="F209" s="67" t="str">
        <f t="shared" si="172"/>
        <v/>
      </c>
      <c r="G209" s="67" t="str">
        <f t="shared" si="173"/>
        <v/>
      </c>
      <c r="H209" s="67" t="str">
        <f t="shared" si="174"/>
        <v/>
      </c>
      <c r="I209" s="67" t="str">
        <f t="shared" si="175"/>
        <v/>
      </c>
      <c r="J209" s="67" t="str">
        <f t="shared" si="176"/>
        <v/>
      </c>
      <c r="K209" s="67" t="str">
        <f t="shared" si="177"/>
        <v/>
      </c>
      <c r="L209" s="67" t="str">
        <f t="shared" si="178"/>
        <v/>
      </c>
      <c r="M209" s="67" t="str">
        <f t="shared" si="179"/>
        <v/>
      </c>
      <c r="N209" s="67" t="str">
        <f t="shared" si="180"/>
        <v/>
      </c>
      <c r="O209" s="67" t="str">
        <f t="shared" si="181"/>
        <v/>
      </c>
      <c r="P209" s="67" t="str">
        <f t="shared" si="182"/>
        <v/>
      </c>
      <c r="Q209" s="67" t="str">
        <f t="shared" si="183"/>
        <v/>
      </c>
      <c r="R209" s="37" t="str">
        <f t="shared" si="151"/>
        <v/>
      </c>
      <c r="S209" s="67">
        <f t="shared" si="161"/>
        <v>999999999</v>
      </c>
      <c r="T209" s="67" t="str">
        <f t="shared" si="152"/>
        <v/>
      </c>
      <c r="U209" s="68" t="str">
        <f>IFERROR(""&amp;INDEX(automaticUpdate,MATCH(Calculation!T209,changerange,0),1),"")</f>
        <v/>
      </c>
      <c r="V209" s="68" t="str">
        <f>IFERROR(IF(LEN(INDEX(Mindmap!$D$9:$D$407,MATCH(Calculation!T209,changerange,0),1))=0,"",INDEX(Mindmap!$D$9:$D$407,MATCH(Calculation!T209,changerange,0),1)),"")</f>
        <v/>
      </c>
      <c r="W209" s="67" t="str">
        <f t="shared" si="184"/>
        <v xml:space="preserve"> - </v>
      </c>
      <c r="X209" s="34" t="str">
        <f t="array" ref="X209">IFERROR(IF(AND(LEN(T209)&gt;0, Y209&gt;1),IF(MATCH(1,(IFERROR(SEARCH(T209&amp;".",$T$7:$T$406),0)),0)&gt;0,""),""),maxL)</f>
        <v/>
      </c>
      <c r="Y209" s="35" t="str">
        <f t="shared" si="162"/>
        <v/>
      </c>
      <c r="Z209" s="34" t="str">
        <f t="shared" si="154"/>
        <v/>
      </c>
      <c r="AA209" s="36" t="str">
        <f t="shared" si="155"/>
        <v/>
      </c>
      <c r="AB209" s="34" t="str">
        <f t="shared" si="185"/>
        <v/>
      </c>
      <c r="AC209" s="35" t="str">
        <f t="shared" si="186"/>
        <v/>
      </c>
      <c r="AH209" s="80" t="str">
        <f t="shared" si="158"/>
        <v/>
      </c>
      <c r="AI209" s="39" t="str">
        <f t="array" aca="1" ref="AI209" ca="1">IF(AND(X209="",ISNUMBER(Y209)),IF(Y209=1,IF($AJ$5&lt;=COUNTIF($Y$7:$Y$406,1),COUNTIF($Y$7:Y209,1),IFERROR(IF($BI$20="Y",0.5,1)*$AJ$5*COUNTIF($Y$7:Y209,1)/(1+COUNTIF($Y$7:$Y$406,1)), COUNTIF($Y$7:Y209,1))),
IF(OR(Y210=Y211,AND(Y210&gt;Y209,Y208&gt;=Y209)),AVERAGE(OFFSET(AJ209,0,0,IFERROR(MATCH(TRUE,Y210:$Y$406&lt;=Y209,0),406),1)),MIN(OFFSET(AJ209,0,0,IFERROR(MATCH(Y209,Y210:$Y$406,0),406),1)))),"")</f>
        <v/>
      </c>
      <c r="AJ209" s="40" t="str">
        <f>IF(ISNUMBER(X209),COUNT($X$7:X209),"")</f>
        <v/>
      </c>
      <c r="AL209" s="40" t="str">
        <f t="shared" si="163"/>
        <v/>
      </c>
      <c r="AM209" s="40" t="str">
        <f t="shared" si="164"/>
        <v/>
      </c>
      <c r="AP209" s="34" t="str">
        <f t="shared" si="165"/>
        <v/>
      </c>
      <c r="AQ209" s="34" t="str">
        <f t="shared" si="159"/>
        <v/>
      </c>
      <c r="AS209" s="5"/>
      <c r="AT209" s="16"/>
      <c r="AU209" s="16"/>
      <c r="AV209" s="108"/>
      <c r="AW209" s="109"/>
      <c r="AX209" s="34" t="str">
        <f t="shared" si="166"/>
        <v/>
      </c>
      <c r="AY209" s="34" t="str">
        <f t="shared" si="167"/>
        <v/>
      </c>
      <c r="BA209" s="91" t="str">
        <f>IF(OR(BB209="",BC209&lt;&gt;"",BD209&lt;&gt;""),"",COUNT($BA$6:BA208)+1)</f>
        <v/>
      </c>
      <c r="BB209" s="90" t="str">
        <f t="shared" si="171"/>
        <v/>
      </c>
      <c r="BC209" s="41" t="str">
        <f t="shared" si="168"/>
        <v>132</v>
      </c>
      <c r="BD209" s="34">
        <f>IF(ISNUMBER(MATCH(BB209,$BB$6:BB208,0)),2,"")</f>
        <v>2</v>
      </c>
      <c r="BE209" s="34" t="str">
        <f t="shared" si="169"/>
        <v/>
      </c>
      <c r="BK209" s="81">
        <f>IFERROR(IF(D209="",0,MATCH(D209,$D$6:D208,0)),0)+BL209</f>
        <v>0</v>
      </c>
      <c r="BL209" s="81">
        <f t="shared" si="170"/>
        <v>0</v>
      </c>
    </row>
    <row r="210" spans="2:64" x14ac:dyDescent="0.25">
      <c r="B210" s="5">
        <v>204</v>
      </c>
      <c r="C210" s="35" t="str">
        <f>IFERROR(IF(Calculation!D210="","",1),"")</f>
        <v/>
      </c>
      <c r="D210" s="67" t="str">
        <f>IFERROR(IF(INDEX(Mindmap!$B$9:$B$408,B210,1)=0,"",INDEX(Mindmap!$B$9:$B$408,B210,1)),"")</f>
        <v/>
      </c>
      <c r="E210" s="67">
        <f t="shared" si="140"/>
        <v>999999999</v>
      </c>
      <c r="F210" s="67" t="str">
        <f t="shared" si="172"/>
        <v/>
      </c>
      <c r="G210" s="67" t="str">
        <f t="shared" si="173"/>
        <v/>
      </c>
      <c r="H210" s="67" t="str">
        <f t="shared" si="174"/>
        <v/>
      </c>
      <c r="I210" s="67" t="str">
        <f t="shared" si="175"/>
        <v/>
      </c>
      <c r="J210" s="67" t="str">
        <f t="shared" si="176"/>
        <v/>
      </c>
      <c r="K210" s="67" t="str">
        <f t="shared" si="177"/>
        <v/>
      </c>
      <c r="L210" s="67" t="str">
        <f t="shared" si="178"/>
        <v/>
      </c>
      <c r="M210" s="67" t="str">
        <f t="shared" si="179"/>
        <v/>
      </c>
      <c r="N210" s="67" t="str">
        <f t="shared" si="180"/>
        <v/>
      </c>
      <c r="O210" s="67" t="str">
        <f t="shared" si="181"/>
        <v/>
      </c>
      <c r="P210" s="67" t="str">
        <f t="shared" si="182"/>
        <v/>
      </c>
      <c r="Q210" s="67" t="str">
        <f t="shared" si="183"/>
        <v/>
      </c>
      <c r="R210" s="37" t="str">
        <f t="shared" si="151"/>
        <v/>
      </c>
      <c r="S210" s="67">
        <f t="shared" si="161"/>
        <v>999999999</v>
      </c>
      <c r="T210" s="67" t="str">
        <f t="shared" si="152"/>
        <v/>
      </c>
      <c r="U210" s="68" t="str">
        <f>IFERROR(""&amp;INDEX(automaticUpdate,MATCH(Calculation!T210,changerange,0),1),"")</f>
        <v/>
      </c>
      <c r="V210" s="68" t="str">
        <f>IFERROR(IF(LEN(INDEX(Mindmap!$D$9:$D$407,MATCH(Calculation!T210,changerange,0),1))=0,"",INDEX(Mindmap!$D$9:$D$407,MATCH(Calculation!T210,changerange,0),1)),"")</f>
        <v/>
      </c>
      <c r="W210" s="67" t="str">
        <f t="shared" si="184"/>
        <v xml:space="preserve"> - </v>
      </c>
      <c r="X210" s="34" t="str">
        <f t="array" ref="X210">IFERROR(IF(AND(LEN(T210)&gt;0, Y210&gt;1),IF(MATCH(1,(IFERROR(SEARCH(T210&amp;".",$T$7:$T$406),0)),0)&gt;0,""),""),maxL)</f>
        <v/>
      </c>
      <c r="Y210" s="35" t="str">
        <f t="shared" si="162"/>
        <v/>
      </c>
      <c r="Z210" s="34" t="str">
        <f t="shared" si="154"/>
        <v/>
      </c>
      <c r="AA210" s="36" t="str">
        <f t="shared" si="155"/>
        <v/>
      </c>
      <c r="AB210" s="34" t="str">
        <f t="shared" si="185"/>
        <v/>
      </c>
      <c r="AC210" s="35" t="str">
        <f t="shared" si="186"/>
        <v/>
      </c>
      <c r="AH210" s="80" t="str">
        <f t="shared" si="158"/>
        <v/>
      </c>
      <c r="AI210" s="39" t="str">
        <f t="array" aca="1" ref="AI210" ca="1">IF(AND(X210="",ISNUMBER(Y210)),IF(Y210=1,IF($AJ$5&lt;=COUNTIF($Y$7:$Y$406,1),COUNTIF($Y$7:Y210,1),IFERROR(IF($BI$20="Y",0.5,1)*$AJ$5*COUNTIF($Y$7:Y210,1)/(1+COUNTIF($Y$7:$Y$406,1)), COUNTIF($Y$7:Y210,1))),
IF(OR(Y211=Y212,AND(Y211&gt;Y210,Y209&gt;=Y210)),AVERAGE(OFFSET(AJ210,0,0,IFERROR(MATCH(TRUE,Y211:$Y$406&lt;=Y210,0),406),1)),MIN(OFFSET(AJ210,0,0,IFERROR(MATCH(Y210,Y211:$Y$406,0),406),1)))),"")</f>
        <v/>
      </c>
      <c r="AJ210" s="40" t="str">
        <f>IF(ISNUMBER(X210),COUNT($X$7:X210),"")</f>
        <v/>
      </c>
      <c r="AL210" s="40" t="str">
        <f t="shared" si="163"/>
        <v/>
      </c>
      <c r="AM210" s="40" t="str">
        <f t="shared" si="164"/>
        <v/>
      </c>
      <c r="AP210" s="34" t="str">
        <f t="shared" si="165"/>
        <v/>
      </c>
      <c r="AQ210" s="34" t="str">
        <f t="shared" si="159"/>
        <v/>
      </c>
      <c r="AS210" s="5"/>
      <c r="AT210" s="16"/>
      <c r="AU210" s="16"/>
      <c r="AV210" s="108"/>
      <c r="AW210" s="109"/>
      <c r="AX210" s="34" t="str">
        <f t="shared" si="166"/>
        <v/>
      </c>
      <c r="AY210" s="34" t="str">
        <f t="shared" si="167"/>
        <v/>
      </c>
      <c r="BA210" s="91" t="str">
        <f>IF(OR(BB210="",BC210&lt;&gt;"",BD210&lt;&gt;""),"",COUNT($BA$6:BA209)+1)</f>
        <v/>
      </c>
      <c r="BB210" s="90" t="str">
        <f t="shared" si="171"/>
        <v/>
      </c>
      <c r="BC210" s="41" t="str">
        <f t="shared" si="168"/>
        <v>132</v>
      </c>
      <c r="BD210" s="34">
        <f>IF(ISNUMBER(MATCH(BB210,$BB$6:BB209,0)),2,"")</f>
        <v>2</v>
      </c>
      <c r="BE210" s="34" t="str">
        <f t="shared" si="169"/>
        <v/>
      </c>
      <c r="BK210" s="81">
        <f>IFERROR(IF(D210="",0,MATCH(D210,$D$6:D209,0)),0)+BL210</f>
        <v>0</v>
      </c>
      <c r="BL210" s="81">
        <f t="shared" si="170"/>
        <v>0</v>
      </c>
    </row>
    <row r="211" spans="2:64" x14ac:dyDescent="0.25">
      <c r="B211" s="5">
        <v>205</v>
      </c>
      <c r="C211" s="35" t="str">
        <f>IFERROR(IF(Calculation!D211="","",1),"")</f>
        <v/>
      </c>
      <c r="D211" s="67" t="str">
        <f>IFERROR(IF(INDEX(Mindmap!$B$9:$B$408,B211,1)=0,"",INDEX(Mindmap!$B$9:$B$408,B211,1)),"")</f>
        <v/>
      </c>
      <c r="E211" s="67">
        <f t="shared" si="140"/>
        <v>999999999</v>
      </c>
      <c r="F211" s="67" t="str">
        <f t="shared" si="172"/>
        <v/>
      </c>
      <c r="G211" s="67" t="str">
        <f t="shared" si="173"/>
        <v/>
      </c>
      <c r="H211" s="67" t="str">
        <f t="shared" si="174"/>
        <v/>
      </c>
      <c r="I211" s="67" t="str">
        <f t="shared" si="175"/>
        <v/>
      </c>
      <c r="J211" s="67" t="str">
        <f t="shared" si="176"/>
        <v/>
      </c>
      <c r="K211" s="67" t="str">
        <f t="shared" si="177"/>
        <v/>
      </c>
      <c r="L211" s="67" t="str">
        <f t="shared" si="178"/>
        <v/>
      </c>
      <c r="M211" s="67" t="str">
        <f t="shared" si="179"/>
        <v/>
      </c>
      <c r="N211" s="67" t="str">
        <f t="shared" si="180"/>
        <v/>
      </c>
      <c r="O211" s="67" t="str">
        <f t="shared" si="181"/>
        <v/>
      </c>
      <c r="P211" s="67" t="str">
        <f t="shared" si="182"/>
        <v/>
      </c>
      <c r="Q211" s="67" t="str">
        <f t="shared" si="183"/>
        <v/>
      </c>
      <c r="R211" s="37" t="str">
        <f t="shared" si="151"/>
        <v/>
      </c>
      <c r="S211" s="67">
        <f t="shared" si="161"/>
        <v>999999999</v>
      </c>
      <c r="T211" s="67" t="str">
        <f t="shared" si="152"/>
        <v/>
      </c>
      <c r="U211" s="68" t="str">
        <f>IFERROR(""&amp;INDEX(automaticUpdate,MATCH(Calculation!T211,changerange,0),1),"")</f>
        <v/>
      </c>
      <c r="V211" s="68" t="str">
        <f>IFERROR(IF(LEN(INDEX(Mindmap!$D$9:$D$407,MATCH(Calculation!T211,changerange,0),1))=0,"",INDEX(Mindmap!$D$9:$D$407,MATCH(Calculation!T211,changerange,0),1)),"")</f>
        <v/>
      </c>
      <c r="W211" s="67" t="str">
        <f t="shared" si="184"/>
        <v xml:space="preserve"> - </v>
      </c>
      <c r="X211" s="34" t="str">
        <f t="array" ref="X211">IFERROR(IF(AND(LEN(T211)&gt;0, Y211&gt;1),IF(MATCH(1,(IFERROR(SEARCH(T211&amp;".",$T$7:$T$406),0)),0)&gt;0,""),""),maxL)</f>
        <v/>
      </c>
      <c r="Y211" s="35" t="str">
        <f t="shared" si="162"/>
        <v/>
      </c>
      <c r="Z211" s="34" t="str">
        <f t="shared" si="154"/>
        <v/>
      </c>
      <c r="AA211" s="36" t="str">
        <f t="shared" si="155"/>
        <v/>
      </c>
      <c r="AB211" s="34" t="str">
        <f t="shared" si="185"/>
        <v/>
      </c>
      <c r="AC211" s="35" t="str">
        <f t="shared" si="186"/>
        <v/>
      </c>
      <c r="AH211" s="80" t="str">
        <f t="shared" si="158"/>
        <v/>
      </c>
      <c r="AI211" s="39" t="str">
        <f t="array" aca="1" ref="AI211" ca="1">IF(AND(X211="",ISNUMBER(Y211)),IF(Y211=1,IF($AJ$5&lt;=COUNTIF($Y$7:$Y$406,1),COUNTIF($Y$7:Y211,1),IFERROR(IF($BI$20="Y",0.5,1)*$AJ$5*COUNTIF($Y$7:Y211,1)/(1+COUNTIF($Y$7:$Y$406,1)), COUNTIF($Y$7:Y211,1))),
IF(OR(Y212=Y213,AND(Y212&gt;Y211,Y210&gt;=Y211)),AVERAGE(OFFSET(AJ211,0,0,IFERROR(MATCH(TRUE,Y212:$Y$406&lt;=Y211,0),406),1)),MIN(OFFSET(AJ211,0,0,IFERROR(MATCH(Y211,Y212:$Y$406,0),406),1)))),"")</f>
        <v/>
      </c>
      <c r="AJ211" s="40" t="str">
        <f>IF(ISNUMBER(X211),COUNT($X$7:X211),"")</f>
        <v/>
      </c>
      <c r="AL211" s="40" t="str">
        <f t="shared" si="163"/>
        <v/>
      </c>
      <c r="AM211" s="40" t="str">
        <f t="shared" si="164"/>
        <v/>
      </c>
      <c r="AP211" s="34" t="str">
        <f t="shared" si="165"/>
        <v/>
      </c>
      <c r="AQ211" s="34" t="str">
        <f t="shared" si="159"/>
        <v/>
      </c>
      <c r="AS211" s="5"/>
      <c r="AT211" s="16"/>
      <c r="AU211" s="16"/>
      <c r="AV211" s="108"/>
      <c r="AW211" s="109"/>
      <c r="AX211" s="34" t="str">
        <f t="shared" si="166"/>
        <v/>
      </c>
      <c r="AY211" s="34" t="str">
        <f t="shared" si="167"/>
        <v/>
      </c>
      <c r="BA211" s="91" t="str">
        <f>IF(OR(BB211="",BC211&lt;&gt;"",BD211&lt;&gt;""),"",COUNT($BA$6:BA210)+1)</f>
        <v/>
      </c>
      <c r="BB211" s="90" t="str">
        <f t="shared" si="171"/>
        <v/>
      </c>
      <c r="BC211" s="41" t="str">
        <f t="shared" si="168"/>
        <v>132</v>
      </c>
      <c r="BD211" s="34">
        <f>IF(ISNUMBER(MATCH(BB211,$BB$6:BB210,0)),2,"")</f>
        <v>2</v>
      </c>
      <c r="BE211" s="34" t="str">
        <f t="shared" si="169"/>
        <v/>
      </c>
      <c r="BK211" s="81">
        <f>IFERROR(IF(D211="",0,MATCH(D211,$D$6:D210,0)),0)+BL211</f>
        <v>0</v>
      </c>
      <c r="BL211" s="81">
        <f t="shared" si="170"/>
        <v>0</v>
      </c>
    </row>
    <row r="212" spans="2:64" x14ac:dyDescent="0.25">
      <c r="B212" s="5">
        <v>206</v>
      </c>
      <c r="C212" s="35" t="str">
        <f>IFERROR(IF(Calculation!D212="","",1),"")</f>
        <v/>
      </c>
      <c r="D212" s="67" t="str">
        <f>IFERROR(IF(INDEX(Mindmap!$B$9:$B$408,B212,1)=0,"",INDEX(Mindmap!$B$9:$B$408,B212,1)),"")</f>
        <v/>
      </c>
      <c r="E212" s="67">
        <f t="shared" si="140"/>
        <v>999999999</v>
      </c>
      <c r="F212" s="67" t="str">
        <f t="shared" si="172"/>
        <v/>
      </c>
      <c r="G212" s="67" t="str">
        <f t="shared" si="173"/>
        <v/>
      </c>
      <c r="H212" s="67" t="str">
        <f t="shared" si="174"/>
        <v/>
      </c>
      <c r="I212" s="67" t="str">
        <f t="shared" si="175"/>
        <v/>
      </c>
      <c r="J212" s="67" t="str">
        <f t="shared" si="176"/>
        <v/>
      </c>
      <c r="K212" s="67" t="str">
        <f t="shared" si="177"/>
        <v/>
      </c>
      <c r="L212" s="67" t="str">
        <f t="shared" si="178"/>
        <v/>
      </c>
      <c r="M212" s="67" t="str">
        <f t="shared" si="179"/>
        <v/>
      </c>
      <c r="N212" s="67" t="str">
        <f t="shared" si="180"/>
        <v/>
      </c>
      <c r="O212" s="67" t="str">
        <f t="shared" si="181"/>
        <v/>
      </c>
      <c r="P212" s="67" t="str">
        <f t="shared" si="182"/>
        <v/>
      </c>
      <c r="Q212" s="67" t="str">
        <f t="shared" si="183"/>
        <v/>
      </c>
      <c r="R212" s="37" t="str">
        <f t="shared" si="151"/>
        <v/>
      </c>
      <c r="S212" s="67">
        <f t="shared" si="161"/>
        <v>999999999</v>
      </c>
      <c r="T212" s="67" t="str">
        <f t="shared" si="152"/>
        <v/>
      </c>
      <c r="U212" s="68" t="str">
        <f>IFERROR(""&amp;INDEX(automaticUpdate,MATCH(Calculation!T212,changerange,0),1),"")</f>
        <v/>
      </c>
      <c r="V212" s="68" t="str">
        <f>IFERROR(IF(LEN(INDEX(Mindmap!$D$9:$D$407,MATCH(Calculation!T212,changerange,0),1))=0,"",INDEX(Mindmap!$D$9:$D$407,MATCH(Calculation!T212,changerange,0),1)),"")</f>
        <v/>
      </c>
      <c r="W212" s="67" t="str">
        <f t="shared" si="184"/>
        <v xml:space="preserve"> - </v>
      </c>
      <c r="X212" s="34" t="str">
        <f t="array" ref="X212">IFERROR(IF(AND(LEN(T212)&gt;0, Y212&gt;1),IF(MATCH(1,(IFERROR(SEARCH(T212&amp;".",$T$7:$T$406),0)),0)&gt;0,""),""),maxL)</f>
        <v/>
      </c>
      <c r="Y212" s="35" t="str">
        <f t="shared" si="162"/>
        <v/>
      </c>
      <c r="Z212" s="34" t="str">
        <f t="shared" si="154"/>
        <v/>
      </c>
      <c r="AA212" s="36" t="str">
        <f t="shared" si="155"/>
        <v/>
      </c>
      <c r="AB212" s="34" t="str">
        <f t="shared" si="185"/>
        <v/>
      </c>
      <c r="AC212" s="35" t="str">
        <f t="shared" si="186"/>
        <v/>
      </c>
      <c r="AH212" s="80" t="str">
        <f t="shared" si="158"/>
        <v/>
      </c>
      <c r="AI212" s="39" t="str">
        <f t="array" aca="1" ref="AI212" ca="1">IF(AND(X212="",ISNUMBER(Y212)),IF(Y212=1,IF($AJ$5&lt;=COUNTIF($Y$7:$Y$406,1),COUNTIF($Y$7:Y212,1),IFERROR(IF($BI$20="Y",0.5,1)*$AJ$5*COUNTIF($Y$7:Y212,1)/(1+COUNTIF($Y$7:$Y$406,1)), COUNTIF($Y$7:Y212,1))),
IF(OR(Y213=Y214,AND(Y213&gt;Y212,Y211&gt;=Y212)),AVERAGE(OFFSET(AJ212,0,0,IFERROR(MATCH(TRUE,Y213:$Y$406&lt;=Y212,0),406),1)),MIN(OFFSET(AJ212,0,0,IFERROR(MATCH(Y212,Y213:$Y$406,0),406),1)))),"")</f>
        <v/>
      </c>
      <c r="AJ212" s="40" t="str">
        <f>IF(ISNUMBER(X212),COUNT($X$7:X212),"")</f>
        <v/>
      </c>
      <c r="AL212" s="40" t="str">
        <f t="shared" si="163"/>
        <v/>
      </c>
      <c r="AM212" s="40" t="str">
        <f t="shared" si="164"/>
        <v/>
      </c>
      <c r="AP212" s="34" t="str">
        <f t="shared" si="165"/>
        <v/>
      </c>
      <c r="AQ212" s="34" t="str">
        <f t="shared" si="159"/>
        <v/>
      </c>
      <c r="AS212" s="5"/>
      <c r="AT212" s="16"/>
      <c r="AU212" s="16"/>
      <c r="AV212" s="108"/>
      <c r="AW212" s="109"/>
      <c r="AX212" s="34" t="str">
        <f t="shared" si="166"/>
        <v/>
      </c>
      <c r="AY212" s="34" t="str">
        <f t="shared" si="167"/>
        <v/>
      </c>
      <c r="BA212" s="91" t="str">
        <f>IF(OR(BB212="",BC212&lt;&gt;"",BD212&lt;&gt;""),"",COUNT($BA$6:BA211)+1)</f>
        <v/>
      </c>
      <c r="BB212" s="90" t="str">
        <f t="shared" si="171"/>
        <v/>
      </c>
      <c r="BC212" s="41" t="str">
        <f t="shared" si="168"/>
        <v>132</v>
      </c>
      <c r="BD212" s="34">
        <f>IF(ISNUMBER(MATCH(BB212,$BB$6:BB211,0)),2,"")</f>
        <v>2</v>
      </c>
      <c r="BE212" s="34" t="str">
        <f t="shared" si="169"/>
        <v/>
      </c>
      <c r="BK212" s="81">
        <f>IFERROR(IF(D212="",0,MATCH(D212,$D$6:D211,0)),0)+BL212</f>
        <v>0</v>
      </c>
      <c r="BL212" s="81">
        <f t="shared" si="170"/>
        <v>0</v>
      </c>
    </row>
    <row r="213" spans="2:64" x14ac:dyDescent="0.25">
      <c r="B213" s="5">
        <v>207</v>
      </c>
      <c r="C213" s="35" t="str">
        <f>IFERROR(IF(Calculation!D213="","",1),"")</f>
        <v/>
      </c>
      <c r="D213" s="67" t="str">
        <f>IFERROR(IF(INDEX(Mindmap!$B$9:$B$408,B213,1)=0,"",INDEX(Mindmap!$B$9:$B$408,B213,1)),"")</f>
        <v/>
      </c>
      <c r="E213" s="67">
        <f t="shared" si="140"/>
        <v>999999999</v>
      </c>
      <c r="F213" s="67" t="str">
        <f t="shared" si="172"/>
        <v/>
      </c>
      <c r="G213" s="67" t="str">
        <f t="shared" si="173"/>
        <v/>
      </c>
      <c r="H213" s="67" t="str">
        <f t="shared" si="174"/>
        <v/>
      </c>
      <c r="I213" s="67" t="str">
        <f t="shared" si="175"/>
        <v/>
      </c>
      <c r="J213" s="67" t="str">
        <f t="shared" si="176"/>
        <v/>
      </c>
      <c r="K213" s="67" t="str">
        <f t="shared" si="177"/>
        <v/>
      </c>
      <c r="L213" s="67" t="str">
        <f t="shared" si="178"/>
        <v/>
      </c>
      <c r="M213" s="67" t="str">
        <f t="shared" si="179"/>
        <v/>
      </c>
      <c r="N213" s="67" t="str">
        <f t="shared" si="180"/>
        <v/>
      </c>
      <c r="O213" s="67" t="str">
        <f t="shared" si="181"/>
        <v/>
      </c>
      <c r="P213" s="67" t="str">
        <f t="shared" si="182"/>
        <v/>
      </c>
      <c r="Q213" s="67" t="str">
        <f t="shared" si="183"/>
        <v/>
      </c>
      <c r="R213" s="37" t="str">
        <f t="shared" si="151"/>
        <v/>
      </c>
      <c r="S213" s="67">
        <f t="shared" si="161"/>
        <v>999999999</v>
      </c>
      <c r="T213" s="67" t="str">
        <f t="shared" si="152"/>
        <v/>
      </c>
      <c r="U213" s="68" t="str">
        <f>IFERROR(""&amp;INDEX(automaticUpdate,MATCH(Calculation!T213,changerange,0),1),"")</f>
        <v/>
      </c>
      <c r="V213" s="68" t="str">
        <f>IFERROR(IF(LEN(INDEX(Mindmap!$D$9:$D$407,MATCH(Calculation!T213,changerange,0),1))=0,"",INDEX(Mindmap!$D$9:$D$407,MATCH(Calculation!T213,changerange,0),1)),"")</f>
        <v/>
      </c>
      <c r="W213" s="67" t="str">
        <f t="shared" si="184"/>
        <v xml:space="preserve"> - </v>
      </c>
      <c r="X213" s="34" t="str">
        <f t="array" ref="X213">IFERROR(IF(AND(LEN(T213)&gt;0, Y213&gt;1),IF(MATCH(1,(IFERROR(SEARCH(T213&amp;".",$T$7:$T$406),0)),0)&gt;0,""),""),maxL)</f>
        <v/>
      </c>
      <c r="Y213" s="35" t="str">
        <f t="shared" si="162"/>
        <v/>
      </c>
      <c r="Z213" s="34" t="str">
        <f t="shared" si="154"/>
        <v/>
      </c>
      <c r="AA213" s="36" t="str">
        <f t="shared" si="155"/>
        <v/>
      </c>
      <c r="AB213" s="34" t="str">
        <f t="shared" si="185"/>
        <v/>
      </c>
      <c r="AC213" s="35" t="str">
        <f t="shared" si="186"/>
        <v/>
      </c>
      <c r="AH213" s="80" t="str">
        <f t="shared" si="158"/>
        <v/>
      </c>
      <c r="AI213" s="39" t="str">
        <f t="array" aca="1" ref="AI213" ca="1">IF(AND(X213="",ISNUMBER(Y213)),IF(Y213=1,IF($AJ$5&lt;=COUNTIF($Y$7:$Y$406,1),COUNTIF($Y$7:Y213,1),IFERROR(IF($BI$20="Y",0.5,1)*$AJ$5*COUNTIF($Y$7:Y213,1)/(1+COUNTIF($Y$7:$Y$406,1)), COUNTIF($Y$7:Y213,1))),
IF(OR(Y214=Y215,AND(Y214&gt;Y213,Y212&gt;=Y213)),AVERAGE(OFFSET(AJ213,0,0,IFERROR(MATCH(TRUE,Y214:$Y$406&lt;=Y213,0),406),1)),MIN(OFFSET(AJ213,0,0,IFERROR(MATCH(Y213,Y214:$Y$406,0),406),1)))),"")</f>
        <v/>
      </c>
      <c r="AJ213" s="40" t="str">
        <f>IF(ISNUMBER(X213),COUNT($X$7:X213),"")</f>
        <v/>
      </c>
      <c r="AL213" s="40" t="str">
        <f t="shared" si="163"/>
        <v/>
      </c>
      <c r="AM213" s="40" t="str">
        <f t="shared" si="164"/>
        <v/>
      </c>
      <c r="AP213" s="34" t="str">
        <f t="shared" si="165"/>
        <v/>
      </c>
      <c r="AQ213" s="34" t="str">
        <f t="shared" si="159"/>
        <v/>
      </c>
      <c r="AS213" s="5"/>
      <c r="AT213" s="16"/>
      <c r="AU213" s="16"/>
      <c r="AV213" s="108"/>
      <c r="AW213" s="109"/>
      <c r="AX213" s="34" t="str">
        <f t="shared" si="166"/>
        <v/>
      </c>
      <c r="AY213" s="34" t="str">
        <f t="shared" si="167"/>
        <v/>
      </c>
      <c r="BA213" s="91" t="str">
        <f>IF(OR(BB213="",BC213&lt;&gt;"",BD213&lt;&gt;""),"",COUNT($BA$6:BA212)+1)</f>
        <v/>
      </c>
      <c r="BB213" s="90" t="str">
        <f t="shared" si="171"/>
        <v/>
      </c>
      <c r="BC213" s="41" t="str">
        <f t="shared" si="168"/>
        <v>132</v>
      </c>
      <c r="BD213" s="34">
        <f>IF(ISNUMBER(MATCH(BB213,$BB$6:BB212,0)),2,"")</f>
        <v>2</v>
      </c>
      <c r="BE213" s="34" t="str">
        <f t="shared" si="169"/>
        <v/>
      </c>
      <c r="BK213" s="81">
        <f>IFERROR(IF(D213="",0,MATCH(D213,$D$6:D212,0)),0)+BL213</f>
        <v>0</v>
      </c>
      <c r="BL213" s="81">
        <f t="shared" si="170"/>
        <v>0</v>
      </c>
    </row>
    <row r="214" spans="2:64" x14ac:dyDescent="0.25">
      <c r="B214" s="5">
        <v>208</v>
      </c>
      <c r="C214" s="35" t="str">
        <f>IFERROR(IF(Calculation!D214="","",1),"")</f>
        <v/>
      </c>
      <c r="D214" s="67" t="str">
        <f>IFERROR(IF(INDEX(Mindmap!$B$9:$B$408,B214,1)=0,"",INDEX(Mindmap!$B$9:$B$408,B214,1)),"")</f>
        <v/>
      </c>
      <c r="E214" s="67">
        <f t="shared" si="140"/>
        <v>999999999</v>
      </c>
      <c r="F214" s="67" t="str">
        <f t="shared" si="172"/>
        <v/>
      </c>
      <c r="G214" s="67" t="str">
        <f t="shared" si="173"/>
        <v/>
      </c>
      <c r="H214" s="67" t="str">
        <f t="shared" si="174"/>
        <v/>
      </c>
      <c r="I214" s="67" t="str">
        <f t="shared" si="175"/>
        <v/>
      </c>
      <c r="J214" s="67" t="str">
        <f t="shared" si="176"/>
        <v/>
      </c>
      <c r="K214" s="67" t="str">
        <f t="shared" si="177"/>
        <v/>
      </c>
      <c r="L214" s="67" t="str">
        <f t="shared" si="178"/>
        <v/>
      </c>
      <c r="M214" s="67" t="str">
        <f t="shared" si="179"/>
        <v/>
      </c>
      <c r="N214" s="67" t="str">
        <f t="shared" si="180"/>
        <v/>
      </c>
      <c r="O214" s="67" t="str">
        <f t="shared" si="181"/>
        <v/>
      </c>
      <c r="P214" s="67" t="str">
        <f t="shared" si="182"/>
        <v/>
      </c>
      <c r="Q214" s="67" t="str">
        <f t="shared" si="183"/>
        <v/>
      </c>
      <c r="R214" s="37" t="str">
        <f t="shared" si="151"/>
        <v/>
      </c>
      <c r="S214" s="67">
        <f t="shared" si="161"/>
        <v>999999999</v>
      </c>
      <c r="T214" s="67" t="str">
        <f t="shared" si="152"/>
        <v/>
      </c>
      <c r="U214" s="68" t="str">
        <f>IFERROR(""&amp;INDEX(automaticUpdate,MATCH(Calculation!T214,changerange,0),1),"")</f>
        <v/>
      </c>
      <c r="V214" s="68" t="str">
        <f>IFERROR(IF(LEN(INDEX(Mindmap!$D$9:$D$407,MATCH(Calculation!T214,changerange,0),1))=0,"",INDEX(Mindmap!$D$9:$D$407,MATCH(Calculation!T214,changerange,0),1)),"")</f>
        <v/>
      </c>
      <c r="W214" s="67" t="str">
        <f t="shared" si="184"/>
        <v xml:space="preserve"> - </v>
      </c>
      <c r="X214" s="34" t="str">
        <f t="array" ref="X214">IFERROR(IF(AND(LEN(T214)&gt;0, Y214&gt;1),IF(MATCH(1,(IFERROR(SEARCH(T214&amp;".",$T$7:$T$406),0)),0)&gt;0,""),""),maxL)</f>
        <v/>
      </c>
      <c r="Y214" s="35" t="str">
        <f t="shared" si="162"/>
        <v/>
      </c>
      <c r="Z214" s="34" t="str">
        <f t="shared" si="154"/>
        <v/>
      </c>
      <c r="AA214" s="36" t="str">
        <f t="shared" si="155"/>
        <v/>
      </c>
      <c r="AB214" s="34" t="str">
        <f t="shared" si="185"/>
        <v/>
      </c>
      <c r="AC214" s="35" t="str">
        <f t="shared" si="186"/>
        <v/>
      </c>
      <c r="AH214" s="80" t="str">
        <f t="shared" si="158"/>
        <v/>
      </c>
      <c r="AI214" s="39" t="str">
        <f t="array" aca="1" ref="AI214" ca="1">IF(AND(X214="",ISNUMBER(Y214)),IF(Y214=1,IF($AJ$5&lt;=COUNTIF($Y$7:$Y$406,1),COUNTIF($Y$7:Y214,1),IFERROR(IF($BI$20="Y",0.5,1)*$AJ$5*COUNTIF($Y$7:Y214,1)/(1+COUNTIF($Y$7:$Y$406,1)), COUNTIF($Y$7:Y214,1))),
IF(OR(Y215=Y216,AND(Y215&gt;Y214,Y213&gt;=Y214)),AVERAGE(OFFSET(AJ214,0,0,IFERROR(MATCH(TRUE,Y215:$Y$406&lt;=Y214,0),406),1)),MIN(OFFSET(AJ214,0,0,IFERROR(MATCH(Y214,Y215:$Y$406,0),406),1)))),"")</f>
        <v/>
      </c>
      <c r="AJ214" s="40" t="str">
        <f>IF(ISNUMBER(X214),COUNT($X$7:X214),"")</f>
        <v/>
      </c>
      <c r="AL214" s="40" t="str">
        <f t="shared" si="163"/>
        <v/>
      </c>
      <c r="AM214" s="40" t="str">
        <f t="shared" si="164"/>
        <v/>
      </c>
      <c r="AP214" s="34" t="str">
        <f t="shared" si="165"/>
        <v/>
      </c>
      <c r="AQ214" s="34" t="str">
        <f t="shared" si="159"/>
        <v/>
      </c>
      <c r="AS214" s="5"/>
      <c r="AT214" s="16"/>
      <c r="AU214" s="16"/>
      <c r="AV214" s="108"/>
      <c r="AW214" s="109"/>
      <c r="AX214" s="34" t="str">
        <f t="shared" si="166"/>
        <v/>
      </c>
      <c r="AY214" s="34" t="str">
        <f t="shared" si="167"/>
        <v/>
      </c>
      <c r="BA214" s="91" t="str">
        <f>IF(OR(BB214="",BC214&lt;&gt;"",BD214&lt;&gt;""),"",COUNT($BA$6:BA213)+1)</f>
        <v/>
      </c>
      <c r="BB214" s="90" t="str">
        <f t="shared" si="171"/>
        <v/>
      </c>
      <c r="BC214" s="41" t="str">
        <f t="shared" si="168"/>
        <v>132</v>
      </c>
      <c r="BD214" s="34">
        <f>IF(ISNUMBER(MATCH(BB214,$BB$6:BB213,0)),2,"")</f>
        <v>2</v>
      </c>
      <c r="BE214" s="34" t="str">
        <f t="shared" si="169"/>
        <v/>
      </c>
      <c r="BK214" s="81">
        <f>IFERROR(IF(D214="",0,MATCH(D214,$D$6:D213,0)),0)+BL214</f>
        <v>0</v>
      </c>
      <c r="BL214" s="81">
        <f t="shared" si="170"/>
        <v>0</v>
      </c>
    </row>
    <row r="215" spans="2:64" x14ac:dyDescent="0.25">
      <c r="B215" s="5">
        <v>209</v>
      </c>
      <c r="C215" s="35" t="str">
        <f>IFERROR(IF(Calculation!D215="","",1),"")</f>
        <v/>
      </c>
      <c r="D215" s="67" t="str">
        <f>IFERROR(IF(INDEX(Mindmap!$B$9:$B$408,B215,1)=0,"",INDEX(Mindmap!$B$9:$B$408,B215,1)),"")</f>
        <v/>
      </c>
      <c r="E215" s="67">
        <f t="shared" si="140"/>
        <v>999999999</v>
      </c>
      <c r="F215" s="67" t="str">
        <f t="shared" si="172"/>
        <v/>
      </c>
      <c r="G215" s="67" t="str">
        <f t="shared" si="173"/>
        <v/>
      </c>
      <c r="H215" s="67" t="str">
        <f t="shared" si="174"/>
        <v/>
      </c>
      <c r="I215" s="67" t="str">
        <f t="shared" si="175"/>
        <v/>
      </c>
      <c r="J215" s="67" t="str">
        <f t="shared" si="176"/>
        <v/>
      </c>
      <c r="K215" s="67" t="str">
        <f t="shared" si="177"/>
        <v/>
      </c>
      <c r="L215" s="67" t="str">
        <f t="shared" si="178"/>
        <v/>
      </c>
      <c r="M215" s="67" t="str">
        <f t="shared" si="179"/>
        <v/>
      </c>
      <c r="N215" s="67" t="str">
        <f t="shared" si="180"/>
        <v/>
      </c>
      <c r="O215" s="67" t="str">
        <f t="shared" si="181"/>
        <v/>
      </c>
      <c r="P215" s="67" t="str">
        <f t="shared" si="182"/>
        <v/>
      </c>
      <c r="Q215" s="67" t="str">
        <f t="shared" si="183"/>
        <v/>
      </c>
      <c r="R215" s="37" t="str">
        <f t="shared" si="151"/>
        <v/>
      </c>
      <c r="S215" s="67">
        <f t="shared" si="161"/>
        <v>999999999</v>
      </c>
      <c r="T215" s="67" t="str">
        <f t="shared" si="152"/>
        <v/>
      </c>
      <c r="U215" s="68" t="str">
        <f>IFERROR(""&amp;INDEX(automaticUpdate,MATCH(Calculation!T215,changerange,0),1),"")</f>
        <v/>
      </c>
      <c r="V215" s="68" t="str">
        <f>IFERROR(IF(LEN(INDEX(Mindmap!$D$9:$D$407,MATCH(Calculation!T215,changerange,0),1))=0,"",INDEX(Mindmap!$D$9:$D$407,MATCH(Calculation!T215,changerange,0),1)),"")</f>
        <v/>
      </c>
      <c r="W215" s="67" t="str">
        <f t="shared" si="184"/>
        <v xml:space="preserve"> - </v>
      </c>
      <c r="X215" s="34" t="str">
        <f t="array" ref="X215">IFERROR(IF(AND(LEN(T215)&gt;0, Y215&gt;1),IF(MATCH(1,(IFERROR(SEARCH(T215&amp;".",$T$7:$T$406),0)),0)&gt;0,""),""),maxL)</f>
        <v/>
      </c>
      <c r="Y215" s="35" t="str">
        <f t="shared" si="162"/>
        <v/>
      </c>
      <c r="Z215" s="34" t="str">
        <f t="shared" si="154"/>
        <v/>
      </c>
      <c r="AA215" s="36" t="str">
        <f t="shared" si="155"/>
        <v/>
      </c>
      <c r="AB215" s="34" t="str">
        <f t="shared" si="185"/>
        <v/>
      </c>
      <c r="AC215" s="35" t="str">
        <f t="shared" si="186"/>
        <v/>
      </c>
      <c r="AH215" s="80" t="str">
        <f t="shared" si="158"/>
        <v/>
      </c>
      <c r="AI215" s="39" t="str">
        <f t="array" aca="1" ref="AI215" ca="1">IF(AND(X215="",ISNUMBER(Y215)),IF(Y215=1,IF($AJ$5&lt;=COUNTIF($Y$7:$Y$406,1),COUNTIF($Y$7:Y215,1),IFERROR(IF($BI$20="Y",0.5,1)*$AJ$5*COUNTIF($Y$7:Y215,1)/(1+COUNTIF($Y$7:$Y$406,1)), COUNTIF($Y$7:Y215,1))),
IF(OR(Y216=Y217,AND(Y216&gt;Y215,Y214&gt;=Y215)),AVERAGE(OFFSET(AJ215,0,0,IFERROR(MATCH(TRUE,Y216:$Y$406&lt;=Y215,0),406),1)),MIN(OFFSET(AJ215,0,0,IFERROR(MATCH(Y215,Y216:$Y$406,0),406),1)))),"")</f>
        <v/>
      </c>
      <c r="AJ215" s="40" t="str">
        <f>IF(ISNUMBER(X215),COUNT($X$7:X215),"")</f>
        <v/>
      </c>
      <c r="AL215" s="40" t="str">
        <f t="shared" si="163"/>
        <v/>
      </c>
      <c r="AM215" s="40" t="str">
        <f t="shared" si="164"/>
        <v/>
      </c>
      <c r="AP215" s="34" t="str">
        <f t="shared" si="165"/>
        <v/>
      </c>
      <c r="AQ215" s="34" t="str">
        <f t="shared" si="159"/>
        <v/>
      </c>
      <c r="AS215" s="5"/>
      <c r="AT215" s="16"/>
      <c r="AU215" s="16"/>
      <c r="AV215" s="108"/>
      <c r="AW215" s="109"/>
      <c r="AX215" s="34" t="str">
        <f t="shared" si="166"/>
        <v/>
      </c>
      <c r="AY215" s="34" t="str">
        <f t="shared" si="167"/>
        <v/>
      </c>
      <c r="BA215" s="91" t="str">
        <f>IF(OR(BB215="",BC215&lt;&gt;"",BD215&lt;&gt;""),"",COUNT($BA$6:BA214)+1)</f>
        <v/>
      </c>
      <c r="BB215" s="90" t="str">
        <f t="shared" si="171"/>
        <v/>
      </c>
      <c r="BC215" s="41" t="str">
        <f t="shared" si="168"/>
        <v>132</v>
      </c>
      <c r="BD215" s="34">
        <f>IF(ISNUMBER(MATCH(BB215,$BB$6:BB214,0)),2,"")</f>
        <v>2</v>
      </c>
      <c r="BE215" s="34" t="str">
        <f t="shared" si="169"/>
        <v/>
      </c>
      <c r="BK215" s="81">
        <f>IFERROR(IF(D215="",0,MATCH(D215,$D$6:D214,0)),0)+BL215</f>
        <v>0</v>
      </c>
      <c r="BL215" s="81">
        <f t="shared" si="170"/>
        <v>0</v>
      </c>
    </row>
    <row r="216" spans="2:64" x14ac:dyDescent="0.25">
      <c r="B216" s="5">
        <v>210</v>
      </c>
      <c r="C216" s="35" t="str">
        <f>IFERROR(IF(Calculation!D216="","",1),"")</f>
        <v/>
      </c>
      <c r="D216" s="67" t="str">
        <f>IFERROR(IF(INDEX(Mindmap!$B$9:$B$408,B216,1)=0,"",INDEX(Mindmap!$B$9:$B$408,B216,1)),"")</f>
        <v/>
      </c>
      <c r="E216" s="67">
        <f t="shared" si="140"/>
        <v>999999999</v>
      </c>
      <c r="F216" s="67" t="str">
        <f t="shared" si="172"/>
        <v/>
      </c>
      <c r="G216" s="67" t="str">
        <f t="shared" si="173"/>
        <v/>
      </c>
      <c r="H216" s="67" t="str">
        <f t="shared" si="174"/>
        <v/>
      </c>
      <c r="I216" s="67" t="str">
        <f t="shared" si="175"/>
        <v/>
      </c>
      <c r="J216" s="67" t="str">
        <f t="shared" si="176"/>
        <v/>
      </c>
      <c r="K216" s="67" t="str">
        <f t="shared" si="177"/>
        <v/>
      </c>
      <c r="L216" s="67" t="str">
        <f t="shared" si="178"/>
        <v/>
      </c>
      <c r="M216" s="67" t="str">
        <f t="shared" si="179"/>
        <v/>
      </c>
      <c r="N216" s="67" t="str">
        <f t="shared" si="180"/>
        <v/>
      </c>
      <c r="O216" s="67" t="str">
        <f t="shared" si="181"/>
        <v/>
      </c>
      <c r="P216" s="67" t="str">
        <f t="shared" si="182"/>
        <v/>
      </c>
      <c r="Q216" s="67" t="str">
        <f t="shared" si="183"/>
        <v/>
      </c>
      <c r="R216" s="37" t="str">
        <f t="shared" si="151"/>
        <v/>
      </c>
      <c r="S216" s="67">
        <f t="shared" si="161"/>
        <v>999999999</v>
      </c>
      <c r="T216" s="67" t="str">
        <f t="shared" si="152"/>
        <v/>
      </c>
      <c r="U216" s="68" t="str">
        <f>IFERROR(""&amp;INDEX(automaticUpdate,MATCH(Calculation!T216,changerange,0),1),"")</f>
        <v/>
      </c>
      <c r="V216" s="68" t="str">
        <f>IFERROR(IF(LEN(INDEX(Mindmap!$D$9:$D$407,MATCH(Calculation!T216,changerange,0),1))=0,"",INDEX(Mindmap!$D$9:$D$407,MATCH(Calculation!T216,changerange,0),1)),"")</f>
        <v/>
      </c>
      <c r="W216" s="67" t="str">
        <f t="shared" si="184"/>
        <v xml:space="preserve"> - </v>
      </c>
      <c r="X216" s="34" t="str">
        <f t="array" ref="X216">IFERROR(IF(AND(LEN(T216)&gt;0, Y216&gt;1),IF(MATCH(1,(IFERROR(SEARCH(T216&amp;".",$T$7:$T$406),0)),0)&gt;0,""),""),maxL)</f>
        <v/>
      </c>
      <c r="Y216" s="35" t="str">
        <f t="shared" si="162"/>
        <v/>
      </c>
      <c r="Z216" s="34" t="str">
        <f t="shared" si="154"/>
        <v/>
      </c>
      <c r="AA216" s="36" t="str">
        <f t="shared" si="155"/>
        <v/>
      </c>
      <c r="AB216" s="34" t="str">
        <f t="shared" si="185"/>
        <v/>
      </c>
      <c r="AC216" s="35" t="str">
        <f t="shared" si="186"/>
        <v/>
      </c>
      <c r="AH216" s="80" t="str">
        <f t="shared" si="158"/>
        <v/>
      </c>
      <c r="AI216" s="39" t="str">
        <f t="array" aca="1" ref="AI216" ca="1">IF(AND(X216="",ISNUMBER(Y216)),IF(Y216=1,IF($AJ$5&lt;=COUNTIF($Y$7:$Y$406,1),COUNTIF($Y$7:Y216,1),IFERROR(IF($BI$20="Y",0.5,1)*$AJ$5*COUNTIF($Y$7:Y216,1)/(1+COUNTIF($Y$7:$Y$406,1)), COUNTIF($Y$7:Y216,1))),
IF(OR(Y217=Y218,AND(Y217&gt;Y216,Y215&gt;=Y216)),AVERAGE(OFFSET(AJ216,0,0,IFERROR(MATCH(TRUE,Y217:$Y$406&lt;=Y216,0),406),1)),MIN(OFFSET(AJ216,0,0,IFERROR(MATCH(Y216,Y217:$Y$406,0),406),1)))),"")</f>
        <v/>
      </c>
      <c r="AJ216" s="40" t="str">
        <f>IF(ISNUMBER(X216),COUNT($X$7:X216),"")</f>
        <v/>
      </c>
      <c r="AL216" s="40" t="str">
        <f t="shared" si="163"/>
        <v/>
      </c>
      <c r="AM216" s="40" t="str">
        <f t="shared" si="164"/>
        <v/>
      </c>
      <c r="AP216" s="34" t="str">
        <f t="shared" si="165"/>
        <v/>
      </c>
      <c r="AQ216" s="34" t="str">
        <f t="shared" si="159"/>
        <v/>
      </c>
      <c r="AS216" s="5"/>
      <c r="AT216" s="16"/>
      <c r="AU216" s="16"/>
      <c r="AV216" s="108"/>
      <c r="AW216" s="109"/>
      <c r="AX216" s="34" t="str">
        <f t="shared" si="166"/>
        <v/>
      </c>
      <c r="AY216" s="34" t="str">
        <f t="shared" si="167"/>
        <v/>
      </c>
      <c r="BA216" s="91" t="str">
        <f>IF(OR(BB216="",BC216&lt;&gt;"",BD216&lt;&gt;""),"",COUNT($BA$6:BA215)+1)</f>
        <v/>
      </c>
      <c r="BB216" s="90" t="str">
        <f t="shared" si="171"/>
        <v/>
      </c>
      <c r="BC216" s="41" t="str">
        <f t="shared" si="168"/>
        <v>132</v>
      </c>
      <c r="BD216" s="34">
        <f>IF(ISNUMBER(MATCH(BB216,$BB$6:BB215,0)),2,"")</f>
        <v>2</v>
      </c>
      <c r="BE216" s="34" t="str">
        <f t="shared" si="169"/>
        <v/>
      </c>
      <c r="BK216" s="81">
        <f>IFERROR(IF(D216="",0,MATCH(D216,$D$6:D215,0)),0)+BL216</f>
        <v>0</v>
      </c>
      <c r="BL216" s="81">
        <f t="shared" si="170"/>
        <v>0</v>
      </c>
    </row>
    <row r="217" spans="2:64" x14ac:dyDescent="0.25">
      <c r="B217" s="5">
        <v>211</v>
      </c>
      <c r="C217" s="38" t="str">
        <f>IFERROR(IF(Calculation!D217="","",1),"")</f>
        <v/>
      </c>
      <c r="D217" s="67" t="str">
        <f>IFERROR(IF(INDEX(Mindmap!$B$9:$B$408,B217,1)=0,"",INDEX(Mindmap!$B$9:$B$408,B217,1)),"")</f>
        <v/>
      </c>
      <c r="E217" s="83">
        <f t="shared" si="140"/>
        <v>999999999</v>
      </c>
      <c r="F217" s="83" t="str">
        <f t="shared" si="172"/>
        <v/>
      </c>
      <c r="G217" s="83" t="str">
        <f t="shared" si="173"/>
        <v/>
      </c>
      <c r="H217" s="83" t="str">
        <f t="shared" si="174"/>
        <v/>
      </c>
      <c r="I217" s="83" t="str">
        <f t="shared" si="175"/>
        <v/>
      </c>
      <c r="J217" s="83" t="str">
        <f t="shared" si="176"/>
        <v/>
      </c>
      <c r="K217" s="83" t="str">
        <f t="shared" si="177"/>
        <v/>
      </c>
      <c r="L217" s="83" t="str">
        <f t="shared" si="178"/>
        <v/>
      </c>
      <c r="M217" s="83" t="str">
        <f t="shared" si="179"/>
        <v/>
      </c>
      <c r="N217" s="83" t="str">
        <f t="shared" si="180"/>
        <v/>
      </c>
      <c r="O217" s="83" t="str">
        <f t="shared" si="181"/>
        <v/>
      </c>
      <c r="P217" s="83" t="str">
        <f t="shared" si="182"/>
        <v/>
      </c>
      <c r="Q217" s="83" t="str">
        <f t="shared" si="183"/>
        <v/>
      </c>
      <c r="R217" s="37" t="str">
        <f t="shared" si="151"/>
        <v/>
      </c>
      <c r="S217" s="67">
        <f t="shared" si="161"/>
        <v>999999999</v>
      </c>
      <c r="T217" s="67" t="str">
        <f t="shared" si="152"/>
        <v/>
      </c>
      <c r="U217" s="84" t="str">
        <f>IFERROR(""&amp;INDEX(automaticUpdate,MATCH(Calculation!T217,changerange,0),1),"")</f>
        <v/>
      </c>
      <c r="V217" s="68" t="str">
        <f>IFERROR(IF(LEN(INDEX(Mindmap!$D$9:$D$407,MATCH(Calculation!T217,changerange,0),1))=0,"",INDEX(Mindmap!$D$9:$D$407,MATCH(Calculation!T217,changerange,0),1)),"")</f>
        <v/>
      </c>
      <c r="W217" s="83" t="str">
        <f t="shared" si="184"/>
        <v xml:space="preserve"> - </v>
      </c>
      <c r="X217" s="34" t="str">
        <f t="array" ref="X217">IFERROR(IF(AND(LEN(T217)&gt;0, Y217&gt;1),IF(MATCH(1,(IFERROR(SEARCH(T217&amp;".",$T$7:$T$406),0)),0)&gt;0,""),""),maxL)</f>
        <v/>
      </c>
      <c r="Y217" s="35" t="str">
        <f t="shared" si="162"/>
        <v/>
      </c>
      <c r="Z217" s="85" t="str">
        <f t="shared" si="154"/>
        <v/>
      </c>
      <c r="AA217" s="36" t="str">
        <f t="shared" si="155"/>
        <v/>
      </c>
      <c r="AB217" s="85" t="str">
        <f t="shared" si="185"/>
        <v/>
      </c>
      <c r="AC217" s="38" t="str">
        <f t="shared" si="186"/>
        <v/>
      </c>
      <c r="AH217" s="80" t="str">
        <f t="shared" si="158"/>
        <v/>
      </c>
      <c r="AI217" s="39" t="str">
        <f t="array" aca="1" ref="AI217" ca="1">IF(AND(X217="",ISNUMBER(Y217)),IF(Y217=1,IF($AJ$5&lt;=COUNTIF($Y$7:$Y$406,1),COUNTIF($Y$7:Y217,1),IFERROR(IF($BI$20="Y",0.5,1)*$AJ$5*COUNTIF($Y$7:Y217,1)/(1+COUNTIF($Y$7:$Y$406,1)), COUNTIF($Y$7:Y217,1))),
IF(OR(Y218=Y219,AND(Y218&gt;Y217,Y216&gt;=Y217)),AVERAGE(OFFSET(AJ217,0,0,IFERROR(MATCH(TRUE,Y218:$Y$406&lt;=Y217,0),406),1)),MIN(OFFSET(AJ217,0,0,IFERROR(MATCH(Y217,Y218:$Y$406,0),406),1)))),"")</f>
        <v/>
      </c>
      <c r="AJ217" s="40" t="str">
        <f>IF(ISNUMBER(X217),COUNT($X$7:X217),"")</f>
        <v/>
      </c>
      <c r="AL217" s="40" t="str">
        <f t="shared" si="163"/>
        <v/>
      </c>
      <c r="AM217" s="40" t="str">
        <f t="shared" si="164"/>
        <v/>
      </c>
      <c r="AP217" s="34" t="str">
        <f t="shared" si="165"/>
        <v/>
      </c>
      <c r="AQ217" s="34" t="str">
        <f t="shared" si="159"/>
        <v/>
      </c>
      <c r="AS217" s="5"/>
      <c r="AT217" s="16"/>
      <c r="AU217" s="16"/>
      <c r="AV217" s="108"/>
      <c r="AW217" s="109"/>
      <c r="AX217" s="34" t="str">
        <f t="shared" si="166"/>
        <v/>
      </c>
      <c r="AY217" s="34" t="str">
        <f t="shared" si="167"/>
        <v/>
      </c>
      <c r="BA217" s="91" t="str">
        <f>IF(OR(BB217="",BC217&lt;&gt;"",BD217&lt;&gt;""),"",COUNT($BA$6:BA216)+1)</f>
        <v/>
      </c>
      <c r="BB217" s="90" t="str">
        <f t="shared" si="171"/>
        <v/>
      </c>
      <c r="BC217" s="41" t="str">
        <f t="shared" si="168"/>
        <v>132</v>
      </c>
      <c r="BD217" s="34">
        <f>IF(ISNUMBER(MATCH(BB217,$BB$6:BB216,0)),2,"")</f>
        <v>2</v>
      </c>
      <c r="BE217" s="34" t="str">
        <f t="shared" si="169"/>
        <v/>
      </c>
      <c r="BK217" s="81">
        <f>IFERROR(IF(D217="",0,MATCH(D217,$D$6:D216,0)),0)+BL217</f>
        <v>0</v>
      </c>
      <c r="BL217" s="81">
        <f t="shared" si="170"/>
        <v>0</v>
      </c>
    </row>
    <row r="218" spans="2:64" x14ac:dyDescent="0.25">
      <c r="B218" s="5">
        <v>212</v>
      </c>
      <c r="C218" s="35" t="str">
        <f>IFERROR(IF(Calculation!D218="","",1),"")</f>
        <v/>
      </c>
      <c r="D218" s="67" t="str">
        <f>IFERROR(IF(INDEX(Mindmap!$B$9:$B$408,B218,1)=0,"",INDEX(Mindmap!$B$9:$B$408,B218,1)),"")</f>
        <v/>
      </c>
      <c r="E218" s="67">
        <f t="shared" si="140"/>
        <v>999999999</v>
      </c>
      <c r="F218" s="67" t="str">
        <f t="shared" ref="F218:F249" si="187">IFERROR(IF(1*$Q218&lt;1*F$6,"",IF(AND(F$5=2,LEN(SUBSTITUTE(LEFT($D218,2),".",""))=1),"0" &amp; SUBSTITUTE(LEFT($D218,2),".",""),SUBSTITUTE(LEFT($D218,2),".",""))),"")</f>
        <v/>
      </c>
      <c r="G218" s="67" t="str">
        <f t="shared" ref="G218:G249" si="188">IFERROR(IF(1*$Q218&lt;1*G$6,"",IF(AND(G$5=2,LEN(SUBSTITUTE(MID($D218,SEARCH(";",SUBSTITUTE($D218,".",";",G$6-1),1)+1,2),".",""))=1),"0" &amp; SUBSTITUTE(MID($D218,SEARCH(";",SUBSTITUTE($D218,".",";",G$6-1),1)+1,2),".",""),SUBSTITUTE(MID($D218,SEARCH(";",SUBSTITUTE($D218,".",";",G$6-1),1)+1,2),".",""))),"")</f>
        <v/>
      </c>
      <c r="H218" s="67" t="str">
        <f t="shared" ref="H218:H249" si="189">IFERROR(IF(1*$Q218&lt;1*H$6,"",IF(AND(H$5=2,LEN(SUBSTITUTE(MID($D218,SEARCH(";",SUBSTITUTE($D218,".",";",H$6-1),1)+1,2),".",""))=1),"0" &amp; SUBSTITUTE(MID($D218,SEARCH(";",SUBSTITUTE($D218,".",";",H$6-1),1)+1,2),".",""),SUBSTITUTE(MID($D218,SEARCH(";",SUBSTITUTE($D218,".",";",H$6-1),1)+1,2),".",""))),"")</f>
        <v/>
      </c>
      <c r="I218" s="67" t="str">
        <f t="shared" ref="I218:I249" si="190">IFERROR(IF(1*$Q218&lt;1*I$6,"",IF(AND(I$5=2,LEN(SUBSTITUTE(MID($D218,SEARCH(";",SUBSTITUTE($D218,".",";",I$6-1),1)+1,2),".",""))=1),"0" &amp; SUBSTITUTE(MID($D218,SEARCH(";",SUBSTITUTE($D218,".",";",I$6-1),1)+1,2),".",""),SUBSTITUTE(MID($D218,SEARCH(";",SUBSTITUTE($D218,".",";",I$6-1),1)+1,2),".",""))),"")</f>
        <v/>
      </c>
      <c r="J218" s="67" t="str">
        <f t="shared" ref="J218:J249" si="191">IFERROR(IF(1*$Q218&lt;1*J$6,"",IF(AND(J$5=2,LEN(SUBSTITUTE(MID($D218,SEARCH(";",SUBSTITUTE($D218,".",";",J$6-1),1)+1,2),".",""))=1),"0" &amp; SUBSTITUTE(MID($D218,SEARCH(";",SUBSTITUTE($D218,".",";",J$6-1),1)+1,2),".",""),SUBSTITUTE(MID($D218,SEARCH(";",SUBSTITUTE($D218,".",";",J$6-1),1)+1,2),".",""))),"")</f>
        <v/>
      </c>
      <c r="K218" s="67" t="str">
        <f t="shared" ref="K218:K249" si="192">IFERROR(IF(1*$Q218&lt;1*K$6,"",IF(AND(K$5=2,LEN(SUBSTITUTE(MID($D218,SEARCH(";",SUBSTITUTE($D218,".",";",K$6-1),1)+1,2),".",""))=1),"0" &amp; SUBSTITUTE(MID($D218,SEARCH(";",SUBSTITUTE($D218,".",";",K$6-1),1)+1,2),".",""),SUBSTITUTE(MID($D218,SEARCH(";",SUBSTITUTE($D218,".",";",K$6-1),1)+1,2),".",""))),"")</f>
        <v/>
      </c>
      <c r="L218" s="67" t="str">
        <f t="shared" ref="L218:L249" si="193">IFERROR(IF(1*$Q218&lt;1*L$6,"",IF(AND(L$5=2,LEN(SUBSTITUTE(MID($D218,SEARCH(";",SUBSTITUTE($D218,".",";",L$6-1),1)+1,2),".",""))=1),"0" &amp; SUBSTITUTE(MID($D218,SEARCH(";",SUBSTITUTE($D218,".",";",L$6-1),1)+1,2),".",""),SUBSTITUTE(MID($D218,SEARCH(";",SUBSTITUTE($D218,".",";",L$6-1),1)+1,2),".",""))),"")</f>
        <v/>
      </c>
      <c r="M218" s="67" t="str">
        <f t="shared" ref="M218:M249" si="194">IFERROR(IF(1*$Q218&lt;1*M$6,"",IF(AND(M$5=2,LEN(SUBSTITUTE(MID($D218,SEARCH(";",SUBSTITUTE($D218,".",";",M$6-1),1)+1,2),".",""))=1),"0" &amp; SUBSTITUTE(MID($D218,SEARCH(";",SUBSTITUTE($D218,".",";",M$6-1),1)+1,2),".",""),SUBSTITUTE(MID($D218,SEARCH(";",SUBSTITUTE($D218,".",";",M$6-1),1)+1,2),".",""))),"")</f>
        <v/>
      </c>
      <c r="N218" s="67" t="str">
        <f t="shared" ref="N218:N249" si="195">IFERROR(IF(1*$Q218&lt;1*N$6,"",IF(AND(N$5=2,LEN(SUBSTITUTE(MID($D218,SEARCH(";",SUBSTITUTE($D218,".",";",N$6-1),1)+1,2),".",""))=1),"0" &amp; SUBSTITUTE(MID($D218,SEARCH(";",SUBSTITUTE($D218,".",";",N$6-1),1)+1,2),".",""),SUBSTITUTE(MID($D218,SEARCH(";",SUBSTITUTE($D218,".",";",N$6-1),1)+1,2),".",""))),"")</f>
        <v/>
      </c>
      <c r="O218" s="67" t="str">
        <f t="shared" ref="O218:O249" si="196">IFERROR(IF(1*$Q218&lt;1*O$6,"",IF(AND(O$5=2,LEN(SUBSTITUTE(MID($D218,SEARCH(";",SUBSTITUTE($D218,".",";",O$6-1),1)+1,2),".",""))=1),"0" &amp; SUBSTITUTE(MID($D218,SEARCH(";",SUBSTITUTE($D218,".",";",O$6-1),1)+1,2),".",""),SUBSTITUTE(MID($D218,SEARCH(";",SUBSTITUTE($D218,".",";",O$6-1),1)+1,2),".",""))),"")</f>
        <v/>
      </c>
      <c r="P218" s="67" t="str">
        <f t="shared" ref="P218:P249" si="197">F218&amp;G218&amp;H218&amp;I218&amp;J218&amp;K218&amp;L218&amp;M218&amp;N218&amp;O218</f>
        <v/>
      </c>
      <c r="Q218" s="67" t="str">
        <f t="shared" ref="Q218:Q249" si="198">IF(LEN(D218)&gt;0,LEN(D218)-LEN(SUBSTITUTE(D218,".",""))+1,"")</f>
        <v/>
      </c>
      <c r="R218" s="37" t="str">
        <f t="shared" si="151"/>
        <v/>
      </c>
      <c r="S218" s="67">
        <f t="shared" si="161"/>
        <v>999999999</v>
      </c>
      <c r="T218" s="67" t="str">
        <f t="shared" si="152"/>
        <v/>
      </c>
      <c r="U218" s="68" t="str">
        <f>IFERROR(""&amp;INDEX(automaticUpdate,MATCH(Calculation!T218,changerange,0),1),"")</f>
        <v/>
      </c>
      <c r="V218" s="68" t="str">
        <f>IFERROR(IF(LEN(INDEX(Mindmap!$D$9:$D$407,MATCH(Calculation!T218,changerange,0),1))=0,"",INDEX(Mindmap!$D$9:$D$407,MATCH(Calculation!T218,changerange,0),1)),"")</f>
        <v/>
      </c>
      <c r="W218" s="67" t="str">
        <f t="shared" ref="W218:W249" si="199">T218 &amp; " - " &amp;U218</f>
        <v xml:space="preserve"> - </v>
      </c>
      <c r="X218" s="34" t="str">
        <f t="array" ref="X218">IFERROR(IF(AND(LEN(T218)&gt;0, Y218&gt;1),IF(MATCH(1,(IFERROR(SEARCH(T218&amp;".",$T$7:$T$406),0)),0)&gt;0,""),""),maxL)</f>
        <v/>
      </c>
      <c r="Y218" s="35" t="str">
        <f t="shared" si="162"/>
        <v/>
      </c>
      <c r="Z218" s="34" t="str">
        <f t="shared" si="154"/>
        <v/>
      </c>
      <c r="AA218" s="36" t="str">
        <f t="shared" si="155"/>
        <v/>
      </c>
      <c r="AB218" s="34" t="str">
        <f t="shared" ref="AB218:AB249" si="200">IF(Y218=2,ROW(Y218)-ROW($AB$6),"")</f>
        <v/>
      </c>
      <c r="AC218" s="35" t="str">
        <f t="shared" ref="AC218:AC249" si="201">IFERROR(Y218*Z218,"")</f>
        <v/>
      </c>
      <c r="AH218" s="80" t="str">
        <f t="shared" si="158"/>
        <v/>
      </c>
      <c r="AI218" s="39" t="str">
        <f t="array" aca="1" ref="AI218" ca="1">IF(AND(X218="",ISNUMBER(Y218)),IF(Y218=1,IF($AJ$5&lt;=COUNTIF($Y$7:$Y$406,1),COUNTIF($Y$7:Y218,1),IFERROR(IF($BI$20="Y",0.5,1)*$AJ$5*COUNTIF($Y$7:Y218,1)/(1+COUNTIF($Y$7:$Y$406,1)), COUNTIF($Y$7:Y218,1))),
IF(OR(Y219=Y220,AND(Y219&gt;Y218,Y217&gt;=Y218)),AVERAGE(OFFSET(AJ218,0,0,IFERROR(MATCH(TRUE,Y219:$Y$406&lt;=Y218,0),406),1)),MIN(OFFSET(AJ218,0,0,IFERROR(MATCH(Y218,Y219:$Y$406,0),406),1)))),"")</f>
        <v/>
      </c>
      <c r="AJ218" s="40" t="str">
        <f>IF(ISNUMBER(X218),COUNT($X$7:X218),"")</f>
        <v/>
      </c>
      <c r="AL218" s="40" t="str">
        <f t="shared" si="163"/>
        <v/>
      </c>
      <c r="AM218" s="40" t="str">
        <f t="shared" si="164"/>
        <v/>
      </c>
      <c r="AP218" s="34" t="str">
        <f t="shared" si="165"/>
        <v/>
      </c>
      <c r="AQ218" s="34" t="str">
        <f t="shared" si="159"/>
        <v/>
      </c>
      <c r="AS218" s="5"/>
      <c r="AT218" s="16"/>
      <c r="AU218" s="16"/>
      <c r="AV218" s="108"/>
      <c r="AW218" s="109"/>
      <c r="AX218" s="34" t="str">
        <f t="shared" si="166"/>
        <v/>
      </c>
      <c r="AY218" s="34" t="str">
        <f t="shared" si="167"/>
        <v/>
      </c>
      <c r="BA218" s="91" t="str">
        <f>IF(OR(BB218="",BC218&lt;&gt;"",BD218&lt;&gt;""),"",COUNT($BA$6:BA217)+1)</f>
        <v/>
      </c>
      <c r="BB218" s="90" t="str">
        <f t="shared" si="171"/>
        <v/>
      </c>
      <c r="BC218" s="41" t="str">
        <f t="shared" si="168"/>
        <v>132</v>
      </c>
      <c r="BD218" s="34">
        <f>IF(ISNUMBER(MATCH(BB218,$BB$6:BB217,0)),2,"")</f>
        <v>2</v>
      </c>
      <c r="BE218" s="34" t="str">
        <f t="shared" si="169"/>
        <v/>
      </c>
      <c r="BK218" s="81">
        <f>IFERROR(IF(D218="",0,MATCH(D218,$D$6:D217,0)),0)+BL218</f>
        <v>0</v>
      </c>
      <c r="BL218" s="81">
        <f t="shared" si="170"/>
        <v>0</v>
      </c>
    </row>
    <row r="219" spans="2:64" x14ac:dyDescent="0.25">
      <c r="B219" s="5">
        <v>213</v>
      </c>
      <c r="C219" s="35" t="str">
        <f>IFERROR(IF(Calculation!D219="","",1),"")</f>
        <v/>
      </c>
      <c r="D219" s="67" t="str">
        <f>IFERROR(IF(INDEX(Mindmap!$B$9:$B$408,B219,1)=0,"",INDEX(Mindmap!$B$9:$B$408,B219,1)),"")</f>
        <v/>
      </c>
      <c r="E219" s="67">
        <f t="shared" si="140"/>
        <v>999999999</v>
      </c>
      <c r="F219" s="67" t="str">
        <f t="shared" si="187"/>
        <v/>
      </c>
      <c r="G219" s="67" t="str">
        <f t="shared" si="188"/>
        <v/>
      </c>
      <c r="H219" s="67" t="str">
        <f t="shared" si="189"/>
        <v/>
      </c>
      <c r="I219" s="67" t="str">
        <f t="shared" si="190"/>
        <v/>
      </c>
      <c r="J219" s="67" t="str">
        <f t="shared" si="191"/>
        <v/>
      </c>
      <c r="K219" s="67" t="str">
        <f t="shared" si="192"/>
        <v/>
      </c>
      <c r="L219" s="67" t="str">
        <f t="shared" si="193"/>
        <v/>
      </c>
      <c r="M219" s="67" t="str">
        <f t="shared" si="194"/>
        <v/>
      </c>
      <c r="N219" s="67" t="str">
        <f t="shared" si="195"/>
        <v/>
      </c>
      <c r="O219" s="67" t="str">
        <f t="shared" si="196"/>
        <v/>
      </c>
      <c r="P219" s="67" t="str">
        <f t="shared" si="197"/>
        <v/>
      </c>
      <c r="Q219" s="67" t="str">
        <f t="shared" si="198"/>
        <v/>
      </c>
      <c r="R219" s="37" t="str">
        <f t="shared" si="151"/>
        <v/>
      </c>
      <c r="S219" s="67">
        <f t="shared" si="161"/>
        <v>999999999</v>
      </c>
      <c r="T219" s="67" t="str">
        <f t="shared" si="152"/>
        <v/>
      </c>
      <c r="U219" s="68" t="str">
        <f>IFERROR(""&amp;INDEX(automaticUpdate,MATCH(Calculation!T219,changerange,0),1),"")</f>
        <v/>
      </c>
      <c r="V219" s="68" t="str">
        <f>IFERROR(IF(LEN(INDEX(Mindmap!$D$9:$D$407,MATCH(Calculation!T219,changerange,0),1))=0,"",INDEX(Mindmap!$D$9:$D$407,MATCH(Calculation!T219,changerange,0),1)),"")</f>
        <v/>
      </c>
      <c r="W219" s="67" t="str">
        <f t="shared" si="199"/>
        <v xml:space="preserve"> - </v>
      </c>
      <c r="X219" s="34" t="str">
        <f t="array" ref="X219">IFERROR(IF(AND(LEN(T219)&gt;0, Y219&gt;1),IF(MATCH(1,(IFERROR(SEARCH(T219&amp;".",$T$7:$T$406),0)),0)&gt;0,""),""),maxL)</f>
        <v/>
      </c>
      <c r="Y219" s="35" t="str">
        <f t="shared" si="162"/>
        <v/>
      </c>
      <c r="Z219" s="34" t="str">
        <f t="shared" si="154"/>
        <v/>
      </c>
      <c r="AA219" s="36" t="str">
        <f t="shared" si="155"/>
        <v/>
      </c>
      <c r="AB219" s="34" t="str">
        <f t="shared" si="200"/>
        <v/>
      </c>
      <c r="AC219" s="35" t="str">
        <f t="shared" si="201"/>
        <v/>
      </c>
      <c r="AH219" s="80" t="str">
        <f t="shared" si="158"/>
        <v/>
      </c>
      <c r="AI219" s="39" t="str">
        <f t="array" aca="1" ref="AI219" ca="1">IF(AND(X219="",ISNUMBER(Y219)),IF(Y219=1,IF($AJ$5&lt;=COUNTIF($Y$7:$Y$406,1),COUNTIF($Y$7:Y219,1),IFERROR(IF($BI$20="Y",0.5,1)*$AJ$5*COUNTIF($Y$7:Y219,1)/(1+COUNTIF($Y$7:$Y$406,1)), COUNTIF($Y$7:Y219,1))),
IF(OR(Y220=Y221,AND(Y220&gt;Y219,Y218&gt;=Y219)),AVERAGE(OFFSET(AJ219,0,0,IFERROR(MATCH(TRUE,Y220:$Y$406&lt;=Y219,0),406),1)),MIN(OFFSET(AJ219,0,0,IFERROR(MATCH(Y219,Y220:$Y$406,0),406),1)))),"")</f>
        <v/>
      </c>
      <c r="AJ219" s="40" t="str">
        <f>IF(ISNUMBER(X219),COUNT($X$7:X219),"")</f>
        <v/>
      </c>
      <c r="AL219" s="40" t="str">
        <f t="shared" si="163"/>
        <v/>
      </c>
      <c r="AM219" s="40" t="str">
        <f t="shared" si="164"/>
        <v/>
      </c>
      <c r="AP219" s="34" t="str">
        <f t="shared" si="165"/>
        <v/>
      </c>
      <c r="AQ219" s="34" t="str">
        <f t="shared" si="159"/>
        <v/>
      </c>
      <c r="AS219" s="5"/>
      <c r="AT219" s="16"/>
      <c r="AU219" s="16"/>
      <c r="AV219" s="108"/>
      <c r="AW219" s="109"/>
      <c r="AX219" s="34" t="str">
        <f t="shared" si="166"/>
        <v/>
      </c>
      <c r="AY219" s="34" t="str">
        <f t="shared" si="167"/>
        <v/>
      </c>
      <c r="BA219" s="91" t="str">
        <f>IF(OR(BB219="",BC219&lt;&gt;"",BD219&lt;&gt;""),"",COUNT($BA$6:BA218)+1)</f>
        <v/>
      </c>
      <c r="BB219" s="90" t="str">
        <f t="shared" si="171"/>
        <v/>
      </c>
      <c r="BC219" s="41" t="str">
        <f t="shared" si="168"/>
        <v>132</v>
      </c>
      <c r="BD219" s="34">
        <f>IF(ISNUMBER(MATCH(BB219,$BB$6:BB218,0)),2,"")</f>
        <v>2</v>
      </c>
      <c r="BE219" s="34" t="str">
        <f t="shared" si="169"/>
        <v/>
      </c>
      <c r="BK219" s="81">
        <f>IFERROR(IF(D219="",0,MATCH(D219,$D$6:D218,0)),0)+BL219</f>
        <v>0</v>
      </c>
      <c r="BL219" s="81">
        <f t="shared" si="170"/>
        <v>0</v>
      </c>
    </row>
    <row r="220" spans="2:64" x14ac:dyDescent="0.25">
      <c r="B220" s="5">
        <v>214</v>
      </c>
      <c r="C220" s="35" t="str">
        <f>IFERROR(IF(Calculation!D220="","",1),"")</f>
        <v/>
      </c>
      <c r="D220" s="67" t="str">
        <f>IFERROR(IF(INDEX(Mindmap!$B$9:$B$408,B220,1)=0,"",INDEX(Mindmap!$B$9:$B$408,B220,1)),"")</f>
        <v/>
      </c>
      <c r="E220" s="67">
        <f t="shared" si="140"/>
        <v>999999999</v>
      </c>
      <c r="F220" s="67" t="str">
        <f t="shared" si="187"/>
        <v/>
      </c>
      <c r="G220" s="67" t="str">
        <f t="shared" si="188"/>
        <v/>
      </c>
      <c r="H220" s="67" t="str">
        <f t="shared" si="189"/>
        <v/>
      </c>
      <c r="I220" s="67" t="str">
        <f t="shared" si="190"/>
        <v/>
      </c>
      <c r="J220" s="67" t="str">
        <f t="shared" si="191"/>
        <v/>
      </c>
      <c r="K220" s="67" t="str">
        <f t="shared" si="192"/>
        <v/>
      </c>
      <c r="L220" s="67" t="str">
        <f t="shared" si="193"/>
        <v/>
      </c>
      <c r="M220" s="67" t="str">
        <f t="shared" si="194"/>
        <v/>
      </c>
      <c r="N220" s="67" t="str">
        <f t="shared" si="195"/>
        <v/>
      </c>
      <c r="O220" s="67" t="str">
        <f t="shared" si="196"/>
        <v/>
      </c>
      <c r="P220" s="67" t="str">
        <f t="shared" si="197"/>
        <v/>
      </c>
      <c r="Q220" s="67" t="str">
        <f t="shared" si="198"/>
        <v/>
      </c>
      <c r="R220" s="37" t="str">
        <f t="shared" si="151"/>
        <v/>
      </c>
      <c r="S220" s="67">
        <f t="shared" si="161"/>
        <v>999999999</v>
      </c>
      <c r="T220" s="67" t="str">
        <f t="shared" si="152"/>
        <v/>
      </c>
      <c r="U220" s="68" t="str">
        <f>IFERROR(""&amp;INDEX(automaticUpdate,MATCH(Calculation!T220,changerange,0),1),"")</f>
        <v/>
      </c>
      <c r="V220" s="68" t="str">
        <f>IFERROR(IF(LEN(INDEX(Mindmap!$D$9:$D$407,MATCH(Calculation!T220,changerange,0),1))=0,"",INDEX(Mindmap!$D$9:$D$407,MATCH(Calculation!T220,changerange,0),1)),"")</f>
        <v/>
      </c>
      <c r="W220" s="67" t="str">
        <f t="shared" si="199"/>
        <v xml:space="preserve"> - </v>
      </c>
      <c r="X220" s="34" t="str">
        <f t="array" ref="X220">IFERROR(IF(AND(LEN(T220)&gt;0, Y220&gt;1),IF(MATCH(1,(IFERROR(SEARCH(T220&amp;".",$T$7:$T$406),0)),0)&gt;0,""),""),maxL)</f>
        <v/>
      </c>
      <c r="Y220" s="35" t="str">
        <f t="shared" si="162"/>
        <v/>
      </c>
      <c r="Z220" s="34" t="str">
        <f t="shared" si="154"/>
        <v/>
      </c>
      <c r="AA220" s="36" t="str">
        <f t="shared" si="155"/>
        <v/>
      </c>
      <c r="AB220" s="34" t="str">
        <f t="shared" si="200"/>
        <v/>
      </c>
      <c r="AC220" s="35" t="str">
        <f t="shared" si="201"/>
        <v/>
      </c>
      <c r="AH220" s="80" t="str">
        <f t="shared" si="158"/>
        <v/>
      </c>
      <c r="AI220" s="39" t="str">
        <f t="array" aca="1" ref="AI220" ca="1">IF(AND(X220="",ISNUMBER(Y220)),IF(Y220=1,IF($AJ$5&lt;=COUNTIF($Y$7:$Y$406,1),COUNTIF($Y$7:Y220,1),IFERROR(IF($BI$20="Y",0.5,1)*$AJ$5*COUNTIF($Y$7:Y220,1)/(1+COUNTIF($Y$7:$Y$406,1)), COUNTIF($Y$7:Y220,1))),
IF(OR(Y221=Y222,AND(Y221&gt;Y220,Y219&gt;=Y220)),AVERAGE(OFFSET(AJ220,0,0,IFERROR(MATCH(TRUE,Y221:$Y$406&lt;=Y220,0),406),1)),MIN(OFFSET(AJ220,0,0,IFERROR(MATCH(Y220,Y221:$Y$406,0),406),1)))),"")</f>
        <v/>
      </c>
      <c r="AJ220" s="40" t="str">
        <f>IF(ISNUMBER(X220),COUNT($X$7:X220),"")</f>
        <v/>
      </c>
      <c r="AL220" s="40" t="str">
        <f t="shared" si="163"/>
        <v/>
      </c>
      <c r="AM220" s="40" t="str">
        <f t="shared" si="164"/>
        <v/>
      </c>
      <c r="AP220" s="34" t="str">
        <f t="shared" si="165"/>
        <v/>
      </c>
      <c r="AQ220" s="34" t="str">
        <f t="shared" si="159"/>
        <v/>
      </c>
      <c r="AS220" s="5"/>
      <c r="AT220" s="16"/>
      <c r="AU220" s="16"/>
      <c r="AV220" s="108"/>
      <c r="AW220" s="109"/>
      <c r="AX220" s="34" t="str">
        <f t="shared" si="166"/>
        <v/>
      </c>
      <c r="AY220" s="34" t="str">
        <f t="shared" si="167"/>
        <v/>
      </c>
      <c r="BA220" s="91" t="str">
        <f>IF(OR(BB220="",BC220&lt;&gt;"",BD220&lt;&gt;""),"",COUNT($BA$6:BA219)+1)</f>
        <v/>
      </c>
      <c r="BB220" s="90" t="str">
        <f t="shared" si="171"/>
        <v/>
      </c>
      <c r="BC220" s="41" t="str">
        <f t="shared" si="168"/>
        <v>132</v>
      </c>
      <c r="BD220" s="34">
        <f>IF(ISNUMBER(MATCH(BB220,$BB$6:BB219,0)),2,"")</f>
        <v>2</v>
      </c>
      <c r="BE220" s="34" t="str">
        <f t="shared" si="169"/>
        <v/>
      </c>
      <c r="BK220" s="81">
        <f>IFERROR(IF(D220="",0,MATCH(D220,$D$6:D219,0)),0)+BL220</f>
        <v>0</v>
      </c>
      <c r="BL220" s="81">
        <f t="shared" si="170"/>
        <v>0</v>
      </c>
    </row>
    <row r="221" spans="2:64" x14ac:dyDescent="0.25">
      <c r="B221" s="5">
        <v>215</v>
      </c>
      <c r="C221" s="35" t="str">
        <f>IFERROR(IF(Calculation!D221="","",1),"")</f>
        <v/>
      </c>
      <c r="D221" s="67" t="str">
        <f>IFERROR(IF(INDEX(Mindmap!$B$9:$B$408,B221,1)=0,"",INDEX(Mindmap!$B$9:$B$408,B221,1)),"")</f>
        <v/>
      </c>
      <c r="E221" s="67">
        <f t="shared" si="140"/>
        <v>999999999</v>
      </c>
      <c r="F221" s="67" t="str">
        <f t="shared" si="187"/>
        <v/>
      </c>
      <c r="G221" s="67" t="str">
        <f t="shared" si="188"/>
        <v/>
      </c>
      <c r="H221" s="67" t="str">
        <f t="shared" si="189"/>
        <v/>
      </c>
      <c r="I221" s="67" t="str">
        <f t="shared" si="190"/>
        <v/>
      </c>
      <c r="J221" s="67" t="str">
        <f t="shared" si="191"/>
        <v/>
      </c>
      <c r="K221" s="67" t="str">
        <f t="shared" si="192"/>
        <v/>
      </c>
      <c r="L221" s="67" t="str">
        <f t="shared" si="193"/>
        <v/>
      </c>
      <c r="M221" s="67" t="str">
        <f t="shared" si="194"/>
        <v/>
      </c>
      <c r="N221" s="67" t="str">
        <f t="shared" si="195"/>
        <v/>
      </c>
      <c r="O221" s="67" t="str">
        <f t="shared" si="196"/>
        <v/>
      </c>
      <c r="P221" s="67" t="str">
        <f t="shared" si="197"/>
        <v/>
      </c>
      <c r="Q221" s="67" t="str">
        <f t="shared" si="198"/>
        <v/>
      </c>
      <c r="R221" s="37" t="str">
        <f t="shared" si="151"/>
        <v/>
      </c>
      <c r="S221" s="67">
        <f t="shared" si="161"/>
        <v>999999999</v>
      </c>
      <c r="T221" s="67" t="str">
        <f t="shared" si="152"/>
        <v/>
      </c>
      <c r="U221" s="68" t="str">
        <f>IFERROR(""&amp;INDEX(automaticUpdate,MATCH(Calculation!T221,changerange,0),1),"")</f>
        <v/>
      </c>
      <c r="V221" s="68" t="str">
        <f>IFERROR(IF(LEN(INDEX(Mindmap!$D$9:$D$407,MATCH(Calculation!T221,changerange,0),1))=0,"",INDEX(Mindmap!$D$9:$D$407,MATCH(Calculation!T221,changerange,0),1)),"")</f>
        <v/>
      </c>
      <c r="W221" s="67" t="str">
        <f t="shared" si="199"/>
        <v xml:space="preserve"> - </v>
      </c>
      <c r="X221" s="34" t="str">
        <f t="array" ref="X221">IFERROR(IF(AND(LEN(T221)&gt;0, Y221&gt;1),IF(MATCH(1,(IFERROR(SEARCH(T221&amp;".",$T$7:$T$406),0)),0)&gt;0,""),""),maxL)</f>
        <v/>
      </c>
      <c r="Y221" s="35" t="str">
        <f t="shared" si="162"/>
        <v/>
      </c>
      <c r="Z221" s="34" t="str">
        <f t="shared" si="154"/>
        <v/>
      </c>
      <c r="AA221" s="36" t="str">
        <f t="shared" si="155"/>
        <v/>
      </c>
      <c r="AB221" s="34" t="str">
        <f t="shared" si="200"/>
        <v/>
      </c>
      <c r="AC221" s="35" t="str">
        <f t="shared" si="201"/>
        <v/>
      </c>
      <c r="AH221" s="80" t="str">
        <f t="shared" si="158"/>
        <v/>
      </c>
      <c r="AI221" s="39" t="str">
        <f t="array" aca="1" ref="AI221" ca="1">IF(AND(X221="",ISNUMBER(Y221)),IF(Y221=1,IF($AJ$5&lt;=COUNTIF($Y$7:$Y$406,1),COUNTIF($Y$7:Y221,1),IFERROR(IF($BI$20="Y",0.5,1)*$AJ$5*COUNTIF($Y$7:Y221,1)/(1+COUNTIF($Y$7:$Y$406,1)), COUNTIF($Y$7:Y221,1))),
IF(OR(Y222=Y223,AND(Y222&gt;Y221,Y220&gt;=Y221)),AVERAGE(OFFSET(AJ221,0,0,IFERROR(MATCH(TRUE,Y222:$Y$406&lt;=Y221,0),406),1)),MIN(OFFSET(AJ221,0,0,IFERROR(MATCH(Y221,Y222:$Y$406,0),406),1)))),"")</f>
        <v/>
      </c>
      <c r="AJ221" s="40" t="str">
        <f>IF(ISNUMBER(X221),COUNT($X$7:X221),"")</f>
        <v/>
      </c>
      <c r="AL221" s="40" t="str">
        <f t="shared" si="163"/>
        <v/>
      </c>
      <c r="AM221" s="40" t="str">
        <f t="shared" si="164"/>
        <v/>
      </c>
      <c r="AP221" s="34" t="str">
        <f t="shared" si="165"/>
        <v/>
      </c>
      <c r="AQ221" s="34" t="str">
        <f t="shared" si="159"/>
        <v/>
      </c>
      <c r="AS221" s="5"/>
      <c r="AT221" s="16"/>
      <c r="AU221" s="16"/>
      <c r="AV221" s="108"/>
      <c r="AW221" s="109"/>
      <c r="AX221" s="34" t="str">
        <f t="shared" si="166"/>
        <v/>
      </c>
      <c r="AY221" s="34" t="str">
        <f t="shared" si="167"/>
        <v/>
      </c>
      <c r="BA221" s="91" t="str">
        <f>IF(OR(BB221="",BC221&lt;&gt;"",BD221&lt;&gt;""),"",COUNT($BA$6:BA220)+1)</f>
        <v/>
      </c>
      <c r="BB221" s="90" t="str">
        <f t="shared" si="171"/>
        <v/>
      </c>
      <c r="BC221" s="41" t="str">
        <f t="shared" si="168"/>
        <v>132</v>
      </c>
      <c r="BD221" s="34">
        <f>IF(ISNUMBER(MATCH(BB221,$BB$6:BB220,0)),2,"")</f>
        <v>2</v>
      </c>
      <c r="BE221" s="34" t="str">
        <f t="shared" si="169"/>
        <v/>
      </c>
      <c r="BK221" s="81">
        <f>IFERROR(IF(D221="",0,MATCH(D221,$D$6:D220,0)),0)+BL221</f>
        <v>0</v>
      </c>
      <c r="BL221" s="81">
        <f t="shared" si="170"/>
        <v>0</v>
      </c>
    </row>
    <row r="222" spans="2:64" x14ac:dyDescent="0.25">
      <c r="B222" s="5">
        <v>216</v>
      </c>
      <c r="C222" s="35" t="str">
        <f>IFERROR(IF(Calculation!D222="","",1),"")</f>
        <v/>
      </c>
      <c r="D222" s="67" t="str">
        <f>IFERROR(IF(INDEX(Mindmap!$B$9:$B$408,B222,1)=0,"",INDEX(Mindmap!$B$9:$B$408,B222,1)),"")</f>
        <v/>
      </c>
      <c r="E222" s="67">
        <f t="shared" si="140"/>
        <v>999999999</v>
      </c>
      <c r="F222" s="67" t="str">
        <f t="shared" si="187"/>
        <v/>
      </c>
      <c r="G222" s="67" t="str">
        <f t="shared" si="188"/>
        <v/>
      </c>
      <c r="H222" s="67" t="str">
        <f t="shared" si="189"/>
        <v/>
      </c>
      <c r="I222" s="67" t="str">
        <f t="shared" si="190"/>
        <v/>
      </c>
      <c r="J222" s="67" t="str">
        <f t="shared" si="191"/>
        <v/>
      </c>
      <c r="K222" s="67" t="str">
        <f t="shared" si="192"/>
        <v/>
      </c>
      <c r="L222" s="67" t="str">
        <f t="shared" si="193"/>
        <v/>
      </c>
      <c r="M222" s="67" t="str">
        <f t="shared" si="194"/>
        <v/>
      </c>
      <c r="N222" s="67" t="str">
        <f t="shared" si="195"/>
        <v/>
      </c>
      <c r="O222" s="67" t="str">
        <f t="shared" si="196"/>
        <v/>
      </c>
      <c r="P222" s="67" t="str">
        <f t="shared" si="197"/>
        <v/>
      </c>
      <c r="Q222" s="67" t="str">
        <f t="shared" si="198"/>
        <v/>
      </c>
      <c r="R222" s="37" t="str">
        <f t="shared" si="151"/>
        <v/>
      </c>
      <c r="S222" s="67">
        <f t="shared" si="161"/>
        <v>999999999</v>
      </c>
      <c r="T222" s="67" t="str">
        <f t="shared" si="152"/>
        <v/>
      </c>
      <c r="U222" s="68" t="str">
        <f>IFERROR(""&amp;INDEX(automaticUpdate,MATCH(Calculation!T222,changerange,0),1),"")</f>
        <v/>
      </c>
      <c r="V222" s="68" t="str">
        <f>IFERROR(IF(LEN(INDEX(Mindmap!$D$9:$D$407,MATCH(Calculation!T222,changerange,0),1))=0,"",INDEX(Mindmap!$D$9:$D$407,MATCH(Calculation!T222,changerange,0),1)),"")</f>
        <v/>
      </c>
      <c r="W222" s="67" t="str">
        <f t="shared" si="199"/>
        <v xml:space="preserve"> - </v>
      </c>
      <c r="X222" s="34" t="str">
        <f t="array" ref="X222">IFERROR(IF(AND(LEN(T222)&gt;0, Y222&gt;1),IF(MATCH(1,(IFERROR(SEARCH(T222&amp;".",$T$7:$T$406),0)),0)&gt;0,""),""),maxL)</f>
        <v/>
      </c>
      <c r="Y222" s="35" t="str">
        <f t="shared" si="162"/>
        <v/>
      </c>
      <c r="Z222" s="34" t="str">
        <f t="shared" si="154"/>
        <v/>
      </c>
      <c r="AA222" s="36" t="str">
        <f t="shared" si="155"/>
        <v/>
      </c>
      <c r="AB222" s="34" t="str">
        <f t="shared" si="200"/>
        <v/>
      </c>
      <c r="AC222" s="35" t="str">
        <f t="shared" si="201"/>
        <v/>
      </c>
      <c r="AH222" s="80" t="str">
        <f t="shared" si="158"/>
        <v/>
      </c>
      <c r="AI222" s="39" t="str">
        <f t="array" aca="1" ref="AI222" ca="1">IF(AND(X222="",ISNUMBER(Y222)),IF(Y222=1,IF($AJ$5&lt;=COUNTIF($Y$7:$Y$406,1),COUNTIF($Y$7:Y222,1),IFERROR(IF($BI$20="Y",0.5,1)*$AJ$5*COUNTIF($Y$7:Y222,1)/(1+COUNTIF($Y$7:$Y$406,1)), COUNTIF($Y$7:Y222,1))),
IF(OR(Y223=Y224,AND(Y223&gt;Y222,Y221&gt;=Y222)),AVERAGE(OFFSET(AJ222,0,0,IFERROR(MATCH(TRUE,Y223:$Y$406&lt;=Y222,0),406),1)),MIN(OFFSET(AJ222,0,0,IFERROR(MATCH(Y222,Y223:$Y$406,0),406),1)))),"")</f>
        <v/>
      </c>
      <c r="AJ222" s="40" t="str">
        <f>IF(ISNUMBER(X222),COUNT($X$7:X222),"")</f>
        <v/>
      </c>
      <c r="AL222" s="40" t="str">
        <f t="shared" si="163"/>
        <v/>
      </c>
      <c r="AM222" s="40" t="str">
        <f t="shared" si="164"/>
        <v/>
      </c>
      <c r="AP222" s="34" t="str">
        <f t="shared" si="165"/>
        <v/>
      </c>
      <c r="AQ222" s="34" t="str">
        <f t="shared" si="159"/>
        <v/>
      </c>
      <c r="AS222" s="5"/>
      <c r="AT222" s="16"/>
      <c r="AU222" s="16"/>
      <c r="AV222" s="108"/>
      <c r="AW222" s="109"/>
      <c r="AX222" s="34" t="str">
        <f t="shared" si="166"/>
        <v/>
      </c>
      <c r="AY222" s="34" t="str">
        <f t="shared" si="167"/>
        <v/>
      </c>
      <c r="BA222" s="91" t="str">
        <f>IF(OR(BB222="",BC222&lt;&gt;"",BD222&lt;&gt;""),"",COUNT($BA$6:BA221)+1)</f>
        <v/>
      </c>
      <c r="BB222" s="90" t="str">
        <f t="shared" si="171"/>
        <v/>
      </c>
      <c r="BC222" s="41" t="str">
        <f t="shared" si="168"/>
        <v>132</v>
      </c>
      <c r="BD222" s="34">
        <f>IF(ISNUMBER(MATCH(BB222,$BB$6:BB221,0)),2,"")</f>
        <v>2</v>
      </c>
      <c r="BE222" s="34" t="str">
        <f t="shared" si="169"/>
        <v/>
      </c>
      <c r="BK222" s="81">
        <f>IFERROR(IF(D222="",0,MATCH(D222,$D$6:D221,0)),0)+BL222</f>
        <v>0</v>
      </c>
      <c r="BL222" s="81">
        <f t="shared" si="170"/>
        <v>0</v>
      </c>
    </row>
    <row r="223" spans="2:64" x14ac:dyDescent="0.25">
      <c r="B223" s="5">
        <v>217</v>
      </c>
      <c r="C223" s="35" t="str">
        <f>IFERROR(IF(Calculation!D223="","",1),"")</f>
        <v/>
      </c>
      <c r="D223" s="67" t="str">
        <f>IFERROR(IF(INDEX(Mindmap!$B$9:$B$408,B223,1)=0,"",INDEX(Mindmap!$B$9:$B$408,B223,1)),"")</f>
        <v/>
      </c>
      <c r="E223" s="67">
        <f t="shared" si="140"/>
        <v>999999999</v>
      </c>
      <c r="F223" s="67" t="str">
        <f t="shared" si="187"/>
        <v/>
      </c>
      <c r="G223" s="67" t="str">
        <f t="shared" si="188"/>
        <v/>
      </c>
      <c r="H223" s="67" t="str">
        <f t="shared" si="189"/>
        <v/>
      </c>
      <c r="I223" s="67" t="str">
        <f t="shared" si="190"/>
        <v/>
      </c>
      <c r="J223" s="67" t="str">
        <f t="shared" si="191"/>
        <v/>
      </c>
      <c r="K223" s="67" t="str">
        <f t="shared" si="192"/>
        <v/>
      </c>
      <c r="L223" s="67" t="str">
        <f t="shared" si="193"/>
        <v/>
      </c>
      <c r="M223" s="67" t="str">
        <f t="shared" si="194"/>
        <v/>
      </c>
      <c r="N223" s="67" t="str">
        <f t="shared" si="195"/>
        <v/>
      </c>
      <c r="O223" s="67" t="str">
        <f t="shared" si="196"/>
        <v/>
      </c>
      <c r="P223" s="67" t="str">
        <f t="shared" si="197"/>
        <v/>
      </c>
      <c r="Q223" s="67" t="str">
        <f t="shared" si="198"/>
        <v/>
      </c>
      <c r="R223" s="37" t="str">
        <f t="shared" si="151"/>
        <v/>
      </c>
      <c r="S223" s="67">
        <f t="shared" si="161"/>
        <v>999999999</v>
      </c>
      <c r="T223" s="67" t="str">
        <f t="shared" si="152"/>
        <v/>
      </c>
      <c r="U223" s="68" t="str">
        <f>IFERROR(""&amp;INDEX(automaticUpdate,MATCH(Calculation!T223,changerange,0),1),"")</f>
        <v/>
      </c>
      <c r="V223" s="68" t="str">
        <f>IFERROR(IF(LEN(INDEX(Mindmap!$D$9:$D$407,MATCH(Calculation!T223,changerange,0),1))=0,"",INDEX(Mindmap!$D$9:$D$407,MATCH(Calculation!T223,changerange,0),1)),"")</f>
        <v/>
      </c>
      <c r="W223" s="67" t="str">
        <f t="shared" si="199"/>
        <v xml:space="preserve"> - </v>
      </c>
      <c r="X223" s="34" t="str">
        <f t="array" ref="X223">IFERROR(IF(AND(LEN(T223)&gt;0, Y223&gt;1),IF(MATCH(1,(IFERROR(SEARCH(T223&amp;".",$T$7:$T$406),0)),0)&gt;0,""),""),maxL)</f>
        <v/>
      </c>
      <c r="Y223" s="35" t="str">
        <f t="shared" si="162"/>
        <v/>
      </c>
      <c r="Z223" s="34" t="str">
        <f t="shared" si="154"/>
        <v/>
      </c>
      <c r="AA223" s="36" t="str">
        <f t="shared" si="155"/>
        <v/>
      </c>
      <c r="AB223" s="34" t="str">
        <f t="shared" si="200"/>
        <v/>
      </c>
      <c r="AC223" s="35" t="str">
        <f t="shared" si="201"/>
        <v/>
      </c>
      <c r="AH223" s="80" t="str">
        <f t="shared" si="158"/>
        <v/>
      </c>
      <c r="AI223" s="39" t="str">
        <f t="array" aca="1" ref="AI223" ca="1">IF(AND(X223="",ISNUMBER(Y223)),IF(Y223=1,IF($AJ$5&lt;=COUNTIF($Y$7:$Y$406,1),COUNTIF($Y$7:Y223,1),IFERROR(IF($BI$20="Y",0.5,1)*$AJ$5*COUNTIF($Y$7:Y223,1)/(1+COUNTIF($Y$7:$Y$406,1)), COUNTIF($Y$7:Y223,1))),
IF(OR(Y224=Y225,AND(Y224&gt;Y223,Y222&gt;=Y223)),AVERAGE(OFFSET(AJ223,0,0,IFERROR(MATCH(TRUE,Y224:$Y$406&lt;=Y223,0),406),1)),MIN(OFFSET(AJ223,0,0,IFERROR(MATCH(Y223,Y224:$Y$406,0),406),1)))),"")</f>
        <v/>
      </c>
      <c r="AJ223" s="40" t="str">
        <f>IF(ISNUMBER(X223),COUNT($X$7:X223),"")</f>
        <v/>
      </c>
      <c r="AL223" s="40" t="str">
        <f t="shared" si="163"/>
        <v/>
      </c>
      <c r="AM223" s="40" t="str">
        <f t="shared" si="164"/>
        <v/>
      </c>
      <c r="AP223" s="34" t="str">
        <f t="shared" si="165"/>
        <v/>
      </c>
      <c r="AQ223" s="34" t="str">
        <f t="shared" si="159"/>
        <v/>
      </c>
      <c r="AS223" s="5"/>
      <c r="AT223" s="16"/>
      <c r="AU223" s="16"/>
      <c r="AV223" s="108"/>
      <c r="AW223" s="109"/>
      <c r="AX223" s="34" t="str">
        <f t="shared" si="166"/>
        <v/>
      </c>
      <c r="AY223" s="34" t="str">
        <f t="shared" si="167"/>
        <v/>
      </c>
      <c r="BA223" s="91" t="str">
        <f>IF(OR(BB223="",BC223&lt;&gt;"",BD223&lt;&gt;""),"",COUNT($BA$6:BA222)+1)</f>
        <v/>
      </c>
      <c r="BB223" s="90" t="str">
        <f t="shared" si="171"/>
        <v/>
      </c>
      <c r="BC223" s="41" t="str">
        <f t="shared" si="168"/>
        <v>132</v>
      </c>
      <c r="BD223" s="34">
        <f>IF(ISNUMBER(MATCH(BB223,$BB$6:BB222,0)),2,"")</f>
        <v>2</v>
      </c>
      <c r="BE223" s="34" t="str">
        <f t="shared" si="169"/>
        <v/>
      </c>
      <c r="BK223" s="81">
        <f>IFERROR(IF(D223="",0,MATCH(D223,$D$6:D222,0)),0)+BL223</f>
        <v>0</v>
      </c>
      <c r="BL223" s="81">
        <f t="shared" si="170"/>
        <v>0</v>
      </c>
    </row>
    <row r="224" spans="2:64" x14ac:dyDescent="0.25">
      <c r="B224" s="5">
        <v>218</v>
      </c>
      <c r="C224" s="35" t="str">
        <f>IFERROR(IF(Calculation!D224="","",1),"")</f>
        <v/>
      </c>
      <c r="D224" s="67" t="str">
        <f>IFERROR(IF(INDEX(Mindmap!$B$9:$B$408,B224,1)=0,"",INDEX(Mindmap!$B$9:$B$408,B224,1)),"")</f>
        <v/>
      </c>
      <c r="E224" s="67">
        <f t="shared" si="140"/>
        <v>999999999</v>
      </c>
      <c r="F224" s="67" t="str">
        <f t="shared" si="187"/>
        <v/>
      </c>
      <c r="G224" s="67" t="str">
        <f t="shared" si="188"/>
        <v/>
      </c>
      <c r="H224" s="67" t="str">
        <f t="shared" si="189"/>
        <v/>
      </c>
      <c r="I224" s="67" t="str">
        <f t="shared" si="190"/>
        <v/>
      </c>
      <c r="J224" s="67" t="str">
        <f t="shared" si="191"/>
        <v/>
      </c>
      <c r="K224" s="67" t="str">
        <f t="shared" si="192"/>
        <v/>
      </c>
      <c r="L224" s="67" t="str">
        <f t="shared" si="193"/>
        <v/>
      </c>
      <c r="M224" s="67" t="str">
        <f t="shared" si="194"/>
        <v/>
      </c>
      <c r="N224" s="67" t="str">
        <f t="shared" si="195"/>
        <v/>
      </c>
      <c r="O224" s="67" t="str">
        <f t="shared" si="196"/>
        <v/>
      </c>
      <c r="P224" s="67" t="str">
        <f t="shared" si="197"/>
        <v/>
      </c>
      <c r="Q224" s="67" t="str">
        <f t="shared" si="198"/>
        <v/>
      </c>
      <c r="R224" s="37" t="str">
        <f t="shared" si="151"/>
        <v/>
      </c>
      <c r="S224" s="67">
        <f t="shared" si="161"/>
        <v>999999999</v>
      </c>
      <c r="T224" s="67" t="str">
        <f t="shared" si="152"/>
        <v/>
      </c>
      <c r="U224" s="68" t="str">
        <f>IFERROR(""&amp;INDEX(automaticUpdate,MATCH(Calculation!T224,changerange,0),1),"")</f>
        <v/>
      </c>
      <c r="V224" s="68" t="str">
        <f>IFERROR(IF(LEN(INDEX(Mindmap!$D$9:$D$407,MATCH(Calculation!T224,changerange,0),1))=0,"",INDEX(Mindmap!$D$9:$D$407,MATCH(Calculation!T224,changerange,0),1)),"")</f>
        <v/>
      </c>
      <c r="W224" s="67" t="str">
        <f t="shared" si="199"/>
        <v xml:space="preserve"> - </v>
      </c>
      <c r="X224" s="34" t="str">
        <f t="array" ref="X224">IFERROR(IF(AND(LEN(T224)&gt;0, Y224&gt;1),IF(MATCH(1,(IFERROR(SEARCH(T224&amp;".",$T$7:$T$406),0)),0)&gt;0,""),""),maxL)</f>
        <v/>
      </c>
      <c r="Y224" s="35" t="str">
        <f t="shared" si="162"/>
        <v/>
      </c>
      <c r="Z224" s="34" t="str">
        <f t="shared" si="154"/>
        <v/>
      </c>
      <c r="AA224" s="36" t="str">
        <f t="shared" si="155"/>
        <v/>
      </c>
      <c r="AB224" s="34" t="str">
        <f t="shared" si="200"/>
        <v/>
      </c>
      <c r="AC224" s="35" t="str">
        <f t="shared" si="201"/>
        <v/>
      </c>
      <c r="AH224" s="80" t="str">
        <f t="shared" si="158"/>
        <v/>
      </c>
      <c r="AI224" s="39" t="str">
        <f t="array" aca="1" ref="AI224" ca="1">IF(AND(X224="",ISNUMBER(Y224)),IF(Y224=1,IF($AJ$5&lt;=COUNTIF($Y$7:$Y$406,1),COUNTIF($Y$7:Y224,1),IFERROR(IF($BI$20="Y",0.5,1)*$AJ$5*COUNTIF($Y$7:Y224,1)/(1+COUNTIF($Y$7:$Y$406,1)), COUNTIF($Y$7:Y224,1))),
IF(OR(Y225=Y226,AND(Y225&gt;Y224,Y223&gt;=Y224)),AVERAGE(OFFSET(AJ224,0,0,IFERROR(MATCH(TRUE,Y225:$Y$406&lt;=Y224,0),406),1)),MIN(OFFSET(AJ224,0,0,IFERROR(MATCH(Y224,Y225:$Y$406,0),406),1)))),"")</f>
        <v/>
      </c>
      <c r="AJ224" s="40" t="str">
        <f>IF(ISNUMBER(X224),COUNT($X$7:X224),"")</f>
        <v/>
      </c>
      <c r="AL224" s="40" t="str">
        <f t="shared" si="163"/>
        <v/>
      </c>
      <c r="AM224" s="40" t="str">
        <f t="shared" si="164"/>
        <v/>
      </c>
      <c r="AP224" s="34" t="str">
        <f t="shared" si="165"/>
        <v/>
      </c>
      <c r="AQ224" s="34" t="str">
        <f t="shared" si="159"/>
        <v/>
      </c>
      <c r="AS224" s="5"/>
      <c r="AT224" s="16"/>
      <c r="AU224" s="16"/>
      <c r="AV224" s="108"/>
      <c r="AW224" s="109"/>
      <c r="AX224" s="34" t="str">
        <f t="shared" si="166"/>
        <v/>
      </c>
      <c r="AY224" s="34" t="str">
        <f t="shared" si="167"/>
        <v/>
      </c>
      <c r="BA224" s="91" t="str">
        <f>IF(OR(BB224="",BC224&lt;&gt;"",BD224&lt;&gt;""),"",COUNT($BA$6:BA223)+1)</f>
        <v/>
      </c>
      <c r="BB224" s="90" t="str">
        <f t="shared" si="171"/>
        <v/>
      </c>
      <c r="BC224" s="41" t="str">
        <f t="shared" si="168"/>
        <v>132</v>
      </c>
      <c r="BD224" s="34">
        <f>IF(ISNUMBER(MATCH(BB224,$BB$6:BB223,0)),2,"")</f>
        <v>2</v>
      </c>
      <c r="BE224" s="34" t="str">
        <f t="shared" si="169"/>
        <v/>
      </c>
      <c r="BK224" s="81">
        <f>IFERROR(IF(D224="",0,MATCH(D224,$D$6:D223,0)),0)+BL224</f>
        <v>0</v>
      </c>
      <c r="BL224" s="81">
        <f t="shared" si="170"/>
        <v>0</v>
      </c>
    </row>
    <row r="225" spans="2:64" x14ac:dyDescent="0.25">
      <c r="B225" s="5">
        <v>219</v>
      </c>
      <c r="C225" s="35" t="str">
        <f>IFERROR(IF(Calculation!D225="","",1),"")</f>
        <v/>
      </c>
      <c r="D225" s="67" t="str">
        <f>IFERROR(IF(INDEX(Mindmap!$B$9:$B$408,B225,1)=0,"",INDEX(Mindmap!$B$9:$B$408,B225,1)),"")</f>
        <v/>
      </c>
      <c r="E225" s="67">
        <f t="shared" si="140"/>
        <v>999999999</v>
      </c>
      <c r="F225" s="67" t="str">
        <f t="shared" si="187"/>
        <v/>
      </c>
      <c r="G225" s="67" t="str">
        <f t="shared" si="188"/>
        <v/>
      </c>
      <c r="H225" s="67" t="str">
        <f t="shared" si="189"/>
        <v/>
      </c>
      <c r="I225" s="67" t="str">
        <f t="shared" si="190"/>
        <v/>
      </c>
      <c r="J225" s="67" t="str">
        <f t="shared" si="191"/>
        <v/>
      </c>
      <c r="K225" s="67" t="str">
        <f t="shared" si="192"/>
        <v/>
      </c>
      <c r="L225" s="67" t="str">
        <f t="shared" si="193"/>
        <v/>
      </c>
      <c r="M225" s="67" t="str">
        <f t="shared" si="194"/>
        <v/>
      </c>
      <c r="N225" s="67" t="str">
        <f t="shared" si="195"/>
        <v/>
      </c>
      <c r="O225" s="67" t="str">
        <f t="shared" si="196"/>
        <v/>
      </c>
      <c r="P225" s="67" t="str">
        <f t="shared" si="197"/>
        <v/>
      </c>
      <c r="Q225" s="67" t="str">
        <f t="shared" si="198"/>
        <v/>
      </c>
      <c r="R225" s="37" t="str">
        <f t="shared" si="151"/>
        <v/>
      </c>
      <c r="S225" s="67">
        <f t="shared" si="161"/>
        <v>999999999</v>
      </c>
      <c r="T225" s="67" t="str">
        <f t="shared" si="152"/>
        <v/>
      </c>
      <c r="U225" s="68" t="str">
        <f>IFERROR(""&amp;INDEX(automaticUpdate,MATCH(Calculation!T225,changerange,0),1),"")</f>
        <v/>
      </c>
      <c r="V225" s="68" t="str">
        <f>IFERROR(IF(LEN(INDEX(Mindmap!$D$9:$D$407,MATCH(Calculation!T225,changerange,0),1))=0,"",INDEX(Mindmap!$D$9:$D$407,MATCH(Calculation!T225,changerange,0),1)),"")</f>
        <v/>
      </c>
      <c r="W225" s="67" t="str">
        <f t="shared" si="199"/>
        <v xml:space="preserve"> - </v>
      </c>
      <c r="X225" s="34" t="str">
        <f t="array" ref="X225">IFERROR(IF(AND(LEN(T225)&gt;0, Y225&gt;1),IF(MATCH(1,(IFERROR(SEARCH(T225&amp;".",$T$7:$T$406),0)),0)&gt;0,""),""),maxL)</f>
        <v/>
      </c>
      <c r="Y225" s="35" t="str">
        <f t="shared" si="162"/>
        <v/>
      </c>
      <c r="Z225" s="34" t="str">
        <f t="shared" si="154"/>
        <v/>
      </c>
      <c r="AA225" s="36" t="str">
        <f t="shared" si="155"/>
        <v/>
      </c>
      <c r="AB225" s="34" t="str">
        <f t="shared" si="200"/>
        <v/>
      </c>
      <c r="AC225" s="35" t="str">
        <f t="shared" si="201"/>
        <v/>
      </c>
      <c r="AH225" s="80" t="str">
        <f t="shared" si="158"/>
        <v/>
      </c>
      <c r="AI225" s="39" t="str">
        <f t="array" aca="1" ref="AI225" ca="1">IF(AND(X225="",ISNUMBER(Y225)),IF(Y225=1,IF($AJ$5&lt;=COUNTIF($Y$7:$Y$406,1),COUNTIF($Y$7:Y225,1),IFERROR(IF($BI$20="Y",0.5,1)*$AJ$5*COUNTIF($Y$7:Y225,1)/(1+COUNTIF($Y$7:$Y$406,1)), COUNTIF($Y$7:Y225,1))),
IF(OR(Y226=Y227,AND(Y226&gt;Y225,Y224&gt;=Y225)),AVERAGE(OFFSET(AJ225,0,0,IFERROR(MATCH(TRUE,Y226:$Y$406&lt;=Y225,0),406),1)),MIN(OFFSET(AJ225,0,0,IFERROR(MATCH(Y225,Y226:$Y$406,0),406),1)))),"")</f>
        <v/>
      </c>
      <c r="AJ225" s="40" t="str">
        <f>IF(ISNUMBER(X225),COUNT($X$7:X225),"")</f>
        <v/>
      </c>
      <c r="AL225" s="40" t="str">
        <f t="shared" si="163"/>
        <v/>
      </c>
      <c r="AM225" s="40" t="str">
        <f t="shared" si="164"/>
        <v/>
      </c>
      <c r="AP225" s="34" t="str">
        <f t="shared" si="165"/>
        <v/>
      </c>
      <c r="AQ225" s="34" t="str">
        <f t="shared" si="159"/>
        <v/>
      </c>
      <c r="AS225" s="5"/>
      <c r="AT225" s="16"/>
      <c r="AU225" s="16"/>
      <c r="AV225" s="108"/>
      <c r="AW225" s="109"/>
      <c r="AX225" s="34" t="str">
        <f t="shared" si="166"/>
        <v/>
      </c>
      <c r="AY225" s="34" t="str">
        <f t="shared" si="167"/>
        <v/>
      </c>
      <c r="BA225" s="91" t="str">
        <f>IF(OR(BB225="",BC225&lt;&gt;"",BD225&lt;&gt;""),"",COUNT($BA$6:BA224)+1)</f>
        <v/>
      </c>
      <c r="BB225" s="90" t="str">
        <f t="shared" si="171"/>
        <v/>
      </c>
      <c r="BC225" s="41" t="str">
        <f t="shared" si="168"/>
        <v>132</v>
      </c>
      <c r="BD225" s="34">
        <f>IF(ISNUMBER(MATCH(BB225,$BB$6:BB224,0)),2,"")</f>
        <v>2</v>
      </c>
      <c r="BE225" s="34" t="str">
        <f t="shared" si="169"/>
        <v/>
      </c>
      <c r="BK225" s="81">
        <f>IFERROR(IF(D225="",0,MATCH(D225,$D$6:D224,0)),0)+BL225</f>
        <v>0</v>
      </c>
      <c r="BL225" s="81">
        <f t="shared" si="170"/>
        <v>0</v>
      </c>
    </row>
    <row r="226" spans="2:64" x14ac:dyDescent="0.25">
      <c r="B226" s="5">
        <v>220</v>
      </c>
      <c r="C226" s="35" t="str">
        <f>IFERROR(IF(Calculation!D226="","",1),"")</f>
        <v/>
      </c>
      <c r="D226" s="67" t="str">
        <f>IFERROR(IF(INDEX(Mindmap!$B$9:$B$408,B226,1)=0,"",INDEX(Mindmap!$B$9:$B$408,B226,1)),"")</f>
        <v/>
      </c>
      <c r="E226" s="67">
        <f t="shared" si="140"/>
        <v>999999999</v>
      </c>
      <c r="F226" s="67" t="str">
        <f t="shared" si="187"/>
        <v/>
      </c>
      <c r="G226" s="67" t="str">
        <f t="shared" si="188"/>
        <v/>
      </c>
      <c r="H226" s="67" t="str">
        <f t="shared" si="189"/>
        <v/>
      </c>
      <c r="I226" s="67" t="str">
        <f t="shared" si="190"/>
        <v/>
      </c>
      <c r="J226" s="67" t="str">
        <f t="shared" si="191"/>
        <v/>
      </c>
      <c r="K226" s="67" t="str">
        <f t="shared" si="192"/>
        <v/>
      </c>
      <c r="L226" s="67" t="str">
        <f t="shared" si="193"/>
        <v/>
      </c>
      <c r="M226" s="67" t="str">
        <f t="shared" si="194"/>
        <v/>
      </c>
      <c r="N226" s="67" t="str">
        <f t="shared" si="195"/>
        <v/>
      </c>
      <c r="O226" s="67" t="str">
        <f t="shared" si="196"/>
        <v/>
      </c>
      <c r="P226" s="67" t="str">
        <f t="shared" si="197"/>
        <v/>
      </c>
      <c r="Q226" s="67" t="str">
        <f t="shared" si="198"/>
        <v/>
      </c>
      <c r="R226" s="37" t="str">
        <f t="shared" si="151"/>
        <v/>
      </c>
      <c r="S226" s="67">
        <f t="shared" si="161"/>
        <v>999999999</v>
      </c>
      <c r="T226" s="67" t="str">
        <f t="shared" si="152"/>
        <v/>
      </c>
      <c r="U226" s="68" t="str">
        <f>IFERROR(""&amp;INDEX(automaticUpdate,MATCH(Calculation!T226,changerange,0),1),"")</f>
        <v/>
      </c>
      <c r="V226" s="68" t="str">
        <f>IFERROR(IF(LEN(INDEX(Mindmap!$D$9:$D$407,MATCH(Calculation!T226,changerange,0),1))=0,"",INDEX(Mindmap!$D$9:$D$407,MATCH(Calculation!T226,changerange,0),1)),"")</f>
        <v/>
      </c>
      <c r="W226" s="67" t="str">
        <f t="shared" si="199"/>
        <v xml:space="preserve"> - </v>
      </c>
      <c r="X226" s="34" t="str">
        <f t="array" ref="X226">IFERROR(IF(AND(LEN(T226)&gt;0, Y226&gt;1),IF(MATCH(1,(IFERROR(SEARCH(T226&amp;".",$T$7:$T$406),0)),0)&gt;0,""),""),maxL)</f>
        <v/>
      </c>
      <c r="Y226" s="35" t="str">
        <f t="shared" si="162"/>
        <v/>
      </c>
      <c r="Z226" s="34" t="str">
        <f t="shared" si="154"/>
        <v/>
      </c>
      <c r="AA226" s="36" t="str">
        <f t="shared" si="155"/>
        <v/>
      </c>
      <c r="AB226" s="34" t="str">
        <f t="shared" si="200"/>
        <v/>
      </c>
      <c r="AC226" s="35" t="str">
        <f t="shared" si="201"/>
        <v/>
      </c>
      <c r="AH226" s="80" t="str">
        <f t="shared" si="158"/>
        <v/>
      </c>
      <c r="AI226" s="39" t="str">
        <f t="array" aca="1" ref="AI226" ca="1">IF(AND(X226="",ISNUMBER(Y226)),IF(Y226=1,IF($AJ$5&lt;=COUNTIF($Y$7:$Y$406,1),COUNTIF($Y$7:Y226,1),IFERROR(IF($BI$20="Y",0.5,1)*$AJ$5*COUNTIF($Y$7:Y226,1)/(1+COUNTIF($Y$7:$Y$406,1)), COUNTIF($Y$7:Y226,1))),
IF(OR(Y227=Y228,AND(Y227&gt;Y226,Y225&gt;=Y226)),AVERAGE(OFFSET(AJ226,0,0,IFERROR(MATCH(TRUE,Y227:$Y$406&lt;=Y226,0),406),1)),MIN(OFFSET(AJ226,0,0,IFERROR(MATCH(Y226,Y227:$Y$406,0),406),1)))),"")</f>
        <v/>
      </c>
      <c r="AJ226" s="40" t="str">
        <f>IF(ISNUMBER(X226),COUNT($X$7:X226),"")</f>
        <v/>
      </c>
      <c r="AL226" s="40" t="str">
        <f t="shared" si="163"/>
        <v/>
      </c>
      <c r="AM226" s="40" t="str">
        <f t="shared" si="164"/>
        <v/>
      </c>
      <c r="AP226" s="34" t="str">
        <f t="shared" si="165"/>
        <v/>
      </c>
      <c r="AQ226" s="34" t="str">
        <f t="shared" si="159"/>
        <v/>
      </c>
      <c r="AS226" s="5"/>
      <c r="AT226" s="16"/>
      <c r="AU226" s="16"/>
      <c r="AV226" s="108"/>
      <c r="AW226" s="109"/>
      <c r="AX226" s="34" t="str">
        <f t="shared" si="166"/>
        <v/>
      </c>
      <c r="AY226" s="34" t="str">
        <f t="shared" si="167"/>
        <v/>
      </c>
      <c r="BA226" s="91" t="str">
        <f>IF(OR(BB226="",BC226&lt;&gt;"",BD226&lt;&gt;""),"",COUNT($BA$6:BA225)+1)</f>
        <v/>
      </c>
      <c r="BB226" s="90" t="str">
        <f t="shared" si="171"/>
        <v/>
      </c>
      <c r="BC226" s="41" t="str">
        <f t="shared" si="168"/>
        <v>132</v>
      </c>
      <c r="BD226" s="34">
        <f>IF(ISNUMBER(MATCH(BB226,$BB$6:BB225,0)),2,"")</f>
        <v>2</v>
      </c>
      <c r="BE226" s="34" t="str">
        <f t="shared" si="169"/>
        <v/>
      </c>
      <c r="BK226" s="81">
        <f>IFERROR(IF(D226="",0,MATCH(D226,$D$6:D225,0)),0)+BL226</f>
        <v>0</v>
      </c>
      <c r="BL226" s="81">
        <f t="shared" si="170"/>
        <v>0</v>
      </c>
    </row>
    <row r="227" spans="2:64" x14ac:dyDescent="0.25">
      <c r="B227" s="5">
        <v>221</v>
      </c>
      <c r="C227" s="35" t="str">
        <f>IFERROR(IF(Calculation!D227="","",1),"")</f>
        <v/>
      </c>
      <c r="D227" s="67" t="str">
        <f>IFERROR(IF(INDEX(Mindmap!$B$9:$B$408,B227,1)=0,"",INDEX(Mindmap!$B$9:$B$408,B227,1)),"")</f>
        <v/>
      </c>
      <c r="E227" s="67">
        <f t="shared" si="140"/>
        <v>999999999</v>
      </c>
      <c r="F227" s="67" t="str">
        <f t="shared" si="187"/>
        <v/>
      </c>
      <c r="G227" s="67" t="str">
        <f t="shared" si="188"/>
        <v/>
      </c>
      <c r="H227" s="67" t="str">
        <f t="shared" si="189"/>
        <v/>
      </c>
      <c r="I227" s="67" t="str">
        <f t="shared" si="190"/>
        <v/>
      </c>
      <c r="J227" s="67" t="str">
        <f t="shared" si="191"/>
        <v/>
      </c>
      <c r="K227" s="67" t="str">
        <f t="shared" si="192"/>
        <v/>
      </c>
      <c r="L227" s="67" t="str">
        <f t="shared" si="193"/>
        <v/>
      </c>
      <c r="M227" s="67" t="str">
        <f t="shared" si="194"/>
        <v/>
      </c>
      <c r="N227" s="67" t="str">
        <f t="shared" si="195"/>
        <v/>
      </c>
      <c r="O227" s="67" t="str">
        <f t="shared" si="196"/>
        <v/>
      </c>
      <c r="P227" s="67" t="str">
        <f t="shared" si="197"/>
        <v/>
      </c>
      <c r="Q227" s="67" t="str">
        <f t="shared" si="198"/>
        <v/>
      </c>
      <c r="R227" s="37" t="str">
        <f t="shared" si="151"/>
        <v/>
      </c>
      <c r="S227" s="67">
        <f t="shared" si="161"/>
        <v>999999999</v>
      </c>
      <c r="T227" s="67" t="str">
        <f t="shared" si="152"/>
        <v/>
      </c>
      <c r="U227" s="68" t="str">
        <f>IFERROR(""&amp;INDEX(automaticUpdate,MATCH(Calculation!T227,changerange,0),1),"")</f>
        <v/>
      </c>
      <c r="V227" s="68" t="str">
        <f>IFERROR(IF(LEN(INDEX(Mindmap!$D$9:$D$407,MATCH(Calculation!T227,changerange,0),1))=0,"",INDEX(Mindmap!$D$9:$D$407,MATCH(Calculation!T227,changerange,0),1)),"")</f>
        <v/>
      </c>
      <c r="W227" s="67" t="str">
        <f t="shared" si="199"/>
        <v xml:space="preserve"> - </v>
      </c>
      <c r="X227" s="34" t="str">
        <f t="array" ref="X227">IFERROR(IF(AND(LEN(T227)&gt;0, Y227&gt;1),IF(MATCH(1,(IFERROR(SEARCH(T227&amp;".",$T$7:$T$406),0)),0)&gt;0,""),""),maxL)</f>
        <v/>
      </c>
      <c r="Y227" s="35" t="str">
        <f t="shared" si="162"/>
        <v/>
      </c>
      <c r="Z227" s="34" t="str">
        <f t="shared" si="154"/>
        <v/>
      </c>
      <c r="AA227" s="36" t="str">
        <f t="shared" si="155"/>
        <v/>
      </c>
      <c r="AB227" s="34" t="str">
        <f t="shared" si="200"/>
        <v/>
      </c>
      <c r="AC227" s="35" t="str">
        <f t="shared" si="201"/>
        <v/>
      </c>
      <c r="AH227" s="80" t="str">
        <f t="shared" si="158"/>
        <v/>
      </c>
      <c r="AI227" s="39" t="str">
        <f t="array" aca="1" ref="AI227" ca="1">IF(AND(X227="",ISNUMBER(Y227)),IF(Y227=1,IF($AJ$5&lt;=COUNTIF($Y$7:$Y$406,1),COUNTIF($Y$7:Y227,1),IFERROR(IF($BI$20="Y",0.5,1)*$AJ$5*COUNTIF($Y$7:Y227,1)/(1+COUNTIF($Y$7:$Y$406,1)), COUNTIF($Y$7:Y227,1))),
IF(OR(Y228=Y229,AND(Y228&gt;Y227,Y226&gt;=Y227)),AVERAGE(OFFSET(AJ227,0,0,IFERROR(MATCH(TRUE,Y228:$Y$406&lt;=Y227,0),406),1)),MIN(OFFSET(AJ227,0,0,IFERROR(MATCH(Y227,Y228:$Y$406,0),406),1)))),"")</f>
        <v/>
      </c>
      <c r="AJ227" s="40" t="str">
        <f>IF(ISNUMBER(X227),COUNT($X$7:X227),"")</f>
        <v/>
      </c>
      <c r="AL227" s="40" t="str">
        <f t="shared" si="163"/>
        <v/>
      </c>
      <c r="AM227" s="40" t="str">
        <f t="shared" si="164"/>
        <v/>
      </c>
      <c r="AP227" s="34" t="str">
        <f t="shared" si="165"/>
        <v/>
      </c>
      <c r="AQ227" s="34" t="str">
        <f t="shared" si="159"/>
        <v/>
      </c>
      <c r="AS227" s="5"/>
      <c r="AT227" s="16"/>
      <c r="AU227" s="16"/>
      <c r="AV227" s="108"/>
      <c r="AW227" s="109"/>
      <c r="AX227" s="34" t="str">
        <f t="shared" si="166"/>
        <v/>
      </c>
      <c r="AY227" s="34" t="str">
        <f t="shared" si="167"/>
        <v/>
      </c>
      <c r="BA227" s="91" t="str">
        <f>IF(OR(BB227="",BC227&lt;&gt;"",BD227&lt;&gt;""),"",COUNT($BA$6:BA226)+1)</f>
        <v/>
      </c>
      <c r="BB227" s="90" t="str">
        <f t="shared" si="171"/>
        <v/>
      </c>
      <c r="BC227" s="41" t="str">
        <f t="shared" si="168"/>
        <v>132</v>
      </c>
      <c r="BD227" s="34">
        <f>IF(ISNUMBER(MATCH(BB227,$BB$6:BB226,0)),2,"")</f>
        <v>2</v>
      </c>
      <c r="BE227" s="34" t="str">
        <f t="shared" si="169"/>
        <v/>
      </c>
      <c r="BK227" s="81">
        <f>IFERROR(IF(D227="",0,MATCH(D227,$D$6:D226,0)),0)+BL227</f>
        <v>0</v>
      </c>
      <c r="BL227" s="81">
        <f t="shared" si="170"/>
        <v>0</v>
      </c>
    </row>
    <row r="228" spans="2:64" x14ac:dyDescent="0.25">
      <c r="B228" s="5">
        <v>222</v>
      </c>
      <c r="C228" s="35" t="str">
        <f>IFERROR(IF(Calculation!D228="","",1),"")</f>
        <v/>
      </c>
      <c r="D228" s="67" t="str">
        <f>IFERROR(IF(INDEX(Mindmap!$B$9:$B$408,B228,1)=0,"",INDEX(Mindmap!$B$9:$B$408,B228,1)),"")</f>
        <v/>
      </c>
      <c r="E228" s="67">
        <f t="shared" si="140"/>
        <v>999999999</v>
      </c>
      <c r="F228" s="67" t="str">
        <f t="shared" si="187"/>
        <v/>
      </c>
      <c r="G228" s="67" t="str">
        <f t="shared" si="188"/>
        <v/>
      </c>
      <c r="H228" s="67" t="str">
        <f t="shared" si="189"/>
        <v/>
      </c>
      <c r="I228" s="67" t="str">
        <f t="shared" si="190"/>
        <v/>
      </c>
      <c r="J228" s="67" t="str">
        <f t="shared" si="191"/>
        <v/>
      </c>
      <c r="K228" s="67" t="str">
        <f t="shared" si="192"/>
        <v/>
      </c>
      <c r="L228" s="67" t="str">
        <f t="shared" si="193"/>
        <v/>
      </c>
      <c r="M228" s="67" t="str">
        <f t="shared" si="194"/>
        <v/>
      </c>
      <c r="N228" s="67" t="str">
        <f t="shared" si="195"/>
        <v/>
      </c>
      <c r="O228" s="67" t="str">
        <f t="shared" si="196"/>
        <v/>
      </c>
      <c r="P228" s="67" t="str">
        <f t="shared" si="197"/>
        <v/>
      </c>
      <c r="Q228" s="67" t="str">
        <f t="shared" si="198"/>
        <v/>
      </c>
      <c r="R228" s="37" t="str">
        <f t="shared" si="151"/>
        <v/>
      </c>
      <c r="S228" s="67">
        <f t="shared" si="161"/>
        <v>999999999</v>
      </c>
      <c r="T228" s="67" t="str">
        <f t="shared" si="152"/>
        <v/>
      </c>
      <c r="U228" s="68" t="str">
        <f>IFERROR(""&amp;INDEX(automaticUpdate,MATCH(Calculation!T228,changerange,0),1),"")</f>
        <v/>
      </c>
      <c r="V228" s="68" t="str">
        <f>IFERROR(IF(LEN(INDEX(Mindmap!$D$9:$D$407,MATCH(Calculation!T228,changerange,0),1))=0,"",INDEX(Mindmap!$D$9:$D$407,MATCH(Calculation!T228,changerange,0),1)),"")</f>
        <v/>
      </c>
      <c r="W228" s="67" t="str">
        <f t="shared" si="199"/>
        <v xml:space="preserve"> - </v>
      </c>
      <c r="X228" s="34" t="str">
        <f t="array" ref="X228">IFERROR(IF(AND(LEN(T228)&gt;0, Y228&gt;1),IF(MATCH(1,(IFERROR(SEARCH(T228&amp;".",$T$7:$T$406),0)),0)&gt;0,""),""),maxL)</f>
        <v/>
      </c>
      <c r="Y228" s="35" t="str">
        <f t="shared" si="162"/>
        <v/>
      </c>
      <c r="Z228" s="34" t="str">
        <f t="shared" si="154"/>
        <v/>
      </c>
      <c r="AA228" s="36" t="str">
        <f t="shared" si="155"/>
        <v/>
      </c>
      <c r="AB228" s="34" t="str">
        <f t="shared" si="200"/>
        <v/>
      </c>
      <c r="AC228" s="35" t="str">
        <f t="shared" si="201"/>
        <v/>
      </c>
      <c r="AH228" s="80" t="str">
        <f t="shared" si="158"/>
        <v/>
      </c>
      <c r="AI228" s="39" t="str">
        <f t="array" aca="1" ref="AI228" ca="1">IF(AND(X228="",ISNUMBER(Y228)),IF(Y228=1,IF($AJ$5&lt;=COUNTIF($Y$7:$Y$406,1),COUNTIF($Y$7:Y228,1),IFERROR(IF($BI$20="Y",0.5,1)*$AJ$5*COUNTIF($Y$7:Y228,1)/(1+COUNTIF($Y$7:$Y$406,1)), COUNTIF($Y$7:Y228,1))),
IF(OR(Y229=Y230,AND(Y229&gt;Y228,Y227&gt;=Y228)),AVERAGE(OFFSET(AJ228,0,0,IFERROR(MATCH(TRUE,Y229:$Y$406&lt;=Y228,0),406),1)),MIN(OFFSET(AJ228,0,0,IFERROR(MATCH(Y228,Y229:$Y$406,0),406),1)))),"")</f>
        <v/>
      </c>
      <c r="AJ228" s="40" t="str">
        <f>IF(ISNUMBER(X228),COUNT($X$7:X228),"")</f>
        <v/>
      </c>
      <c r="AL228" s="40" t="str">
        <f t="shared" si="163"/>
        <v/>
      </c>
      <c r="AM228" s="40" t="str">
        <f t="shared" si="164"/>
        <v/>
      </c>
      <c r="AP228" s="34" t="str">
        <f t="shared" si="165"/>
        <v/>
      </c>
      <c r="AQ228" s="34" t="str">
        <f t="shared" si="159"/>
        <v/>
      </c>
      <c r="AS228" s="5"/>
      <c r="AT228" s="16"/>
      <c r="AU228" s="16"/>
      <c r="AV228" s="108"/>
      <c r="AW228" s="109"/>
      <c r="AX228" s="34" t="str">
        <f t="shared" si="166"/>
        <v/>
      </c>
      <c r="AY228" s="34" t="str">
        <f t="shared" si="167"/>
        <v/>
      </c>
      <c r="BA228" s="91" t="str">
        <f>IF(OR(BB228="",BC228&lt;&gt;"",BD228&lt;&gt;""),"",COUNT($BA$6:BA227)+1)</f>
        <v/>
      </c>
      <c r="BB228" s="90" t="str">
        <f t="shared" si="171"/>
        <v/>
      </c>
      <c r="BC228" s="41" t="str">
        <f t="shared" si="168"/>
        <v>132</v>
      </c>
      <c r="BD228" s="34">
        <f>IF(ISNUMBER(MATCH(BB228,$BB$6:BB227,0)),2,"")</f>
        <v>2</v>
      </c>
      <c r="BE228" s="34" t="str">
        <f t="shared" si="169"/>
        <v/>
      </c>
      <c r="BK228" s="81">
        <f>IFERROR(IF(D228="",0,MATCH(D228,$D$6:D227,0)),0)+BL228</f>
        <v>0</v>
      </c>
      <c r="BL228" s="81">
        <f t="shared" si="170"/>
        <v>0</v>
      </c>
    </row>
    <row r="229" spans="2:64" x14ac:dyDescent="0.25">
      <c r="B229" s="5">
        <v>223</v>
      </c>
      <c r="C229" s="35" t="str">
        <f>IFERROR(IF(Calculation!D229="","",1),"")</f>
        <v/>
      </c>
      <c r="D229" s="67" t="str">
        <f>IFERROR(IF(INDEX(Mindmap!$B$9:$B$408,B229,1)=0,"",INDEX(Mindmap!$B$9:$B$408,B229,1)),"")</f>
        <v/>
      </c>
      <c r="E229" s="67">
        <f t="shared" si="140"/>
        <v>999999999</v>
      </c>
      <c r="F229" s="67" t="str">
        <f t="shared" si="187"/>
        <v/>
      </c>
      <c r="G229" s="67" t="str">
        <f t="shared" si="188"/>
        <v/>
      </c>
      <c r="H229" s="67" t="str">
        <f t="shared" si="189"/>
        <v/>
      </c>
      <c r="I229" s="67" t="str">
        <f t="shared" si="190"/>
        <v/>
      </c>
      <c r="J229" s="67" t="str">
        <f t="shared" si="191"/>
        <v/>
      </c>
      <c r="K229" s="67" t="str">
        <f t="shared" si="192"/>
        <v/>
      </c>
      <c r="L229" s="67" t="str">
        <f t="shared" si="193"/>
        <v/>
      </c>
      <c r="M229" s="67" t="str">
        <f t="shared" si="194"/>
        <v/>
      </c>
      <c r="N229" s="67" t="str">
        <f t="shared" si="195"/>
        <v/>
      </c>
      <c r="O229" s="67" t="str">
        <f t="shared" si="196"/>
        <v/>
      </c>
      <c r="P229" s="67" t="str">
        <f t="shared" si="197"/>
        <v/>
      </c>
      <c r="Q229" s="67" t="str">
        <f t="shared" si="198"/>
        <v/>
      </c>
      <c r="R229" s="37" t="str">
        <f t="shared" si="151"/>
        <v/>
      </c>
      <c r="S229" s="67">
        <f t="shared" si="161"/>
        <v>999999999</v>
      </c>
      <c r="T229" s="67" t="str">
        <f t="shared" si="152"/>
        <v/>
      </c>
      <c r="U229" s="68" t="str">
        <f>IFERROR(""&amp;INDEX(automaticUpdate,MATCH(Calculation!T229,changerange,0),1),"")</f>
        <v/>
      </c>
      <c r="V229" s="68" t="str">
        <f>IFERROR(IF(LEN(INDEX(Mindmap!$D$9:$D$407,MATCH(Calculation!T229,changerange,0),1))=0,"",INDEX(Mindmap!$D$9:$D$407,MATCH(Calculation!T229,changerange,0),1)),"")</f>
        <v/>
      </c>
      <c r="W229" s="67" t="str">
        <f t="shared" si="199"/>
        <v xml:space="preserve"> - </v>
      </c>
      <c r="X229" s="34" t="str">
        <f t="array" ref="X229">IFERROR(IF(AND(LEN(T229)&gt;0, Y229&gt;1),IF(MATCH(1,(IFERROR(SEARCH(T229&amp;".",$T$7:$T$406),0)),0)&gt;0,""),""),maxL)</f>
        <v/>
      </c>
      <c r="Y229" s="35" t="str">
        <f t="shared" si="162"/>
        <v/>
      </c>
      <c r="Z229" s="34" t="str">
        <f t="shared" si="154"/>
        <v/>
      </c>
      <c r="AA229" s="36" t="str">
        <f t="shared" si="155"/>
        <v/>
      </c>
      <c r="AB229" s="34" t="str">
        <f t="shared" si="200"/>
        <v/>
      </c>
      <c r="AC229" s="35" t="str">
        <f t="shared" si="201"/>
        <v/>
      </c>
      <c r="AH229" s="80" t="str">
        <f t="shared" si="158"/>
        <v/>
      </c>
      <c r="AI229" s="39" t="str">
        <f t="array" aca="1" ref="AI229" ca="1">IF(AND(X229="",ISNUMBER(Y229)),IF(Y229=1,IF($AJ$5&lt;=COUNTIF($Y$7:$Y$406,1),COUNTIF($Y$7:Y229,1),IFERROR(IF($BI$20="Y",0.5,1)*$AJ$5*COUNTIF($Y$7:Y229,1)/(1+COUNTIF($Y$7:$Y$406,1)), COUNTIF($Y$7:Y229,1))),
IF(OR(Y230=Y231,AND(Y230&gt;Y229,Y228&gt;=Y229)),AVERAGE(OFFSET(AJ229,0,0,IFERROR(MATCH(TRUE,Y230:$Y$406&lt;=Y229,0),406),1)),MIN(OFFSET(AJ229,0,0,IFERROR(MATCH(Y229,Y230:$Y$406,0),406),1)))),"")</f>
        <v/>
      </c>
      <c r="AJ229" s="40" t="str">
        <f>IF(ISNUMBER(X229),COUNT($X$7:X229),"")</f>
        <v/>
      </c>
      <c r="AL229" s="40" t="str">
        <f t="shared" si="163"/>
        <v/>
      </c>
      <c r="AM229" s="40" t="str">
        <f t="shared" si="164"/>
        <v/>
      </c>
      <c r="AP229" s="34" t="str">
        <f t="shared" si="165"/>
        <v/>
      </c>
      <c r="AQ229" s="34" t="str">
        <f t="shared" si="159"/>
        <v/>
      </c>
      <c r="AS229" s="5"/>
      <c r="AT229" s="16"/>
      <c r="AU229" s="16"/>
      <c r="AV229" s="108"/>
      <c r="AW229" s="109"/>
      <c r="AX229" s="34" t="str">
        <f t="shared" si="166"/>
        <v/>
      </c>
      <c r="AY229" s="34" t="str">
        <f t="shared" si="167"/>
        <v/>
      </c>
      <c r="BA229" s="91" t="str">
        <f>IF(OR(BB229="",BC229&lt;&gt;"",BD229&lt;&gt;""),"",COUNT($BA$6:BA228)+1)</f>
        <v/>
      </c>
      <c r="BB229" s="90" t="str">
        <f t="shared" si="171"/>
        <v/>
      </c>
      <c r="BC229" s="41" t="str">
        <f t="shared" si="168"/>
        <v>132</v>
      </c>
      <c r="BD229" s="34">
        <f>IF(ISNUMBER(MATCH(BB229,$BB$6:BB228,0)),2,"")</f>
        <v>2</v>
      </c>
      <c r="BE229" s="34" t="str">
        <f t="shared" si="169"/>
        <v/>
      </c>
      <c r="BK229" s="81">
        <f>IFERROR(IF(D229="",0,MATCH(D229,$D$6:D228,0)),0)+BL229</f>
        <v>0</v>
      </c>
      <c r="BL229" s="81">
        <f t="shared" si="170"/>
        <v>0</v>
      </c>
    </row>
    <row r="230" spans="2:64" x14ac:dyDescent="0.25">
      <c r="B230" s="5">
        <v>224</v>
      </c>
      <c r="C230" s="35" t="str">
        <f>IFERROR(IF(Calculation!D230="","",1),"")</f>
        <v/>
      </c>
      <c r="D230" s="67" t="str">
        <f>IFERROR(IF(INDEX(Mindmap!$B$9:$B$408,B230,1)=0,"",INDEX(Mindmap!$B$9:$B$408,B230,1)),"")</f>
        <v/>
      </c>
      <c r="E230" s="67">
        <f t="shared" si="140"/>
        <v>999999999</v>
      </c>
      <c r="F230" s="67" t="str">
        <f t="shared" si="187"/>
        <v/>
      </c>
      <c r="G230" s="67" t="str">
        <f t="shared" si="188"/>
        <v/>
      </c>
      <c r="H230" s="67" t="str">
        <f t="shared" si="189"/>
        <v/>
      </c>
      <c r="I230" s="67" t="str">
        <f t="shared" si="190"/>
        <v/>
      </c>
      <c r="J230" s="67" t="str">
        <f t="shared" si="191"/>
        <v/>
      </c>
      <c r="K230" s="67" t="str">
        <f t="shared" si="192"/>
        <v/>
      </c>
      <c r="L230" s="67" t="str">
        <f t="shared" si="193"/>
        <v/>
      </c>
      <c r="M230" s="67" t="str">
        <f t="shared" si="194"/>
        <v/>
      </c>
      <c r="N230" s="67" t="str">
        <f t="shared" si="195"/>
        <v/>
      </c>
      <c r="O230" s="67" t="str">
        <f t="shared" si="196"/>
        <v/>
      </c>
      <c r="P230" s="67" t="str">
        <f t="shared" si="197"/>
        <v/>
      </c>
      <c r="Q230" s="67" t="str">
        <f t="shared" si="198"/>
        <v/>
      </c>
      <c r="R230" s="37" t="str">
        <f t="shared" si="151"/>
        <v/>
      </c>
      <c r="S230" s="67">
        <f t="shared" si="161"/>
        <v>999999999</v>
      </c>
      <c r="T230" s="67" t="str">
        <f t="shared" si="152"/>
        <v/>
      </c>
      <c r="U230" s="68" t="str">
        <f>IFERROR(""&amp;INDEX(automaticUpdate,MATCH(Calculation!T230,changerange,0),1),"")</f>
        <v/>
      </c>
      <c r="V230" s="68" t="str">
        <f>IFERROR(IF(LEN(INDEX(Mindmap!$D$9:$D$407,MATCH(Calculation!T230,changerange,0),1))=0,"",INDEX(Mindmap!$D$9:$D$407,MATCH(Calculation!T230,changerange,0),1)),"")</f>
        <v/>
      </c>
      <c r="W230" s="67" t="str">
        <f t="shared" si="199"/>
        <v xml:space="preserve"> - </v>
      </c>
      <c r="X230" s="34" t="str">
        <f t="array" ref="X230">IFERROR(IF(AND(LEN(T230)&gt;0, Y230&gt;1),IF(MATCH(1,(IFERROR(SEARCH(T230&amp;".",$T$7:$T$406),0)),0)&gt;0,""),""),maxL)</f>
        <v/>
      </c>
      <c r="Y230" s="35" t="str">
        <f t="shared" si="162"/>
        <v/>
      </c>
      <c r="Z230" s="34" t="str">
        <f t="shared" si="154"/>
        <v/>
      </c>
      <c r="AA230" s="36" t="str">
        <f t="shared" si="155"/>
        <v/>
      </c>
      <c r="AB230" s="34" t="str">
        <f t="shared" si="200"/>
        <v/>
      </c>
      <c r="AC230" s="35" t="str">
        <f t="shared" si="201"/>
        <v/>
      </c>
      <c r="AH230" s="80" t="str">
        <f t="shared" si="158"/>
        <v/>
      </c>
      <c r="AI230" s="39" t="str">
        <f t="array" aca="1" ref="AI230" ca="1">IF(AND(X230="",ISNUMBER(Y230)),IF(Y230=1,IF($AJ$5&lt;=COUNTIF($Y$7:$Y$406,1),COUNTIF($Y$7:Y230,1),IFERROR(IF($BI$20="Y",0.5,1)*$AJ$5*COUNTIF($Y$7:Y230,1)/(1+COUNTIF($Y$7:$Y$406,1)), COUNTIF($Y$7:Y230,1))),
IF(OR(Y231=Y232,AND(Y231&gt;Y230,Y229&gt;=Y230)),AVERAGE(OFFSET(AJ230,0,0,IFERROR(MATCH(TRUE,Y231:$Y$406&lt;=Y230,0),406),1)),MIN(OFFSET(AJ230,0,0,IFERROR(MATCH(Y230,Y231:$Y$406,0),406),1)))),"")</f>
        <v/>
      </c>
      <c r="AJ230" s="40" t="str">
        <f>IF(ISNUMBER(X230),COUNT($X$7:X230),"")</f>
        <v/>
      </c>
      <c r="AL230" s="40" t="str">
        <f t="shared" si="163"/>
        <v/>
      </c>
      <c r="AM230" s="40" t="str">
        <f t="shared" si="164"/>
        <v/>
      </c>
      <c r="AP230" s="34" t="str">
        <f t="shared" si="165"/>
        <v/>
      </c>
      <c r="AQ230" s="34" t="str">
        <f t="shared" si="159"/>
        <v/>
      </c>
      <c r="AS230" s="5"/>
      <c r="AT230" s="16"/>
      <c r="AU230" s="16"/>
      <c r="AV230" s="108"/>
      <c r="AW230" s="109"/>
      <c r="AX230" s="34" t="str">
        <f t="shared" si="166"/>
        <v/>
      </c>
      <c r="AY230" s="34" t="str">
        <f t="shared" si="167"/>
        <v/>
      </c>
      <c r="BA230" s="91" t="str">
        <f>IF(OR(BB230="",BC230&lt;&gt;"",BD230&lt;&gt;""),"",COUNT($BA$6:BA229)+1)</f>
        <v/>
      </c>
      <c r="BB230" s="90" t="str">
        <f t="shared" si="171"/>
        <v/>
      </c>
      <c r="BC230" s="41" t="str">
        <f t="shared" si="168"/>
        <v>132</v>
      </c>
      <c r="BD230" s="34">
        <f>IF(ISNUMBER(MATCH(BB230,$BB$6:BB229,0)),2,"")</f>
        <v>2</v>
      </c>
      <c r="BE230" s="34" t="str">
        <f t="shared" si="169"/>
        <v/>
      </c>
      <c r="BK230" s="81">
        <f>IFERROR(IF(D230="",0,MATCH(D230,$D$6:D229,0)),0)+BL230</f>
        <v>0</v>
      </c>
      <c r="BL230" s="81">
        <f t="shared" si="170"/>
        <v>0</v>
      </c>
    </row>
    <row r="231" spans="2:64" x14ac:dyDescent="0.25">
      <c r="B231" s="5">
        <v>225</v>
      </c>
      <c r="C231" s="35" t="str">
        <f>IFERROR(IF(Calculation!D231="","",1),"")</f>
        <v/>
      </c>
      <c r="D231" s="67" t="str">
        <f>IFERROR(IF(INDEX(Mindmap!$B$9:$B$408,B231,1)=0,"",INDEX(Mindmap!$B$9:$B$408,B231,1)),"")</f>
        <v/>
      </c>
      <c r="E231" s="67">
        <f t="shared" si="140"/>
        <v>999999999</v>
      </c>
      <c r="F231" s="67" t="str">
        <f t="shared" si="187"/>
        <v/>
      </c>
      <c r="G231" s="67" t="str">
        <f t="shared" si="188"/>
        <v/>
      </c>
      <c r="H231" s="67" t="str">
        <f t="shared" si="189"/>
        <v/>
      </c>
      <c r="I231" s="67" t="str">
        <f t="shared" si="190"/>
        <v/>
      </c>
      <c r="J231" s="67" t="str">
        <f t="shared" si="191"/>
        <v/>
      </c>
      <c r="K231" s="67" t="str">
        <f t="shared" si="192"/>
        <v/>
      </c>
      <c r="L231" s="67" t="str">
        <f t="shared" si="193"/>
        <v/>
      </c>
      <c r="M231" s="67" t="str">
        <f t="shared" si="194"/>
        <v/>
      </c>
      <c r="N231" s="67" t="str">
        <f t="shared" si="195"/>
        <v/>
      </c>
      <c r="O231" s="67" t="str">
        <f t="shared" si="196"/>
        <v/>
      </c>
      <c r="P231" s="67" t="str">
        <f t="shared" si="197"/>
        <v/>
      </c>
      <c r="Q231" s="67" t="str">
        <f t="shared" si="198"/>
        <v/>
      </c>
      <c r="R231" s="37" t="str">
        <f t="shared" si="151"/>
        <v/>
      </c>
      <c r="S231" s="67">
        <f t="shared" si="161"/>
        <v>999999999</v>
      </c>
      <c r="T231" s="67" t="str">
        <f t="shared" si="152"/>
        <v/>
      </c>
      <c r="U231" s="68" t="str">
        <f>IFERROR(""&amp;INDEX(automaticUpdate,MATCH(Calculation!T231,changerange,0),1),"")</f>
        <v/>
      </c>
      <c r="V231" s="68" t="str">
        <f>IFERROR(IF(LEN(INDEX(Mindmap!$D$9:$D$407,MATCH(Calculation!T231,changerange,0),1))=0,"",INDEX(Mindmap!$D$9:$D$407,MATCH(Calculation!T231,changerange,0),1)),"")</f>
        <v/>
      </c>
      <c r="W231" s="67" t="str">
        <f t="shared" si="199"/>
        <v xml:space="preserve"> - </v>
      </c>
      <c r="X231" s="34" t="str">
        <f t="array" ref="X231">IFERROR(IF(AND(LEN(T231)&gt;0, Y231&gt;1),IF(MATCH(1,(IFERROR(SEARCH(T231&amp;".",$T$7:$T$406),0)),0)&gt;0,""),""),maxL)</f>
        <v/>
      </c>
      <c r="Y231" s="35" t="str">
        <f t="shared" si="162"/>
        <v/>
      </c>
      <c r="Z231" s="34" t="str">
        <f t="shared" si="154"/>
        <v/>
      </c>
      <c r="AA231" s="36" t="str">
        <f t="shared" si="155"/>
        <v/>
      </c>
      <c r="AB231" s="34" t="str">
        <f t="shared" si="200"/>
        <v/>
      </c>
      <c r="AC231" s="35" t="str">
        <f t="shared" si="201"/>
        <v/>
      </c>
      <c r="AH231" s="80" t="str">
        <f t="shared" si="158"/>
        <v/>
      </c>
      <c r="AI231" s="39" t="str">
        <f t="array" aca="1" ref="AI231" ca="1">IF(AND(X231="",ISNUMBER(Y231)),IF(Y231=1,IF($AJ$5&lt;=COUNTIF($Y$7:$Y$406,1),COUNTIF($Y$7:Y231,1),IFERROR(IF($BI$20="Y",0.5,1)*$AJ$5*COUNTIF($Y$7:Y231,1)/(1+COUNTIF($Y$7:$Y$406,1)), COUNTIF($Y$7:Y231,1))),
IF(OR(Y232=Y233,AND(Y232&gt;Y231,Y230&gt;=Y231)),AVERAGE(OFFSET(AJ231,0,0,IFERROR(MATCH(TRUE,Y232:$Y$406&lt;=Y231,0),406),1)),MIN(OFFSET(AJ231,0,0,IFERROR(MATCH(Y231,Y232:$Y$406,0),406),1)))),"")</f>
        <v/>
      </c>
      <c r="AJ231" s="40" t="str">
        <f>IF(ISNUMBER(X231),COUNT($X$7:X231),"")</f>
        <v/>
      </c>
      <c r="AL231" s="40" t="str">
        <f t="shared" si="163"/>
        <v/>
      </c>
      <c r="AM231" s="40" t="str">
        <f t="shared" si="164"/>
        <v/>
      </c>
      <c r="AP231" s="34" t="str">
        <f t="shared" si="165"/>
        <v/>
      </c>
      <c r="AQ231" s="34" t="str">
        <f t="shared" si="159"/>
        <v/>
      </c>
      <c r="AS231" s="5"/>
      <c r="AT231" s="16"/>
      <c r="AU231" s="16"/>
      <c r="AV231" s="108"/>
      <c r="AW231" s="109"/>
      <c r="AX231" s="34" t="str">
        <f t="shared" si="166"/>
        <v/>
      </c>
      <c r="AY231" s="34" t="str">
        <f t="shared" si="167"/>
        <v/>
      </c>
      <c r="BA231" s="91" t="str">
        <f>IF(OR(BB231="",BC231&lt;&gt;"",BD231&lt;&gt;""),"",COUNT($BA$6:BA230)+1)</f>
        <v/>
      </c>
      <c r="BB231" s="90" t="str">
        <f t="shared" si="171"/>
        <v/>
      </c>
      <c r="BC231" s="41" t="str">
        <f t="shared" si="168"/>
        <v>132</v>
      </c>
      <c r="BD231" s="34">
        <f>IF(ISNUMBER(MATCH(BB231,$BB$6:BB230,0)),2,"")</f>
        <v>2</v>
      </c>
      <c r="BE231" s="34" t="str">
        <f t="shared" si="169"/>
        <v/>
      </c>
      <c r="BK231" s="81">
        <f>IFERROR(IF(D231="",0,MATCH(D231,$D$6:D230,0)),0)+BL231</f>
        <v>0</v>
      </c>
      <c r="BL231" s="81">
        <f t="shared" si="170"/>
        <v>0</v>
      </c>
    </row>
    <row r="232" spans="2:64" x14ac:dyDescent="0.25">
      <c r="B232" s="5">
        <v>226</v>
      </c>
      <c r="C232" s="35" t="str">
        <f>IFERROR(IF(Calculation!D232="","",1),"")</f>
        <v/>
      </c>
      <c r="D232" s="67" t="str">
        <f>IFERROR(IF(INDEX(Mindmap!$B$9:$B$408,B232,1)=0,"",INDEX(Mindmap!$B$9:$B$408,B232,1)),"")</f>
        <v/>
      </c>
      <c r="E232" s="67">
        <f t="shared" si="140"/>
        <v>999999999</v>
      </c>
      <c r="F232" s="67" t="str">
        <f t="shared" si="187"/>
        <v/>
      </c>
      <c r="G232" s="67" t="str">
        <f t="shared" si="188"/>
        <v/>
      </c>
      <c r="H232" s="67" t="str">
        <f t="shared" si="189"/>
        <v/>
      </c>
      <c r="I232" s="67" t="str">
        <f t="shared" si="190"/>
        <v/>
      </c>
      <c r="J232" s="67" t="str">
        <f t="shared" si="191"/>
        <v/>
      </c>
      <c r="K232" s="67" t="str">
        <f t="shared" si="192"/>
        <v/>
      </c>
      <c r="L232" s="67" t="str">
        <f t="shared" si="193"/>
        <v/>
      </c>
      <c r="M232" s="67" t="str">
        <f t="shared" si="194"/>
        <v/>
      </c>
      <c r="N232" s="67" t="str">
        <f t="shared" si="195"/>
        <v/>
      </c>
      <c r="O232" s="67" t="str">
        <f t="shared" si="196"/>
        <v/>
      </c>
      <c r="P232" s="67" t="str">
        <f t="shared" si="197"/>
        <v/>
      </c>
      <c r="Q232" s="67" t="str">
        <f t="shared" si="198"/>
        <v/>
      </c>
      <c r="R232" s="37" t="str">
        <f t="shared" si="151"/>
        <v/>
      </c>
      <c r="S232" s="67">
        <f t="shared" si="161"/>
        <v>999999999</v>
      </c>
      <c r="T232" s="67" t="str">
        <f t="shared" si="152"/>
        <v/>
      </c>
      <c r="U232" s="68" t="str">
        <f>IFERROR(""&amp;INDEX(automaticUpdate,MATCH(Calculation!T232,changerange,0),1),"")</f>
        <v/>
      </c>
      <c r="V232" s="68" t="str">
        <f>IFERROR(IF(LEN(INDEX(Mindmap!$D$9:$D$407,MATCH(Calculation!T232,changerange,0),1))=0,"",INDEX(Mindmap!$D$9:$D$407,MATCH(Calculation!T232,changerange,0),1)),"")</f>
        <v/>
      </c>
      <c r="W232" s="67" t="str">
        <f t="shared" si="199"/>
        <v xml:space="preserve"> - </v>
      </c>
      <c r="X232" s="34" t="str">
        <f t="array" ref="X232">IFERROR(IF(AND(LEN(T232)&gt;0, Y232&gt;1),IF(MATCH(1,(IFERROR(SEARCH(T232&amp;".",$T$7:$T$406),0)),0)&gt;0,""),""),maxL)</f>
        <v/>
      </c>
      <c r="Y232" s="35" t="str">
        <f t="shared" si="162"/>
        <v/>
      </c>
      <c r="Z232" s="34" t="str">
        <f t="shared" si="154"/>
        <v/>
      </c>
      <c r="AA232" s="36" t="str">
        <f t="shared" si="155"/>
        <v/>
      </c>
      <c r="AB232" s="34" t="str">
        <f t="shared" si="200"/>
        <v/>
      </c>
      <c r="AC232" s="35" t="str">
        <f t="shared" si="201"/>
        <v/>
      </c>
      <c r="AH232" s="80" t="str">
        <f t="shared" si="158"/>
        <v/>
      </c>
      <c r="AI232" s="39" t="str">
        <f t="array" aca="1" ref="AI232" ca="1">IF(AND(X232="",ISNUMBER(Y232)),IF(Y232=1,IF($AJ$5&lt;=COUNTIF($Y$7:$Y$406,1),COUNTIF($Y$7:Y232,1),IFERROR(IF($BI$20="Y",0.5,1)*$AJ$5*COUNTIF($Y$7:Y232,1)/(1+COUNTIF($Y$7:$Y$406,1)), COUNTIF($Y$7:Y232,1))),
IF(OR(Y233=Y234,AND(Y233&gt;Y232,Y231&gt;=Y232)),AVERAGE(OFFSET(AJ232,0,0,IFERROR(MATCH(TRUE,Y233:$Y$406&lt;=Y232,0),406),1)),MIN(OFFSET(AJ232,0,0,IFERROR(MATCH(Y232,Y233:$Y$406,0),406),1)))),"")</f>
        <v/>
      </c>
      <c r="AJ232" s="40" t="str">
        <f>IF(ISNUMBER(X232),COUNT($X$7:X232),"")</f>
        <v/>
      </c>
      <c r="AL232" s="40" t="str">
        <f t="shared" si="163"/>
        <v/>
      </c>
      <c r="AM232" s="40" t="str">
        <f t="shared" si="164"/>
        <v/>
      </c>
      <c r="AP232" s="34" t="str">
        <f t="shared" si="165"/>
        <v/>
      </c>
      <c r="AQ232" s="34" t="str">
        <f t="shared" si="159"/>
        <v/>
      </c>
      <c r="AS232" s="5"/>
      <c r="AT232" s="16"/>
      <c r="AU232" s="16"/>
      <c r="AV232" s="108"/>
      <c r="AW232" s="109"/>
      <c r="AX232" s="34" t="str">
        <f t="shared" si="166"/>
        <v/>
      </c>
      <c r="AY232" s="34" t="str">
        <f t="shared" si="167"/>
        <v/>
      </c>
      <c r="BA232" s="91" t="str">
        <f>IF(OR(BB232="",BC232&lt;&gt;"",BD232&lt;&gt;""),"",COUNT($BA$6:BA231)+1)</f>
        <v/>
      </c>
      <c r="BB232" s="90" t="str">
        <f t="shared" si="171"/>
        <v/>
      </c>
      <c r="BC232" s="41" t="str">
        <f t="shared" si="168"/>
        <v>132</v>
      </c>
      <c r="BD232" s="34">
        <f>IF(ISNUMBER(MATCH(BB232,$BB$6:BB231,0)),2,"")</f>
        <v>2</v>
      </c>
      <c r="BE232" s="34" t="str">
        <f t="shared" si="169"/>
        <v/>
      </c>
      <c r="BK232" s="81">
        <f>IFERROR(IF(D232="",0,MATCH(D232,$D$6:D231,0)),0)+BL232</f>
        <v>0</v>
      </c>
      <c r="BL232" s="81">
        <f t="shared" si="170"/>
        <v>0</v>
      </c>
    </row>
    <row r="233" spans="2:64" x14ac:dyDescent="0.25">
      <c r="B233" s="5">
        <v>227</v>
      </c>
      <c r="C233" s="35" t="str">
        <f>IFERROR(IF(Calculation!D233="","",1),"")</f>
        <v/>
      </c>
      <c r="D233" s="67" t="str">
        <f>IFERROR(IF(INDEX(Mindmap!$B$9:$B$408,B233,1)=0,"",INDEX(Mindmap!$B$9:$B$408,B233,1)),"")</f>
        <v/>
      </c>
      <c r="E233" s="67">
        <f t="shared" si="140"/>
        <v>999999999</v>
      </c>
      <c r="F233" s="67" t="str">
        <f t="shared" si="187"/>
        <v/>
      </c>
      <c r="G233" s="67" t="str">
        <f t="shared" si="188"/>
        <v/>
      </c>
      <c r="H233" s="67" t="str">
        <f t="shared" si="189"/>
        <v/>
      </c>
      <c r="I233" s="67" t="str">
        <f t="shared" si="190"/>
        <v/>
      </c>
      <c r="J233" s="67" t="str">
        <f t="shared" si="191"/>
        <v/>
      </c>
      <c r="K233" s="67" t="str">
        <f t="shared" si="192"/>
        <v/>
      </c>
      <c r="L233" s="67" t="str">
        <f t="shared" si="193"/>
        <v/>
      </c>
      <c r="M233" s="67" t="str">
        <f t="shared" si="194"/>
        <v/>
      </c>
      <c r="N233" s="67" t="str">
        <f t="shared" si="195"/>
        <v/>
      </c>
      <c r="O233" s="67" t="str">
        <f t="shared" si="196"/>
        <v/>
      </c>
      <c r="P233" s="67" t="str">
        <f t="shared" si="197"/>
        <v/>
      </c>
      <c r="Q233" s="67" t="str">
        <f t="shared" si="198"/>
        <v/>
      </c>
      <c r="R233" s="37" t="str">
        <f t="shared" si="151"/>
        <v/>
      </c>
      <c r="S233" s="67">
        <f t="shared" si="161"/>
        <v>999999999</v>
      </c>
      <c r="T233" s="67" t="str">
        <f t="shared" si="152"/>
        <v/>
      </c>
      <c r="U233" s="68" t="str">
        <f>IFERROR(""&amp;INDEX(automaticUpdate,MATCH(Calculation!T233,changerange,0),1),"")</f>
        <v/>
      </c>
      <c r="V233" s="68" t="str">
        <f>IFERROR(IF(LEN(INDEX(Mindmap!$D$9:$D$407,MATCH(Calculation!T233,changerange,0),1))=0,"",INDEX(Mindmap!$D$9:$D$407,MATCH(Calculation!T233,changerange,0),1)),"")</f>
        <v/>
      </c>
      <c r="W233" s="67" t="str">
        <f t="shared" si="199"/>
        <v xml:space="preserve"> - </v>
      </c>
      <c r="X233" s="34" t="str">
        <f t="array" ref="X233">IFERROR(IF(AND(LEN(T233)&gt;0, Y233&gt;1),IF(MATCH(1,(IFERROR(SEARCH(T233&amp;".",$T$7:$T$406),0)),0)&gt;0,""),""),maxL)</f>
        <v/>
      </c>
      <c r="Y233" s="35" t="str">
        <f t="shared" si="162"/>
        <v/>
      </c>
      <c r="Z233" s="34" t="str">
        <f t="shared" si="154"/>
        <v/>
      </c>
      <c r="AA233" s="36" t="str">
        <f t="shared" si="155"/>
        <v/>
      </c>
      <c r="AB233" s="34" t="str">
        <f t="shared" si="200"/>
        <v/>
      </c>
      <c r="AC233" s="35" t="str">
        <f t="shared" si="201"/>
        <v/>
      </c>
      <c r="AH233" s="80" t="str">
        <f t="shared" si="158"/>
        <v/>
      </c>
      <c r="AI233" s="39" t="str">
        <f t="array" aca="1" ref="AI233" ca="1">IF(AND(X233="",ISNUMBER(Y233)),IF(Y233=1,IF($AJ$5&lt;=COUNTIF($Y$7:$Y$406,1),COUNTIF($Y$7:Y233,1),IFERROR(IF($BI$20="Y",0.5,1)*$AJ$5*COUNTIF($Y$7:Y233,1)/(1+COUNTIF($Y$7:$Y$406,1)), COUNTIF($Y$7:Y233,1))),
IF(OR(Y234=Y235,AND(Y234&gt;Y233,Y232&gt;=Y233)),AVERAGE(OFFSET(AJ233,0,0,IFERROR(MATCH(TRUE,Y234:$Y$406&lt;=Y233,0),406),1)),MIN(OFFSET(AJ233,0,0,IFERROR(MATCH(Y233,Y234:$Y$406,0),406),1)))),"")</f>
        <v/>
      </c>
      <c r="AJ233" s="40" t="str">
        <f>IF(ISNUMBER(X233),COUNT($X$7:X233),"")</f>
        <v/>
      </c>
      <c r="AL233" s="40" t="str">
        <f t="shared" si="163"/>
        <v/>
      </c>
      <c r="AM233" s="40" t="str">
        <f t="shared" si="164"/>
        <v/>
      </c>
      <c r="AP233" s="34" t="str">
        <f t="shared" si="165"/>
        <v/>
      </c>
      <c r="AQ233" s="34" t="str">
        <f t="shared" si="159"/>
        <v/>
      </c>
      <c r="AS233" s="5"/>
      <c r="AT233" s="16"/>
      <c r="AU233" s="16"/>
      <c r="AV233" s="108"/>
      <c r="AW233" s="109"/>
      <c r="AX233" s="34" t="str">
        <f t="shared" si="166"/>
        <v/>
      </c>
      <c r="AY233" s="34" t="str">
        <f t="shared" si="167"/>
        <v/>
      </c>
      <c r="BA233" s="91" t="str">
        <f>IF(OR(BB233="",BC233&lt;&gt;"",BD233&lt;&gt;""),"",COUNT($BA$6:BA232)+1)</f>
        <v/>
      </c>
      <c r="BB233" s="90" t="str">
        <f t="shared" si="171"/>
        <v/>
      </c>
      <c r="BC233" s="41" t="str">
        <f t="shared" si="168"/>
        <v>132</v>
      </c>
      <c r="BD233" s="34">
        <f>IF(ISNUMBER(MATCH(BB233,$BB$6:BB232,0)),2,"")</f>
        <v>2</v>
      </c>
      <c r="BE233" s="34" t="str">
        <f t="shared" si="169"/>
        <v/>
      </c>
      <c r="BK233" s="81">
        <f>IFERROR(IF(D233="",0,MATCH(D233,$D$6:D232,0)),0)+BL233</f>
        <v>0</v>
      </c>
      <c r="BL233" s="81">
        <f t="shared" si="170"/>
        <v>0</v>
      </c>
    </row>
    <row r="234" spans="2:64" x14ac:dyDescent="0.25">
      <c r="B234" s="5">
        <v>228</v>
      </c>
      <c r="C234" s="35" t="str">
        <f>IFERROR(IF(Calculation!D234="","",1),"")</f>
        <v/>
      </c>
      <c r="D234" s="67" t="str">
        <f>IFERROR(IF(INDEX(Mindmap!$B$9:$B$408,B234,1)=0,"",INDEX(Mindmap!$B$9:$B$408,B234,1)),"")</f>
        <v/>
      </c>
      <c r="E234" s="67">
        <f t="shared" si="140"/>
        <v>999999999</v>
      </c>
      <c r="F234" s="67" t="str">
        <f t="shared" si="187"/>
        <v/>
      </c>
      <c r="G234" s="67" t="str">
        <f t="shared" si="188"/>
        <v/>
      </c>
      <c r="H234" s="67" t="str">
        <f t="shared" si="189"/>
        <v/>
      </c>
      <c r="I234" s="67" t="str">
        <f t="shared" si="190"/>
        <v/>
      </c>
      <c r="J234" s="67" t="str">
        <f t="shared" si="191"/>
        <v/>
      </c>
      <c r="K234" s="67" t="str">
        <f t="shared" si="192"/>
        <v/>
      </c>
      <c r="L234" s="67" t="str">
        <f t="shared" si="193"/>
        <v/>
      </c>
      <c r="M234" s="67" t="str">
        <f t="shared" si="194"/>
        <v/>
      </c>
      <c r="N234" s="67" t="str">
        <f t="shared" si="195"/>
        <v/>
      </c>
      <c r="O234" s="67" t="str">
        <f t="shared" si="196"/>
        <v/>
      </c>
      <c r="P234" s="67" t="str">
        <f t="shared" si="197"/>
        <v/>
      </c>
      <c r="Q234" s="67" t="str">
        <f t="shared" si="198"/>
        <v/>
      </c>
      <c r="R234" s="37" t="str">
        <f t="shared" si="151"/>
        <v/>
      </c>
      <c r="S234" s="67">
        <f t="shared" si="161"/>
        <v>999999999</v>
      </c>
      <c r="T234" s="67" t="str">
        <f t="shared" si="152"/>
        <v/>
      </c>
      <c r="U234" s="68" t="str">
        <f>IFERROR(""&amp;INDEX(automaticUpdate,MATCH(Calculation!T234,changerange,0),1),"")</f>
        <v/>
      </c>
      <c r="V234" s="68" t="str">
        <f>IFERROR(IF(LEN(INDEX(Mindmap!$D$9:$D$407,MATCH(Calculation!T234,changerange,0),1))=0,"",INDEX(Mindmap!$D$9:$D$407,MATCH(Calculation!T234,changerange,0),1)),"")</f>
        <v/>
      </c>
      <c r="W234" s="67" t="str">
        <f t="shared" si="199"/>
        <v xml:space="preserve"> - </v>
      </c>
      <c r="X234" s="34" t="str">
        <f t="array" ref="X234">IFERROR(IF(AND(LEN(T234)&gt;0, Y234&gt;1),IF(MATCH(1,(IFERROR(SEARCH(T234&amp;".",$T$7:$T$406),0)),0)&gt;0,""),""),maxL)</f>
        <v/>
      </c>
      <c r="Y234" s="35" t="str">
        <f t="shared" si="162"/>
        <v/>
      </c>
      <c r="Z234" s="34" t="str">
        <f t="shared" si="154"/>
        <v/>
      </c>
      <c r="AA234" s="36" t="str">
        <f t="shared" si="155"/>
        <v/>
      </c>
      <c r="AB234" s="34" t="str">
        <f t="shared" si="200"/>
        <v/>
      </c>
      <c r="AC234" s="35" t="str">
        <f t="shared" si="201"/>
        <v/>
      </c>
      <c r="AH234" s="80" t="str">
        <f t="shared" si="158"/>
        <v/>
      </c>
      <c r="AI234" s="39" t="str">
        <f t="array" aca="1" ref="AI234" ca="1">IF(AND(X234="",ISNUMBER(Y234)),IF(Y234=1,IF($AJ$5&lt;=COUNTIF($Y$7:$Y$406,1),COUNTIF($Y$7:Y234,1),IFERROR(IF($BI$20="Y",0.5,1)*$AJ$5*COUNTIF($Y$7:Y234,1)/(1+COUNTIF($Y$7:$Y$406,1)), COUNTIF($Y$7:Y234,1))),
IF(OR(Y235=Y236,AND(Y235&gt;Y234,Y233&gt;=Y234)),AVERAGE(OFFSET(AJ234,0,0,IFERROR(MATCH(TRUE,Y235:$Y$406&lt;=Y234,0),406),1)),MIN(OFFSET(AJ234,0,0,IFERROR(MATCH(Y234,Y235:$Y$406,0),406),1)))),"")</f>
        <v/>
      </c>
      <c r="AJ234" s="40" t="str">
        <f>IF(ISNUMBER(X234),COUNT($X$7:X234),"")</f>
        <v/>
      </c>
      <c r="AL234" s="40" t="str">
        <f t="shared" si="163"/>
        <v/>
      </c>
      <c r="AM234" s="40" t="str">
        <f t="shared" si="164"/>
        <v/>
      </c>
      <c r="AP234" s="34" t="str">
        <f t="shared" si="165"/>
        <v/>
      </c>
      <c r="AQ234" s="34" t="str">
        <f t="shared" si="159"/>
        <v/>
      </c>
      <c r="AS234" s="5"/>
      <c r="AT234" s="16"/>
      <c r="AU234" s="16"/>
      <c r="AV234" s="108"/>
      <c r="AW234" s="109"/>
      <c r="AX234" s="34" t="str">
        <f t="shared" si="166"/>
        <v/>
      </c>
      <c r="AY234" s="34" t="str">
        <f t="shared" si="167"/>
        <v/>
      </c>
      <c r="BA234" s="91" t="str">
        <f>IF(OR(BB234="",BC234&lt;&gt;"",BD234&lt;&gt;""),"",COUNT($BA$6:BA233)+1)</f>
        <v/>
      </c>
      <c r="BB234" s="90" t="str">
        <f t="shared" si="171"/>
        <v/>
      </c>
      <c r="BC234" s="41" t="str">
        <f t="shared" si="168"/>
        <v>132</v>
      </c>
      <c r="BD234" s="34">
        <f>IF(ISNUMBER(MATCH(BB234,$BB$6:BB233,0)),2,"")</f>
        <v>2</v>
      </c>
      <c r="BE234" s="34" t="str">
        <f t="shared" si="169"/>
        <v/>
      </c>
      <c r="BK234" s="81">
        <f>IFERROR(IF(D234="",0,MATCH(D234,$D$6:D233,0)),0)+BL234</f>
        <v>0</v>
      </c>
      <c r="BL234" s="81">
        <f t="shared" si="170"/>
        <v>0</v>
      </c>
    </row>
    <row r="235" spans="2:64" x14ac:dyDescent="0.25">
      <c r="B235" s="5">
        <v>229</v>
      </c>
      <c r="C235" s="35" t="str">
        <f>IFERROR(IF(Calculation!D235="","",1),"")</f>
        <v/>
      </c>
      <c r="D235" s="67" t="str">
        <f>IFERROR(IF(INDEX(Mindmap!$B$9:$B$408,B235,1)=0,"",INDEX(Mindmap!$B$9:$B$408,B235,1)),"")</f>
        <v/>
      </c>
      <c r="E235" s="67">
        <f t="shared" si="140"/>
        <v>999999999</v>
      </c>
      <c r="F235" s="67" t="str">
        <f t="shared" si="187"/>
        <v/>
      </c>
      <c r="G235" s="67" t="str">
        <f t="shared" si="188"/>
        <v/>
      </c>
      <c r="H235" s="67" t="str">
        <f t="shared" si="189"/>
        <v/>
      </c>
      <c r="I235" s="67" t="str">
        <f t="shared" si="190"/>
        <v/>
      </c>
      <c r="J235" s="67" t="str">
        <f t="shared" si="191"/>
        <v/>
      </c>
      <c r="K235" s="67" t="str">
        <f t="shared" si="192"/>
        <v/>
      </c>
      <c r="L235" s="67" t="str">
        <f t="shared" si="193"/>
        <v/>
      </c>
      <c r="M235" s="67" t="str">
        <f t="shared" si="194"/>
        <v/>
      </c>
      <c r="N235" s="67" t="str">
        <f t="shared" si="195"/>
        <v/>
      </c>
      <c r="O235" s="67" t="str">
        <f t="shared" si="196"/>
        <v/>
      </c>
      <c r="P235" s="67" t="str">
        <f t="shared" si="197"/>
        <v/>
      </c>
      <c r="Q235" s="67" t="str">
        <f t="shared" si="198"/>
        <v/>
      </c>
      <c r="R235" s="37" t="str">
        <f t="shared" si="151"/>
        <v/>
      </c>
      <c r="S235" s="67">
        <f t="shared" si="161"/>
        <v>999999999</v>
      </c>
      <c r="T235" s="67" t="str">
        <f t="shared" si="152"/>
        <v/>
      </c>
      <c r="U235" s="68" t="str">
        <f>IFERROR(""&amp;INDEX(automaticUpdate,MATCH(Calculation!T235,changerange,0),1),"")</f>
        <v/>
      </c>
      <c r="V235" s="68" t="str">
        <f>IFERROR(IF(LEN(INDEX(Mindmap!$D$9:$D$407,MATCH(Calculation!T235,changerange,0),1))=0,"",INDEX(Mindmap!$D$9:$D$407,MATCH(Calculation!T235,changerange,0),1)),"")</f>
        <v/>
      </c>
      <c r="W235" s="67" t="str">
        <f t="shared" si="199"/>
        <v xml:space="preserve"> - </v>
      </c>
      <c r="X235" s="34" t="str">
        <f t="array" ref="X235">IFERROR(IF(AND(LEN(T235)&gt;0, Y235&gt;1),IF(MATCH(1,(IFERROR(SEARCH(T235&amp;".",$T$7:$T$406),0)),0)&gt;0,""),""),maxL)</f>
        <v/>
      </c>
      <c r="Y235" s="35" t="str">
        <f t="shared" si="162"/>
        <v/>
      </c>
      <c r="Z235" s="34" t="str">
        <f t="shared" si="154"/>
        <v/>
      </c>
      <c r="AA235" s="36" t="str">
        <f t="shared" si="155"/>
        <v/>
      </c>
      <c r="AB235" s="34" t="str">
        <f t="shared" si="200"/>
        <v/>
      </c>
      <c r="AC235" s="35" t="str">
        <f t="shared" si="201"/>
        <v/>
      </c>
      <c r="AH235" s="80" t="str">
        <f t="shared" si="158"/>
        <v/>
      </c>
      <c r="AI235" s="39" t="str">
        <f t="array" aca="1" ref="AI235" ca="1">IF(AND(X235="",ISNUMBER(Y235)),IF(Y235=1,IF($AJ$5&lt;=COUNTIF($Y$7:$Y$406,1),COUNTIF($Y$7:Y235,1),IFERROR(IF($BI$20="Y",0.5,1)*$AJ$5*COUNTIF($Y$7:Y235,1)/(1+COUNTIF($Y$7:$Y$406,1)), COUNTIF($Y$7:Y235,1))),
IF(OR(Y236=Y237,AND(Y236&gt;Y235,Y234&gt;=Y235)),AVERAGE(OFFSET(AJ235,0,0,IFERROR(MATCH(TRUE,Y236:$Y$406&lt;=Y235,0),406),1)),MIN(OFFSET(AJ235,0,0,IFERROR(MATCH(Y235,Y236:$Y$406,0),406),1)))),"")</f>
        <v/>
      </c>
      <c r="AJ235" s="40" t="str">
        <f>IF(ISNUMBER(X235),COUNT($X$7:X235),"")</f>
        <v/>
      </c>
      <c r="AL235" s="40" t="str">
        <f t="shared" si="163"/>
        <v/>
      </c>
      <c r="AM235" s="40" t="str">
        <f t="shared" si="164"/>
        <v/>
      </c>
      <c r="AP235" s="34" t="str">
        <f t="shared" si="165"/>
        <v/>
      </c>
      <c r="AQ235" s="34" t="str">
        <f t="shared" si="159"/>
        <v/>
      </c>
      <c r="AS235" s="5"/>
      <c r="AT235" s="16"/>
      <c r="AU235" s="16"/>
      <c r="AV235" s="108"/>
      <c r="AW235" s="109"/>
      <c r="AX235" s="34" t="str">
        <f t="shared" si="166"/>
        <v/>
      </c>
      <c r="AY235" s="34" t="str">
        <f t="shared" si="167"/>
        <v/>
      </c>
      <c r="BA235" s="91" t="str">
        <f>IF(OR(BB235="",BC235&lt;&gt;"",BD235&lt;&gt;""),"",COUNT($BA$6:BA234)+1)</f>
        <v/>
      </c>
      <c r="BB235" s="90" t="str">
        <f t="shared" si="171"/>
        <v/>
      </c>
      <c r="BC235" s="41" t="str">
        <f t="shared" si="168"/>
        <v>132</v>
      </c>
      <c r="BD235" s="34">
        <f>IF(ISNUMBER(MATCH(BB235,$BB$6:BB234,0)),2,"")</f>
        <v>2</v>
      </c>
      <c r="BE235" s="34" t="str">
        <f t="shared" si="169"/>
        <v/>
      </c>
      <c r="BK235" s="81">
        <f>IFERROR(IF(D235="",0,MATCH(D235,$D$6:D234,0)),0)+BL235</f>
        <v>0</v>
      </c>
      <c r="BL235" s="81">
        <f t="shared" si="170"/>
        <v>0</v>
      </c>
    </row>
    <row r="236" spans="2:64" x14ac:dyDescent="0.25">
      <c r="B236" s="5">
        <v>230</v>
      </c>
      <c r="C236" s="35" t="str">
        <f>IFERROR(IF(Calculation!D236="","",1),"")</f>
        <v/>
      </c>
      <c r="D236" s="67" t="str">
        <f>IFERROR(IF(INDEX(Mindmap!$B$9:$B$408,B236,1)=0,"",INDEX(Mindmap!$B$9:$B$408,B236,1)),"")</f>
        <v/>
      </c>
      <c r="E236" s="67">
        <f t="shared" si="140"/>
        <v>999999999</v>
      </c>
      <c r="F236" s="67" t="str">
        <f t="shared" si="187"/>
        <v/>
      </c>
      <c r="G236" s="67" t="str">
        <f t="shared" si="188"/>
        <v/>
      </c>
      <c r="H236" s="67" t="str">
        <f t="shared" si="189"/>
        <v/>
      </c>
      <c r="I236" s="67" t="str">
        <f t="shared" si="190"/>
        <v/>
      </c>
      <c r="J236" s="67" t="str">
        <f t="shared" si="191"/>
        <v/>
      </c>
      <c r="K236" s="67" t="str">
        <f t="shared" si="192"/>
        <v/>
      </c>
      <c r="L236" s="67" t="str">
        <f t="shared" si="193"/>
        <v/>
      </c>
      <c r="M236" s="67" t="str">
        <f t="shared" si="194"/>
        <v/>
      </c>
      <c r="N236" s="67" t="str">
        <f t="shared" si="195"/>
        <v/>
      </c>
      <c r="O236" s="67" t="str">
        <f t="shared" si="196"/>
        <v/>
      </c>
      <c r="P236" s="67" t="str">
        <f t="shared" si="197"/>
        <v/>
      </c>
      <c r="Q236" s="67" t="str">
        <f t="shared" si="198"/>
        <v/>
      </c>
      <c r="R236" s="37" t="str">
        <f t="shared" si="151"/>
        <v/>
      </c>
      <c r="S236" s="67">
        <f t="shared" si="161"/>
        <v>999999999</v>
      </c>
      <c r="T236" s="67" t="str">
        <f t="shared" si="152"/>
        <v/>
      </c>
      <c r="U236" s="68" t="str">
        <f>IFERROR(""&amp;INDEX(automaticUpdate,MATCH(Calculation!T236,changerange,0),1),"")</f>
        <v/>
      </c>
      <c r="V236" s="68" t="str">
        <f>IFERROR(IF(LEN(INDEX(Mindmap!$D$9:$D$407,MATCH(Calculation!T236,changerange,0),1))=0,"",INDEX(Mindmap!$D$9:$D$407,MATCH(Calculation!T236,changerange,0),1)),"")</f>
        <v/>
      </c>
      <c r="W236" s="67" t="str">
        <f t="shared" si="199"/>
        <v xml:space="preserve"> - </v>
      </c>
      <c r="X236" s="34" t="str">
        <f t="array" ref="X236">IFERROR(IF(AND(LEN(T236)&gt;0, Y236&gt;1),IF(MATCH(1,(IFERROR(SEARCH(T236&amp;".",$T$7:$T$406),0)),0)&gt;0,""),""),maxL)</f>
        <v/>
      </c>
      <c r="Y236" s="35" t="str">
        <f t="shared" si="162"/>
        <v/>
      </c>
      <c r="Z236" s="34" t="str">
        <f t="shared" si="154"/>
        <v/>
      </c>
      <c r="AA236" s="36" t="str">
        <f t="shared" si="155"/>
        <v/>
      </c>
      <c r="AB236" s="34" t="str">
        <f t="shared" si="200"/>
        <v/>
      </c>
      <c r="AC236" s="35" t="str">
        <f t="shared" si="201"/>
        <v/>
      </c>
      <c r="AH236" s="80" t="str">
        <f t="shared" si="158"/>
        <v/>
      </c>
      <c r="AI236" s="39" t="str">
        <f t="array" aca="1" ref="AI236" ca="1">IF(AND(X236="",ISNUMBER(Y236)),IF(Y236=1,IF($AJ$5&lt;=COUNTIF($Y$7:$Y$406,1),COUNTIF($Y$7:Y236,1),IFERROR(IF($BI$20="Y",0.5,1)*$AJ$5*COUNTIF($Y$7:Y236,1)/(1+COUNTIF($Y$7:$Y$406,1)), COUNTIF($Y$7:Y236,1))),
IF(OR(Y237=Y238,AND(Y237&gt;Y236,Y235&gt;=Y236)),AVERAGE(OFFSET(AJ236,0,0,IFERROR(MATCH(TRUE,Y237:$Y$406&lt;=Y236,0),406),1)),MIN(OFFSET(AJ236,0,0,IFERROR(MATCH(Y236,Y237:$Y$406,0),406),1)))),"")</f>
        <v/>
      </c>
      <c r="AJ236" s="40" t="str">
        <f>IF(ISNUMBER(X236),COUNT($X$7:X236),"")</f>
        <v/>
      </c>
      <c r="AL236" s="40" t="str">
        <f t="shared" si="163"/>
        <v/>
      </c>
      <c r="AM236" s="40" t="str">
        <f t="shared" si="164"/>
        <v/>
      </c>
      <c r="AP236" s="34" t="str">
        <f t="shared" si="165"/>
        <v/>
      </c>
      <c r="AQ236" s="34" t="str">
        <f t="shared" si="159"/>
        <v/>
      </c>
      <c r="AS236" s="5"/>
      <c r="AT236" s="16"/>
      <c r="AU236" s="16"/>
      <c r="AV236" s="108"/>
      <c r="AW236" s="109"/>
      <c r="AX236" s="34" t="str">
        <f t="shared" si="166"/>
        <v/>
      </c>
      <c r="AY236" s="34" t="str">
        <f t="shared" si="167"/>
        <v/>
      </c>
      <c r="BA236" s="91" t="str">
        <f>IF(OR(BB236="",BC236&lt;&gt;"",BD236&lt;&gt;""),"",COUNT($BA$6:BA235)+1)</f>
        <v/>
      </c>
      <c r="BB236" s="90" t="str">
        <f t="shared" si="171"/>
        <v/>
      </c>
      <c r="BC236" s="41" t="str">
        <f t="shared" si="168"/>
        <v>132</v>
      </c>
      <c r="BD236" s="34">
        <f>IF(ISNUMBER(MATCH(BB236,$BB$6:BB235,0)),2,"")</f>
        <v>2</v>
      </c>
      <c r="BE236" s="34" t="str">
        <f t="shared" si="169"/>
        <v/>
      </c>
      <c r="BK236" s="81">
        <f>IFERROR(IF(D236="",0,MATCH(D236,$D$6:D235,0)),0)+BL236</f>
        <v>0</v>
      </c>
      <c r="BL236" s="81">
        <f t="shared" si="170"/>
        <v>0</v>
      </c>
    </row>
    <row r="237" spans="2:64" x14ac:dyDescent="0.25">
      <c r="B237" s="5">
        <v>231</v>
      </c>
      <c r="C237" s="35" t="str">
        <f>IFERROR(IF(Calculation!D237="","",1),"")</f>
        <v/>
      </c>
      <c r="D237" s="67" t="str">
        <f>IFERROR(IF(INDEX(Mindmap!$B$9:$B$408,B237,1)=0,"",INDEX(Mindmap!$B$9:$B$408,B237,1)),"")</f>
        <v/>
      </c>
      <c r="E237" s="67">
        <f t="shared" si="140"/>
        <v>999999999</v>
      </c>
      <c r="F237" s="67" t="str">
        <f t="shared" si="187"/>
        <v/>
      </c>
      <c r="G237" s="67" t="str">
        <f t="shared" si="188"/>
        <v/>
      </c>
      <c r="H237" s="67" t="str">
        <f t="shared" si="189"/>
        <v/>
      </c>
      <c r="I237" s="67" t="str">
        <f t="shared" si="190"/>
        <v/>
      </c>
      <c r="J237" s="67" t="str">
        <f t="shared" si="191"/>
        <v/>
      </c>
      <c r="K237" s="67" t="str">
        <f t="shared" si="192"/>
        <v/>
      </c>
      <c r="L237" s="67" t="str">
        <f t="shared" si="193"/>
        <v/>
      </c>
      <c r="M237" s="67" t="str">
        <f t="shared" si="194"/>
        <v/>
      </c>
      <c r="N237" s="67" t="str">
        <f t="shared" si="195"/>
        <v/>
      </c>
      <c r="O237" s="67" t="str">
        <f t="shared" si="196"/>
        <v/>
      </c>
      <c r="P237" s="67" t="str">
        <f t="shared" si="197"/>
        <v/>
      </c>
      <c r="Q237" s="67" t="str">
        <f t="shared" si="198"/>
        <v/>
      </c>
      <c r="R237" s="37" t="str">
        <f t="shared" si="151"/>
        <v/>
      </c>
      <c r="S237" s="67">
        <f t="shared" si="161"/>
        <v>999999999</v>
      </c>
      <c r="T237" s="67" t="str">
        <f t="shared" si="152"/>
        <v/>
      </c>
      <c r="U237" s="68" t="str">
        <f>IFERROR(""&amp;INDEX(automaticUpdate,MATCH(Calculation!T237,changerange,0),1),"")</f>
        <v/>
      </c>
      <c r="V237" s="68" t="str">
        <f>IFERROR(IF(LEN(INDEX(Mindmap!$D$9:$D$407,MATCH(Calculation!T237,changerange,0),1))=0,"",INDEX(Mindmap!$D$9:$D$407,MATCH(Calculation!T237,changerange,0),1)),"")</f>
        <v/>
      </c>
      <c r="W237" s="67" t="str">
        <f t="shared" si="199"/>
        <v xml:space="preserve"> - </v>
      </c>
      <c r="X237" s="34" t="str">
        <f t="array" ref="X237">IFERROR(IF(AND(LEN(T237)&gt;0, Y237&gt;1),IF(MATCH(1,(IFERROR(SEARCH(T237&amp;".",$T$7:$T$406),0)),0)&gt;0,""),""),maxL)</f>
        <v/>
      </c>
      <c r="Y237" s="35" t="str">
        <f t="shared" si="162"/>
        <v/>
      </c>
      <c r="Z237" s="34" t="str">
        <f t="shared" si="154"/>
        <v/>
      </c>
      <c r="AA237" s="36" t="str">
        <f t="shared" si="155"/>
        <v/>
      </c>
      <c r="AB237" s="34" t="str">
        <f t="shared" si="200"/>
        <v/>
      </c>
      <c r="AC237" s="35" t="str">
        <f t="shared" si="201"/>
        <v/>
      </c>
      <c r="AH237" s="80" t="str">
        <f t="shared" si="158"/>
        <v/>
      </c>
      <c r="AI237" s="39" t="str">
        <f t="array" aca="1" ref="AI237" ca="1">IF(AND(X237="",ISNUMBER(Y237)),IF(Y237=1,IF($AJ$5&lt;=COUNTIF($Y$7:$Y$406,1),COUNTIF($Y$7:Y237,1),IFERROR(IF($BI$20="Y",0.5,1)*$AJ$5*COUNTIF($Y$7:Y237,1)/(1+COUNTIF($Y$7:$Y$406,1)), COUNTIF($Y$7:Y237,1))),
IF(OR(Y238=Y239,AND(Y238&gt;Y237,Y236&gt;=Y237)),AVERAGE(OFFSET(AJ237,0,0,IFERROR(MATCH(TRUE,Y238:$Y$406&lt;=Y237,0),406),1)),MIN(OFFSET(AJ237,0,0,IFERROR(MATCH(Y237,Y238:$Y$406,0),406),1)))),"")</f>
        <v/>
      </c>
      <c r="AJ237" s="40" t="str">
        <f>IF(ISNUMBER(X237),COUNT($X$7:X237),"")</f>
        <v/>
      </c>
      <c r="AL237" s="40" t="str">
        <f t="shared" si="163"/>
        <v/>
      </c>
      <c r="AM237" s="40" t="str">
        <f t="shared" si="164"/>
        <v/>
      </c>
      <c r="AP237" s="34" t="str">
        <f t="shared" si="165"/>
        <v/>
      </c>
      <c r="AQ237" s="34" t="str">
        <f t="shared" si="159"/>
        <v/>
      </c>
      <c r="AS237" s="5"/>
      <c r="AT237" s="16"/>
      <c r="AU237" s="16"/>
      <c r="AV237" s="108"/>
      <c r="AW237" s="109"/>
      <c r="AX237" s="34" t="str">
        <f t="shared" si="166"/>
        <v/>
      </c>
      <c r="AY237" s="34" t="str">
        <f t="shared" si="167"/>
        <v/>
      </c>
      <c r="BA237" s="91" t="str">
        <f>IF(OR(BB237="",BC237&lt;&gt;"",BD237&lt;&gt;""),"",COUNT($BA$6:BA236)+1)</f>
        <v/>
      </c>
      <c r="BB237" s="90" t="str">
        <f t="shared" si="171"/>
        <v/>
      </c>
      <c r="BC237" s="41" t="str">
        <f t="shared" si="168"/>
        <v>132</v>
      </c>
      <c r="BD237" s="34">
        <f>IF(ISNUMBER(MATCH(BB237,$BB$6:BB236,0)),2,"")</f>
        <v>2</v>
      </c>
      <c r="BE237" s="34" t="str">
        <f t="shared" si="169"/>
        <v/>
      </c>
      <c r="BK237" s="81">
        <f>IFERROR(IF(D237="",0,MATCH(D237,$D$6:D236,0)),0)+BL237</f>
        <v>0</v>
      </c>
      <c r="BL237" s="81">
        <f t="shared" si="170"/>
        <v>0</v>
      </c>
    </row>
    <row r="238" spans="2:64" x14ac:dyDescent="0.25">
      <c r="B238" s="5">
        <v>232</v>
      </c>
      <c r="C238" s="35" t="str">
        <f>IFERROR(IF(Calculation!D238="","",1),"")</f>
        <v/>
      </c>
      <c r="D238" s="67" t="str">
        <f>IFERROR(IF(INDEX(Mindmap!$B$9:$B$408,B238,1)=0,"",INDEX(Mindmap!$B$9:$B$408,B238,1)),"")</f>
        <v/>
      </c>
      <c r="E238" s="67">
        <f t="shared" si="140"/>
        <v>999999999</v>
      </c>
      <c r="F238" s="67" t="str">
        <f t="shared" si="187"/>
        <v/>
      </c>
      <c r="G238" s="67" t="str">
        <f t="shared" si="188"/>
        <v/>
      </c>
      <c r="H238" s="67" t="str">
        <f t="shared" si="189"/>
        <v/>
      </c>
      <c r="I238" s="67" t="str">
        <f t="shared" si="190"/>
        <v/>
      </c>
      <c r="J238" s="67" t="str">
        <f t="shared" si="191"/>
        <v/>
      </c>
      <c r="K238" s="67" t="str">
        <f t="shared" si="192"/>
        <v/>
      </c>
      <c r="L238" s="67" t="str">
        <f t="shared" si="193"/>
        <v/>
      </c>
      <c r="M238" s="67" t="str">
        <f t="shared" si="194"/>
        <v/>
      </c>
      <c r="N238" s="67" t="str">
        <f t="shared" si="195"/>
        <v/>
      </c>
      <c r="O238" s="67" t="str">
        <f t="shared" si="196"/>
        <v/>
      </c>
      <c r="P238" s="67" t="str">
        <f t="shared" si="197"/>
        <v/>
      </c>
      <c r="Q238" s="67" t="str">
        <f t="shared" si="198"/>
        <v/>
      </c>
      <c r="R238" s="37" t="str">
        <f t="shared" si="151"/>
        <v/>
      </c>
      <c r="S238" s="67">
        <f t="shared" si="161"/>
        <v>999999999</v>
      </c>
      <c r="T238" s="67" t="str">
        <f t="shared" si="152"/>
        <v/>
      </c>
      <c r="U238" s="68" t="str">
        <f>IFERROR(""&amp;INDEX(automaticUpdate,MATCH(Calculation!T238,changerange,0),1),"")</f>
        <v/>
      </c>
      <c r="V238" s="68" t="str">
        <f>IFERROR(IF(LEN(INDEX(Mindmap!$D$9:$D$407,MATCH(Calculation!T238,changerange,0),1))=0,"",INDEX(Mindmap!$D$9:$D$407,MATCH(Calculation!T238,changerange,0),1)),"")</f>
        <v/>
      </c>
      <c r="W238" s="67" t="str">
        <f t="shared" si="199"/>
        <v xml:space="preserve"> - </v>
      </c>
      <c r="X238" s="34" t="str">
        <f t="array" ref="X238">IFERROR(IF(AND(LEN(T238)&gt;0, Y238&gt;1),IF(MATCH(1,(IFERROR(SEARCH(T238&amp;".",$T$7:$T$406),0)),0)&gt;0,""),""),maxL)</f>
        <v/>
      </c>
      <c r="Y238" s="35" t="str">
        <f t="shared" si="162"/>
        <v/>
      </c>
      <c r="Z238" s="34" t="str">
        <f t="shared" si="154"/>
        <v/>
      </c>
      <c r="AA238" s="36" t="str">
        <f t="shared" si="155"/>
        <v/>
      </c>
      <c r="AB238" s="34" t="str">
        <f t="shared" si="200"/>
        <v/>
      </c>
      <c r="AC238" s="35" t="str">
        <f t="shared" si="201"/>
        <v/>
      </c>
      <c r="AH238" s="80" t="str">
        <f t="shared" si="158"/>
        <v/>
      </c>
      <c r="AI238" s="39" t="str">
        <f t="array" aca="1" ref="AI238" ca="1">IF(AND(X238="",ISNUMBER(Y238)),IF(Y238=1,IF($AJ$5&lt;=COUNTIF($Y$7:$Y$406,1),COUNTIF($Y$7:Y238,1),IFERROR(IF($BI$20="Y",0.5,1)*$AJ$5*COUNTIF($Y$7:Y238,1)/(1+COUNTIF($Y$7:$Y$406,1)), COUNTIF($Y$7:Y238,1))),
IF(OR(Y239=Y240,AND(Y239&gt;Y238,Y237&gt;=Y238)),AVERAGE(OFFSET(AJ238,0,0,IFERROR(MATCH(TRUE,Y239:$Y$406&lt;=Y238,0),406),1)),MIN(OFFSET(AJ238,0,0,IFERROR(MATCH(Y238,Y239:$Y$406,0),406),1)))),"")</f>
        <v/>
      </c>
      <c r="AJ238" s="40" t="str">
        <f>IF(ISNUMBER(X238),COUNT($X$7:X238),"")</f>
        <v/>
      </c>
      <c r="AL238" s="40" t="str">
        <f t="shared" si="163"/>
        <v/>
      </c>
      <c r="AM238" s="40" t="str">
        <f t="shared" si="164"/>
        <v/>
      </c>
      <c r="AP238" s="34" t="str">
        <f t="shared" si="165"/>
        <v/>
      </c>
      <c r="AQ238" s="34" t="str">
        <f t="shared" si="159"/>
        <v/>
      </c>
      <c r="AS238" s="5"/>
      <c r="AT238" s="16"/>
      <c r="AU238" s="16"/>
      <c r="AV238" s="108"/>
      <c r="AW238" s="109"/>
      <c r="AX238" s="34" t="str">
        <f t="shared" si="166"/>
        <v/>
      </c>
      <c r="AY238" s="34" t="str">
        <f t="shared" si="167"/>
        <v/>
      </c>
      <c r="BA238" s="91" t="str">
        <f>IF(OR(BB238="",BC238&lt;&gt;"",BD238&lt;&gt;""),"",COUNT($BA$6:BA237)+1)</f>
        <v/>
      </c>
      <c r="BB238" s="90" t="str">
        <f t="shared" si="171"/>
        <v/>
      </c>
      <c r="BC238" s="41" t="str">
        <f t="shared" si="168"/>
        <v>132</v>
      </c>
      <c r="BD238" s="34">
        <f>IF(ISNUMBER(MATCH(BB238,$BB$6:BB237,0)),2,"")</f>
        <v>2</v>
      </c>
      <c r="BE238" s="34" t="str">
        <f t="shared" si="169"/>
        <v/>
      </c>
      <c r="BK238" s="81">
        <f>IFERROR(IF(D238="",0,MATCH(D238,$D$6:D237,0)),0)+BL238</f>
        <v>0</v>
      </c>
      <c r="BL238" s="81">
        <f t="shared" si="170"/>
        <v>0</v>
      </c>
    </row>
    <row r="239" spans="2:64" x14ac:dyDescent="0.25">
      <c r="B239" s="5">
        <v>233</v>
      </c>
      <c r="C239" s="35" t="str">
        <f>IFERROR(IF(Calculation!D239="","",1),"")</f>
        <v/>
      </c>
      <c r="D239" s="67" t="str">
        <f>IFERROR(IF(INDEX(Mindmap!$B$9:$B$408,B239,1)=0,"",INDEX(Mindmap!$B$9:$B$408,B239,1)),"")</f>
        <v/>
      </c>
      <c r="E239" s="67">
        <f t="shared" si="140"/>
        <v>999999999</v>
      </c>
      <c r="F239" s="67" t="str">
        <f t="shared" si="187"/>
        <v/>
      </c>
      <c r="G239" s="67" t="str">
        <f t="shared" si="188"/>
        <v/>
      </c>
      <c r="H239" s="67" t="str">
        <f t="shared" si="189"/>
        <v/>
      </c>
      <c r="I239" s="67" t="str">
        <f t="shared" si="190"/>
        <v/>
      </c>
      <c r="J239" s="67" t="str">
        <f t="shared" si="191"/>
        <v/>
      </c>
      <c r="K239" s="67" t="str">
        <f t="shared" si="192"/>
        <v/>
      </c>
      <c r="L239" s="67" t="str">
        <f t="shared" si="193"/>
        <v/>
      </c>
      <c r="M239" s="67" t="str">
        <f t="shared" si="194"/>
        <v/>
      </c>
      <c r="N239" s="67" t="str">
        <f t="shared" si="195"/>
        <v/>
      </c>
      <c r="O239" s="67" t="str">
        <f t="shared" si="196"/>
        <v/>
      </c>
      <c r="P239" s="67" t="str">
        <f t="shared" si="197"/>
        <v/>
      </c>
      <c r="Q239" s="67" t="str">
        <f t="shared" si="198"/>
        <v/>
      </c>
      <c r="R239" s="37" t="str">
        <f t="shared" si="151"/>
        <v/>
      </c>
      <c r="S239" s="67">
        <f t="shared" si="161"/>
        <v>999999999</v>
      </c>
      <c r="T239" s="67" t="str">
        <f t="shared" si="152"/>
        <v/>
      </c>
      <c r="U239" s="68" t="str">
        <f>IFERROR(""&amp;INDEX(automaticUpdate,MATCH(Calculation!T239,changerange,0),1),"")</f>
        <v/>
      </c>
      <c r="V239" s="68" t="str">
        <f>IFERROR(IF(LEN(INDEX(Mindmap!$D$9:$D$407,MATCH(Calculation!T239,changerange,0),1))=0,"",INDEX(Mindmap!$D$9:$D$407,MATCH(Calculation!T239,changerange,0),1)),"")</f>
        <v/>
      </c>
      <c r="W239" s="67" t="str">
        <f t="shared" si="199"/>
        <v xml:space="preserve"> - </v>
      </c>
      <c r="X239" s="34" t="str">
        <f t="array" ref="X239">IFERROR(IF(AND(LEN(T239)&gt;0, Y239&gt;1),IF(MATCH(1,(IFERROR(SEARCH(T239&amp;".",$T$7:$T$406),0)),0)&gt;0,""),""),maxL)</f>
        <v/>
      </c>
      <c r="Y239" s="35" t="str">
        <f t="shared" si="162"/>
        <v/>
      </c>
      <c r="Z239" s="34" t="str">
        <f t="shared" si="154"/>
        <v/>
      </c>
      <c r="AA239" s="36" t="str">
        <f t="shared" si="155"/>
        <v/>
      </c>
      <c r="AB239" s="34" t="str">
        <f t="shared" si="200"/>
        <v/>
      </c>
      <c r="AC239" s="35" t="str">
        <f t="shared" si="201"/>
        <v/>
      </c>
      <c r="AH239" s="80" t="str">
        <f t="shared" si="158"/>
        <v/>
      </c>
      <c r="AI239" s="39" t="str">
        <f t="array" aca="1" ref="AI239" ca="1">IF(AND(X239="",ISNUMBER(Y239)),IF(Y239=1,IF($AJ$5&lt;=COUNTIF($Y$7:$Y$406,1),COUNTIF($Y$7:Y239,1),IFERROR(IF($BI$20="Y",0.5,1)*$AJ$5*COUNTIF($Y$7:Y239,1)/(1+COUNTIF($Y$7:$Y$406,1)), COUNTIF($Y$7:Y239,1))),
IF(OR(Y240=Y241,AND(Y240&gt;Y239,Y238&gt;=Y239)),AVERAGE(OFFSET(AJ239,0,0,IFERROR(MATCH(TRUE,Y240:$Y$406&lt;=Y239,0),406),1)),MIN(OFFSET(AJ239,0,0,IFERROR(MATCH(Y239,Y240:$Y$406,0),406),1)))),"")</f>
        <v/>
      </c>
      <c r="AJ239" s="40" t="str">
        <f>IF(ISNUMBER(X239),COUNT($X$7:X239),"")</f>
        <v/>
      </c>
      <c r="AL239" s="40" t="str">
        <f t="shared" si="163"/>
        <v/>
      </c>
      <c r="AM239" s="40" t="str">
        <f t="shared" si="164"/>
        <v/>
      </c>
      <c r="AP239" s="34" t="str">
        <f t="shared" si="165"/>
        <v/>
      </c>
      <c r="AQ239" s="34" t="str">
        <f t="shared" si="159"/>
        <v/>
      </c>
      <c r="AS239" s="5"/>
      <c r="AT239" s="16"/>
      <c r="AU239" s="16"/>
      <c r="AV239" s="108"/>
      <c r="AW239" s="109"/>
      <c r="AX239" s="34" t="str">
        <f t="shared" si="166"/>
        <v/>
      </c>
      <c r="AY239" s="34" t="str">
        <f t="shared" si="167"/>
        <v/>
      </c>
      <c r="BA239" s="91" t="str">
        <f>IF(OR(BB239="",BC239&lt;&gt;"",BD239&lt;&gt;""),"",COUNT($BA$6:BA238)+1)</f>
        <v/>
      </c>
      <c r="BB239" s="90" t="str">
        <f t="shared" si="171"/>
        <v/>
      </c>
      <c r="BC239" s="41" t="str">
        <f t="shared" si="168"/>
        <v>132</v>
      </c>
      <c r="BD239" s="34">
        <f>IF(ISNUMBER(MATCH(BB239,$BB$6:BB238,0)),2,"")</f>
        <v>2</v>
      </c>
      <c r="BE239" s="34" t="str">
        <f t="shared" si="169"/>
        <v/>
      </c>
      <c r="BK239" s="81">
        <f>IFERROR(IF(D239="",0,MATCH(D239,$D$6:D238,0)),0)+BL239</f>
        <v>0</v>
      </c>
      <c r="BL239" s="81">
        <f t="shared" si="170"/>
        <v>0</v>
      </c>
    </row>
    <row r="240" spans="2:64" x14ac:dyDescent="0.25">
      <c r="B240" s="5">
        <v>234</v>
      </c>
      <c r="C240" s="35" t="str">
        <f>IFERROR(IF(Calculation!D240="","",1),"")</f>
        <v/>
      </c>
      <c r="D240" s="67" t="str">
        <f>IFERROR(IF(INDEX(Mindmap!$B$9:$B$408,B240,1)=0,"",INDEX(Mindmap!$B$9:$B$408,B240,1)),"")</f>
        <v/>
      </c>
      <c r="E240" s="67">
        <f t="shared" si="140"/>
        <v>999999999</v>
      </c>
      <c r="F240" s="67" t="str">
        <f t="shared" si="187"/>
        <v/>
      </c>
      <c r="G240" s="67" t="str">
        <f t="shared" si="188"/>
        <v/>
      </c>
      <c r="H240" s="67" t="str">
        <f t="shared" si="189"/>
        <v/>
      </c>
      <c r="I240" s="67" t="str">
        <f t="shared" si="190"/>
        <v/>
      </c>
      <c r="J240" s="67" t="str">
        <f t="shared" si="191"/>
        <v/>
      </c>
      <c r="K240" s="67" t="str">
        <f t="shared" si="192"/>
        <v/>
      </c>
      <c r="L240" s="67" t="str">
        <f t="shared" si="193"/>
        <v/>
      </c>
      <c r="M240" s="67" t="str">
        <f t="shared" si="194"/>
        <v/>
      </c>
      <c r="N240" s="67" t="str">
        <f t="shared" si="195"/>
        <v/>
      </c>
      <c r="O240" s="67" t="str">
        <f t="shared" si="196"/>
        <v/>
      </c>
      <c r="P240" s="67" t="str">
        <f t="shared" si="197"/>
        <v/>
      </c>
      <c r="Q240" s="67" t="str">
        <f t="shared" si="198"/>
        <v/>
      </c>
      <c r="R240" s="37" t="str">
        <f t="shared" si="151"/>
        <v/>
      </c>
      <c r="S240" s="67">
        <f t="shared" si="161"/>
        <v>999999999</v>
      </c>
      <c r="T240" s="67" t="str">
        <f t="shared" si="152"/>
        <v/>
      </c>
      <c r="U240" s="68" t="str">
        <f>IFERROR(""&amp;INDEX(automaticUpdate,MATCH(Calculation!T240,changerange,0),1),"")</f>
        <v/>
      </c>
      <c r="V240" s="68" t="str">
        <f>IFERROR(IF(LEN(INDEX(Mindmap!$D$9:$D$407,MATCH(Calculation!T240,changerange,0),1))=0,"",INDEX(Mindmap!$D$9:$D$407,MATCH(Calculation!T240,changerange,0),1)),"")</f>
        <v/>
      </c>
      <c r="W240" s="67" t="str">
        <f t="shared" si="199"/>
        <v xml:space="preserve"> - </v>
      </c>
      <c r="X240" s="34" t="str">
        <f t="array" ref="X240">IFERROR(IF(AND(LEN(T240)&gt;0, Y240&gt;1),IF(MATCH(1,(IFERROR(SEARCH(T240&amp;".",$T$7:$T$406),0)),0)&gt;0,""),""),maxL)</f>
        <v/>
      </c>
      <c r="Y240" s="35" t="str">
        <f t="shared" si="162"/>
        <v/>
      </c>
      <c r="Z240" s="34" t="str">
        <f t="shared" si="154"/>
        <v/>
      </c>
      <c r="AA240" s="36" t="str">
        <f t="shared" si="155"/>
        <v/>
      </c>
      <c r="AB240" s="34" t="str">
        <f t="shared" si="200"/>
        <v/>
      </c>
      <c r="AC240" s="35" t="str">
        <f t="shared" si="201"/>
        <v/>
      </c>
      <c r="AH240" s="80" t="str">
        <f t="shared" si="158"/>
        <v/>
      </c>
      <c r="AI240" s="39" t="str">
        <f t="array" aca="1" ref="AI240" ca="1">IF(AND(X240="",ISNUMBER(Y240)),IF(Y240=1,IF($AJ$5&lt;=COUNTIF($Y$7:$Y$406,1),COUNTIF($Y$7:Y240,1),IFERROR(IF($BI$20="Y",0.5,1)*$AJ$5*COUNTIF($Y$7:Y240,1)/(1+COUNTIF($Y$7:$Y$406,1)), COUNTIF($Y$7:Y240,1))),
IF(OR(Y241=Y242,AND(Y241&gt;Y240,Y239&gt;=Y240)),AVERAGE(OFFSET(AJ240,0,0,IFERROR(MATCH(TRUE,Y241:$Y$406&lt;=Y240,0),406),1)),MIN(OFFSET(AJ240,0,0,IFERROR(MATCH(Y240,Y241:$Y$406,0),406),1)))),"")</f>
        <v/>
      </c>
      <c r="AJ240" s="40" t="str">
        <f>IF(ISNUMBER(X240),COUNT($X$7:X240),"")</f>
        <v/>
      </c>
      <c r="AL240" s="40" t="str">
        <f t="shared" si="163"/>
        <v/>
      </c>
      <c r="AM240" s="40" t="str">
        <f t="shared" si="164"/>
        <v/>
      </c>
      <c r="AP240" s="34" t="str">
        <f t="shared" si="165"/>
        <v/>
      </c>
      <c r="AQ240" s="34" t="str">
        <f t="shared" si="159"/>
        <v/>
      </c>
      <c r="AS240" s="5"/>
      <c r="AT240" s="16"/>
      <c r="AU240" s="16"/>
      <c r="AV240" s="108"/>
      <c r="AW240" s="109"/>
      <c r="AX240" s="34" t="str">
        <f t="shared" si="166"/>
        <v/>
      </c>
      <c r="AY240" s="34" t="str">
        <f t="shared" si="167"/>
        <v/>
      </c>
      <c r="BA240" s="91" t="str">
        <f>IF(OR(BB240="",BC240&lt;&gt;"",BD240&lt;&gt;""),"",COUNT($BA$6:BA239)+1)</f>
        <v/>
      </c>
      <c r="BB240" s="90" t="str">
        <f t="shared" si="171"/>
        <v/>
      </c>
      <c r="BC240" s="41" t="str">
        <f t="shared" si="168"/>
        <v>132</v>
      </c>
      <c r="BD240" s="34">
        <f>IF(ISNUMBER(MATCH(BB240,$BB$6:BB239,0)),2,"")</f>
        <v>2</v>
      </c>
      <c r="BE240" s="34" t="str">
        <f t="shared" si="169"/>
        <v/>
      </c>
      <c r="BK240" s="81">
        <f>IFERROR(IF(D240="",0,MATCH(D240,$D$6:D239,0)),0)+BL240</f>
        <v>0</v>
      </c>
      <c r="BL240" s="81">
        <f t="shared" si="170"/>
        <v>0</v>
      </c>
    </row>
    <row r="241" spans="2:64" x14ac:dyDescent="0.25">
      <c r="B241" s="5">
        <v>235</v>
      </c>
      <c r="C241" s="35" t="str">
        <f>IFERROR(IF(Calculation!D241="","",1),"")</f>
        <v/>
      </c>
      <c r="D241" s="67" t="str">
        <f>IFERROR(IF(INDEX(Mindmap!$B$9:$B$408,B241,1)=0,"",INDEX(Mindmap!$B$9:$B$408,B241,1)),"")</f>
        <v/>
      </c>
      <c r="E241" s="67">
        <f t="shared" si="140"/>
        <v>999999999</v>
      </c>
      <c r="F241" s="67" t="str">
        <f t="shared" si="187"/>
        <v/>
      </c>
      <c r="G241" s="67" t="str">
        <f t="shared" si="188"/>
        <v/>
      </c>
      <c r="H241" s="67" t="str">
        <f t="shared" si="189"/>
        <v/>
      </c>
      <c r="I241" s="67" t="str">
        <f t="shared" si="190"/>
        <v/>
      </c>
      <c r="J241" s="67" t="str">
        <f t="shared" si="191"/>
        <v/>
      </c>
      <c r="K241" s="67" t="str">
        <f t="shared" si="192"/>
        <v/>
      </c>
      <c r="L241" s="67" t="str">
        <f t="shared" si="193"/>
        <v/>
      </c>
      <c r="M241" s="67" t="str">
        <f t="shared" si="194"/>
        <v/>
      </c>
      <c r="N241" s="67" t="str">
        <f t="shared" si="195"/>
        <v/>
      </c>
      <c r="O241" s="67" t="str">
        <f t="shared" si="196"/>
        <v/>
      </c>
      <c r="P241" s="67" t="str">
        <f t="shared" si="197"/>
        <v/>
      </c>
      <c r="Q241" s="67" t="str">
        <f t="shared" si="198"/>
        <v/>
      </c>
      <c r="R241" s="37" t="str">
        <f t="shared" si="151"/>
        <v/>
      </c>
      <c r="S241" s="67">
        <f t="shared" si="161"/>
        <v>999999999</v>
      </c>
      <c r="T241" s="67" t="str">
        <f t="shared" si="152"/>
        <v/>
      </c>
      <c r="U241" s="68" t="str">
        <f>IFERROR(""&amp;INDEX(automaticUpdate,MATCH(Calculation!T241,changerange,0),1),"")</f>
        <v/>
      </c>
      <c r="V241" s="68" t="str">
        <f>IFERROR(IF(LEN(INDEX(Mindmap!$D$9:$D$407,MATCH(Calculation!T241,changerange,0),1))=0,"",INDEX(Mindmap!$D$9:$D$407,MATCH(Calculation!T241,changerange,0),1)),"")</f>
        <v/>
      </c>
      <c r="W241" s="67" t="str">
        <f t="shared" si="199"/>
        <v xml:space="preserve"> - </v>
      </c>
      <c r="X241" s="34" t="str">
        <f t="array" ref="X241">IFERROR(IF(AND(LEN(T241)&gt;0, Y241&gt;1),IF(MATCH(1,(IFERROR(SEARCH(T241&amp;".",$T$7:$T$406),0)),0)&gt;0,""),""),maxL)</f>
        <v/>
      </c>
      <c r="Y241" s="35" t="str">
        <f t="shared" si="162"/>
        <v/>
      </c>
      <c r="Z241" s="34" t="str">
        <f t="shared" si="154"/>
        <v/>
      </c>
      <c r="AA241" s="36" t="str">
        <f t="shared" si="155"/>
        <v/>
      </c>
      <c r="AB241" s="34" t="str">
        <f t="shared" si="200"/>
        <v/>
      </c>
      <c r="AC241" s="35" t="str">
        <f t="shared" si="201"/>
        <v/>
      </c>
      <c r="AH241" s="80" t="str">
        <f t="shared" si="158"/>
        <v/>
      </c>
      <c r="AI241" s="39" t="str">
        <f t="array" aca="1" ref="AI241" ca="1">IF(AND(X241="",ISNUMBER(Y241)),IF(Y241=1,IF($AJ$5&lt;=COUNTIF($Y$7:$Y$406,1),COUNTIF($Y$7:Y241,1),IFERROR(IF($BI$20="Y",0.5,1)*$AJ$5*COUNTIF($Y$7:Y241,1)/(1+COUNTIF($Y$7:$Y$406,1)), COUNTIF($Y$7:Y241,1))),
IF(OR(Y242=Y243,AND(Y242&gt;Y241,Y240&gt;=Y241)),AVERAGE(OFFSET(AJ241,0,0,IFERROR(MATCH(TRUE,Y242:$Y$406&lt;=Y241,0),406),1)),MIN(OFFSET(AJ241,0,0,IFERROR(MATCH(Y241,Y242:$Y$406,0),406),1)))),"")</f>
        <v/>
      </c>
      <c r="AJ241" s="40" t="str">
        <f>IF(ISNUMBER(X241),COUNT($X$7:X241),"")</f>
        <v/>
      </c>
      <c r="AL241" s="40" t="str">
        <f t="shared" si="163"/>
        <v/>
      </c>
      <c r="AM241" s="40" t="str">
        <f t="shared" si="164"/>
        <v/>
      </c>
      <c r="AP241" s="34" t="str">
        <f t="shared" si="165"/>
        <v/>
      </c>
      <c r="AQ241" s="34" t="str">
        <f t="shared" si="159"/>
        <v/>
      </c>
      <c r="AS241" s="5"/>
      <c r="AT241" s="16"/>
      <c r="AU241" s="16"/>
      <c r="AV241" s="108"/>
      <c r="AW241" s="109"/>
      <c r="AX241" s="34" t="str">
        <f t="shared" si="166"/>
        <v/>
      </c>
      <c r="AY241" s="34" t="str">
        <f t="shared" si="167"/>
        <v/>
      </c>
      <c r="BA241" s="91" t="str">
        <f>IF(OR(BB241="",BC241&lt;&gt;"",BD241&lt;&gt;""),"",COUNT($BA$6:BA240)+1)</f>
        <v/>
      </c>
      <c r="BB241" s="90" t="str">
        <f t="shared" si="171"/>
        <v/>
      </c>
      <c r="BC241" s="41" t="str">
        <f t="shared" si="168"/>
        <v>132</v>
      </c>
      <c r="BD241" s="34">
        <f>IF(ISNUMBER(MATCH(BB241,$BB$6:BB240,0)),2,"")</f>
        <v>2</v>
      </c>
      <c r="BE241" s="34" t="str">
        <f t="shared" si="169"/>
        <v/>
      </c>
      <c r="BK241" s="81">
        <f>IFERROR(IF(D241="",0,MATCH(D241,$D$6:D240,0)),0)+BL241</f>
        <v>0</v>
      </c>
      <c r="BL241" s="81">
        <f t="shared" si="170"/>
        <v>0</v>
      </c>
    </row>
    <row r="242" spans="2:64" x14ac:dyDescent="0.25">
      <c r="B242" s="5">
        <v>236</v>
      </c>
      <c r="C242" s="35" t="str">
        <f>IFERROR(IF(Calculation!D242="","",1),"")</f>
        <v/>
      </c>
      <c r="D242" s="67" t="str">
        <f>IFERROR(IF(INDEX(Mindmap!$B$9:$B$408,B242,1)=0,"",INDEX(Mindmap!$B$9:$B$408,B242,1)),"")</f>
        <v/>
      </c>
      <c r="E242" s="67">
        <f t="shared" si="140"/>
        <v>999999999</v>
      </c>
      <c r="F242" s="67" t="str">
        <f t="shared" si="187"/>
        <v/>
      </c>
      <c r="G242" s="67" t="str">
        <f t="shared" si="188"/>
        <v/>
      </c>
      <c r="H242" s="67" t="str">
        <f t="shared" si="189"/>
        <v/>
      </c>
      <c r="I242" s="67" t="str">
        <f t="shared" si="190"/>
        <v/>
      </c>
      <c r="J242" s="67" t="str">
        <f t="shared" si="191"/>
        <v/>
      </c>
      <c r="K242" s="67" t="str">
        <f t="shared" si="192"/>
        <v/>
      </c>
      <c r="L242" s="67" t="str">
        <f t="shared" si="193"/>
        <v/>
      </c>
      <c r="M242" s="67" t="str">
        <f t="shared" si="194"/>
        <v/>
      </c>
      <c r="N242" s="67" t="str">
        <f t="shared" si="195"/>
        <v/>
      </c>
      <c r="O242" s="67" t="str">
        <f t="shared" si="196"/>
        <v/>
      </c>
      <c r="P242" s="67" t="str">
        <f t="shared" si="197"/>
        <v/>
      </c>
      <c r="Q242" s="67" t="str">
        <f t="shared" si="198"/>
        <v/>
      </c>
      <c r="R242" s="37" t="str">
        <f t="shared" si="151"/>
        <v/>
      </c>
      <c r="S242" s="67">
        <f t="shared" si="161"/>
        <v>999999999</v>
      </c>
      <c r="T242" s="67" t="str">
        <f t="shared" si="152"/>
        <v/>
      </c>
      <c r="U242" s="68" t="str">
        <f>IFERROR(""&amp;INDEX(automaticUpdate,MATCH(Calculation!T242,changerange,0),1),"")</f>
        <v/>
      </c>
      <c r="V242" s="68" t="str">
        <f>IFERROR(IF(LEN(INDEX(Mindmap!$D$9:$D$407,MATCH(Calculation!T242,changerange,0),1))=0,"",INDEX(Mindmap!$D$9:$D$407,MATCH(Calculation!T242,changerange,0),1)),"")</f>
        <v/>
      </c>
      <c r="W242" s="67" t="str">
        <f t="shared" si="199"/>
        <v xml:space="preserve"> - </v>
      </c>
      <c r="X242" s="34" t="str">
        <f t="array" ref="X242">IFERROR(IF(AND(LEN(T242)&gt;0, Y242&gt;1),IF(MATCH(1,(IFERROR(SEARCH(T242&amp;".",$T$7:$T$406),0)),0)&gt;0,""),""),maxL)</f>
        <v/>
      </c>
      <c r="Y242" s="35" t="str">
        <f t="shared" si="162"/>
        <v/>
      </c>
      <c r="Z242" s="34" t="str">
        <f t="shared" si="154"/>
        <v/>
      </c>
      <c r="AA242" s="36" t="str">
        <f t="shared" si="155"/>
        <v/>
      </c>
      <c r="AB242" s="34" t="str">
        <f t="shared" si="200"/>
        <v/>
      </c>
      <c r="AC242" s="35" t="str">
        <f t="shared" si="201"/>
        <v/>
      </c>
      <c r="AH242" s="80" t="str">
        <f t="shared" si="158"/>
        <v/>
      </c>
      <c r="AI242" s="39" t="str">
        <f t="array" aca="1" ref="AI242" ca="1">IF(AND(X242="",ISNUMBER(Y242)),IF(Y242=1,IF($AJ$5&lt;=COUNTIF($Y$7:$Y$406,1),COUNTIF($Y$7:Y242,1),IFERROR(IF($BI$20="Y",0.5,1)*$AJ$5*COUNTIF($Y$7:Y242,1)/(1+COUNTIF($Y$7:$Y$406,1)), COUNTIF($Y$7:Y242,1))),
IF(OR(Y243=Y244,AND(Y243&gt;Y242,Y241&gt;=Y242)),AVERAGE(OFFSET(AJ242,0,0,IFERROR(MATCH(TRUE,Y243:$Y$406&lt;=Y242,0),406),1)),MIN(OFFSET(AJ242,0,0,IFERROR(MATCH(Y242,Y243:$Y$406,0),406),1)))),"")</f>
        <v/>
      </c>
      <c r="AJ242" s="40" t="str">
        <f>IF(ISNUMBER(X242),COUNT($X$7:X242),"")</f>
        <v/>
      </c>
      <c r="AL242" s="40" t="str">
        <f t="shared" si="163"/>
        <v/>
      </c>
      <c r="AM242" s="40" t="str">
        <f t="shared" si="164"/>
        <v/>
      </c>
      <c r="AP242" s="34" t="str">
        <f t="shared" si="165"/>
        <v/>
      </c>
      <c r="AQ242" s="34" t="str">
        <f t="shared" si="159"/>
        <v/>
      </c>
      <c r="AS242" s="5"/>
      <c r="AT242" s="16"/>
      <c r="AU242" s="16"/>
      <c r="AV242" s="108"/>
      <c r="AW242" s="109"/>
      <c r="AX242" s="34" t="str">
        <f t="shared" si="166"/>
        <v/>
      </c>
      <c r="AY242" s="34" t="str">
        <f t="shared" si="167"/>
        <v/>
      </c>
      <c r="BA242" s="91" t="str">
        <f>IF(OR(BB242="",BC242&lt;&gt;"",BD242&lt;&gt;""),"",COUNT($BA$6:BA241)+1)</f>
        <v/>
      </c>
      <c r="BB242" s="90" t="str">
        <f t="shared" si="171"/>
        <v/>
      </c>
      <c r="BC242" s="41" t="str">
        <f t="shared" si="168"/>
        <v>132</v>
      </c>
      <c r="BD242" s="34">
        <f>IF(ISNUMBER(MATCH(BB242,$BB$6:BB241,0)),2,"")</f>
        <v>2</v>
      </c>
      <c r="BE242" s="34" t="str">
        <f t="shared" si="169"/>
        <v/>
      </c>
      <c r="BK242" s="81">
        <f>IFERROR(IF(D242="",0,MATCH(D242,$D$6:D241,0)),0)+BL242</f>
        <v>0</v>
      </c>
      <c r="BL242" s="81">
        <f t="shared" si="170"/>
        <v>0</v>
      </c>
    </row>
    <row r="243" spans="2:64" x14ac:dyDescent="0.25">
      <c r="B243" s="5">
        <v>237</v>
      </c>
      <c r="C243" s="35" t="str">
        <f>IFERROR(IF(Calculation!D243="","",1),"")</f>
        <v/>
      </c>
      <c r="D243" s="67" t="str">
        <f>IFERROR(IF(INDEX(Mindmap!$B$9:$B$408,B243,1)=0,"",INDEX(Mindmap!$B$9:$B$408,B243,1)),"")</f>
        <v/>
      </c>
      <c r="E243" s="67">
        <f t="shared" si="140"/>
        <v>999999999</v>
      </c>
      <c r="F243" s="67" t="str">
        <f t="shared" si="187"/>
        <v/>
      </c>
      <c r="G243" s="67" t="str">
        <f t="shared" si="188"/>
        <v/>
      </c>
      <c r="H243" s="67" t="str">
        <f t="shared" si="189"/>
        <v/>
      </c>
      <c r="I243" s="67" t="str">
        <f t="shared" si="190"/>
        <v/>
      </c>
      <c r="J243" s="67" t="str">
        <f t="shared" si="191"/>
        <v/>
      </c>
      <c r="K243" s="67" t="str">
        <f t="shared" si="192"/>
        <v/>
      </c>
      <c r="L243" s="67" t="str">
        <f t="shared" si="193"/>
        <v/>
      </c>
      <c r="M243" s="67" t="str">
        <f t="shared" si="194"/>
        <v/>
      </c>
      <c r="N243" s="67" t="str">
        <f t="shared" si="195"/>
        <v/>
      </c>
      <c r="O243" s="67" t="str">
        <f t="shared" si="196"/>
        <v/>
      </c>
      <c r="P243" s="67" t="str">
        <f t="shared" si="197"/>
        <v/>
      </c>
      <c r="Q243" s="67" t="str">
        <f t="shared" si="198"/>
        <v/>
      </c>
      <c r="R243" s="37" t="str">
        <f t="shared" si="151"/>
        <v/>
      </c>
      <c r="S243" s="67">
        <f t="shared" si="161"/>
        <v>999999999</v>
      </c>
      <c r="T243" s="67" t="str">
        <f t="shared" si="152"/>
        <v/>
      </c>
      <c r="U243" s="68" t="str">
        <f>IFERROR(""&amp;INDEX(automaticUpdate,MATCH(Calculation!T243,changerange,0),1),"")</f>
        <v/>
      </c>
      <c r="V243" s="68" t="str">
        <f>IFERROR(IF(LEN(INDEX(Mindmap!$D$9:$D$407,MATCH(Calculation!T243,changerange,0),1))=0,"",INDEX(Mindmap!$D$9:$D$407,MATCH(Calculation!T243,changerange,0),1)),"")</f>
        <v/>
      </c>
      <c r="W243" s="67" t="str">
        <f t="shared" si="199"/>
        <v xml:space="preserve"> - </v>
      </c>
      <c r="X243" s="34" t="str">
        <f t="array" ref="X243">IFERROR(IF(AND(LEN(T243)&gt;0, Y243&gt;1),IF(MATCH(1,(IFERROR(SEARCH(T243&amp;".",$T$7:$T$406),0)),0)&gt;0,""),""),maxL)</f>
        <v/>
      </c>
      <c r="Y243" s="35" t="str">
        <f t="shared" si="162"/>
        <v/>
      </c>
      <c r="Z243" s="34" t="str">
        <f t="shared" si="154"/>
        <v/>
      </c>
      <c r="AA243" s="36" t="str">
        <f t="shared" si="155"/>
        <v/>
      </c>
      <c r="AB243" s="34" t="str">
        <f t="shared" si="200"/>
        <v/>
      </c>
      <c r="AC243" s="35" t="str">
        <f t="shared" si="201"/>
        <v/>
      </c>
      <c r="AH243" s="80" t="str">
        <f t="shared" si="158"/>
        <v/>
      </c>
      <c r="AI243" s="39" t="str">
        <f t="array" aca="1" ref="AI243" ca="1">IF(AND(X243="",ISNUMBER(Y243)),IF(Y243=1,IF($AJ$5&lt;=COUNTIF($Y$7:$Y$406,1),COUNTIF($Y$7:Y243,1),IFERROR(IF($BI$20="Y",0.5,1)*$AJ$5*COUNTIF($Y$7:Y243,1)/(1+COUNTIF($Y$7:$Y$406,1)), COUNTIF($Y$7:Y243,1))),
IF(OR(Y244=Y245,AND(Y244&gt;Y243,Y242&gt;=Y243)),AVERAGE(OFFSET(AJ243,0,0,IFERROR(MATCH(TRUE,Y244:$Y$406&lt;=Y243,0),406),1)),MIN(OFFSET(AJ243,0,0,IFERROR(MATCH(Y243,Y244:$Y$406,0),406),1)))),"")</f>
        <v/>
      </c>
      <c r="AJ243" s="40" t="str">
        <f>IF(ISNUMBER(X243),COUNT($X$7:X243),"")</f>
        <v/>
      </c>
      <c r="AL243" s="40" t="str">
        <f t="shared" si="163"/>
        <v/>
      </c>
      <c r="AM243" s="40" t="str">
        <f t="shared" si="164"/>
        <v/>
      </c>
      <c r="AP243" s="34" t="str">
        <f t="shared" si="165"/>
        <v/>
      </c>
      <c r="AQ243" s="34" t="str">
        <f t="shared" si="159"/>
        <v/>
      </c>
      <c r="AS243" s="5"/>
      <c r="AT243" s="16"/>
      <c r="AU243" s="16"/>
      <c r="AV243" s="108"/>
      <c r="AW243" s="109"/>
      <c r="AX243" s="34" t="str">
        <f t="shared" si="166"/>
        <v/>
      </c>
      <c r="AY243" s="34" t="str">
        <f t="shared" si="167"/>
        <v/>
      </c>
      <c r="BA243" s="91" t="str">
        <f>IF(OR(BB243="",BC243&lt;&gt;"",BD243&lt;&gt;""),"",COUNT($BA$6:BA242)+1)</f>
        <v/>
      </c>
      <c r="BB243" s="90" t="str">
        <f t="shared" si="171"/>
        <v/>
      </c>
      <c r="BC243" s="41" t="str">
        <f t="shared" si="168"/>
        <v>132</v>
      </c>
      <c r="BD243" s="34">
        <f>IF(ISNUMBER(MATCH(BB243,$BB$6:BB242,0)),2,"")</f>
        <v>2</v>
      </c>
      <c r="BE243" s="34" t="str">
        <f t="shared" si="169"/>
        <v/>
      </c>
      <c r="BK243" s="81">
        <f>IFERROR(IF(D243="",0,MATCH(D243,$D$6:D242,0)),0)+BL243</f>
        <v>0</v>
      </c>
      <c r="BL243" s="81">
        <f t="shared" si="170"/>
        <v>0</v>
      </c>
    </row>
    <row r="244" spans="2:64" x14ac:dyDescent="0.25">
      <c r="B244" s="5">
        <v>238</v>
      </c>
      <c r="C244" s="35" t="str">
        <f>IFERROR(IF(Calculation!D244="","",1),"")</f>
        <v/>
      </c>
      <c r="D244" s="67" t="str">
        <f>IFERROR(IF(INDEX(Mindmap!$B$9:$B$408,B244,1)=0,"",INDEX(Mindmap!$B$9:$B$408,B244,1)),"")</f>
        <v/>
      </c>
      <c r="E244" s="67">
        <f t="shared" si="140"/>
        <v>999999999</v>
      </c>
      <c r="F244" s="67" t="str">
        <f t="shared" si="187"/>
        <v/>
      </c>
      <c r="G244" s="67" t="str">
        <f t="shared" si="188"/>
        <v/>
      </c>
      <c r="H244" s="67" t="str">
        <f t="shared" si="189"/>
        <v/>
      </c>
      <c r="I244" s="67" t="str">
        <f t="shared" si="190"/>
        <v/>
      </c>
      <c r="J244" s="67" t="str">
        <f t="shared" si="191"/>
        <v/>
      </c>
      <c r="K244" s="67" t="str">
        <f t="shared" si="192"/>
        <v/>
      </c>
      <c r="L244" s="67" t="str">
        <f t="shared" si="193"/>
        <v/>
      </c>
      <c r="M244" s="67" t="str">
        <f t="shared" si="194"/>
        <v/>
      </c>
      <c r="N244" s="67" t="str">
        <f t="shared" si="195"/>
        <v/>
      </c>
      <c r="O244" s="67" t="str">
        <f t="shared" si="196"/>
        <v/>
      </c>
      <c r="P244" s="67" t="str">
        <f t="shared" si="197"/>
        <v/>
      </c>
      <c r="Q244" s="67" t="str">
        <f t="shared" si="198"/>
        <v/>
      </c>
      <c r="R244" s="37" t="str">
        <f t="shared" si="151"/>
        <v/>
      </c>
      <c r="S244" s="67">
        <f t="shared" si="161"/>
        <v>999999999</v>
      </c>
      <c r="T244" s="67" t="str">
        <f t="shared" si="152"/>
        <v/>
      </c>
      <c r="U244" s="68" t="str">
        <f>IFERROR(""&amp;INDEX(automaticUpdate,MATCH(Calculation!T244,changerange,0),1),"")</f>
        <v/>
      </c>
      <c r="V244" s="68" t="str">
        <f>IFERROR(IF(LEN(INDEX(Mindmap!$D$9:$D$407,MATCH(Calculation!T244,changerange,0),1))=0,"",INDEX(Mindmap!$D$9:$D$407,MATCH(Calculation!T244,changerange,0),1)),"")</f>
        <v/>
      </c>
      <c r="W244" s="67" t="str">
        <f t="shared" si="199"/>
        <v xml:space="preserve"> - </v>
      </c>
      <c r="X244" s="34" t="str">
        <f t="array" ref="X244">IFERROR(IF(AND(LEN(T244)&gt;0, Y244&gt;1),IF(MATCH(1,(IFERROR(SEARCH(T244&amp;".",$T$7:$T$406),0)),0)&gt;0,""),""),maxL)</f>
        <v/>
      </c>
      <c r="Y244" s="35" t="str">
        <f t="shared" si="162"/>
        <v/>
      </c>
      <c r="Z244" s="34" t="str">
        <f t="shared" si="154"/>
        <v/>
      </c>
      <c r="AA244" s="36" t="str">
        <f t="shared" si="155"/>
        <v/>
      </c>
      <c r="AB244" s="34" t="str">
        <f t="shared" si="200"/>
        <v/>
      </c>
      <c r="AC244" s="35" t="str">
        <f t="shared" si="201"/>
        <v/>
      </c>
      <c r="AH244" s="80" t="str">
        <f t="shared" si="158"/>
        <v/>
      </c>
      <c r="AI244" s="39" t="str">
        <f t="array" aca="1" ref="AI244" ca="1">IF(AND(X244="",ISNUMBER(Y244)),IF(Y244=1,IF($AJ$5&lt;=COUNTIF($Y$7:$Y$406,1),COUNTIF($Y$7:Y244,1),IFERROR(IF($BI$20="Y",0.5,1)*$AJ$5*COUNTIF($Y$7:Y244,1)/(1+COUNTIF($Y$7:$Y$406,1)), COUNTIF($Y$7:Y244,1))),
IF(OR(Y245=Y246,AND(Y245&gt;Y244,Y243&gt;=Y244)),AVERAGE(OFFSET(AJ244,0,0,IFERROR(MATCH(TRUE,Y245:$Y$406&lt;=Y244,0),406),1)),MIN(OFFSET(AJ244,0,0,IFERROR(MATCH(Y244,Y245:$Y$406,0),406),1)))),"")</f>
        <v/>
      </c>
      <c r="AJ244" s="40" t="str">
        <f>IF(ISNUMBER(X244),COUNT($X$7:X244),"")</f>
        <v/>
      </c>
      <c r="AL244" s="40" t="str">
        <f t="shared" si="163"/>
        <v/>
      </c>
      <c r="AM244" s="40" t="str">
        <f t="shared" si="164"/>
        <v/>
      </c>
      <c r="AP244" s="34" t="str">
        <f t="shared" si="165"/>
        <v/>
      </c>
      <c r="AQ244" s="34" t="str">
        <f t="shared" si="159"/>
        <v/>
      </c>
      <c r="AS244" s="5"/>
      <c r="AT244" s="16"/>
      <c r="AU244" s="16"/>
      <c r="AV244" s="108"/>
      <c r="AW244" s="109"/>
      <c r="AX244" s="34" t="str">
        <f t="shared" si="166"/>
        <v/>
      </c>
      <c r="AY244" s="34" t="str">
        <f t="shared" si="167"/>
        <v/>
      </c>
      <c r="BA244" s="91" t="str">
        <f>IF(OR(BB244="",BC244&lt;&gt;"",BD244&lt;&gt;""),"",COUNT($BA$6:BA243)+1)</f>
        <v/>
      </c>
      <c r="BB244" s="90" t="str">
        <f t="shared" si="171"/>
        <v/>
      </c>
      <c r="BC244" s="41" t="str">
        <f t="shared" si="168"/>
        <v>132</v>
      </c>
      <c r="BD244" s="34">
        <f>IF(ISNUMBER(MATCH(BB244,$BB$6:BB243,0)),2,"")</f>
        <v>2</v>
      </c>
      <c r="BE244" s="34" t="str">
        <f t="shared" si="169"/>
        <v/>
      </c>
      <c r="BK244" s="81">
        <f>IFERROR(IF(D244="",0,MATCH(D244,$D$6:D243,0)),0)+BL244</f>
        <v>0</v>
      </c>
      <c r="BL244" s="81">
        <f t="shared" si="170"/>
        <v>0</v>
      </c>
    </row>
    <row r="245" spans="2:64" x14ac:dyDescent="0.25">
      <c r="B245" s="5">
        <v>239</v>
      </c>
      <c r="C245" s="35" t="str">
        <f>IFERROR(IF(Calculation!D245="","",1),"")</f>
        <v/>
      </c>
      <c r="D245" s="67" t="str">
        <f>IFERROR(IF(INDEX(Mindmap!$B$9:$B$408,B245,1)=0,"",INDEX(Mindmap!$B$9:$B$408,B245,1)),"")</f>
        <v/>
      </c>
      <c r="E245" s="67">
        <f t="shared" si="140"/>
        <v>999999999</v>
      </c>
      <c r="F245" s="67" t="str">
        <f t="shared" si="187"/>
        <v/>
      </c>
      <c r="G245" s="67" t="str">
        <f t="shared" si="188"/>
        <v/>
      </c>
      <c r="H245" s="67" t="str">
        <f t="shared" si="189"/>
        <v/>
      </c>
      <c r="I245" s="67" t="str">
        <f t="shared" si="190"/>
        <v/>
      </c>
      <c r="J245" s="67" t="str">
        <f t="shared" si="191"/>
        <v/>
      </c>
      <c r="K245" s="67" t="str">
        <f t="shared" si="192"/>
        <v/>
      </c>
      <c r="L245" s="67" t="str">
        <f t="shared" si="193"/>
        <v/>
      </c>
      <c r="M245" s="67" t="str">
        <f t="shared" si="194"/>
        <v/>
      </c>
      <c r="N245" s="67" t="str">
        <f t="shared" si="195"/>
        <v/>
      </c>
      <c r="O245" s="67" t="str">
        <f t="shared" si="196"/>
        <v/>
      </c>
      <c r="P245" s="67" t="str">
        <f t="shared" si="197"/>
        <v/>
      </c>
      <c r="Q245" s="67" t="str">
        <f t="shared" si="198"/>
        <v/>
      </c>
      <c r="R245" s="37" t="str">
        <f t="shared" si="151"/>
        <v/>
      </c>
      <c r="S245" s="67">
        <f t="shared" si="161"/>
        <v>999999999</v>
      </c>
      <c r="T245" s="67" t="str">
        <f t="shared" si="152"/>
        <v/>
      </c>
      <c r="U245" s="68" t="str">
        <f>IFERROR(""&amp;INDEX(automaticUpdate,MATCH(Calculation!T245,changerange,0),1),"")</f>
        <v/>
      </c>
      <c r="V245" s="68" t="str">
        <f>IFERROR(IF(LEN(INDEX(Mindmap!$D$9:$D$407,MATCH(Calculation!T245,changerange,0),1))=0,"",INDEX(Mindmap!$D$9:$D$407,MATCH(Calculation!T245,changerange,0),1)),"")</f>
        <v/>
      </c>
      <c r="W245" s="67" t="str">
        <f t="shared" si="199"/>
        <v xml:space="preserve"> - </v>
      </c>
      <c r="X245" s="34" t="str">
        <f t="array" ref="X245">IFERROR(IF(AND(LEN(T245)&gt;0, Y245&gt;1),IF(MATCH(1,(IFERROR(SEARCH(T245&amp;".",$T$7:$T$406),0)),0)&gt;0,""),""),maxL)</f>
        <v/>
      </c>
      <c r="Y245" s="35" t="str">
        <f t="shared" si="162"/>
        <v/>
      </c>
      <c r="Z245" s="34" t="str">
        <f t="shared" si="154"/>
        <v/>
      </c>
      <c r="AA245" s="36" t="str">
        <f t="shared" si="155"/>
        <v/>
      </c>
      <c r="AB245" s="34" t="str">
        <f t="shared" si="200"/>
        <v/>
      </c>
      <c r="AC245" s="35" t="str">
        <f t="shared" si="201"/>
        <v/>
      </c>
      <c r="AH245" s="80" t="str">
        <f t="shared" si="158"/>
        <v/>
      </c>
      <c r="AI245" s="39" t="str">
        <f t="array" aca="1" ref="AI245" ca="1">IF(AND(X245="",ISNUMBER(Y245)),IF(Y245=1,IF($AJ$5&lt;=COUNTIF($Y$7:$Y$406,1),COUNTIF($Y$7:Y245,1),IFERROR(IF($BI$20="Y",0.5,1)*$AJ$5*COUNTIF($Y$7:Y245,1)/(1+COUNTIF($Y$7:$Y$406,1)), COUNTIF($Y$7:Y245,1))),
IF(OR(Y246=Y247,AND(Y246&gt;Y245,Y244&gt;=Y245)),AVERAGE(OFFSET(AJ245,0,0,IFERROR(MATCH(TRUE,Y246:$Y$406&lt;=Y245,0),406),1)),MIN(OFFSET(AJ245,0,0,IFERROR(MATCH(Y245,Y246:$Y$406,0),406),1)))),"")</f>
        <v/>
      </c>
      <c r="AJ245" s="40" t="str">
        <f>IF(ISNUMBER(X245),COUNT($X$7:X245),"")</f>
        <v/>
      </c>
      <c r="AL245" s="40" t="str">
        <f t="shared" si="163"/>
        <v/>
      </c>
      <c r="AM245" s="40" t="str">
        <f t="shared" si="164"/>
        <v/>
      </c>
      <c r="AP245" s="34" t="str">
        <f t="shared" si="165"/>
        <v/>
      </c>
      <c r="AQ245" s="34" t="str">
        <f t="shared" si="159"/>
        <v/>
      </c>
      <c r="AS245" s="5"/>
      <c r="AT245" s="16"/>
      <c r="AU245" s="16"/>
      <c r="AV245" s="108"/>
      <c r="AW245" s="109"/>
      <c r="AX245" s="34" t="str">
        <f t="shared" si="166"/>
        <v/>
      </c>
      <c r="AY245" s="34" t="str">
        <f t="shared" si="167"/>
        <v/>
      </c>
      <c r="BA245" s="91" t="str">
        <f>IF(OR(BB245="",BC245&lt;&gt;"",BD245&lt;&gt;""),"",COUNT($BA$6:BA244)+1)</f>
        <v/>
      </c>
      <c r="BB245" s="90" t="str">
        <f t="shared" si="171"/>
        <v/>
      </c>
      <c r="BC245" s="41" t="str">
        <f t="shared" si="168"/>
        <v>132</v>
      </c>
      <c r="BD245" s="34">
        <f>IF(ISNUMBER(MATCH(BB245,$BB$6:BB244,0)),2,"")</f>
        <v>2</v>
      </c>
      <c r="BE245" s="34" t="str">
        <f t="shared" si="169"/>
        <v/>
      </c>
      <c r="BK245" s="81">
        <f>IFERROR(IF(D245="",0,MATCH(D245,$D$6:D244,0)),0)+BL245</f>
        <v>0</v>
      </c>
      <c r="BL245" s="81">
        <f t="shared" si="170"/>
        <v>0</v>
      </c>
    </row>
    <row r="246" spans="2:64" x14ac:dyDescent="0.25">
      <c r="B246" s="5">
        <v>240</v>
      </c>
      <c r="C246" s="35" t="str">
        <f>IFERROR(IF(Calculation!D246="","",1),"")</f>
        <v/>
      </c>
      <c r="D246" s="67" t="str">
        <f>IFERROR(IF(INDEX(Mindmap!$B$9:$B$408,B246,1)=0,"",INDEX(Mindmap!$B$9:$B$408,B246,1)),"")</f>
        <v/>
      </c>
      <c r="E246" s="67">
        <f t="shared" si="140"/>
        <v>999999999</v>
      </c>
      <c r="F246" s="67" t="str">
        <f t="shared" si="187"/>
        <v/>
      </c>
      <c r="G246" s="67" t="str">
        <f t="shared" si="188"/>
        <v/>
      </c>
      <c r="H246" s="67" t="str">
        <f t="shared" si="189"/>
        <v/>
      </c>
      <c r="I246" s="67" t="str">
        <f t="shared" si="190"/>
        <v/>
      </c>
      <c r="J246" s="67" t="str">
        <f t="shared" si="191"/>
        <v/>
      </c>
      <c r="K246" s="67" t="str">
        <f t="shared" si="192"/>
        <v/>
      </c>
      <c r="L246" s="67" t="str">
        <f t="shared" si="193"/>
        <v/>
      </c>
      <c r="M246" s="67" t="str">
        <f t="shared" si="194"/>
        <v/>
      </c>
      <c r="N246" s="67" t="str">
        <f t="shared" si="195"/>
        <v/>
      </c>
      <c r="O246" s="67" t="str">
        <f t="shared" si="196"/>
        <v/>
      </c>
      <c r="P246" s="67" t="str">
        <f t="shared" si="197"/>
        <v/>
      </c>
      <c r="Q246" s="67" t="str">
        <f t="shared" si="198"/>
        <v/>
      </c>
      <c r="R246" s="37" t="str">
        <f t="shared" si="151"/>
        <v/>
      </c>
      <c r="S246" s="67">
        <f t="shared" si="161"/>
        <v>999999999</v>
      </c>
      <c r="T246" s="67" t="str">
        <f t="shared" si="152"/>
        <v/>
      </c>
      <c r="U246" s="68" t="str">
        <f>IFERROR(""&amp;INDEX(automaticUpdate,MATCH(Calculation!T246,changerange,0),1),"")</f>
        <v/>
      </c>
      <c r="V246" s="68" t="str">
        <f>IFERROR(IF(LEN(INDEX(Mindmap!$D$9:$D$407,MATCH(Calculation!T246,changerange,0),1))=0,"",INDEX(Mindmap!$D$9:$D$407,MATCH(Calculation!T246,changerange,0),1)),"")</f>
        <v/>
      </c>
      <c r="W246" s="67" t="str">
        <f t="shared" si="199"/>
        <v xml:space="preserve"> - </v>
      </c>
      <c r="X246" s="34" t="str">
        <f t="array" ref="X246">IFERROR(IF(AND(LEN(T246)&gt;0, Y246&gt;1),IF(MATCH(1,(IFERROR(SEARCH(T246&amp;".",$T$7:$T$406),0)),0)&gt;0,""),""),maxL)</f>
        <v/>
      </c>
      <c r="Y246" s="35" t="str">
        <f t="shared" si="162"/>
        <v/>
      </c>
      <c r="Z246" s="34" t="str">
        <f t="shared" si="154"/>
        <v/>
      </c>
      <c r="AA246" s="36" t="str">
        <f t="shared" si="155"/>
        <v/>
      </c>
      <c r="AB246" s="34" t="str">
        <f t="shared" si="200"/>
        <v/>
      </c>
      <c r="AC246" s="35" t="str">
        <f t="shared" si="201"/>
        <v/>
      </c>
      <c r="AH246" s="80" t="str">
        <f t="shared" si="158"/>
        <v/>
      </c>
      <c r="AI246" s="39" t="str">
        <f t="array" aca="1" ref="AI246" ca="1">IF(AND(X246="",ISNUMBER(Y246)),IF(Y246=1,IF($AJ$5&lt;=COUNTIF($Y$7:$Y$406,1),COUNTIF($Y$7:Y246,1),IFERROR(IF($BI$20="Y",0.5,1)*$AJ$5*COUNTIF($Y$7:Y246,1)/(1+COUNTIF($Y$7:$Y$406,1)), COUNTIF($Y$7:Y246,1))),
IF(OR(Y247=Y248,AND(Y247&gt;Y246,Y245&gt;=Y246)),AVERAGE(OFFSET(AJ246,0,0,IFERROR(MATCH(TRUE,Y247:$Y$406&lt;=Y246,0),406),1)),MIN(OFFSET(AJ246,0,0,IFERROR(MATCH(Y246,Y247:$Y$406,0),406),1)))),"")</f>
        <v/>
      </c>
      <c r="AJ246" s="40" t="str">
        <f>IF(ISNUMBER(X246),COUNT($X$7:X246),"")</f>
        <v/>
      </c>
      <c r="AL246" s="40" t="str">
        <f t="shared" si="163"/>
        <v/>
      </c>
      <c r="AM246" s="40" t="str">
        <f t="shared" si="164"/>
        <v/>
      </c>
      <c r="AP246" s="34" t="str">
        <f t="shared" si="165"/>
        <v/>
      </c>
      <c r="AQ246" s="34" t="str">
        <f t="shared" si="159"/>
        <v/>
      </c>
      <c r="AS246" s="5"/>
      <c r="AT246" s="16"/>
      <c r="AU246" s="16"/>
      <c r="AV246" s="108"/>
      <c r="AW246" s="109"/>
      <c r="AX246" s="34" t="str">
        <f t="shared" si="166"/>
        <v/>
      </c>
      <c r="AY246" s="34" t="str">
        <f t="shared" si="167"/>
        <v/>
      </c>
      <c r="BA246" s="91" t="str">
        <f>IF(OR(BB246="",BC246&lt;&gt;"",BD246&lt;&gt;""),"",COUNT($BA$6:BA245)+1)</f>
        <v/>
      </c>
      <c r="BB246" s="90" t="str">
        <f t="shared" si="171"/>
        <v/>
      </c>
      <c r="BC246" s="41" t="str">
        <f t="shared" si="168"/>
        <v>132</v>
      </c>
      <c r="BD246" s="34">
        <f>IF(ISNUMBER(MATCH(BB246,$BB$6:BB245,0)),2,"")</f>
        <v>2</v>
      </c>
      <c r="BE246" s="34" t="str">
        <f t="shared" si="169"/>
        <v/>
      </c>
      <c r="BK246" s="81">
        <f>IFERROR(IF(D246="",0,MATCH(D246,$D$6:D245,0)),0)+BL246</f>
        <v>0</v>
      </c>
      <c r="BL246" s="81">
        <f t="shared" si="170"/>
        <v>0</v>
      </c>
    </row>
    <row r="247" spans="2:64" x14ac:dyDescent="0.25">
      <c r="B247" s="5">
        <v>241</v>
      </c>
      <c r="C247" s="35" t="str">
        <f>IFERROR(IF(Calculation!D247="","",1),"")</f>
        <v/>
      </c>
      <c r="D247" s="67" t="str">
        <f>IFERROR(IF(INDEX(Mindmap!$B$9:$B$408,B247,1)=0,"",INDEX(Mindmap!$B$9:$B$408,B247,1)),"")</f>
        <v/>
      </c>
      <c r="E247" s="67">
        <f t="shared" si="140"/>
        <v>999999999</v>
      </c>
      <c r="F247" s="67" t="str">
        <f t="shared" si="187"/>
        <v/>
      </c>
      <c r="G247" s="67" t="str">
        <f t="shared" si="188"/>
        <v/>
      </c>
      <c r="H247" s="67" t="str">
        <f t="shared" si="189"/>
        <v/>
      </c>
      <c r="I247" s="67" t="str">
        <f t="shared" si="190"/>
        <v/>
      </c>
      <c r="J247" s="67" t="str">
        <f t="shared" si="191"/>
        <v/>
      </c>
      <c r="K247" s="67" t="str">
        <f t="shared" si="192"/>
        <v/>
      </c>
      <c r="L247" s="67" t="str">
        <f t="shared" si="193"/>
        <v/>
      </c>
      <c r="M247" s="67" t="str">
        <f t="shared" si="194"/>
        <v/>
      </c>
      <c r="N247" s="67" t="str">
        <f t="shared" si="195"/>
        <v/>
      </c>
      <c r="O247" s="67" t="str">
        <f t="shared" si="196"/>
        <v/>
      </c>
      <c r="P247" s="67" t="str">
        <f t="shared" si="197"/>
        <v/>
      </c>
      <c r="Q247" s="67" t="str">
        <f t="shared" si="198"/>
        <v/>
      </c>
      <c r="R247" s="37" t="str">
        <f t="shared" si="151"/>
        <v/>
      </c>
      <c r="S247" s="67">
        <f t="shared" si="161"/>
        <v>999999999</v>
      </c>
      <c r="T247" s="67" t="str">
        <f t="shared" si="152"/>
        <v/>
      </c>
      <c r="U247" s="68" t="str">
        <f>IFERROR(""&amp;INDEX(automaticUpdate,MATCH(Calculation!T247,changerange,0),1),"")</f>
        <v/>
      </c>
      <c r="V247" s="68" t="str">
        <f>IFERROR(IF(LEN(INDEX(Mindmap!$D$9:$D$407,MATCH(Calculation!T247,changerange,0),1))=0,"",INDEX(Mindmap!$D$9:$D$407,MATCH(Calculation!T247,changerange,0),1)),"")</f>
        <v/>
      </c>
      <c r="W247" s="67" t="str">
        <f t="shared" si="199"/>
        <v xml:space="preserve"> - </v>
      </c>
      <c r="X247" s="34" t="str">
        <f t="array" ref="X247">IFERROR(IF(AND(LEN(T247)&gt;0, Y247&gt;1),IF(MATCH(1,(IFERROR(SEARCH(T247&amp;".",$T$7:$T$406),0)),0)&gt;0,""),""),maxL)</f>
        <v/>
      </c>
      <c r="Y247" s="35" t="str">
        <f t="shared" si="162"/>
        <v/>
      </c>
      <c r="Z247" s="34" t="str">
        <f t="shared" si="154"/>
        <v/>
      </c>
      <c r="AA247" s="36" t="str">
        <f t="shared" si="155"/>
        <v/>
      </c>
      <c r="AB247" s="34" t="str">
        <f t="shared" si="200"/>
        <v/>
      </c>
      <c r="AC247" s="35" t="str">
        <f t="shared" si="201"/>
        <v/>
      </c>
      <c r="AH247" s="80" t="str">
        <f t="shared" si="158"/>
        <v/>
      </c>
      <c r="AI247" s="39" t="str">
        <f t="array" aca="1" ref="AI247" ca="1">IF(AND(X247="",ISNUMBER(Y247)),IF(Y247=1,IF($AJ$5&lt;=COUNTIF($Y$7:$Y$406,1),COUNTIF($Y$7:Y247,1),IFERROR(IF($BI$20="Y",0.5,1)*$AJ$5*COUNTIF($Y$7:Y247,1)/(1+COUNTIF($Y$7:$Y$406,1)), COUNTIF($Y$7:Y247,1))),
IF(OR(Y248=Y249,AND(Y248&gt;Y247,Y246&gt;=Y247)),AVERAGE(OFFSET(AJ247,0,0,IFERROR(MATCH(TRUE,Y248:$Y$406&lt;=Y247,0),406),1)),MIN(OFFSET(AJ247,0,0,IFERROR(MATCH(Y247,Y248:$Y$406,0),406),1)))),"")</f>
        <v/>
      </c>
      <c r="AJ247" s="40" t="str">
        <f>IF(ISNUMBER(X247),COUNT($X$7:X247),"")</f>
        <v/>
      </c>
      <c r="AL247" s="40" t="str">
        <f t="shared" si="163"/>
        <v/>
      </c>
      <c r="AM247" s="40" t="str">
        <f t="shared" si="164"/>
        <v/>
      </c>
      <c r="AP247" s="34" t="str">
        <f t="shared" si="165"/>
        <v/>
      </c>
      <c r="AQ247" s="34" t="str">
        <f t="shared" si="159"/>
        <v/>
      </c>
      <c r="AS247" s="5"/>
      <c r="AT247" s="16"/>
      <c r="AU247" s="16"/>
      <c r="AV247" s="108"/>
      <c r="AW247" s="109"/>
      <c r="AX247" s="34" t="str">
        <f t="shared" si="166"/>
        <v/>
      </c>
      <c r="AY247" s="34" t="str">
        <f t="shared" si="167"/>
        <v/>
      </c>
      <c r="BA247" s="91" t="str">
        <f>IF(OR(BB247="",BC247&lt;&gt;"",BD247&lt;&gt;""),"",COUNT($BA$6:BA246)+1)</f>
        <v/>
      </c>
      <c r="BB247" s="90" t="str">
        <f t="shared" si="171"/>
        <v/>
      </c>
      <c r="BC247" s="41" t="str">
        <f t="shared" si="168"/>
        <v>132</v>
      </c>
      <c r="BD247" s="34">
        <f>IF(ISNUMBER(MATCH(BB247,$BB$6:BB246,0)),2,"")</f>
        <v>2</v>
      </c>
      <c r="BE247" s="34" t="str">
        <f t="shared" si="169"/>
        <v/>
      </c>
      <c r="BK247" s="81">
        <f>IFERROR(IF(D247="",0,MATCH(D247,$D$6:D246,0)),0)+BL247</f>
        <v>0</v>
      </c>
      <c r="BL247" s="81">
        <f t="shared" si="170"/>
        <v>0</v>
      </c>
    </row>
    <row r="248" spans="2:64" x14ac:dyDescent="0.25">
      <c r="B248" s="5">
        <v>242</v>
      </c>
      <c r="C248" s="35" t="str">
        <f>IFERROR(IF(Calculation!D248="","",1),"")</f>
        <v/>
      </c>
      <c r="D248" s="67" t="str">
        <f>IFERROR(IF(INDEX(Mindmap!$B$9:$B$408,B248,1)=0,"",INDEX(Mindmap!$B$9:$B$408,B248,1)),"")</f>
        <v/>
      </c>
      <c r="E248" s="67">
        <f t="shared" si="140"/>
        <v>999999999</v>
      </c>
      <c r="F248" s="67" t="str">
        <f t="shared" si="187"/>
        <v/>
      </c>
      <c r="G248" s="67" t="str">
        <f t="shared" si="188"/>
        <v/>
      </c>
      <c r="H248" s="67" t="str">
        <f t="shared" si="189"/>
        <v/>
      </c>
      <c r="I248" s="67" t="str">
        <f t="shared" si="190"/>
        <v/>
      </c>
      <c r="J248" s="67" t="str">
        <f t="shared" si="191"/>
        <v/>
      </c>
      <c r="K248" s="67" t="str">
        <f t="shared" si="192"/>
        <v/>
      </c>
      <c r="L248" s="67" t="str">
        <f t="shared" si="193"/>
        <v/>
      </c>
      <c r="M248" s="67" t="str">
        <f t="shared" si="194"/>
        <v/>
      </c>
      <c r="N248" s="67" t="str">
        <f t="shared" si="195"/>
        <v/>
      </c>
      <c r="O248" s="67" t="str">
        <f t="shared" si="196"/>
        <v/>
      </c>
      <c r="P248" s="67" t="str">
        <f t="shared" si="197"/>
        <v/>
      </c>
      <c r="Q248" s="67" t="str">
        <f t="shared" si="198"/>
        <v/>
      </c>
      <c r="R248" s="37" t="str">
        <f t="shared" si="151"/>
        <v/>
      </c>
      <c r="S248" s="67">
        <f t="shared" si="161"/>
        <v>999999999</v>
      </c>
      <c r="T248" s="67" t="str">
        <f t="shared" si="152"/>
        <v/>
      </c>
      <c r="U248" s="68" t="str">
        <f>IFERROR(""&amp;INDEX(automaticUpdate,MATCH(Calculation!T248,changerange,0),1),"")</f>
        <v/>
      </c>
      <c r="V248" s="68" t="str">
        <f>IFERROR(IF(LEN(INDEX(Mindmap!$D$9:$D$407,MATCH(Calculation!T248,changerange,0),1))=0,"",INDEX(Mindmap!$D$9:$D$407,MATCH(Calculation!T248,changerange,0),1)),"")</f>
        <v/>
      </c>
      <c r="W248" s="67" t="str">
        <f t="shared" si="199"/>
        <v xml:space="preserve"> - </v>
      </c>
      <c r="X248" s="34" t="str">
        <f t="array" ref="X248">IFERROR(IF(AND(LEN(T248)&gt;0, Y248&gt;1),IF(MATCH(1,(IFERROR(SEARCH(T248&amp;".",$T$7:$T$406),0)),0)&gt;0,""),""),maxL)</f>
        <v/>
      </c>
      <c r="Y248" s="35" t="str">
        <f t="shared" si="162"/>
        <v/>
      </c>
      <c r="Z248" s="34" t="str">
        <f t="shared" si="154"/>
        <v/>
      </c>
      <c r="AA248" s="36" t="str">
        <f t="shared" si="155"/>
        <v/>
      </c>
      <c r="AB248" s="34" t="str">
        <f t="shared" si="200"/>
        <v/>
      </c>
      <c r="AC248" s="35" t="str">
        <f t="shared" si="201"/>
        <v/>
      </c>
      <c r="AH248" s="80" t="str">
        <f t="shared" si="158"/>
        <v/>
      </c>
      <c r="AI248" s="39" t="str">
        <f t="array" aca="1" ref="AI248" ca="1">IF(AND(X248="",ISNUMBER(Y248)),IF(Y248=1,IF($AJ$5&lt;=COUNTIF($Y$7:$Y$406,1),COUNTIF($Y$7:Y248,1),IFERROR(IF($BI$20="Y",0.5,1)*$AJ$5*COUNTIF($Y$7:Y248,1)/(1+COUNTIF($Y$7:$Y$406,1)), COUNTIF($Y$7:Y248,1))),
IF(OR(Y249=Y250,AND(Y249&gt;Y248,Y247&gt;=Y248)),AVERAGE(OFFSET(AJ248,0,0,IFERROR(MATCH(TRUE,Y249:$Y$406&lt;=Y248,0),406),1)),MIN(OFFSET(AJ248,0,0,IFERROR(MATCH(Y248,Y249:$Y$406,0),406),1)))),"")</f>
        <v/>
      </c>
      <c r="AJ248" s="40" t="str">
        <f>IF(ISNUMBER(X248),COUNT($X$7:X248),"")</f>
        <v/>
      </c>
      <c r="AL248" s="40" t="str">
        <f t="shared" si="163"/>
        <v/>
      </c>
      <c r="AM248" s="40" t="str">
        <f t="shared" si="164"/>
        <v/>
      </c>
      <c r="AP248" s="34" t="str">
        <f t="shared" si="165"/>
        <v/>
      </c>
      <c r="AQ248" s="34" t="str">
        <f t="shared" si="159"/>
        <v/>
      </c>
      <c r="AS248" s="5"/>
      <c r="AT248" s="16"/>
      <c r="AU248" s="16"/>
      <c r="AV248" s="108"/>
      <c r="AW248" s="109"/>
      <c r="AX248" s="34" t="str">
        <f t="shared" si="166"/>
        <v/>
      </c>
      <c r="AY248" s="34" t="str">
        <f t="shared" si="167"/>
        <v/>
      </c>
      <c r="BA248" s="91" t="str">
        <f>IF(OR(BB248="",BC248&lt;&gt;"",BD248&lt;&gt;""),"",COUNT($BA$6:BA247)+1)</f>
        <v/>
      </c>
      <c r="BB248" s="90" t="str">
        <f t="shared" si="171"/>
        <v/>
      </c>
      <c r="BC248" s="41" t="str">
        <f t="shared" si="168"/>
        <v>132</v>
      </c>
      <c r="BD248" s="34">
        <f>IF(ISNUMBER(MATCH(BB248,$BB$6:BB247,0)),2,"")</f>
        <v>2</v>
      </c>
      <c r="BE248" s="34" t="str">
        <f t="shared" si="169"/>
        <v/>
      </c>
      <c r="BK248" s="81">
        <f>IFERROR(IF(D248="",0,MATCH(D248,$D$6:D247,0)),0)+BL248</f>
        <v>0</v>
      </c>
      <c r="BL248" s="81">
        <f t="shared" si="170"/>
        <v>0</v>
      </c>
    </row>
    <row r="249" spans="2:64" x14ac:dyDescent="0.25">
      <c r="B249" s="5">
        <v>243</v>
      </c>
      <c r="C249" s="35" t="str">
        <f>IFERROR(IF(Calculation!D249="","",1),"")</f>
        <v/>
      </c>
      <c r="D249" s="67" t="str">
        <f>IFERROR(IF(INDEX(Mindmap!$B$9:$B$408,B249,1)=0,"",INDEX(Mindmap!$B$9:$B$408,B249,1)),"")</f>
        <v/>
      </c>
      <c r="E249" s="67">
        <f t="shared" si="140"/>
        <v>999999999</v>
      </c>
      <c r="F249" s="67" t="str">
        <f t="shared" si="187"/>
        <v/>
      </c>
      <c r="G249" s="67" t="str">
        <f t="shared" si="188"/>
        <v/>
      </c>
      <c r="H249" s="67" t="str">
        <f t="shared" si="189"/>
        <v/>
      </c>
      <c r="I249" s="67" t="str">
        <f t="shared" si="190"/>
        <v/>
      </c>
      <c r="J249" s="67" t="str">
        <f t="shared" si="191"/>
        <v/>
      </c>
      <c r="K249" s="67" t="str">
        <f t="shared" si="192"/>
        <v/>
      </c>
      <c r="L249" s="67" t="str">
        <f t="shared" si="193"/>
        <v/>
      </c>
      <c r="M249" s="67" t="str">
        <f t="shared" si="194"/>
        <v/>
      </c>
      <c r="N249" s="67" t="str">
        <f t="shared" si="195"/>
        <v/>
      </c>
      <c r="O249" s="67" t="str">
        <f t="shared" si="196"/>
        <v/>
      </c>
      <c r="P249" s="67" t="str">
        <f t="shared" si="197"/>
        <v/>
      </c>
      <c r="Q249" s="67" t="str">
        <f t="shared" si="198"/>
        <v/>
      </c>
      <c r="R249" s="37" t="str">
        <f t="shared" si="151"/>
        <v/>
      </c>
      <c r="S249" s="67">
        <f t="shared" si="161"/>
        <v>999999999</v>
      </c>
      <c r="T249" s="67" t="str">
        <f t="shared" si="152"/>
        <v/>
      </c>
      <c r="U249" s="68" t="str">
        <f>IFERROR(""&amp;INDEX(automaticUpdate,MATCH(Calculation!T249,changerange,0),1),"")</f>
        <v/>
      </c>
      <c r="V249" s="68" t="str">
        <f>IFERROR(IF(LEN(INDEX(Mindmap!$D$9:$D$407,MATCH(Calculation!T249,changerange,0),1))=0,"",INDEX(Mindmap!$D$9:$D$407,MATCH(Calculation!T249,changerange,0),1)),"")</f>
        <v/>
      </c>
      <c r="W249" s="67" t="str">
        <f t="shared" si="199"/>
        <v xml:space="preserve"> - </v>
      </c>
      <c r="X249" s="34" t="str">
        <f t="array" ref="X249">IFERROR(IF(AND(LEN(T249)&gt;0, Y249&gt;1),IF(MATCH(1,(IFERROR(SEARCH(T249&amp;".",$T$7:$T$406),0)),0)&gt;0,""),""),maxL)</f>
        <v/>
      </c>
      <c r="Y249" s="35" t="str">
        <f t="shared" si="162"/>
        <v/>
      </c>
      <c r="Z249" s="34" t="str">
        <f t="shared" si="154"/>
        <v/>
      </c>
      <c r="AA249" s="36" t="str">
        <f t="shared" si="155"/>
        <v/>
      </c>
      <c r="AB249" s="34" t="str">
        <f t="shared" si="200"/>
        <v/>
      </c>
      <c r="AC249" s="35" t="str">
        <f t="shared" si="201"/>
        <v/>
      </c>
      <c r="AH249" s="80" t="str">
        <f t="shared" si="158"/>
        <v/>
      </c>
      <c r="AI249" s="39" t="str">
        <f t="array" aca="1" ref="AI249" ca="1">IF(AND(X249="",ISNUMBER(Y249)),IF(Y249=1,IF($AJ$5&lt;=COUNTIF($Y$7:$Y$406,1),COUNTIF($Y$7:Y249,1),IFERROR(IF($BI$20="Y",0.5,1)*$AJ$5*COUNTIF($Y$7:Y249,1)/(1+COUNTIF($Y$7:$Y$406,1)), COUNTIF($Y$7:Y249,1))),
IF(OR(Y250=Y251,AND(Y250&gt;Y249,Y248&gt;=Y249)),AVERAGE(OFFSET(AJ249,0,0,IFERROR(MATCH(TRUE,Y250:$Y$406&lt;=Y249,0),406),1)),MIN(OFFSET(AJ249,0,0,IFERROR(MATCH(Y249,Y250:$Y$406,0),406),1)))),"")</f>
        <v/>
      </c>
      <c r="AJ249" s="40" t="str">
        <f>IF(ISNUMBER(X249),COUNT($X$7:X249),"")</f>
        <v/>
      </c>
      <c r="AL249" s="40" t="str">
        <f t="shared" si="163"/>
        <v/>
      </c>
      <c r="AM249" s="40" t="str">
        <f t="shared" si="164"/>
        <v/>
      </c>
      <c r="AP249" s="34" t="str">
        <f t="shared" si="165"/>
        <v/>
      </c>
      <c r="AQ249" s="34" t="str">
        <f t="shared" si="159"/>
        <v/>
      </c>
      <c r="AS249" s="5"/>
      <c r="AT249" s="16"/>
      <c r="AU249" s="16"/>
      <c r="AV249" s="108"/>
      <c r="AW249" s="109"/>
      <c r="AX249" s="34" t="str">
        <f t="shared" si="166"/>
        <v/>
      </c>
      <c r="AY249" s="34" t="str">
        <f t="shared" si="167"/>
        <v/>
      </c>
      <c r="BA249" s="91" t="str">
        <f>IF(OR(BB249="",BC249&lt;&gt;"",BD249&lt;&gt;""),"",COUNT($BA$6:BA248)+1)</f>
        <v/>
      </c>
      <c r="BB249" s="90" t="str">
        <f t="shared" si="171"/>
        <v/>
      </c>
      <c r="BC249" s="41" t="str">
        <f t="shared" si="168"/>
        <v>132</v>
      </c>
      <c r="BD249" s="34">
        <f>IF(ISNUMBER(MATCH(BB249,$BB$6:BB248,0)),2,"")</f>
        <v>2</v>
      </c>
      <c r="BE249" s="34" t="str">
        <f t="shared" si="169"/>
        <v/>
      </c>
      <c r="BK249" s="81">
        <f>IFERROR(IF(D249="",0,MATCH(D249,$D$6:D248,0)),0)+BL249</f>
        <v>0</v>
      </c>
      <c r="BL249" s="81">
        <f t="shared" si="170"/>
        <v>0</v>
      </c>
    </row>
    <row r="250" spans="2:64" x14ac:dyDescent="0.25">
      <c r="B250" s="5">
        <v>244</v>
      </c>
      <c r="C250" s="35" t="str">
        <f>IFERROR(IF(Calculation!D250="","",1),"")</f>
        <v/>
      </c>
      <c r="D250" s="67" t="str">
        <f>IFERROR(IF(INDEX(Mindmap!$B$9:$B$408,B250,1)=0,"",INDEX(Mindmap!$B$9:$B$408,B250,1)),"")</f>
        <v/>
      </c>
      <c r="E250" s="67">
        <f t="shared" si="140"/>
        <v>999999999</v>
      </c>
      <c r="F250" s="67" t="str">
        <f t="shared" ref="F250:F281" si="202">IFERROR(IF(1*$Q250&lt;1*F$6,"",IF(AND(F$5=2,LEN(SUBSTITUTE(LEFT($D250,2),".",""))=1),"0" &amp; SUBSTITUTE(LEFT($D250,2),".",""),SUBSTITUTE(LEFT($D250,2),".",""))),"")</f>
        <v/>
      </c>
      <c r="G250" s="67" t="str">
        <f t="shared" ref="G250:G281" si="203">IFERROR(IF(1*$Q250&lt;1*G$6,"",IF(AND(G$5=2,LEN(SUBSTITUTE(MID($D250,SEARCH(";",SUBSTITUTE($D250,".",";",G$6-1),1)+1,2),".",""))=1),"0" &amp; SUBSTITUTE(MID($D250,SEARCH(";",SUBSTITUTE($D250,".",";",G$6-1),1)+1,2),".",""),SUBSTITUTE(MID($D250,SEARCH(";",SUBSTITUTE($D250,".",";",G$6-1),1)+1,2),".",""))),"")</f>
        <v/>
      </c>
      <c r="H250" s="67" t="str">
        <f t="shared" ref="H250:H281" si="204">IFERROR(IF(1*$Q250&lt;1*H$6,"",IF(AND(H$5=2,LEN(SUBSTITUTE(MID($D250,SEARCH(";",SUBSTITUTE($D250,".",";",H$6-1),1)+1,2),".",""))=1),"0" &amp; SUBSTITUTE(MID($D250,SEARCH(";",SUBSTITUTE($D250,".",";",H$6-1),1)+1,2),".",""),SUBSTITUTE(MID($D250,SEARCH(";",SUBSTITUTE($D250,".",";",H$6-1),1)+1,2),".",""))),"")</f>
        <v/>
      </c>
      <c r="I250" s="67" t="str">
        <f t="shared" ref="I250:I281" si="205">IFERROR(IF(1*$Q250&lt;1*I$6,"",IF(AND(I$5=2,LEN(SUBSTITUTE(MID($D250,SEARCH(";",SUBSTITUTE($D250,".",";",I$6-1),1)+1,2),".",""))=1),"0" &amp; SUBSTITUTE(MID($D250,SEARCH(";",SUBSTITUTE($D250,".",";",I$6-1),1)+1,2),".",""),SUBSTITUTE(MID($D250,SEARCH(";",SUBSTITUTE($D250,".",";",I$6-1),1)+1,2),".",""))),"")</f>
        <v/>
      </c>
      <c r="J250" s="67" t="str">
        <f t="shared" ref="J250:J281" si="206">IFERROR(IF(1*$Q250&lt;1*J$6,"",IF(AND(J$5=2,LEN(SUBSTITUTE(MID($D250,SEARCH(";",SUBSTITUTE($D250,".",";",J$6-1),1)+1,2),".",""))=1),"0" &amp; SUBSTITUTE(MID($D250,SEARCH(";",SUBSTITUTE($D250,".",";",J$6-1),1)+1,2),".",""),SUBSTITUTE(MID($D250,SEARCH(";",SUBSTITUTE($D250,".",";",J$6-1),1)+1,2),".",""))),"")</f>
        <v/>
      </c>
      <c r="K250" s="67" t="str">
        <f t="shared" ref="K250:K281" si="207">IFERROR(IF(1*$Q250&lt;1*K$6,"",IF(AND(K$5=2,LEN(SUBSTITUTE(MID($D250,SEARCH(";",SUBSTITUTE($D250,".",";",K$6-1),1)+1,2),".",""))=1),"0" &amp; SUBSTITUTE(MID($D250,SEARCH(";",SUBSTITUTE($D250,".",";",K$6-1),1)+1,2),".",""),SUBSTITUTE(MID($D250,SEARCH(";",SUBSTITUTE($D250,".",";",K$6-1),1)+1,2),".",""))),"")</f>
        <v/>
      </c>
      <c r="L250" s="67" t="str">
        <f t="shared" ref="L250:L281" si="208">IFERROR(IF(1*$Q250&lt;1*L$6,"",IF(AND(L$5=2,LEN(SUBSTITUTE(MID($D250,SEARCH(";",SUBSTITUTE($D250,".",";",L$6-1),1)+1,2),".",""))=1),"0" &amp; SUBSTITUTE(MID($D250,SEARCH(";",SUBSTITUTE($D250,".",";",L$6-1),1)+1,2),".",""),SUBSTITUTE(MID($D250,SEARCH(";",SUBSTITUTE($D250,".",";",L$6-1),1)+1,2),".",""))),"")</f>
        <v/>
      </c>
      <c r="M250" s="67" t="str">
        <f t="shared" ref="M250:M281" si="209">IFERROR(IF(1*$Q250&lt;1*M$6,"",IF(AND(M$5=2,LEN(SUBSTITUTE(MID($D250,SEARCH(";",SUBSTITUTE($D250,".",";",M$6-1),1)+1,2),".",""))=1),"0" &amp; SUBSTITUTE(MID($D250,SEARCH(";",SUBSTITUTE($D250,".",";",M$6-1),1)+1,2),".",""),SUBSTITUTE(MID($D250,SEARCH(";",SUBSTITUTE($D250,".",";",M$6-1),1)+1,2),".",""))),"")</f>
        <v/>
      </c>
      <c r="N250" s="67" t="str">
        <f t="shared" ref="N250:N281" si="210">IFERROR(IF(1*$Q250&lt;1*N$6,"",IF(AND(N$5=2,LEN(SUBSTITUTE(MID($D250,SEARCH(";",SUBSTITUTE($D250,".",";",N$6-1),1)+1,2),".",""))=1),"0" &amp; SUBSTITUTE(MID($D250,SEARCH(";",SUBSTITUTE($D250,".",";",N$6-1),1)+1,2),".",""),SUBSTITUTE(MID($D250,SEARCH(";",SUBSTITUTE($D250,".",";",N$6-1),1)+1,2),".",""))),"")</f>
        <v/>
      </c>
      <c r="O250" s="67" t="str">
        <f t="shared" ref="O250:O281" si="211">IFERROR(IF(1*$Q250&lt;1*O$6,"",IF(AND(O$5=2,LEN(SUBSTITUTE(MID($D250,SEARCH(";",SUBSTITUTE($D250,".",";",O$6-1),1)+1,2),".",""))=1),"0" &amp; SUBSTITUTE(MID($D250,SEARCH(";",SUBSTITUTE($D250,".",";",O$6-1),1)+1,2),".",""),SUBSTITUTE(MID($D250,SEARCH(";",SUBSTITUTE($D250,".",";",O$6-1),1)+1,2),".",""))),"")</f>
        <v/>
      </c>
      <c r="P250" s="67" t="str">
        <f t="shared" ref="P250:P281" si="212">F250&amp;G250&amp;H250&amp;I250&amp;J250&amp;K250&amp;L250&amp;M250&amp;N250&amp;O250</f>
        <v/>
      </c>
      <c r="Q250" s="67" t="str">
        <f t="shared" ref="Q250:Q281" si="213">IF(LEN(D250)&gt;0,LEN(D250)-LEN(SUBSTITUTE(D250,".",""))+1,"")</f>
        <v/>
      </c>
      <c r="R250" s="37" t="str">
        <f t="shared" si="151"/>
        <v/>
      </c>
      <c r="S250" s="67">
        <f t="shared" si="161"/>
        <v>999999999</v>
      </c>
      <c r="T250" s="67" t="str">
        <f t="shared" si="152"/>
        <v/>
      </c>
      <c r="U250" s="68" t="str">
        <f>IFERROR(""&amp;INDEX(automaticUpdate,MATCH(Calculation!T250,changerange,0),1),"")</f>
        <v/>
      </c>
      <c r="V250" s="68" t="str">
        <f>IFERROR(IF(LEN(INDEX(Mindmap!$D$9:$D$407,MATCH(Calculation!T250,changerange,0),1))=0,"",INDEX(Mindmap!$D$9:$D$407,MATCH(Calculation!T250,changerange,0),1)),"")</f>
        <v/>
      </c>
      <c r="W250" s="67" t="str">
        <f t="shared" ref="W250:W281" si="214">T250 &amp; " - " &amp;U250</f>
        <v xml:space="preserve"> - </v>
      </c>
      <c r="X250" s="34" t="str">
        <f t="array" ref="X250">IFERROR(IF(AND(LEN(T250)&gt;0, Y250&gt;1),IF(MATCH(1,(IFERROR(SEARCH(T250&amp;".",$T$7:$T$406),0)),0)&gt;0,""),""),maxL)</f>
        <v/>
      </c>
      <c r="Y250" s="35" t="str">
        <f t="shared" si="162"/>
        <v/>
      </c>
      <c r="Z250" s="34" t="str">
        <f t="shared" si="154"/>
        <v/>
      </c>
      <c r="AA250" s="36" t="str">
        <f t="shared" si="155"/>
        <v/>
      </c>
      <c r="AB250" s="34" t="str">
        <f t="shared" ref="AB250:AB281" si="215">IF(Y250=2,ROW(Y250)-ROW($AB$6),"")</f>
        <v/>
      </c>
      <c r="AC250" s="35" t="str">
        <f t="shared" ref="AC250:AC281" si="216">IFERROR(Y250*Z250,"")</f>
        <v/>
      </c>
      <c r="AH250" s="80" t="str">
        <f t="shared" si="158"/>
        <v/>
      </c>
      <c r="AI250" s="39" t="str">
        <f t="array" aca="1" ref="AI250" ca="1">IF(AND(X250="",ISNUMBER(Y250)),IF(Y250=1,IF($AJ$5&lt;=COUNTIF($Y$7:$Y$406,1),COUNTIF($Y$7:Y250,1),IFERROR(IF($BI$20="Y",0.5,1)*$AJ$5*COUNTIF($Y$7:Y250,1)/(1+COUNTIF($Y$7:$Y$406,1)), COUNTIF($Y$7:Y250,1))),
IF(OR(Y251=Y252,AND(Y251&gt;Y250,Y249&gt;=Y250)),AVERAGE(OFFSET(AJ250,0,0,IFERROR(MATCH(TRUE,Y251:$Y$406&lt;=Y250,0),406),1)),MIN(OFFSET(AJ250,0,0,IFERROR(MATCH(Y250,Y251:$Y$406,0),406),1)))),"")</f>
        <v/>
      </c>
      <c r="AJ250" s="40" t="str">
        <f>IF(ISNUMBER(X250),COUNT($X$7:X250),"")</f>
        <v/>
      </c>
      <c r="AL250" s="40" t="str">
        <f t="shared" si="163"/>
        <v/>
      </c>
      <c r="AM250" s="40" t="str">
        <f t="shared" si="164"/>
        <v/>
      </c>
      <c r="AP250" s="34" t="str">
        <f t="shared" si="165"/>
        <v/>
      </c>
      <c r="AQ250" s="34" t="str">
        <f t="shared" si="159"/>
        <v/>
      </c>
      <c r="AS250" s="5"/>
      <c r="AT250" s="16"/>
      <c r="AU250" s="16"/>
      <c r="AV250" s="108"/>
      <c r="AW250" s="109"/>
      <c r="AX250" s="34" t="str">
        <f t="shared" si="166"/>
        <v/>
      </c>
      <c r="AY250" s="34" t="str">
        <f t="shared" si="167"/>
        <v/>
      </c>
      <c r="BA250" s="91" t="str">
        <f>IF(OR(BB250="",BC250&lt;&gt;"",BD250&lt;&gt;""),"",COUNT($BA$6:BA249)+1)</f>
        <v/>
      </c>
      <c r="BB250" s="90" t="str">
        <f t="shared" si="171"/>
        <v/>
      </c>
      <c r="BC250" s="41" t="str">
        <f t="shared" si="168"/>
        <v>132</v>
      </c>
      <c r="BD250" s="34">
        <f>IF(ISNUMBER(MATCH(BB250,$BB$6:BB249,0)),2,"")</f>
        <v>2</v>
      </c>
      <c r="BE250" s="34" t="str">
        <f t="shared" si="169"/>
        <v/>
      </c>
      <c r="BK250" s="81">
        <f>IFERROR(IF(D250="",0,MATCH(D250,$D$6:D249,0)),0)+BL250</f>
        <v>0</v>
      </c>
      <c r="BL250" s="81">
        <f t="shared" si="170"/>
        <v>0</v>
      </c>
    </row>
    <row r="251" spans="2:64" x14ac:dyDescent="0.25">
      <c r="B251" s="5">
        <v>245</v>
      </c>
      <c r="C251" s="35" t="str">
        <f>IFERROR(IF(Calculation!D251="","",1),"")</f>
        <v/>
      </c>
      <c r="D251" s="67" t="str">
        <f>IFERROR(IF(INDEX(Mindmap!$B$9:$B$408,B251,1)=0,"",INDEX(Mindmap!$B$9:$B$408,B251,1)),"")</f>
        <v/>
      </c>
      <c r="E251" s="67">
        <f t="shared" si="140"/>
        <v>999999999</v>
      </c>
      <c r="F251" s="67" t="str">
        <f t="shared" si="202"/>
        <v/>
      </c>
      <c r="G251" s="67" t="str">
        <f t="shared" si="203"/>
        <v/>
      </c>
      <c r="H251" s="67" t="str">
        <f t="shared" si="204"/>
        <v/>
      </c>
      <c r="I251" s="67" t="str">
        <f t="shared" si="205"/>
        <v/>
      </c>
      <c r="J251" s="67" t="str">
        <f t="shared" si="206"/>
        <v/>
      </c>
      <c r="K251" s="67" t="str">
        <f t="shared" si="207"/>
        <v/>
      </c>
      <c r="L251" s="67" t="str">
        <f t="shared" si="208"/>
        <v/>
      </c>
      <c r="M251" s="67" t="str">
        <f t="shared" si="209"/>
        <v/>
      </c>
      <c r="N251" s="67" t="str">
        <f t="shared" si="210"/>
        <v/>
      </c>
      <c r="O251" s="67" t="str">
        <f t="shared" si="211"/>
        <v/>
      </c>
      <c r="P251" s="67" t="str">
        <f t="shared" si="212"/>
        <v/>
      </c>
      <c r="Q251" s="67" t="str">
        <f t="shared" si="213"/>
        <v/>
      </c>
      <c r="R251" s="37" t="str">
        <f t="shared" si="151"/>
        <v/>
      </c>
      <c r="S251" s="67">
        <f t="shared" si="161"/>
        <v>999999999</v>
      </c>
      <c r="T251" s="67" t="str">
        <f t="shared" si="152"/>
        <v/>
      </c>
      <c r="U251" s="68" t="str">
        <f>IFERROR(""&amp;INDEX(automaticUpdate,MATCH(Calculation!T251,changerange,0),1),"")</f>
        <v/>
      </c>
      <c r="V251" s="68" t="str">
        <f>IFERROR(IF(LEN(INDEX(Mindmap!$D$9:$D$407,MATCH(Calculation!T251,changerange,0),1))=0,"",INDEX(Mindmap!$D$9:$D$407,MATCH(Calculation!T251,changerange,0),1)),"")</f>
        <v/>
      </c>
      <c r="W251" s="67" t="str">
        <f t="shared" si="214"/>
        <v xml:space="preserve"> - </v>
      </c>
      <c r="X251" s="34" t="str">
        <f t="array" ref="X251">IFERROR(IF(AND(LEN(T251)&gt;0, Y251&gt;1),IF(MATCH(1,(IFERROR(SEARCH(T251&amp;".",$T$7:$T$406),0)),0)&gt;0,""),""),maxL)</f>
        <v/>
      </c>
      <c r="Y251" s="35" t="str">
        <f t="shared" si="162"/>
        <v/>
      </c>
      <c r="Z251" s="34" t="str">
        <f t="shared" si="154"/>
        <v/>
      </c>
      <c r="AA251" s="36" t="str">
        <f t="shared" si="155"/>
        <v/>
      </c>
      <c r="AB251" s="34" t="str">
        <f t="shared" si="215"/>
        <v/>
      </c>
      <c r="AC251" s="35" t="str">
        <f t="shared" si="216"/>
        <v/>
      </c>
      <c r="AH251" s="80" t="str">
        <f t="shared" si="158"/>
        <v/>
      </c>
      <c r="AI251" s="39" t="str">
        <f t="array" aca="1" ref="AI251" ca="1">IF(AND(X251="",ISNUMBER(Y251)),IF(Y251=1,IF($AJ$5&lt;=COUNTIF($Y$7:$Y$406,1),COUNTIF($Y$7:Y251,1),IFERROR(IF($BI$20="Y",0.5,1)*$AJ$5*COUNTIF($Y$7:Y251,1)/(1+COUNTIF($Y$7:$Y$406,1)), COUNTIF($Y$7:Y251,1))),
IF(OR(Y252=Y253,AND(Y252&gt;Y251,Y250&gt;=Y251)),AVERAGE(OFFSET(AJ251,0,0,IFERROR(MATCH(TRUE,Y252:$Y$406&lt;=Y251,0),406),1)),MIN(OFFSET(AJ251,0,0,IFERROR(MATCH(Y251,Y252:$Y$406,0),406),1)))),"")</f>
        <v/>
      </c>
      <c r="AJ251" s="40" t="str">
        <f>IF(ISNUMBER(X251),COUNT($X$7:X251),"")</f>
        <v/>
      </c>
      <c r="AL251" s="40" t="str">
        <f t="shared" si="163"/>
        <v/>
      </c>
      <c r="AM251" s="40" t="str">
        <f t="shared" si="164"/>
        <v/>
      </c>
      <c r="AP251" s="34" t="str">
        <f t="shared" si="165"/>
        <v/>
      </c>
      <c r="AQ251" s="34" t="str">
        <f t="shared" si="159"/>
        <v/>
      </c>
      <c r="AS251" s="5"/>
      <c r="AT251" s="16"/>
      <c r="AU251" s="16"/>
      <c r="AV251" s="108"/>
      <c r="AW251" s="109"/>
      <c r="AX251" s="34" t="str">
        <f t="shared" si="166"/>
        <v/>
      </c>
      <c r="AY251" s="34" t="str">
        <f t="shared" si="167"/>
        <v/>
      </c>
      <c r="BA251" s="91" t="str">
        <f>IF(OR(BB251="",BC251&lt;&gt;"",BD251&lt;&gt;""),"",COUNT($BA$6:BA250)+1)</f>
        <v/>
      </c>
      <c r="BB251" s="90" t="str">
        <f t="shared" si="171"/>
        <v/>
      </c>
      <c r="BC251" s="41" t="str">
        <f t="shared" si="168"/>
        <v>132</v>
      </c>
      <c r="BD251" s="34">
        <f>IF(ISNUMBER(MATCH(BB251,$BB$6:BB250,0)),2,"")</f>
        <v>2</v>
      </c>
      <c r="BE251" s="34" t="str">
        <f t="shared" si="169"/>
        <v/>
      </c>
      <c r="BK251" s="81">
        <f>IFERROR(IF(D251="",0,MATCH(D251,$D$6:D250,0)),0)+BL251</f>
        <v>0</v>
      </c>
      <c r="BL251" s="81">
        <f t="shared" si="170"/>
        <v>0</v>
      </c>
    </row>
    <row r="252" spans="2:64" x14ac:dyDescent="0.25">
      <c r="B252" s="5">
        <v>246</v>
      </c>
      <c r="C252" s="35" t="str">
        <f>IFERROR(IF(Calculation!D252="","",1),"")</f>
        <v/>
      </c>
      <c r="D252" s="67" t="str">
        <f>IFERROR(IF(INDEX(Mindmap!$B$9:$B$408,B252,1)=0,"",INDEX(Mindmap!$B$9:$B$408,B252,1)),"")</f>
        <v/>
      </c>
      <c r="E252" s="67">
        <f t="shared" si="140"/>
        <v>999999999</v>
      </c>
      <c r="F252" s="67" t="str">
        <f t="shared" si="202"/>
        <v/>
      </c>
      <c r="G252" s="67" t="str">
        <f t="shared" si="203"/>
        <v/>
      </c>
      <c r="H252" s="67" t="str">
        <f t="shared" si="204"/>
        <v/>
      </c>
      <c r="I252" s="67" t="str">
        <f t="shared" si="205"/>
        <v/>
      </c>
      <c r="J252" s="67" t="str">
        <f t="shared" si="206"/>
        <v/>
      </c>
      <c r="K252" s="67" t="str">
        <f t="shared" si="207"/>
        <v/>
      </c>
      <c r="L252" s="67" t="str">
        <f t="shared" si="208"/>
        <v/>
      </c>
      <c r="M252" s="67" t="str">
        <f t="shared" si="209"/>
        <v/>
      </c>
      <c r="N252" s="67" t="str">
        <f t="shared" si="210"/>
        <v/>
      </c>
      <c r="O252" s="67" t="str">
        <f t="shared" si="211"/>
        <v/>
      </c>
      <c r="P252" s="67" t="str">
        <f t="shared" si="212"/>
        <v/>
      </c>
      <c r="Q252" s="67" t="str">
        <f t="shared" si="213"/>
        <v/>
      </c>
      <c r="R252" s="37" t="str">
        <f t="shared" si="151"/>
        <v/>
      </c>
      <c r="S252" s="67">
        <f t="shared" si="161"/>
        <v>999999999</v>
      </c>
      <c r="T252" s="67" t="str">
        <f t="shared" si="152"/>
        <v/>
      </c>
      <c r="U252" s="68" t="str">
        <f>IFERROR(""&amp;INDEX(automaticUpdate,MATCH(Calculation!T252,changerange,0),1),"")</f>
        <v/>
      </c>
      <c r="V252" s="68" t="str">
        <f>IFERROR(IF(LEN(INDEX(Mindmap!$D$9:$D$407,MATCH(Calculation!T252,changerange,0),1))=0,"",INDEX(Mindmap!$D$9:$D$407,MATCH(Calculation!T252,changerange,0),1)),"")</f>
        <v/>
      </c>
      <c r="W252" s="67" t="str">
        <f t="shared" si="214"/>
        <v xml:space="preserve"> - </v>
      </c>
      <c r="X252" s="34" t="str">
        <f t="array" ref="X252">IFERROR(IF(AND(LEN(T252)&gt;0, Y252&gt;1),IF(MATCH(1,(IFERROR(SEARCH(T252&amp;".",$T$7:$T$406),0)),0)&gt;0,""),""),maxL)</f>
        <v/>
      </c>
      <c r="Y252" s="35" t="str">
        <f t="shared" si="162"/>
        <v/>
      </c>
      <c r="Z252" s="34" t="str">
        <f t="shared" si="154"/>
        <v/>
      </c>
      <c r="AA252" s="36" t="str">
        <f t="shared" si="155"/>
        <v/>
      </c>
      <c r="AB252" s="34" t="str">
        <f t="shared" si="215"/>
        <v/>
      </c>
      <c r="AC252" s="35" t="str">
        <f t="shared" si="216"/>
        <v/>
      </c>
      <c r="AH252" s="80" t="str">
        <f t="shared" si="158"/>
        <v/>
      </c>
      <c r="AI252" s="39" t="str">
        <f t="array" aca="1" ref="AI252" ca="1">IF(AND(X252="",ISNUMBER(Y252)),IF(Y252=1,IF($AJ$5&lt;=COUNTIF($Y$7:$Y$406,1),COUNTIF($Y$7:Y252,1),IFERROR(IF($BI$20="Y",0.5,1)*$AJ$5*COUNTIF($Y$7:Y252,1)/(1+COUNTIF($Y$7:$Y$406,1)), COUNTIF($Y$7:Y252,1))),
IF(OR(Y253=Y254,AND(Y253&gt;Y252,Y251&gt;=Y252)),AVERAGE(OFFSET(AJ252,0,0,IFERROR(MATCH(TRUE,Y253:$Y$406&lt;=Y252,0),406),1)),MIN(OFFSET(AJ252,0,0,IFERROR(MATCH(Y252,Y253:$Y$406,0),406),1)))),"")</f>
        <v/>
      </c>
      <c r="AJ252" s="40" t="str">
        <f>IF(ISNUMBER(X252),COUNT($X$7:X252),"")</f>
        <v/>
      </c>
      <c r="AL252" s="40" t="str">
        <f t="shared" si="163"/>
        <v/>
      </c>
      <c r="AM252" s="40" t="str">
        <f t="shared" si="164"/>
        <v/>
      </c>
      <c r="AP252" s="34" t="str">
        <f t="shared" si="165"/>
        <v/>
      </c>
      <c r="AQ252" s="34" t="str">
        <f t="shared" si="159"/>
        <v/>
      </c>
      <c r="AS252" s="5"/>
      <c r="AT252" s="16"/>
      <c r="AU252" s="16"/>
      <c r="AV252" s="108"/>
      <c r="AW252" s="109"/>
      <c r="AX252" s="34" t="str">
        <f t="shared" si="166"/>
        <v/>
      </c>
      <c r="AY252" s="34" t="str">
        <f t="shared" si="167"/>
        <v/>
      </c>
      <c r="BA252" s="91" t="str">
        <f>IF(OR(BB252="",BC252&lt;&gt;"",BD252&lt;&gt;""),"",COUNT($BA$6:BA251)+1)</f>
        <v/>
      </c>
      <c r="BB252" s="90" t="str">
        <f t="shared" si="171"/>
        <v/>
      </c>
      <c r="BC252" s="41" t="str">
        <f t="shared" si="168"/>
        <v>132</v>
      </c>
      <c r="BD252" s="34">
        <f>IF(ISNUMBER(MATCH(BB252,$BB$6:BB251,0)),2,"")</f>
        <v>2</v>
      </c>
      <c r="BE252" s="34" t="str">
        <f t="shared" si="169"/>
        <v/>
      </c>
      <c r="BK252" s="81">
        <f>IFERROR(IF(D252="",0,MATCH(D252,$D$6:D251,0)),0)+BL252</f>
        <v>0</v>
      </c>
      <c r="BL252" s="81">
        <f t="shared" si="170"/>
        <v>0</v>
      </c>
    </row>
    <row r="253" spans="2:64" x14ac:dyDescent="0.25">
      <c r="B253" s="5">
        <v>247</v>
      </c>
      <c r="C253" s="35" t="str">
        <f>IFERROR(IF(Calculation!D253="","",1),"")</f>
        <v/>
      </c>
      <c r="D253" s="67" t="str">
        <f>IFERROR(IF(INDEX(Mindmap!$B$9:$B$408,B253,1)=0,"",INDEX(Mindmap!$B$9:$B$408,B253,1)),"")</f>
        <v/>
      </c>
      <c r="E253" s="67">
        <f t="shared" si="140"/>
        <v>999999999</v>
      </c>
      <c r="F253" s="67" t="str">
        <f t="shared" si="202"/>
        <v/>
      </c>
      <c r="G253" s="67" t="str">
        <f t="shared" si="203"/>
        <v/>
      </c>
      <c r="H253" s="67" t="str">
        <f t="shared" si="204"/>
        <v/>
      </c>
      <c r="I253" s="67" t="str">
        <f t="shared" si="205"/>
        <v/>
      </c>
      <c r="J253" s="67" t="str">
        <f t="shared" si="206"/>
        <v/>
      </c>
      <c r="K253" s="67" t="str">
        <f t="shared" si="207"/>
        <v/>
      </c>
      <c r="L253" s="67" t="str">
        <f t="shared" si="208"/>
        <v/>
      </c>
      <c r="M253" s="67" t="str">
        <f t="shared" si="209"/>
        <v/>
      </c>
      <c r="N253" s="67" t="str">
        <f t="shared" si="210"/>
        <v/>
      </c>
      <c r="O253" s="67" t="str">
        <f t="shared" si="211"/>
        <v/>
      </c>
      <c r="P253" s="67" t="str">
        <f t="shared" si="212"/>
        <v/>
      </c>
      <c r="Q253" s="67" t="str">
        <f t="shared" si="213"/>
        <v/>
      </c>
      <c r="R253" s="37" t="str">
        <f t="shared" si="151"/>
        <v/>
      </c>
      <c r="S253" s="67">
        <f t="shared" si="161"/>
        <v>999999999</v>
      </c>
      <c r="T253" s="67" t="str">
        <f t="shared" si="152"/>
        <v/>
      </c>
      <c r="U253" s="68" t="str">
        <f>IFERROR(""&amp;INDEX(automaticUpdate,MATCH(Calculation!T253,changerange,0),1),"")</f>
        <v/>
      </c>
      <c r="V253" s="68" t="str">
        <f>IFERROR(IF(LEN(INDEX(Mindmap!$D$9:$D$407,MATCH(Calculation!T253,changerange,0),1))=0,"",INDEX(Mindmap!$D$9:$D$407,MATCH(Calculation!T253,changerange,0),1)),"")</f>
        <v/>
      </c>
      <c r="W253" s="67" t="str">
        <f t="shared" si="214"/>
        <v xml:space="preserve"> - </v>
      </c>
      <c r="X253" s="34" t="str">
        <f t="array" ref="X253">IFERROR(IF(AND(LEN(T253)&gt;0, Y253&gt;1),IF(MATCH(1,(IFERROR(SEARCH(T253&amp;".",$T$7:$T$406),0)),0)&gt;0,""),""),maxL)</f>
        <v/>
      </c>
      <c r="Y253" s="35" t="str">
        <f t="shared" si="162"/>
        <v/>
      </c>
      <c r="Z253" s="34" t="str">
        <f t="shared" si="154"/>
        <v/>
      </c>
      <c r="AA253" s="36" t="str">
        <f t="shared" si="155"/>
        <v/>
      </c>
      <c r="AB253" s="34" t="str">
        <f t="shared" si="215"/>
        <v/>
      </c>
      <c r="AC253" s="35" t="str">
        <f t="shared" si="216"/>
        <v/>
      </c>
      <c r="AH253" s="80" t="str">
        <f t="shared" si="158"/>
        <v/>
      </c>
      <c r="AI253" s="39" t="str">
        <f t="array" aca="1" ref="AI253" ca="1">IF(AND(X253="",ISNUMBER(Y253)),IF(Y253=1,IF($AJ$5&lt;=COUNTIF($Y$7:$Y$406,1),COUNTIF($Y$7:Y253,1),IFERROR(IF($BI$20="Y",0.5,1)*$AJ$5*COUNTIF($Y$7:Y253,1)/(1+COUNTIF($Y$7:$Y$406,1)), COUNTIF($Y$7:Y253,1))),
IF(OR(Y254=Y255,AND(Y254&gt;Y253,Y252&gt;=Y253)),AVERAGE(OFFSET(AJ253,0,0,IFERROR(MATCH(TRUE,Y254:$Y$406&lt;=Y253,0),406),1)),MIN(OFFSET(AJ253,0,0,IFERROR(MATCH(Y253,Y254:$Y$406,0),406),1)))),"")</f>
        <v/>
      </c>
      <c r="AJ253" s="40" t="str">
        <f>IF(ISNUMBER(X253),COUNT($X$7:X253),"")</f>
        <v/>
      </c>
      <c r="AL253" s="40" t="str">
        <f t="shared" si="163"/>
        <v/>
      </c>
      <c r="AM253" s="40" t="str">
        <f t="shared" si="164"/>
        <v/>
      </c>
      <c r="AP253" s="34" t="str">
        <f t="shared" si="165"/>
        <v/>
      </c>
      <c r="AQ253" s="34" t="str">
        <f t="shared" si="159"/>
        <v/>
      </c>
      <c r="AS253" s="5"/>
      <c r="AT253" s="16"/>
      <c r="AU253" s="16"/>
      <c r="AV253" s="108"/>
      <c r="AW253" s="109"/>
      <c r="AX253" s="34" t="str">
        <f t="shared" si="166"/>
        <v/>
      </c>
      <c r="AY253" s="34" t="str">
        <f t="shared" si="167"/>
        <v/>
      </c>
      <c r="BA253" s="91" t="str">
        <f>IF(OR(BB253="",BC253&lt;&gt;"",BD253&lt;&gt;""),"",COUNT($BA$6:BA252)+1)</f>
        <v/>
      </c>
      <c r="BB253" s="90" t="str">
        <f t="shared" si="171"/>
        <v/>
      </c>
      <c r="BC253" s="41" t="str">
        <f t="shared" si="168"/>
        <v>132</v>
      </c>
      <c r="BD253" s="34">
        <f>IF(ISNUMBER(MATCH(BB253,$BB$6:BB252,0)),2,"")</f>
        <v>2</v>
      </c>
      <c r="BE253" s="34" t="str">
        <f t="shared" si="169"/>
        <v/>
      </c>
      <c r="BK253" s="81">
        <f>IFERROR(IF(D253="",0,MATCH(D253,$D$6:D252,0)),0)+BL253</f>
        <v>0</v>
      </c>
      <c r="BL253" s="81">
        <f t="shared" si="170"/>
        <v>0</v>
      </c>
    </row>
    <row r="254" spans="2:64" x14ac:dyDescent="0.25">
      <c r="B254" s="5">
        <v>248</v>
      </c>
      <c r="C254" s="35" t="str">
        <f>IFERROR(IF(Calculation!D254="","",1),"")</f>
        <v/>
      </c>
      <c r="D254" s="67" t="str">
        <f>IFERROR(IF(INDEX(Mindmap!$B$9:$B$408,B254,1)=0,"",INDEX(Mindmap!$B$9:$B$408,B254,1)),"")</f>
        <v/>
      </c>
      <c r="E254" s="67">
        <f t="shared" si="140"/>
        <v>999999999</v>
      </c>
      <c r="F254" s="67" t="str">
        <f t="shared" si="202"/>
        <v/>
      </c>
      <c r="G254" s="67" t="str">
        <f t="shared" si="203"/>
        <v/>
      </c>
      <c r="H254" s="67" t="str">
        <f t="shared" si="204"/>
        <v/>
      </c>
      <c r="I254" s="67" t="str">
        <f t="shared" si="205"/>
        <v/>
      </c>
      <c r="J254" s="67" t="str">
        <f t="shared" si="206"/>
        <v/>
      </c>
      <c r="K254" s="67" t="str">
        <f t="shared" si="207"/>
        <v/>
      </c>
      <c r="L254" s="67" t="str">
        <f t="shared" si="208"/>
        <v/>
      </c>
      <c r="M254" s="67" t="str">
        <f t="shared" si="209"/>
        <v/>
      </c>
      <c r="N254" s="67" t="str">
        <f t="shared" si="210"/>
        <v/>
      </c>
      <c r="O254" s="67" t="str">
        <f t="shared" si="211"/>
        <v/>
      </c>
      <c r="P254" s="67" t="str">
        <f t="shared" si="212"/>
        <v/>
      </c>
      <c r="Q254" s="67" t="str">
        <f t="shared" si="213"/>
        <v/>
      </c>
      <c r="R254" s="37" t="str">
        <f t="shared" si="151"/>
        <v/>
      </c>
      <c r="S254" s="67">
        <f t="shared" si="161"/>
        <v>999999999</v>
      </c>
      <c r="T254" s="67" t="str">
        <f t="shared" si="152"/>
        <v/>
      </c>
      <c r="U254" s="68" t="str">
        <f>IFERROR(""&amp;INDEX(automaticUpdate,MATCH(Calculation!T254,changerange,0),1),"")</f>
        <v/>
      </c>
      <c r="V254" s="68" t="str">
        <f>IFERROR(IF(LEN(INDEX(Mindmap!$D$9:$D$407,MATCH(Calculation!T254,changerange,0),1))=0,"",INDEX(Mindmap!$D$9:$D$407,MATCH(Calculation!T254,changerange,0),1)),"")</f>
        <v/>
      </c>
      <c r="W254" s="67" t="str">
        <f t="shared" si="214"/>
        <v xml:space="preserve"> - </v>
      </c>
      <c r="X254" s="34" t="str">
        <f t="array" ref="X254">IFERROR(IF(AND(LEN(T254)&gt;0, Y254&gt;1),IF(MATCH(1,(IFERROR(SEARCH(T254&amp;".",$T$7:$T$406),0)),0)&gt;0,""),""),maxL)</f>
        <v/>
      </c>
      <c r="Y254" s="35" t="str">
        <f t="shared" si="162"/>
        <v/>
      </c>
      <c r="Z254" s="34" t="str">
        <f t="shared" si="154"/>
        <v/>
      </c>
      <c r="AA254" s="36" t="str">
        <f t="shared" si="155"/>
        <v/>
      </c>
      <c r="AB254" s="34" t="str">
        <f t="shared" si="215"/>
        <v/>
      </c>
      <c r="AC254" s="35" t="str">
        <f t="shared" si="216"/>
        <v/>
      </c>
      <c r="AH254" s="80" t="str">
        <f t="shared" si="158"/>
        <v/>
      </c>
      <c r="AI254" s="39" t="str">
        <f t="array" aca="1" ref="AI254" ca="1">IF(AND(X254="",ISNUMBER(Y254)),IF(Y254=1,IF($AJ$5&lt;=COUNTIF($Y$7:$Y$406,1),COUNTIF($Y$7:Y254,1),IFERROR(IF($BI$20="Y",0.5,1)*$AJ$5*COUNTIF($Y$7:Y254,1)/(1+COUNTIF($Y$7:$Y$406,1)), COUNTIF($Y$7:Y254,1))),
IF(OR(Y255=Y256,AND(Y255&gt;Y254,Y253&gt;=Y254)),AVERAGE(OFFSET(AJ254,0,0,IFERROR(MATCH(TRUE,Y255:$Y$406&lt;=Y254,0),406),1)),MIN(OFFSET(AJ254,0,0,IFERROR(MATCH(Y254,Y255:$Y$406,0),406),1)))),"")</f>
        <v/>
      </c>
      <c r="AJ254" s="40" t="str">
        <f>IF(ISNUMBER(X254),COUNT($X$7:X254),"")</f>
        <v/>
      </c>
      <c r="AL254" s="40" t="str">
        <f t="shared" si="163"/>
        <v/>
      </c>
      <c r="AM254" s="40" t="str">
        <f t="shared" si="164"/>
        <v/>
      </c>
      <c r="AP254" s="34" t="str">
        <f t="shared" si="165"/>
        <v/>
      </c>
      <c r="AQ254" s="34" t="str">
        <f t="shared" si="159"/>
        <v/>
      </c>
      <c r="AS254" s="5"/>
      <c r="AT254" s="16"/>
      <c r="AU254" s="16"/>
      <c r="AV254" s="108"/>
      <c r="AW254" s="109"/>
      <c r="AX254" s="34" t="str">
        <f t="shared" si="166"/>
        <v/>
      </c>
      <c r="AY254" s="34" t="str">
        <f t="shared" si="167"/>
        <v/>
      </c>
      <c r="BA254" s="91" t="str">
        <f>IF(OR(BB254="",BC254&lt;&gt;"",BD254&lt;&gt;""),"",COUNT($BA$6:BA253)+1)</f>
        <v/>
      </c>
      <c r="BB254" s="90" t="str">
        <f t="shared" si="171"/>
        <v/>
      </c>
      <c r="BC254" s="41" t="str">
        <f t="shared" si="168"/>
        <v>132</v>
      </c>
      <c r="BD254" s="34">
        <f>IF(ISNUMBER(MATCH(BB254,$BB$6:BB253,0)),2,"")</f>
        <v>2</v>
      </c>
      <c r="BE254" s="34" t="str">
        <f t="shared" si="169"/>
        <v/>
      </c>
      <c r="BK254" s="81">
        <f>IFERROR(IF(D254="",0,MATCH(D254,$D$6:D253,0)),0)+BL254</f>
        <v>0</v>
      </c>
      <c r="BL254" s="81">
        <f t="shared" si="170"/>
        <v>0</v>
      </c>
    </row>
    <row r="255" spans="2:64" x14ac:dyDescent="0.25">
      <c r="B255" s="5">
        <v>249</v>
      </c>
      <c r="C255" s="35" t="str">
        <f>IFERROR(IF(Calculation!D255="","",1),"")</f>
        <v/>
      </c>
      <c r="D255" s="67" t="str">
        <f>IFERROR(IF(INDEX(Mindmap!$B$9:$B$408,B255,1)=0,"",INDEX(Mindmap!$B$9:$B$408,B255,1)),"")</f>
        <v/>
      </c>
      <c r="E255" s="67">
        <f t="shared" si="140"/>
        <v>999999999</v>
      </c>
      <c r="F255" s="67" t="str">
        <f t="shared" si="202"/>
        <v/>
      </c>
      <c r="G255" s="67" t="str">
        <f t="shared" si="203"/>
        <v/>
      </c>
      <c r="H255" s="67" t="str">
        <f t="shared" si="204"/>
        <v/>
      </c>
      <c r="I255" s="67" t="str">
        <f t="shared" si="205"/>
        <v/>
      </c>
      <c r="J255" s="67" t="str">
        <f t="shared" si="206"/>
        <v/>
      </c>
      <c r="K255" s="67" t="str">
        <f t="shared" si="207"/>
        <v/>
      </c>
      <c r="L255" s="67" t="str">
        <f t="shared" si="208"/>
        <v/>
      </c>
      <c r="M255" s="67" t="str">
        <f t="shared" si="209"/>
        <v/>
      </c>
      <c r="N255" s="67" t="str">
        <f t="shared" si="210"/>
        <v/>
      </c>
      <c r="O255" s="67" t="str">
        <f t="shared" si="211"/>
        <v/>
      </c>
      <c r="P255" s="67" t="str">
        <f t="shared" si="212"/>
        <v/>
      </c>
      <c r="Q255" s="67" t="str">
        <f t="shared" si="213"/>
        <v/>
      </c>
      <c r="R255" s="37" t="str">
        <f t="shared" si="151"/>
        <v/>
      </c>
      <c r="S255" s="67">
        <f t="shared" si="161"/>
        <v>999999999</v>
      </c>
      <c r="T255" s="67" t="str">
        <f t="shared" si="152"/>
        <v/>
      </c>
      <c r="U255" s="68" t="str">
        <f>IFERROR(""&amp;INDEX(automaticUpdate,MATCH(Calculation!T255,changerange,0),1),"")</f>
        <v/>
      </c>
      <c r="V255" s="68" t="str">
        <f>IFERROR(IF(LEN(INDEX(Mindmap!$D$9:$D$407,MATCH(Calculation!T255,changerange,0),1))=0,"",INDEX(Mindmap!$D$9:$D$407,MATCH(Calculation!T255,changerange,0),1)),"")</f>
        <v/>
      </c>
      <c r="W255" s="67" t="str">
        <f t="shared" si="214"/>
        <v xml:space="preserve"> - </v>
      </c>
      <c r="X255" s="34" t="str">
        <f t="array" ref="X255">IFERROR(IF(AND(LEN(T255)&gt;0, Y255&gt;1),IF(MATCH(1,(IFERROR(SEARCH(T255&amp;".",$T$7:$T$406),0)),0)&gt;0,""),""),maxL)</f>
        <v/>
      </c>
      <c r="Y255" s="35" t="str">
        <f t="shared" si="162"/>
        <v/>
      </c>
      <c r="Z255" s="34" t="str">
        <f t="shared" si="154"/>
        <v/>
      </c>
      <c r="AA255" s="36" t="str">
        <f t="shared" si="155"/>
        <v/>
      </c>
      <c r="AB255" s="34" t="str">
        <f t="shared" si="215"/>
        <v/>
      </c>
      <c r="AC255" s="35" t="str">
        <f t="shared" si="216"/>
        <v/>
      </c>
      <c r="AH255" s="80" t="str">
        <f t="shared" si="158"/>
        <v/>
      </c>
      <c r="AI255" s="39" t="str">
        <f t="array" aca="1" ref="AI255" ca="1">IF(AND(X255="",ISNUMBER(Y255)),IF(Y255=1,IF($AJ$5&lt;=COUNTIF($Y$7:$Y$406,1),COUNTIF($Y$7:Y255,1),IFERROR(IF($BI$20="Y",0.5,1)*$AJ$5*COUNTIF($Y$7:Y255,1)/(1+COUNTIF($Y$7:$Y$406,1)), COUNTIF($Y$7:Y255,1))),
IF(OR(Y256=Y257,AND(Y256&gt;Y255,Y254&gt;=Y255)),AVERAGE(OFFSET(AJ255,0,0,IFERROR(MATCH(TRUE,Y256:$Y$406&lt;=Y255,0),406),1)),MIN(OFFSET(AJ255,0,0,IFERROR(MATCH(Y255,Y256:$Y$406,0),406),1)))),"")</f>
        <v/>
      </c>
      <c r="AJ255" s="40" t="str">
        <f>IF(ISNUMBER(X255),COUNT($X$7:X255),"")</f>
        <v/>
      </c>
      <c r="AL255" s="40" t="str">
        <f t="shared" si="163"/>
        <v/>
      </c>
      <c r="AM255" s="40" t="str">
        <f t="shared" si="164"/>
        <v/>
      </c>
      <c r="AP255" s="34" t="str">
        <f t="shared" si="165"/>
        <v/>
      </c>
      <c r="AQ255" s="34" t="str">
        <f t="shared" si="159"/>
        <v/>
      </c>
      <c r="AS255" s="5"/>
      <c r="AT255" s="16"/>
      <c r="AU255" s="16"/>
      <c r="AV255" s="108"/>
      <c r="AW255" s="109"/>
      <c r="AX255" s="34" t="str">
        <f t="shared" si="166"/>
        <v/>
      </c>
      <c r="AY255" s="34" t="str">
        <f t="shared" si="167"/>
        <v/>
      </c>
      <c r="BA255" s="91" t="str">
        <f>IF(OR(BB255="",BC255&lt;&gt;"",BD255&lt;&gt;""),"",COUNT($BA$6:BA254)+1)</f>
        <v/>
      </c>
      <c r="BB255" s="90" t="str">
        <f t="shared" si="171"/>
        <v/>
      </c>
      <c r="BC255" s="41" t="str">
        <f t="shared" si="168"/>
        <v>132</v>
      </c>
      <c r="BD255" s="34">
        <f>IF(ISNUMBER(MATCH(BB255,$BB$6:BB254,0)),2,"")</f>
        <v>2</v>
      </c>
      <c r="BE255" s="34" t="str">
        <f t="shared" si="169"/>
        <v/>
      </c>
      <c r="BK255" s="81">
        <f>IFERROR(IF(D255="",0,MATCH(D255,$D$6:D254,0)),0)+BL255</f>
        <v>0</v>
      </c>
      <c r="BL255" s="81">
        <f t="shared" si="170"/>
        <v>0</v>
      </c>
    </row>
    <row r="256" spans="2:64" x14ac:dyDescent="0.25">
      <c r="B256" s="5">
        <v>250</v>
      </c>
      <c r="C256" s="35" t="str">
        <f>IFERROR(IF(Calculation!D256="","",1),"")</f>
        <v/>
      </c>
      <c r="D256" s="67" t="str">
        <f>IFERROR(IF(INDEX(Mindmap!$B$9:$B$408,B256,1)=0,"",INDEX(Mindmap!$B$9:$B$408,B256,1)),"")</f>
        <v/>
      </c>
      <c r="E256" s="67">
        <f t="shared" si="140"/>
        <v>999999999</v>
      </c>
      <c r="F256" s="67" t="str">
        <f t="shared" si="202"/>
        <v/>
      </c>
      <c r="G256" s="67" t="str">
        <f t="shared" si="203"/>
        <v/>
      </c>
      <c r="H256" s="67" t="str">
        <f t="shared" si="204"/>
        <v/>
      </c>
      <c r="I256" s="67" t="str">
        <f t="shared" si="205"/>
        <v/>
      </c>
      <c r="J256" s="67" t="str">
        <f t="shared" si="206"/>
        <v/>
      </c>
      <c r="K256" s="67" t="str">
        <f t="shared" si="207"/>
        <v/>
      </c>
      <c r="L256" s="67" t="str">
        <f t="shared" si="208"/>
        <v/>
      </c>
      <c r="M256" s="67" t="str">
        <f t="shared" si="209"/>
        <v/>
      </c>
      <c r="N256" s="67" t="str">
        <f t="shared" si="210"/>
        <v/>
      </c>
      <c r="O256" s="67" t="str">
        <f t="shared" si="211"/>
        <v/>
      </c>
      <c r="P256" s="67" t="str">
        <f t="shared" si="212"/>
        <v/>
      </c>
      <c r="Q256" s="67" t="str">
        <f t="shared" si="213"/>
        <v/>
      </c>
      <c r="R256" s="37" t="str">
        <f t="shared" si="151"/>
        <v/>
      </c>
      <c r="S256" s="67">
        <f t="shared" si="161"/>
        <v>999999999</v>
      </c>
      <c r="T256" s="67" t="str">
        <f t="shared" si="152"/>
        <v/>
      </c>
      <c r="U256" s="68" t="str">
        <f>IFERROR(""&amp;INDEX(automaticUpdate,MATCH(Calculation!T256,changerange,0),1),"")</f>
        <v/>
      </c>
      <c r="V256" s="68" t="str">
        <f>IFERROR(IF(LEN(INDEX(Mindmap!$D$9:$D$407,MATCH(Calculation!T256,changerange,0),1))=0,"",INDEX(Mindmap!$D$9:$D$407,MATCH(Calculation!T256,changerange,0),1)),"")</f>
        <v/>
      </c>
      <c r="W256" s="67" t="str">
        <f t="shared" si="214"/>
        <v xml:space="preserve"> - </v>
      </c>
      <c r="X256" s="34" t="str">
        <f t="array" ref="X256">IFERROR(IF(AND(LEN(T256)&gt;0, Y256&gt;1),IF(MATCH(1,(IFERROR(SEARCH(T256&amp;".",$T$7:$T$406),0)),0)&gt;0,""),""),maxL)</f>
        <v/>
      </c>
      <c r="Y256" s="35" t="str">
        <f t="shared" si="162"/>
        <v/>
      </c>
      <c r="Z256" s="34" t="str">
        <f t="shared" si="154"/>
        <v/>
      </c>
      <c r="AA256" s="36" t="str">
        <f t="shared" si="155"/>
        <v/>
      </c>
      <c r="AB256" s="34" t="str">
        <f t="shared" si="215"/>
        <v/>
      </c>
      <c r="AC256" s="35" t="str">
        <f t="shared" si="216"/>
        <v/>
      </c>
      <c r="AH256" s="80" t="str">
        <f t="shared" si="158"/>
        <v/>
      </c>
      <c r="AI256" s="39" t="str">
        <f t="array" aca="1" ref="AI256" ca="1">IF(AND(X256="",ISNUMBER(Y256)),IF(Y256=1,IF($AJ$5&lt;=COUNTIF($Y$7:$Y$406,1),COUNTIF($Y$7:Y256,1),IFERROR(IF($BI$20="Y",0.5,1)*$AJ$5*COUNTIF($Y$7:Y256,1)/(1+COUNTIF($Y$7:$Y$406,1)), COUNTIF($Y$7:Y256,1))),
IF(OR(Y257=Y258,AND(Y257&gt;Y256,Y255&gt;=Y256)),AVERAGE(OFFSET(AJ256,0,0,IFERROR(MATCH(TRUE,Y257:$Y$406&lt;=Y256,0),406),1)),MIN(OFFSET(AJ256,0,0,IFERROR(MATCH(Y256,Y257:$Y$406,0),406),1)))),"")</f>
        <v/>
      </c>
      <c r="AJ256" s="40" t="str">
        <f>IF(ISNUMBER(X256),COUNT($X$7:X256),"")</f>
        <v/>
      </c>
      <c r="AL256" s="40" t="str">
        <f t="shared" si="163"/>
        <v/>
      </c>
      <c r="AM256" s="40" t="str">
        <f t="shared" si="164"/>
        <v/>
      </c>
      <c r="AP256" s="34" t="str">
        <f t="shared" si="165"/>
        <v/>
      </c>
      <c r="AQ256" s="34" t="str">
        <f t="shared" si="159"/>
        <v/>
      </c>
      <c r="AS256" s="5"/>
      <c r="AT256" s="16"/>
      <c r="AU256" s="16"/>
      <c r="AV256" s="108"/>
      <c r="AW256" s="109"/>
      <c r="AX256" s="34" t="str">
        <f t="shared" si="166"/>
        <v/>
      </c>
      <c r="AY256" s="34" t="str">
        <f t="shared" si="167"/>
        <v/>
      </c>
      <c r="BA256" s="91" t="str">
        <f>IF(OR(BB256="",BC256&lt;&gt;"",BD256&lt;&gt;""),"",COUNT($BA$6:BA255)+1)</f>
        <v/>
      </c>
      <c r="BB256" s="90" t="str">
        <f t="shared" si="171"/>
        <v/>
      </c>
      <c r="BC256" s="41" t="str">
        <f t="shared" si="168"/>
        <v>132</v>
      </c>
      <c r="BD256" s="34">
        <f>IF(ISNUMBER(MATCH(BB256,$BB$6:BB255,0)),2,"")</f>
        <v>2</v>
      </c>
      <c r="BE256" s="34" t="str">
        <f t="shared" si="169"/>
        <v/>
      </c>
      <c r="BK256" s="81">
        <f>IFERROR(IF(D256="",0,MATCH(D256,$D$6:D255,0)),0)+BL256</f>
        <v>0</v>
      </c>
      <c r="BL256" s="81">
        <f t="shared" si="170"/>
        <v>0</v>
      </c>
    </row>
    <row r="257" spans="2:64" x14ac:dyDescent="0.25">
      <c r="B257" s="5">
        <v>251</v>
      </c>
      <c r="C257" s="35" t="str">
        <f>IFERROR(IF(Calculation!D257="","",1),"")</f>
        <v/>
      </c>
      <c r="D257" s="67" t="str">
        <f>IFERROR(IF(INDEX(Mindmap!$B$9:$B$408,B257,1)=0,"",INDEX(Mindmap!$B$9:$B$408,B257,1)),"")</f>
        <v/>
      </c>
      <c r="E257" s="67">
        <f t="shared" si="140"/>
        <v>999999999</v>
      </c>
      <c r="F257" s="67" t="str">
        <f t="shared" si="202"/>
        <v/>
      </c>
      <c r="G257" s="67" t="str">
        <f t="shared" si="203"/>
        <v/>
      </c>
      <c r="H257" s="67" t="str">
        <f t="shared" si="204"/>
        <v/>
      </c>
      <c r="I257" s="67" t="str">
        <f t="shared" si="205"/>
        <v/>
      </c>
      <c r="J257" s="67" t="str">
        <f t="shared" si="206"/>
        <v/>
      </c>
      <c r="K257" s="67" t="str">
        <f t="shared" si="207"/>
        <v/>
      </c>
      <c r="L257" s="67" t="str">
        <f t="shared" si="208"/>
        <v/>
      </c>
      <c r="M257" s="67" t="str">
        <f t="shared" si="209"/>
        <v/>
      </c>
      <c r="N257" s="67" t="str">
        <f t="shared" si="210"/>
        <v/>
      </c>
      <c r="O257" s="67" t="str">
        <f t="shared" si="211"/>
        <v/>
      </c>
      <c r="P257" s="67" t="str">
        <f t="shared" si="212"/>
        <v/>
      </c>
      <c r="Q257" s="67" t="str">
        <f t="shared" si="213"/>
        <v/>
      </c>
      <c r="R257" s="37" t="str">
        <f t="shared" si="151"/>
        <v/>
      </c>
      <c r="S257" s="67">
        <f t="shared" si="161"/>
        <v>999999999</v>
      </c>
      <c r="T257" s="67" t="str">
        <f t="shared" si="152"/>
        <v/>
      </c>
      <c r="U257" s="68" t="str">
        <f>IFERROR(""&amp;INDEX(automaticUpdate,MATCH(Calculation!T257,changerange,0),1),"")</f>
        <v/>
      </c>
      <c r="V257" s="68" t="str">
        <f>IFERROR(IF(LEN(INDEX(Mindmap!$D$9:$D$407,MATCH(Calculation!T257,changerange,0),1))=0,"",INDEX(Mindmap!$D$9:$D$407,MATCH(Calculation!T257,changerange,0),1)),"")</f>
        <v/>
      </c>
      <c r="W257" s="67" t="str">
        <f t="shared" si="214"/>
        <v xml:space="preserve"> - </v>
      </c>
      <c r="X257" s="34" t="str">
        <f t="array" ref="X257">IFERROR(IF(AND(LEN(T257)&gt;0, Y257&gt;1),IF(MATCH(1,(IFERROR(SEARCH(T257&amp;".",$T$7:$T$406),0)),0)&gt;0,""),""),maxL)</f>
        <v/>
      </c>
      <c r="Y257" s="35" t="str">
        <f t="shared" si="162"/>
        <v/>
      </c>
      <c r="Z257" s="34" t="str">
        <f t="shared" si="154"/>
        <v/>
      </c>
      <c r="AA257" s="36" t="str">
        <f t="shared" si="155"/>
        <v/>
      </c>
      <c r="AB257" s="34" t="str">
        <f t="shared" si="215"/>
        <v/>
      </c>
      <c r="AC257" s="35" t="str">
        <f t="shared" si="216"/>
        <v/>
      </c>
      <c r="AH257" s="80" t="str">
        <f t="shared" si="158"/>
        <v/>
      </c>
      <c r="AI257" s="39" t="str">
        <f t="array" aca="1" ref="AI257" ca="1">IF(AND(X257="",ISNUMBER(Y257)),IF(Y257=1,IF($AJ$5&lt;=COUNTIF($Y$7:$Y$406,1),COUNTIF($Y$7:Y257,1),IFERROR(IF($BI$20="Y",0.5,1)*$AJ$5*COUNTIF($Y$7:Y257,1)/(1+COUNTIF($Y$7:$Y$406,1)), COUNTIF($Y$7:Y257,1))),
IF(OR(Y258=Y259,AND(Y258&gt;Y257,Y256&gt;=Y257)),AVERAGE(OFFSET(AJ257,0,0,IFERROR(MATCH(TRUE,Y258:$Y$406&lt;=Y257,0),406),1)),MIN(OFFSET(AJ257,0,0,IFERROR(MATCH(Y257,Y258:$Y$406,0),406),1)))),"")</f>
        <v/>
      </c>
      <c r="AJ257" s="40" t="str">
        <f>IF(ISNUMBER(X257),COUNT($X$7:X257),"")</f>
        <v/>
      </c>
      <c r="AL257" s="40" t="str">
        <f t="shared" si="163"/>
        <v/>
      </c>
      <c r="AM257" s="40" t="str">
        <f t="shared" si="164"/>
        <v/>
      </c>
      <c r="AP257" s="34" t="str">
        <f t="shared" si="165"/>
        <v/>
      </c>
      <c r="AQ257" s="34" t="str">
        <f t="shared" si="159"/>
        <v/>
      </c>
      <c r="AS257" s="5"/>
      <c r="AT257" s="16"/>
      <c r="AU257" s="16"/>
      <c r="AV257" s="108"/>
      <c r="AW257" s="109"/>
      <c r="AX257" s="34" t="str">
        <f t="shared" si="166"/>
        <v/>
      </c>
      <c r="AY257" s="34" t="str">
        <f t="shared" si="167"/>
        <v/>
      </c>
      <c r="BA257" s="91" t="str">
        <f>IF(OR(BB257="",BC257&lt;&gt;"",BD257&lt;&gt;""),"",COUNT($BA$6:BA256)+1)</f>
        <v/>
      </c>
      <c r="BB257" s="90" t="str">
        <f t="shared" si="171"/>
        <v/>
      </c>
      <c r="BC257" s="41" t="str">
        <f t="shared" si="168"/>
        <v>132</v>
      </c>
      <c r="BD257" s="34">
        <f>IF(ISNUMBER(MATCH(BB257,$BB$6:BB256,0)),2,"")</f>
        <v>2</v>
      </c>
      <c r="BE257" s="34" t="str">
        <f t="shared" si="169"/>
        <v/>
      </c>
      <c r="BK257" s="81">
        <f>IFERROR(IF(D257="",0,MATCH(D257,$D$6:D256,0)),0)+BL257</f>
        <v>0</v>
      </c>
      <c r="BL257" s="81">
        <f t="shared" si="170"/>
        <v>0</v>
      </c>
    </row>
    <row r="258" spans="2:64" x14ac:dyDescent="0.25">
      <c r="B258" s="5">
        <v>252</v>
      </c>
      <c r="C258" s="35" t="str">
        <f>IFERROR(IF(Calculation!D258="","",1),"")</f>
        <v/>
      </c>
      <c r="D258" s="67" t="str">
        <f>IFERROR(IF(INDEX(Mindmap!$B$9:$B$408,B258,1)=0,"",INDEX(Mindmap!$B$9:$B$408,B258,1)),"")</f>
        <v/>
      </c>
      <c r="E258" s="67">
        <f t="shared" si="140"/>
        <v>999999999</v>
      </c>
      <c r="F258" s="67" t="str">
        <f t="shared" si="202"/>
        <v/>
      </c>
      <c r="G258" s="67" t="str">
        <f t="shared" si="203"/>
        <v/>
      </c>
      <c r="H258" s="67" t="str">
        <f t="shared" si="204"/>
        <v/>
      </c>
      <c r="I258" s="67" t="str">
        <f t="shared" si="205"/>
        <v/>
      </c>
      <c r="J258" s="67" t="str">
        <f t="shared" si="206"/>
        <v/>
      </c>
      <c r="K258" s="67" t="str">
        <f t="shared" si="207"/>
        <v/>
      </c>
      <c r="L258" s="67" t="str">
        <f t="shared" si="208"/>
        <v/>
      </c>
      <c r="M258" s="67" t="str">
        <f t="shared" si="209"/>
        <v/>
      </c>
      <c r="N258" s="67" t="str">
        <f t="shared" si="210"/>
        <v/>
      </c>
      <c r="O258" s="67" t="str">
        <f t="shared" si="211"/>
        <v/>
      </c>
      <c r="P258" s="67" t="str">
        <f t="shared" si="212"/>
        <v/>
      </c>
      <c r="Q258" s="67" t="str">
        <f t="shared" si="213"/>
        <v/>
      </c>
      <c r="R258" s="37" t="str">
        <f t="shared" si="151"/>
        <v/>
      </c>
      <c r="S258" s="67">
        <f t="shared" si="161"/>
        <v>999999999</v>
      </c>
      <c r="T258" s="67" t="str">
        <f t="shared" si="152"/>
        <v/>
      </c>
      <c r="U258" s="68" t="str">
        <f>IFERROR(""&amp;INDEX(automaticUpdate,MATCH(Calculation!T258,changerange,0),1),"")</f>
        <v/>
      </c>
      <c r="V258" s="68" t="str">
        <f>IFERROR(IF(LEN(INDEX(Mindmap!$D$9:$D$407,MATCH(Calculation!T258,changerange,0),1))=0,"",INDEX(Mindmap!$D$9:$D$407,MATCH(Calculation!T258,changerange,0),1)),"")</f>
        <v/>
      </c>
      <c r="W258" s="67" t="str">
        <f t="shared" si="214"/>
        <v xml:space="preserve"> - </v>
      </c>
      <c r="X258" s="34" t="str">
        <f t="array" ref="X258">IFERROR(IF(AND(LEN(T258)&gt;0, Y258&gt;1),IF(MATCH(1,(IFERROR(SEARCH(T258&amp;".",$T$7:$T$406),0)),0)&gt;0,""),""),maxL)</f>
        <v/>
      </c>
      <c r="Y258" s="35" t="str">
        <f t="shared" si="162"/>
        <v/>
      </c>
      <c r="Z258" s="34" t="str">
        <f t="shared" si="154"/>
        <v/>
      </c>
      <c r="AA258" s="36" t="str">
        <f t="shared" si="155"/>
        <v/>
      </c>
      <c r="AB258" s="34" t="str">
        <f t="shared" si="215"/>
        <v/>
      </c>
      <c r="AC258" s="35" t="str">
        <f t="shared" si="216"/>
        <v/>
      </c>
      <c r="AH258" s="80" t="str">
        <f t="shared" si="158"/>
        <v/>
      </c>
      <c r="AI258" s="39" t="str">
        <f t="array" aca="1" ref="AI258" ca="1">IF(AND(X258="",ISNUMBER(Y258)),IF(Y258=1,IF($AJ$5&lt;=COUNTIF($Y$7:$Y$406,1),COUNTIF($Y$7:Y258,1),IFERROR(IF($BI$20="Y",0.5,1)*$AJ$5*COUNTIF($Y$7:Y258,1)/(1+COUNTIF($Y$7:$Y$406,1)), COUNTIF($Y$7:Y258,1))),
IF(OR(Y259=Y260,AND(Y259&gt;Y258,Y257&gt;=Y258)),AVERAGE(OFFSET(AJ258,0,0,IFERROR(MATCH(TRUE,Y259:$Y$406&lt;=Y258,0),406),1)),MIN(OFFSET(AJ258,0,0,IFERROR(MATCH(Y258,Y259:$Y$406,0),406),1)))),"")</f>
        <v/>
      </c>
      <c r="AJ258" s="40" t="str">
        <f>IF(ISNUMBER(X258),COUNT($X$7:X258),"")</f>
        <v/>
      </c>
      <c r="AL258" s="40" t="str">
        <f t="shared" si="163"/>
        <v/>
      </c>
      <c r="AM258" s="40" t="str">
        <f t="shared" si="164"/>
        <v/>
      </c>
      <c r="AP258" s="34" t="str">
        <f t="shared" si="165"/>
        <v/>
      </c>
      <c r="AQ258" s="34" t="str">
        <f t="shared" si="159"/>
        <v/>
      </c>
      <c r="AS258" s="5"/>
      <c r="AT258" s="16"/>
      <c r="AU258" s="16"/>
      <c r="AV258" s="108"/>
      <c r="AW258" s="109"/>
      <c r="AX258" s="34" t="str">
        <f t="shared" si="166"/>
        <v/>
      </c>
      <c r="AY258" s="34" t="str">
        <f t="shared" si="167"/>
        <v/>
      </c>
      <c r="BA258" s="91" t="str">
        <f>IF(OR(BB258="",BC258&lt;&gt;"",BD258&lt;&gt;""),"",COUNT($BA$6:BA257)+1)</f>
        <v/>
      </c>
      <c r="BB258" s="90" t="str">
        <f t="shared" si="171"/>
        <v/>
      </c>
      <c r="BC258" s="41" t="str">
        <f t="shared" si="168"/>
        <v>132</v>
      </c>
      <c r="BD258" s="34">
        <f>IF(ISNUMBER(MATCH(BB258,$BB$6:BB257,0)),2,"")</f>
        <v>2</v>
      </c>
      <c r="BE258" s="34" t="str">
        <f t="shared" si="169"/>
        <v/>
      </c>
      <c r="BK258" s="81">
        <f>IFERROR(IF(D258="",0,MATCH(D258,$D$6:D257,0)),0)+BL258</f>
        <v>0</v>
      </c>
      <c r="BL258" s="81">
        <f t="shared" si="170"/>
        <v>0</v>
      </c>
    </row>
    <row r="259" spans="2:64" x14ac:dyDescent="0.25">
      <c r="B259" s="5">
        <v>253</v>
      </c>
      <c r="C259" s="35" t="str">
        <f>IFERROR(IF(Calculation!D259="","",1),"")</f>
        <v/>
      </c>
      <c r="D259" s="67" t="str">
        <f>IFERROR(IF(INDEX(Mindmap!$B$9:$B$408,B259,1)=0,"",INDEX(Mindmap!$B$9:$B$408,B259,1)),"")</f>
        <v/>
      </c>
      <c r="E259" s="67">
        <f t="shared" si="140"/>
        <v>999999999</v>
      </c>
      <c r="F259" s="67" t="str">
        <f t="shared" si="202"/>
        <v/>
      </c>
      <c r="G259" s="67" t="str">
        <f t="shared" si="203"/>
        <v/>
      </c>
      <c r="H259" s="67" t="str">
        <f t="shared" si="204"/>
        <v/>
      </c>
      <c r="I259" s="67" t="str">
        <f t="shared" si="205"/>
        <v/>
      </c>
      <c r="J259" s="67" t="str">
        <f t="shared" si="206"/>
        <v/>
      </c>
      <c r="K259" s="67" t="str">
        <f t="shared" si="207"/>
        <v/>
      </c>
      <c r="L259" s="67" t="str">
        <f t="shared" si="208"/>
        <v/>
      </c>
      <c r="M259" s="67" t="str">
        <f t="shared" si="209"/>
        <v/>
      </c>
      <c r="N259" s="67" t="str">
        <f t="shared" si="210"/>
        <v/>
      </c>
      <c r="O259" s="67" t="str">
        <f t="shared" si="211"/>
        <v/>
      </c>
      <c r="P259" s="67" t="str">
        <f t="shared" si="212"/>
        <v/>
      </c>
      <c r="Q259" s="67" t="str">
        <f t="shared" si="213"/>
        <v/>
      </c>
      <c r="R259" s="37" t="str">
        <f t="shared" si="151"/>
        <v/>
      </c>
      <c r="S259" s="67">
        <f t="shared" si="161"/>
        <v>999999999</v>
      </c>
      <c r="T259" s="67" t="str">
        <f t="shared" si="152"/>
        <v/>
      </c>
      <c r="U259" s="68" t="str">
        <f>IFERROR(""&amp;INDEX(automaticUpdate,MATCH(Calculation!T259,changerange,0),1),"")</f>
        <v/>
      </c>
      <c r="V259" s="68" t="str">
        <f>IFERROR(IF(LEN(INDEX(Mindmap!$D$9:$D$407,MATCH(Calculation!T259,changerange,0),1))=0,"",INDEX(Mindmap!$D$9:$D$407,MATCH(Calculation!T259,changerange,0),1)),"")</f>
        <v/>
      </c>
      <c r="W259" s="67" t="str">
        <f t="shared" si="214"/>
        <v xml:space="preserve"> - </v>
      </c>
      <c r="X259" s="34" t="str">
        <f t="array" ref="X259">IFERROR(IF(AND(LEN(T259)&gt;0, Y259&gt;1),IF(MATCH(1,(IFERROR(SEARCH(T259&amp;".",$T$7:$T$406),0)),0)&gt;0,""),""),maxL)</f>
        <v/>
      </c>
      <c r="Y259" s="35" t="str">
        <f t="shared" si="162"/>
        <v/>
      </c>
      <c r="Z259" s="34" t="str">
        <f t="shared" si="154"/>
        <v/>
      </c>
      <c r="AA259" s="36" t="str">
        <f t="shared" si="155"/>
        <v/>
      </c>
      <c r="AB259" s="34" t="str">
        <f t="shared" si="215"/>
        <v/>
      </c>
      <c r="AC259" s="35" t="str">
        <f t="shared" si="216"/>
        <v/>
      </c>
      <c r="AH259" s="80" t="str">
        <f t="shared" si="158"/>
        <v/>
      </c>
      <c r="AI259" s="39" t="str">
        <f t="array" aca="1" ref="AI259" ca="1">IF(AND(X259="",ISNUMBER(Y259)),IF(Y259=1,IF($AJ$5&lt;=COUNTIF($Y$7:$Y$406,1),COUNTIF($Y$7:Y259,1),IFERROR(IF($BI$20="Y",0.5,1)*$AJ$5*COUNTIF($Y$7:Y259,1)/(1+COUNTIF($Y$7:$Y$406,1)), COUNTIF($Y$7:Y259,1))),
IF(OR(Y260=Y261,AND(Y260&gt;Y259,Y258&gt;=Y259)),AVERAGE(OFFSET(AJ259,0,0,IFERROR(MATCH(TRUE,Y260:$Y$406&lt;=Y259,0),406),1)),MIN(OFFSET(AJ259,0,0,IFERROR(MATCH(Y259,Y260:$Y$406,0),406),1)))),"")</f>
        <v/>
      </c>
      <c r="AJ259" s="40" t="str">
        <f>IF(ISNUMBER(X259),COUNT($X$7:X259),"")</f>
        <v/>
      </c>
      <c r="AL259" s="40" t="str">
        <f t="shared" si="163"/>
        <v/>
      </c>
      <c r="AM259" s="40" t="str">
        <f t="shared" si="164"/>
        <v/>
      </c>
      <c r="AP259" s="34" t="str">
        <f t="shared" si="165"/>
        <v/>
      </c>
      <c r="AQ259" s="34" t="str">
        <f t="shared" si="159"/>
        <v/>
      </c>
      <c r="AS259" s="5"/>
      <c r="AT259" s="16"/>
      <c r="AU259" s="16"/>
      <c r="AV259" s="108"/>
      <c r="AW259" s="109"/>
      <c r="AX259" s="34" t="str">
        <f t="shared" si="166"/>
        <v/>
      </c>
      <c r="AY259" s="34" t="str">
        <f t="shared" si="167"/>
        <v/>
      </c>
      <c r="BA259" s="91" t="str">
        <f>IF(OR(BB259="",BC259&lt;&gt;"",BD259&lt;&gt;""),"",COUNT($BA$6:BA258)+1)</f>
        <v/>
      </c>
      <c r="BB259" s="90" t="str">
        <f t="shared" si="171"/>
        <v/>
      </c>
      <c r="BC259" s="41" t="str">
        <f t="shared" si="168"/>
        <v>132</v>
      </c>
      <c r="BD259" s="34">
        <f>IF(ISNUMBER(MATCH(BB259,$BB$6:BB258,0)),2,"")</f>
        <v>2</v>
      </c>
      <c r="BE259" s="34" t="str">
        <f t="shared" si="169"/>
        <v/>
      </c>
      <c r="BK259" s="81">
        <f>IFERROR(IF(D259="",0,MATCH(D259,$D$6:D258,0)),0)+BL259</f>
        <v>0</v>
      </c>
      <c r="BL259" s="81">
        <f t="shared" si="170"/>
        <v>0</v>
      </c>
    </row>
    <row r="260" spans="2:64" x14ac:dyDescent="0.25">
      <c r="B260" s="5">
        <v>254</v>
      </c>
      <c r="C260" s="35" t="str">
        <f>IFERROR(IF(Calculation!D260="","",1),"")</f>
        <v/>
      </c>
      <c r="D260" s="67" t="str">
        <f>IFERROR(IF(INDEX(Mindmap!$B$9:$B$408,B260,1)=0,"",INDEX(Mindmap!$B$9:$B$408,B260,1)),"")</f>
        <v/>
      </c>
      <c r="E260" s="67">
        <f t="shared" si="140"/>
        <v>999999999</v>
      </c>
      <c r="F260" s="67" t="str">
        <f t="shared" si="202"/>
        <v/>
      </c>
      <c r="G260" s="67" t="str">
        <f t="shared" si="203"/>
        <v/>
      </c>
      <c r="H260" s="67" t="str">
        <f t="shared" si="204"/>
        <v/>
      </c>
      <c r="I260" s="67" t="str">
        <f t="shared" si="205"/>
        <v/>
      </c>
      <c r="J260" s="67" t="str">
        <f t="shared" si="206"/>
        <v/>
      </c>
      <c r="K260" s="67" t="str">
        <f t="shared" si="207"/>
        <v/>
      </c>
      <c r="L260" s="67" t="str">
        <f t="shared" si="208"/>
        <v/>
      </c>
      <c r="M260" s="67" t="str">
        <f t="shared" si="209"/>
        <v/>
      </c>
      <c r="N260" s="67" t="str">
        <f t="shared" si="210"/>
        <v/>
      </c>
      <c r="O260" s="67" t="str">
        <f t="shared" si="211"/>
        <v/>
      </c>
      <c r="P260" s="67" t="str">
        <f t="shared" si="212"/>
        <v/>
      </c>
      <c r="Q260" s="67" t="str">
        <f t="shared" si="213"/>
        <v/>
      </c>
      <c r="R260" s="37" t="str">
        <f t="shared" si="151"/>
        <v/>
      </c>
      <c r="S260" s="67">
        <f t="shared" si="161"/>
        <v>999999999</v>
      </c>
      <c r="T260" s="67" t="str">
        <f t="shared" si="152"/>
        <v/>
      </c>
      <c r="U260" s="68" t="str">
        <f>IFERROR(""&amp;INDEX(automaticUpdate,MATCH(Calculation!T260,changerange,0),1),"")</f>
        <v/>
      </c>
      <c r="V260" s="68" t="str">
        <f>IFERROR(IF(LEN(INDEX(Mindmap!$D$9:$D$407,MATCH(Calculation!T260,changerange,0),1))=0,"",INDEX(Mindmap!$D$9:$D$407,MATCH(Calculation!T260,changerange,0),1)),"")</f>
        <v/>
      </c>
      <c r="W260" s="67" t="str">
        <f t="shared" si="214"/>
        <v xml:space="preserve"> - </v>
      </c>
      <c r="X260" s="34" t="str">
        <f t="array" ref="X260">IFERROR(IF(AND(LEN(T260)&gt;0, Y260&gt;1),IF(MATCH(1,(IFERROR(SEARCH(T260&amp;".",$T$7:$T$406),0)),0)&gt;0,""),""),maxL)</f>
        <v/>
      </c>
      <c r="Y260" s="35" t="str">
        <f t="shared" si="162"/>
        <v/>
      </c>
      <c r="Z260" s="34" t="str">
        <f t="shared" si="154"/>
        <v/>
      </c>
      <c r="AA260" s="36" t="str">
        <f t="shared" si="155"/>
        <v/>
      </c>
      <c r="AB260" s="34" t="str">
        <f t="shared" si="215"/>
        <v/>
      </c>
      <c r="AC260" s="35" t="str">
        <f t="shared" si="216"/>
        <v/>
      </c>
      <c r="AH260" s="80" t="str">
        <f t="shared" si="158"/>
        <v/>
      </c>
      <c r="AI260" s="39" t="str">
        <f t="array" aca="1" ref="AI260" ca="1">IF(AND(X260="",ISNUMBER(Y260)),IF(Y260=1,IF($AJ$5&lt;=COUNTIF($Y$7:$Y$406,1),COUNTIF($Y$7:Y260,1),IFERROR(IF($BI$20="Y",0.5,1)*$AJ$5*COUNTIF($Y$7:Y260,1)/(1+COUNTIF($Y$7:$Y$406,1)), COUNTIF($Y$7:Y260,1))),
IF(OR(Y261=Y262,AND(Y261&gt;Y260,Y259&gt;=Y260)),AVERAGE(OFFSET(AJ260,0,0,IFERROR(MATCH(TRUE,Y261:$Y$406&lt;=Y260,0),406),1)),MIN(OFFSET(AJ260,0,0,IFERROR(MATCH(Y260,Y261:$Y$406,0),406),1)))),"")</f>
        <v/>
      </c>
      <c r="AJ260" s="40" t="str">
        <f>IF(ISNUMBER(X260),COUNT($X$7:X260),"")</f>
        <v/>
      </c>
      <c r="AL260" s="40" t="str">
        <f t="shared" si="163"/>
        <v/>
      </c>
      <c r="AM260" s="40" t="str">
        <f t="shared" si="164"/>
        <v/>
      </c>
      <c r="AP260" s="34" t="str">
        <f t="shared" si="165"/>
        <v/>
      </c>
      <c r="AQ260" s="34" t="str">
        <f t="shared" si="159"/>
        <v/>
      </c>
      <c r="AS260" s="5"/>
      <c r="AT260" s="16"/>
      <c r="AU260" s="16"/>
      <c r="AV260" s="108"/>
      <c r="AW260" s="109"/>
      <c r="AX260" s="34" t="str">
        <f t="shared" si="166"/>
        <v/>
      </c>
      <c r="AY260" s="34" t="str">
        <f t="shared" si="167"/>
        <v/>
      </c>
      <c r="BA260" s="91" t="str">
        <f>IF(OR(BB260="",BC260&lt;&gt;"",BD260&lt;&gt;""),"",COUNT($BA$6:BA259)+1)</f>
        <v/>
      </c>
      <c r="BB260" s="90" t="str">
        <f t="shared" si="171"/>
        <v/>
      </c>
      <c r="BC260" s="41" t="str">
        <f t="shared" si="168"/>
        <v>132</v>
      </c>
      <c r="BD260" s="34">
        <f>IF(ISNUMBER(MATCH(BB260,$BB$6:BB259,0)),2,"")</f>
        <v>2</v>
      </c>
      <c r="BE260" s="34" t="str">
        <f t="shared" si="169"/>
        <v/>
      </c>
      <c r="BK260" s="81">
        <f>IFERROR(IF(D260="",0,MATCH(D260,$D$6:D259,0)),0)+BL260</f>
        <v>0</v>
      </c>
      <c r="BL260" s="81">
        <f t="shared" si="170"/>
        <v>0</v>
      </c>
    </row>
    <row r="261" spans="2:64" x14ac:dyDescent="0.25">
      <c r="B261" s="5">
        <v>255</v>
      </c>
      <c r="C261" s="35" t="str">
        <f>IFERROR(IF(Calculation!D261="","",1),"")</f>
        <v/>
      </c>
      <c r="D261" s="67" t="str">
        <f>IFERROR(IF(INDEX(Mindmap!$B$9:$B$408,B261,1)=0,"",INDEX(Mindmap!$B$9:$B$408,B261,1)),"")</f>
        <v/>
      </c>
      <c r="E261" s="67">
        <f t="shared" si="140"/>
        <v>999999999</v>
      </c>
      <c r="F261" s="67" t="str">
        <f t="shared" si="202"/>
        <v/>
      </c>
      <c r="G261" s="67" t="str">
        <f t="shared" si="203"/>
        <v/>
      </c>
      <c r="H261" s="67" t="str">
        <f t="shared" si="204"/>
        <v/>
      </c>
      <c r="I261" s="67" t="str">
        <f t="shared" si="205"/>
        <v/>
      </c>
      <c r="J261" s="67" t="str">
        <f t="shared" si="206"/>
        <v/>
      </c>
      <c r="K261" s="67" t="str">
        <f t="shared" si="207"/>
        <v/>
      </c>
      <c r="L261" s="67" t="str">
        <f t="shared" si="208"/>
        <v/>
      </c>
      <c r="M261" s="67" t="str">
        <f t="shared" si="209"/>
        <v/>
      </c>
      <c r="N261" s="67" t="str">
        <f t="shared" si="210"/>
        <v/>
      </c>
      <c r="O261" s="67" t="str">
        <f t="shared" si="211"/>
        <v/>
      </c>
      <c r="P261" s="67" t="str">
        <f t="shared" si="212"/>
        <v/>
      </c>
      <c r="Q261" s="67" t="str">
        <f t="shared" si="213"/>
        <v/>
      </c>
      <c r="R261" s="37" t="str">
        <f t="shared" si="151"/>
        <v/>
      </c>
      <c r="S261" s="67">
        <f t="shared" si="161"/>
        <v>999999999</v>
      </c>
      <c r="T261" s="67" t="str">
        <f t="shared" si="152"/>
        <v/>
      </c>
      <c r="U261" s="68" t="str">
        <f>IFERROR(""&amp;INDEX(automaticUpdate,MATCH(Calculation!T261,changerange,0),1),"")</f>
        <v/>
      </c>
      <c r="V261" s="68" t="str">
        <f>IFERROR(IF(LEN(INDEX(Mindmap!$D$9:$D$407,MATCH(Calculation!T261,changerange,0),1))=0,"",INDEX(Mindmap!$D$9:$D$407,MATCH(Calculation!T261,changerange,0),1)),"")</f>
        <v/>
      </c>
      <c r="W261" s="67" t="str">
        <f t="shared" si="214"/>
        <v xml:space="preserve"> - </v>
      </c>
      <c r="X261" s="34" t="str">
        <f t="array" ref="X261">IFERROR(IF(AND(LEN(T261)&gt;0, Y261&gt;1),IF(MATCH(1,(IFERROR(SEARCH(T261&amp;".",$T$7:$T$406),0)),0)&gt;0,""),""),maxL)</f>
        <v/>
      </c>
      <c r="Y261" s="35" t="str">
        <f t="shared" si="162"/>
        <v/>
      </c>
      <c r="Z261" s="34" t="str">
        <f t="shared" si="154"/>
        <v/>
      </c>
      <c r="AA261" s="36" t="str">
        <f t="shared" si="155"/>
        <v/>
      </c>
      <c r="AB261" s="34" t="str">
        <f t="shared" si="215"/>
        <v/>
      </c>
      <c r="AC261" s="35" t="str">
        <f t="shared" si="216"/>
        <v/>
      </c>
      <c r="AH261" s="80" t="str">
        <f t="shared" si="158"/>
        <v/>
      </c>
      <c r="AI261" s="39" t="str">
        <f t="array" aca="1" ref="AI261" ca="1">IF(AND(X261="",ISNUMBER(Y261)),IF(Y261=1,IF($AJ$5&lt;=COUNTIF($Y$7:$Y$406,1),COUNTIF($Y$7:Y261,1),IFERROR(IF($BI$20="Y",0.5,1)*$AJ$5*COUNTIF($Y$7:Y261,1)/(1+COUNTIF($Y$7:$Y$406,1)), COUNTIF($Y$7:Y261,1))),
IF(OR(Y262=Y263,AND(Y262&gt;Y261,Y260&gt;=Y261)),AVERAGE(OFFSET(AJ261,0,0,IFERROR(MATCH(TRUE,Y262:$Y$406&lt;=Y261,0),406),1)),MIN(OFFSET(AJ261,0,0,IFERROR(MATCH(Y261,Y262:$Y$406,0),406),1)))),"")</f>
        <v/>
      </c>
      <c r="AJ261" s="40" t="str">
        <f>IF(ISNUMBER(X261),COUNT($X$7:X261),"")</f>
        <v/>
      </c>
      <c r="AL261" s="40" t="str">
        <f t="shared" si="163"/>
        <v/>
      </c>
      <c r="AM261" s="40" t="str">
        <f t="shared" si="164"/>
        <v/>
      </c>
      <c r="AP261" s="34" t="str">
        <f t="shared" si="165"/>
        <v/>
      </c>
      <c r="AQ261" s="34" t="str">
        <f t="shared" si="159"/>
        <v/>
      </c>
      <c r="AS261" s="5"/>
      <c r="AT261" s="16"/>
      <c r="AU261" s="16"/>
      <c r="AV261" s="108"/>
      <c r="AW261" s="109"/>
      <c r="AX261" s="34" t="str">
        <f t="shared" si="166"/>
        <v/>
      </c>
      <c r="AY261" s="34" t="str">
        <f t="shared" si="167"/>
        <v/>
      </c>
      <c r="BA261" s="91" t="str">
        <f>IF(OR(BB261="",BC261&lt;&gt;"",BD261&lt;&gt;""),"",COUNT($BA$6:BA260)+1)</f>
        <v/>
      </c>
      <c r="BB261" s="90" t="str">
        <f t="shared" si="171"/>
        <v/>
      </c>
      <c r="BC261" s="41" t="str">
        <f t="shared" si="168"/>
        <v>132</v>
      </c>
      <c r="BD261" s="34">
        <f>IF(ISNUMBER(MATCH(BB261,$BB$6:BB260,0)),2,"")</f>
        <v>2</v>
      </c>
      <c r="BE261" s="34" t="str">
        <f t="shared" si="169"/>
        <v/>
      </c>
      <c r="BK261" s="81">
        <f>IFERROR(IF(D261="",0,MATCH(D261,$D$6:D260,0)),0)+BL261</f>
        <v>0</v>
      </c>
      <c r="BL261" s="81">
        <f t="shared" si="170"/>
        <v>0</v>
      </c>
    </row>
    <row r="262" spans="2:64" x14ac:dyDescent="0.25">
      <c r="B262" s="5">
        <v>256</v>
      </c>
      <c r="C262" s="35" t="str">
        <f>IFERROR(IF(Calculation!D262="","",1),"")</f>
        <v/>
      </c>
      <c r="D262" s="67" t="str">
        <f>IFERROR(IF(INDEX(Mindmap!$B$9:$B$408,B262,1)=0,"",INDEX(Mindmap!$B$9:$B$408,B262,1)),"")</f>
        <v/>
      </c>
      <c r="E262" s="67">
        <f t="shared" si="140"/>
        <v>999999999</v>
      </c>
      <c r="F262" s="67" t="str">
        <f t="shared" si="202"/>
        <v/>
      </c>
      <c r="G262" s="67" t="str">
        <f t="shared" si="203"/>
        <v/>
      </c>
      <c r="H262" s="67" t="str">
        <f t="shared" si="204"/>
        <v/>
      </c>
      <c r="I262" s="67" t="str">
        <f t="shared" si="205"/>
        <v/>
      </c>
      <c r="J262" s="67" t="str">
        <f t="shared" si="206"/>
        <v/>
      </c>
      <c r="K262" s="67" t="str">
        <f t="shared" si="207"/>
        <v/>
      </c>
      <c r="L262" s="67" t="str">
        <f t="shared" si="208"/>
        <v/>
      </c>
      <c r="M262" s="67" t="str">
        <f t="shared" si="209"/>
        <v/>
      </c>
      <c r="N262" s="67" t="str">
        <f t="shared" si="210"/>
        <v/>
      </c>
      <c r="O262" s="67" t="str">
        <f t="shared" si="211"/>
        <v/>
      </c>
      <c r="P262" s="67" t="str">
        <f t="shared" si="212"/>
        <v/>
      </c>
      <c r="Q262" s="67" t="str">
        <f t="shared" si="213"/>
        <v/>
      </c>
      <c r="R262" s="37" t="str">
        <f t="shared" si="151"/>
        <v/>
      </c>
      <c r="S262" s="67">
        <f t="shared" si="161"/>
        <v>999999999</v>
      </c>
      <c r="T262" s="67" t="str">
        <f t="shared" si="152"/>
        <v/>
      </c>
      <c r="U262" s="68" t="str">
        <f>IFERROR(""&amp;INDEX(automaticUpdate,MATCH(Calculation!T262,changerange,0),1),"")</f>
        <v/>
      </c>
      <c r="V262" s="68" t="str">
        <f>IFERROR(IF(LEN(INDEX(Mindmap!$D$9:$D$407,MATCH(Calculation!T262,changerange,0),1))=0,"",INDEX(Mindmap!$D$9:$D$407,MATCH(Calculation!T262,changerange,0),1)),"")</f>
        <v/>
      </c>
      <c r="W262" s="67" t="str">
        <f t="shared" si="214"/>
        <v xml:space="preserve"> - </v>
      </c>
      <c r="X262" s="34" t="str">
        <f t="array" ref="X262">IFERROR(IF(AND(LEN(T262)&gt;0, Y262&gt;1),IF(MATCH(1,(IFERROR(SEARCH(T262&amp;".",$T$7:$T$406),0)),0)&gt;0,""),""),maxL)</f>
        <v/>
      </c>
      <c r="Y262" s="35" t="str">
        <f t="shared" si="162"/>
        <v/>
      </c>
      <c r="Z262" s="34" t="str">
        <f t="shared" si="154"/>
        <v/>
      </c>
      <c r="AA262" s="36" t="str">
        <f t="shared" si="155"/>
        <v/>
      </c>
      <c r="AB262" s="34" t="str">
        <f t="shared" si="215"/>
        <v/>
      </c>
      <c r="AC262" s="35" t="str">
        <f t="shared" si="216"/>
        <v/>
      </c>
      <c r="AH262" s="80" t="str">
        <f t="shared" si="158"/>
        <v/>
      </c>
      <c r="AI262" s="39" t="str">
        <f t="array" aca="1" ref="AI262" ca="1">IF(AND(X262="",ISNUMBER(Y262)),IF(Y262=1,IF($AJ$5&lt;=COUNTIF($Y$7:$Y$406,1),COUNTIF($Y$7:Y262,1),IFERROR(IF($BI$20="Y",0.5,1)*$AJ$5*COUNTIF($Y$7:Y262,1)/(1+COUNTIF($Y$7:$Y$406,1)), COUNTIF($Y$7:Y262,1))),
IF(OR(Y263=Y264,AND(Y263&gt;Y262,Y261&gt;=Y262)),AVERAGE(OFFSET(AJ262,0,0,IFERROR(MATCH(TRUE,Y263:$Y$406&lt;=Y262,0),406),1)),MIN(OFFSET(AJ262,0,0,IFERROR(MATCH(Y262,Y263:$Y$406,0),406),1)))),"")</f>
        <v/>
      </c>
      <c r="AJ262" s="40" t="str">
        <f>IF(ISNUMBER(X262),COUNT($X$7:X262),"")</f>
        <v/>
      </c>
      <c r="AL262" s="40" t="str">
        <f t="shared" si="163"/>
        <v/>
      </c>
      <c r="AM262" s="40" t="str">
        <f t="shared" si="164"/>
        <v/>
      </c>
      <c r="AP262" s="34" t="str">
        <f t="shared" si="165"/>
        <v/>
      </c>
      <c r="AQ262" s="34" t="str">
        <f t="shared" si="159"/>
        <v/>
      </c>
      <c r="AS262" s="5"/>
      <c r="AT262" s="16"/>
      <c r="AU262" s="16"/>
      <c r="AV262" s="108"/>
      <c r="AW262" s="109"/>
      <c r="AX262" s="34" t="str">
        <f t="shared" si="166"/>
        <v/>
      </c>
      <c r="AY262" s="34" t="str">
        <f t="shared" si="167"/>
        <v/>
      </c>
      <c r="BA262" s="91" t="str">
        <f>IF(OR(BB262="",BC262&lt;&gt;"",BD262&lt;&gt;""),"",COUNT($BA$6:BA261)+1)</f>
        <v/>
      </c>
      <c r="BB262" s="90" t="str">
        <f t="shared" si="171"/>
        <v/>
      </c>
      <c r="BC262" s="41" t="str">
        <f t="shared" si="168"/>
        <v>132</v>
      </c>
      <c r="BD262" s="34">
        <f>IF(ISNUMBER(MATCH(BB262,$BB$6:BB261,0)),2,"")</f>
        <v>2</v>
      </c>
      <c r="BE262" s="34" t="str">
        <f t="shared" si="169"/>
        <v/>
      </c>
      <c r="BK262" s="81">
        <f>IFERROR(IF(D262="",0,MATCH(D262,$D$6:D261,0)),0)+BL262</f>
        <v>0</v>
      </c>
      <c r="BL262" s="81">
        <f t="shared" si="170"/>
        <v>0</v>
      </c>
    </row>
    <row r="263" spans="2:64" x14ac:dyDescent="0.25">
      <c r="B263" s="5">
        <v>257</v>
      </c>
      <c r="C263" s="35" t="str">
        <f>IFERROR(IF(Calculation!D263="","",1),"")</f>
        <v/>
      </c>
      <c r="D263" s="67" t="str">
        <f>IFERROR(IF(INDEX(Mindmap!$B$9:$B$408,B263,1)=0,"",INDEX(Mindmap!$B$9:$B$408,B263,1)),"")</f>
        <v/>
      </c>
      <c r="E263" s="67">
        <f t="shared" ref="E263:E326" si="217">IF(D263="",999999999,1*(P263&amp;REPT(0,$Q$5+COUNT($F$5:$O$5)-LEN(P263))))</f>
        <v>999999999</v>
      </c>
      <c r="F263" s="67" t="str">
        <f t="shared" si="202"/>
        <v/>
      </c>
      <c r="G263" s="67" t="str">
        <f t="shared" si="203"/>
        <v/>
      </c>
      <c r="H263" s="67" t="str">
        <f t="shared" si="204"/>
        <v/>
      </c>
      <c r="I263" s="67" t="str">
        <f t="shared" si="205"/>
        <v/>
      </c>
      <c r="J263" s="67" t="str">
        <f t="shared" si="206"/>
        <v/>
      </c>
      <c r="K263" s="67" t="str">
        <f t="shared" si="207"/>
        <v/>
      </c>
      <c r="L263" s="67" t="str">
        <f t="shared" si="208"/>
        <v/>
      </c>
      <c r="M263" s="67" t="str">
        <f t="shared" si="209"/>
        <v/>
      </c>
      <c r="N263" s="67" t="str">
        <f t="shared" si="210"/>
        <v/>
      </c>
      <c r="O263" s="67" t="str">
        <f t="shared" si="211"/>
        <v/>
      </c>
      <c r="P263" s="67" t="str">
        <f t="shared" si="212"/>
        <v/>
      </c>
      <c r="Q263" s="67" t="str">
        <f t="shared" si="213"/>
        <v/>
      </c>
      <c r="R263" s="37" t="str">
        <f t="shared" ref="R263:R326" si="218">IF(ISNUMBER(Q263),IF(Q263=1,IF(LEN(D263)&gt;1,2,""),IF(LEN(RIGHT(D263,LEN(D263)-SEARCH(";",SUBSTITUTE(D263,".",";",Q263-1),1)))&gt;1,2,"")),"")</f>
        <v/>
      </c>
      <c r="S263" s="67">
        <f t="shared" si="161"/>
        <v>999999999</v>
      </c>
      <c r="T263" s="67" t="str">
        <f t="shared" ref="T263:T326" si="219">INDEX($D$7:$D$406,MATCH(S263,$E$7:$E$406,0),1)</f>
        <v/>
      </c>
      <c r="U263" s="68" t="str">
        <f>IFERROR(""&amp;INDEX(automaticUpdate,MATCH(Calculation!T263,changerange,0),1),"")</f>
        <v/>
      </c>
      <c r="V263" s="68" t="str">
        <f>IFERROR(IF(LEN(INDEX(Mindmap!$D$9:$D$407,MATCH(Calculation!T263,changerange,0),1))=0,"",INDEX(Mindmap!$D$9:$D$407,MATCH(Calculation!T263,changerange,0),1)),"")</f>
        <v/>
      </c>
      <c r="W263" s="67" t="str">
        <f t="shared" si="214"/>
        <v xml:space="preserve"> - </v>
      </c>
      <c r="X263" s="34" t="str">
        <f t="array" ref="X263">IFERROR(IF(AND(LEN(T263)&gt;0, Y263&gt;1),IF(MATCH(1,(IFERROR(SEARCH(T263&amp;".",$T$7:$T$406),0)),0)&gt;0,""),""),maxL)</f>
        <v/>
      </c>
      <c r="Y263" s="35" t="str">
        <f t="shared" si="162"/>
        <v/>
      </c>
      <c r="Z263" s="34" t="str">
        <f t="shared" ref="Z263:Z326" si="220">IF(AND(ISNUMBER(Y263),Y263&gt;1),IF(B263&lt;$AF$9,1,-1),"")</f>
        <v/>
      </c>
      <c r="AA263" s="36" t="str">
        <f t="shared" ref="AA263:AA326" si="221">IF(V263="","",IF(INDEX(side,MATCH(V263,$T$7:$T$406,0),1)=Z263,Z263,-1*Z263))</f>
        <v/>
      </c>
      <c r="AB263" s="34" t="str">
        <f t="shared" si="215"/>
        <v/>
      </c>
      <c r="AC263" s="35" t="str">
        <f t="shared" si="216"/>
        <v/>
      </c>
      <c r="AH263" s="80" t="str">
        <f t="shared" ref="AH263:AH326" si="222">IFERROR((Y263-1)*IF(Z263="",1,Z263),"")</f>
        <v/>
      </c>
      <c r="AI263" s="39" t="str">
        <f t="array" aca="1" ref="AI263" ca="1">IF(AND(X263="",ISNUMBER(Y263)),IF(Y263=1,IF($AJ$5&lt;=COUNTIF($Y$7:$Y$406,1),COUNTIF($Y$7:Y263,1),IFERROR(IF($BI$20="Y",0.5,1)*$AJ$5*COUNTIF($Y$7:Y263,1)/(1+COUNTIF($Y$7:$Y$406,1)), COUNTIF($Y$7:Y263,1))),
IF(OR(Y264=Y265,AND(Y264&gt;Y263,Y262&gt;=Y263)),AVERAGE(OFFSET(AJ263,0,0,IFERROR(MATCH(TRUE,Y264:$Y$406&lt;=Y263,0),406),1)),MIN(OFFSET(AJ263,0,0,IFERROR(MATCH(Y263,Y264:$Y$406,0),406),1)))),"")</f>
        <v/>
      </c>
      <c r="AJ263" s="40" t="str">
        <f>IF(ISNUMBER(X263),COUNT($X$7:X263),"")</f>
        <v/>
      </c>
      <c r="AL263" s="40" t="str">
        <f t="shared" si="163"/>
        <v/>
      </c>
      <c r="AM263" s="40" t="str">
        <f t="shared" si="164"/>
        <v/>
      </c>
      <c r="AP263" s="34" t="str">
        <f t="shared" si="165"/>
        <v/>
      </c>
      <c r="AQ263" s="34" t="str">
        <f t="shared" ref="AQ263:AQ326" si="223">IF(V263="","",IF(LEN(V263)-LEN(SUBSTITUTE(V263,".",""))+1&lt;Y263,-1,IF((LEN(V263)-LEN(SUBSTITUTE(V263,".",""))+1)=Y263,0,1)))</f>
        <v/>
      </c>
      <c r="AS263" s="5"/>
      <c r="AT263" s="16"/>
      <c r="AU263" s="16"/>
      <c r="AV263" s="108"/>
      <c r="AW263" s="109"/>
      <c r="AX263" s="34" t="str">
        <f t="shared" si="166"/>
        <v/>
      </c>
      <c r="AY263" s="34" t="str">
        <f t="shared" si="167"/>
        <v/>
      </c>
      <c r="BA263" s="91" t="str">
        <f>IF(OR(BB263="",BC263&lt;&gt;"",BD263&lt;&gt;""),"",COUNT($BA$6:BA262)+1)</f>
        <v/>
      </c>
      <c r="BB263" s="90" t="str">
        <f t="shared" si="171"/>
        <v/>
      </c>
      <c r="BC263" s="41" t="str">
        <f t="shared" si="168"/>
        <v>132</v>
      </c>
      <c r="BD263" s="34">
        <f>IF(ISNUMBER(MATCH(BB263,$BB$6:BB262,0)),2,"")</f>
        <v>2</v>
      </c>
      <c r="BE263" s="34" t="str">
        <f t="shared" si="169"/>
        <v/>
      </c>
      <c r="BK263" s="81">
        <f>IFERROR(IF(D263="",0,MATCH(D263,$D$6:D262,0)),0)+BL263</f>
        <v>0</v>
      </c>
      <c r="BL263" s="81">
        <f t="shared" si="170"/>
        <v>0</v>
      </c>
    </row>
    <row r="264" spans="2:64" x14ac:dyDescent="0.25">
      <c r="B264" s="5">
        <v>258</v>
      </c>
      <c r="C264" s="35" t="str">
        <f>IFERROR(IF(Calculation!D264="","",1),"")</f>
        <v/>
      </c>
      <c r="D264" s="67" t="str">
        <f>IFERROR(IF(INDEX(Mindmap!$B$9:$B$408,B264,1)=0,"",INDEX(Mindmap!$B$9:$B$408,B264,1)),"")</f>
        <v/>
      </c>
      <c r="E264" s="67">
        <f t="shared" si="217"/>
        <v>999999999</v>
      </c>
      <c r="F264" s="67" t="str">
        <f t="shared" si="202"/>
        <v/>
      </c>
      <c r="G264" s="67" t="str">
        <f t="shared" si="203"/>
        <v/>
      </c>
      <c r="H264" s="67" t="str">
        <f t="shared" si="204"/>
        <v/>
      </c>
      <c r="I264" s="67" t="str">
        <f t="shared" si="205"/>
        <v/>
      </c>
      <c r="J264" s="67" t="str">
        <f t="shared" si="206"/>
        <v/>
      </c>
      <c r="K264" s="67" t="str">
        <f t="shared" si="207"/>
        <v/>
      </c>
      <c r="L264" s="67" t="str">
        <f t="shared" si="208"/>
        <v/>
      </c>
      <c r="M264" s="67" t="str">
        <f t="shared" si="209"/>
        <v/>
      </c>
      <c r="N264" s="67" t="str">
        <f t="shared" si="210"/>
        <v/>
      </c>
      <c r="O264" s="67" t="str">
        <f t="shared" si="211"/>
        <v/>
      </c>
      <c r="P264" s="67" t="str">
        <f t="shared" si="212"/>
        <v/>
      </c>
      <c r="Q264" s="67" t="str">
        <f t="shared" si="213"/>
        <v/>
      </c>
      <c r="R264" s="37" t="str">
        <f t="shared" si="218"/>
        <v/>
      </c>
      <c r="S264" s="67">
        <f t="shared" ref="S264:S327" si="224">SMALL($E$7:$E$406,ROW(A264)-ROW($A$6))</f>
        <v>999999999</v>
      </c>
      <c r="T264" s="67" t="str">
        <f t="shared" si="219"/>
        <v/>
      </c>
      <c r="U264" s="68" t="str">
        <f>IFERROR(""&amp;INDEX(automaticUpdate,MATCH(Calculation!T264,changerange,0),1),"")</f>
        <v/>
      </c>
      <c r="V264" s="68" t="str">
        <f>IFERROR(IF(LEN(INDEX(Mindmap!$D$9:$D$407,MATCH(Calculation!T264,changerange,0),1))=0,"",INDEX(Mindmap!$D$9:$D$407,MATCH(Calculation!T264,changerange,0),1)),"")</f>
        <v/>
      </c>
      <c r="W264" s="67" t="str">
        <f t="shared" si="214"/>
        <v xml:space="preserve"> - </v>
      </c>
      <c r="X264" s="34" t="str">
        <f t="array" ref="X264">IFERROR(IF(AND(LEN(T264)&gt;0, Y264&gt;1),IF(MATCH(1,(IFERROR(SEARCH(T264&amp;".",$T$7:$T$406),0)),0)&gt;0,""),""),maxL)</f>
        <v/>
      </c>
      <c r="Y264" s="35" t="str">
        <f t="shared" ref="Y264:Y327" si="225">IF(LEN(T264)&gt;0,LEN(T264)-LEN(SUBSTITUTE(T264,".",""))+1,"")</f>
        <v/>
      </c>
      <c r="Z264" s="34" t="str">
        <f t="shared" si="220"/>
        <v/>
      </c>
      <c r="AA264" s="36" t="str">
        <f t="shared" si="221"/>
        <v/>
      </c>
      <c r="AB264" s="34" t="str">
        <f t="shared" si="215"/>
        <v/>
      </c>
      <c r="AC264" s="35" t="str">
        <f t="shared" si="216"/>
        <v/>
      </c>
      <c r="AH264" s="80" t="str">
        <f t="shared" si="222"/>
        <v/>
      </c>
      <c r="AI264" s="39" t="str">
        <f t="array" aca="1" ref="AI264" ca="1">IF(AND(X264="",ISNUMBER(Y264)),IF(Y264=1,IF($AJ$5&lt;=COUNTIF($Y$7:$Y$406,1),COUNTIF($Y$7:Y264,1),IFERROR(IF($BI$20="Y",0.5,1)*$AJ$5*COUNTIF($Y$7:Y264,1)/(1+COUNTIF($Y$7:$Y$406,1)), COUNTIF($Y$7:Y264,1))),
IF(OR(Y265=Y266,AND(Y265&gt;Y264,Y263&gt;=Y264)),AVERAGE(OFFSET(AJ264,0,0,IFERROR(MATCH(TRUE,Y265:$Y$406&lt;=Y264,0),406),1)),MIN(OFFSET(AJ264,0,0,IFERROR(MATCH(Y264,Y265:$Y$406,0),406),1)))),"")</f>
        <v/>
      </c>
      <c r="AJ264" s="40" t="str">
        <f>IF(ISNUMBER(X264),COUNT($X$7:X264),"")</f>
        <v/>
      </c>
      <c r="AL264" s="40" t="str">
        <f t="shared" ref="AL264:AL327" si="226">IF(AND($BI$20="Y", $AJ$5&lt;&gt;0),IF(ISNUMBER(Y264),AH264-$AF$13-1,""),IF(ISNUMBER(Y264),Y264-1,""))</f>
        <v/>
      </c>
      <c r="AM264" s="40" t="str">
        <f t="shared" ref="AM264:AM327" si="227">IF(ISNUMBER(Y264),IF(AND($BI$20="Y",$AJ$5&lt;&gt;0), IF(AND(ROW(AK264)-ROW($AK$6)&gt;=$AF$9,IF(ISNUMBER(AI264),AI264,AJ264)&gt;$AF$11),IF(ISNUMBER(AI264),AI264,AJ264)-$AF$11,IF(ISNUMBER(AI264),AI264,AJ264)),  IF(ISNUMBER(AI264),AI264,AJ264) )-1,"")</f>
        <v/>
      </c>
      <c r="AP264" s="34" t="str">
        <f t="shared" ref="AP264:AP327" si="228">IF(OR(Y264=1,Y264=""),"",LEFT(SUBSTITUTE(T264,".",";",Y264-1),SEARCH(";",SUBSTITUTE(T264,".",";",Y264-1),1)-1))</f>
        <v/>
      </c>
      <c r="AQ264" s="34" t="str">
        <f t="shared" si="223"/>
        <v/>
      </c>
      <c r="AS264" s="5"/>
      <c r="AT264" s="16"/>
      <c r="AU264" s="16"/>
      <c r="AV264" s="108"/>
      <c r="AW264" s="109"/>
      <c r="AX264" s="34" t="str">
        <f t="shared" ref="AX264:AX327" si="229">IF(Y264&lt;&gt;"",T264 &amp;".1","")</f>
        <v/>
      </c>
      <c r="AY264" s="34" t="str">
        <f t="shared" ref="AY264:AY327" si="230">IF(Y264&lt;&gt;"",IF(Y264=1,T264+1,LEFT(T264,SEARCH(";",SUBSTITUTE(T264,".",";",Y264-1),1))&amp; RIGHT(T264,LEN(T264)-SEARCH(";",SUBSTITUTE(T264,".",";",Y264-1),1)) +1   ),"")</f>
        <v/>
      </c>
      <c r="BA264" s="91" t="str">
        <f>IF(OR(BB264="",BC264&lt;&gt;"",BD264&lt;&gt;""),"",COUNT($BA$6:BA263)+1)</f>
        <v/>
      </c>
      <c r="BB264" s="90" t="str">
        <f t="shared" si="171"/>
        <v/>
      </c>
      <c r="BC264" s="41" t="str">
        <f t="shared" ref="BC264:BC327" si="231">IFERROR(MATCH(BB264,$T$7:$T$406,0) &amp; BD264,"")</f>
        <v>132</v>
      </c>
      <c r="BD264" s="34">
        <f>IF(ISNUMBER(MATCH(BB264,$BB$6:BB263,0)),2,"")</f>
        <v>2</v>
      </c>
      <c r="BE264" s="34" t="str">
        <f t="shared" ref="BE264:BE327" si="232">IFERROR(""&amp;INDEX($BB$7:$BB$807,MATCH(ROW(BA264)-ROW($BA$6),$BA$7:$BA$807,0),1),"")</f>
        <v/>
      </c>
      <c r="BK264" s="81">
        <f>IFERROR(IF(D264="",0,MATCH(D264,$D$6:D263,0)),0)+BL264</f>
        <v>0</v>
      </c>
      <c r="BL264" s="81">
        <f t="shared" ref="BL264:BL327" si="233">IF(ISNUMBER(FIND("100",D264,1))=TRUE,1,0)</f>
        <v>0</v>
      </c>
    </row>
    <row r="265" spans="2:64" x14ac:dyDescent="0.25">
      <c r="B265" s="5">
        <v>259</v>
      </c>
      <c r="C265" s="35" t="str">
        <f>IFERROR(IF(Calculation!D265="","",1),"")</f>
        <v/>
      </c>
      <c r="D265" s="67" t="str">
        <f>IFERROR(IF(INDEX(Mindmap!$B$9:$B$408,B265,1)=0,"",INDEX(Mindmap!$B$9:$B$408,B265,1)),"")</f>
        <v/>
      </c>
      <c r="E265" s="67">
        <f t="shared" si="217"/>
        <v>999999999</v>
      </c>
      <c r="F265" s="67" t="str">
        <f t="shared" si="202"/>
        <v/>
      </c>
      <c r="G265" s="67" t="str">
        <f t="shared" si="203"/>
        <v/>
      </c>
      <c r="H265" s="67" t="str">
        <f t="shared" si="204"/>
        <v/>
      </c>
      <c r="I265" s="67" t="str">
        <f t="shared" si="205"/>
        <v/>
      </c>
      <c r="J265" s="67" t="str">
        <f t="shared" si="206"/>
        <v/>
      </c>
      <c r="K265" s="67" t="str">
        <f t="shared" si="207"/>
        <v/>
      </c>
      <c r="L265" s="67" t="str">
        <f t="shared" si="208"/>
        <v/>
      </c>
      <c r="M265" s="67" t="str">
        <f t="shared" si="209"/>
        <v/>
      </c>
      <c r="N265" s="67" t="str">
        <f t="shared" si="210"/>
        <v/>
      </c>
      <c r="O265" s="67" t="str">
        <f t="shared" si="211"/>
        <v/>
      </c>
      <c r="P265" s="67" t="str">
        <f t="shared" si="212"/>
        <v/>
      </c>
      <c r="Q265" s="67" t="str">
        <f t="shared" si="213"/>
        <v/>
      </c>
      <c r="R265" s="37" t="str">
        <f t="shared" si="218"/>
        <v/>
      </c>
      <c r="S265" s="67">
        <f t="shared" si="224"/>
        <v>999999999</v>
      </c>
      <c r="T265" s="67" t="str">
        <f t="shared" si="219"/>
        <v/>
      </c>
      <c r="U265" s="68" t="str">
        <f>IFERROR(""&amp;INDEX(automaticUpdate,MATCH(Calculation!T265,changerange,0),1),"")</f>
        <v/>
      </c>
      <c r="V265" s="68" t="str">
        <f>IFERROR(IF(LEN(INDEX(Mindmap!$D$9:$D$407,MATCH(Calculation!T265,changerange,0),1))=0,"",INDEX(Mindmap!$D$9:$D$407,MATCH(Calculation!T265,changerange,0),1)),"")</f>
        <v/>
      </c>
      <c r="W265" s="67" t="str">
        <f t="shared" si="214"/>
        <v xml:space="preserve"> - </v>
      </c>
      <c r="X265" s="34" t="str">
        <f t="array" ref="X265">IFERROR(IF(AND(LEN(T265)&gt;0, Y265&gt;1),IF(MATCH(1,(IFERROR(SEARCH(T265&amp;".",$T$7:$T$406),0)),0)&gt;0,""),""),maxL)</f>
        <v/>
      </c>
      <c r="Y265" s="35" t="str">
        <f t="shared" si="225"/>
        <v/>
      </c>
      <c r="Z265" s="34" t="str">
        <f t="shared" si="220"/>
        <v/>
      </c>
      <c r="AA265" s="36" t="str">
        <f t="shared" si="221"/>
        <v/>
      </c>
      <c r="AB265" s="34" t="str">
        <f t="shared" si="215"/>
        <v/>
      </c>
      <c r="AC265" s="35" t="str">
        <f t="shared" si="216"/>
        <v/>
      </c>
      <c r="AH265" s="80" t="str">
        <f t="shared" si="222"/>
        <v/>
      </c>
      <c r="AI265" s="39" t="str">
        <f t="array" aca="1" ref="AI265" ca="1">IF(AND(X265="",ISNUMBER(Y265)),IF(Y265=1,IF($AJ$5&lt;=COUNTIF($Y$7:$Y$406,1),COUNTIF($Y$7:Y265,1),IFERROR(IF($BI$20="Y",0.5,1)*$AJ$5*COUNTIF($Y$7:Y265,1)/(1+COUNTIF($Y$7:$Y$406,1)), COUNTIF($Y$7:Y265,1))),
IF(OR(Y266=Y267,AND(Y266&gt;Y265,Y264&gt;=Y265)),AVERAGE(OFFSET(AJ265,0,0,IFERROR(MATCH(TRUE,Y266:$Y$406&lt;=Y265,0),406),1)),MIN(OFFSET(AJ265,0,0,IFERROR(MATCH(Y265,Y266:$Y$406,0),406),1)))),"")</f>
        <v/>
      </c>
      <c r="AJ265" s="40" t="str">
        <f>IF(ISNUMBER(X265),COUNT($X$7:X265),"")</f>
        <v/>
      </c>
      <c r="AL265" s="40" t="str">
        <f t="shared" si="226"/>
        <v/>
      </c>
      <c r="AM265" s="40" t="str">
        <f t="shared" si="227"/>
        <v/>
      </c>
      <c r="AP265" s="34" t="str">
        <f t="shared" si="228"/>
        <v/>
      </c>
      <c r="AQ265" s="34" t="str">
        <f t="shared" si="223"/>
        <v/>
      </c>
      <c r="AS265" s="5"/>
      <c r="AT265" s="16"/>
      <c r="AU265" s="16"/>
      <c r="AV265" s="108"/>
      <c r="AW265" s="109"/>
      <c r="AX265" s="34" t="str">
        <f t="shared" si="229"/>
        <v/>
      </c>
      <c r="AY265" s="34" t="str">
        <f t="shared" si="230"/>
        <v/>
      </c>
      <c r="BA265" s="91" t="str">
        <f>IF(OR(BB265="",BC265&lt;&gt;"",BD265&lt;&gt;""),"",COUNT($BA$6:BA264)+1)</f>
        <v/>
      </c>
      <c r="BB265" s="90" t="str">
        <f t="shared" ref="BB265:BB328" si="234">IF(OR(AX264="",ISNUMBER(FIND("100",AX264,1)) ),"",""&amp;AX264)</f>
        <v/>
      </c>
      <c r="BC265" s="41" t="str">
        <f t="shared" si="231"/>
        <v>132</v>
      </c>
      <c r="BD265" s="34">
        <f>IF(ISNUMBER(MATCH(BB265,$BB$6:BB264,0)),2,"")</f>
        <v>2</v>
      </c>
      <c r="BE265" s="34" t="str">
        <f t="shared" si="232"/>
        <v/>
      </c>
      <c r="BK265" s="81">
        <f>IFERROR(IF(D265="",0,MATCH(D265,$D$6:D264,0)),0)+BL265</f>
        <v>0</v>
      </c>
      <c r="BL265" s="81">
        <f t="shared" si="233"/>
        <v>0</v>
      </c>
    </row>
    <row r="266" spans="2:64" x14ac:dyDescent="0.25">
      <c r="B266" s="5">
        <v>260</v>
      </c>
      <c r="C266" s="35" t="str">
        <f>IFERROR(IF(Calculation!D266="","",1),"")</f>
        <v/>
      </c>
      <c r="D266" s="67" t="str">
        <f>IFERROR(IF(INDEX(Mindmap!$B$9:$B$408,B266,1)=0,"",INDEX(Mindmap!$B$9:$B$408,B266,1)),"")</f>
        <v/>
      </c>
      <c r="E266" s="67">
        <f t="shared" si="217"/>
        <v>999999999</v>
      </c>
      <c r="F266" s="67" t="str">
        <f t="shared" si="202"/>
        <v/>
      </c>
      <c r="G266" s="67" t="str">
        <f t="shared" si="203"/>
        <v/>
      </c>
      <c r="H266" s="67" t="str">
        <f t="shared" si="204"/>
        <v/>
      </c>
      <c r="I266" s="67" t="str">
        <f t="shared" si="205"/>
        <v/>
      </c>
      <c r="J266" s="67" t="str">
        <f t="shared" si="206"/>
        <v/>
      </c>
      <c r="K266" s="67" t="str">
        <f t="shared" si="207"/>
        <v/>
      </c>
      <c r="L266" s="67" t="str">
        <f t="shared" si="208"/>
        <v/>
      </c>
      <c r="M266" s="67" t="str">
        <f t="shared" si="209"/>
        <v/>
      </c>
      <c r="N266" s="67" t="str">
        <f t="shared" si="210"/>
        <v/>
      </c>
      <c r="O266" s="67" t="str">
        <f t="shared" si="211"/>
        <v/>
      </c>
      <c r="P266" s="67" t="str">
        <f t="shared" si="212"/>
        <v/>
      </c>
      <c r="Q266" s="67" t="str">
        <f t="shared" si="213"/>
        <v/>
      </c>
      <c r="R266" s="37" t="str">
        <f t="shared" si="218"/>
        <v/>
      </c>
      <c r="S266" s="67">
        <f t="shared" si="224"/>
        <v>999999999</v>
      </c>
      <c r="T266" s="67" t="str">
        <f t="shared" si="219"/>
        <v/>
      </c>
      <c r="U266" s="68" t="str">
        <f>IFERROR(""&amp;INDEX(automaticUpdate,MATCH(Calculation!T266,changerange,0),1),"")</f>
        <v/>
      </c>
      <c r="V266" s="68" t="str">
        <f>IFERROR(IF(LEN(INDEX(Mindmap!$D$9:$D$407,MATCH(Calculation!T266,changerange,0),1))=0,"",INDEX(Mindmap!$D$9:$D$407,MATCH(Calculation!T266,changerange,0),1)),"")</f>
        <v/>
      </c>
      <c r="W266" s="67" t="str">
        <f t="shared" si="214"/>
        <v xml:space="preserve"> - </v>
      </c>
      <c r="X266" s="34" t="str">
        <f t="array" ref="X266">IFERROR(IF(AND(LEN(T266)&gt;0, Y266&gt;1),IF(MATCH(1,(IFERROR(SEARCH(T266&amp;".",$T$7:$T$406),0)),0)&gt;0,""),""),maxL)</f>
        <v/>
      </c>
      <c r="Y266" s="35" t="str">
        <f t="shared" si="225"/>
        <v/>
      </c>
      <c r="Z266" s="34" t="str">
        <f t="shared" si="220"/>
        <v/>
      </c>
      <c r="AA266" s="36" t="str">
        <f t="shared" si="221"/>
        <v/>
      </c>
      <c r="AB266" s="34" t="str">
        <f t="shared" si="215"/>
        <v/>
      </c>
      <c r="AC266" s="35" t="str">
        <f t="shared" si="216"/>
        <v/>
      </c>
      <c r="AH266" s="80" t="str">
        <f t="shared" si="222"/>
        <v/>
      </c>
      <c r="AI266" s="39" t="str">
        <f t="array" aca="1" ref="AI266" ca="1">IF(AND(X266="",ISNUMBER(Y266)),IF(Y266=1,IF($AJ$5&lt;=COUNTIF($Y$7:$Y$406,1),COUNTIF($Y$7:Y266,1),IFERROR(IF($BI$20="Y",0.5,1)*$AJ$5*COUNTIF($Y$7:Y266,1)/(1+COUNTIF($Y$7:$Y$406,1)), COUNTIF($Y$7:Y266,1))),
IF(OR(Y267=Y268,AND(Y267&gt;Y266,Y265&gt;=Y266)),AVERAGE(OFFSET(AJ266,0,0,IFERROR(MATCH(TRUE,Y267:$Y$406&lt;=Y266,0),406),1)),MIN(OFFSET(AJ266,0,0,IFERROR(MATCH(Y266,Y267:$Y$406,0),406),1)))),"")</f>
        <v/>
      </c>
      <c r="AJ266" s="40" t="str">
        <f>IF(ISNUMBER(X266),COUNT($X$7:X266),"")</f>
        <v/>
      </c>
      <c r="AL266" s="40" t="str">
        <f t="shared" si="226"/>
        <v/>
      </c>
      <c r="AM266" s="40" t="str">
        <f t="shared" si="227"/>
        <v/>
      </c>
      <c r="AP266" s="34" t="str">
        <f t="shared" si="228"/>
        <v/>
      </c>
      <c r="AQ266" s="34" t="str">
        <f t="shared" si="223"/>
        <v/>
      </c>
      <c r="AS266" s="5"/>
      <c r="AT266" s="16"/>
      <c r="AU266" s="16"/>
      <c r="AV266" s="108"/>
      <c r="AW266" s="109"/>
      <c r="AX266" s="34" t="str">
        <f t="shared" si="229"/>
        <v/>
      </c>
      <c r="AY266" s="34" t="str">
        <f t="shared" si="230"/>
        <v/>
      </c>
      <c r="BA266" s="91" t="str">
        <f>IF(OR(BB266="",BC266&lt;&gt;"",BD266&lt;&gt;""),"",COUNT($BA$6:BA265)+1)</f>
        <v/>
      </c>
      <c r="BB266" s="90" t="str">
        <f t="shared" si="234"/>
        <v/>
      </c>
      <c r="BC266" s="41" t="str">
        <f t="shared" si="231"/>
        <v>132</v>
      </c>
      <c r="BD266" s="34">
        <f>IF(ISNUMBER(MATCH(BB266,$BB$6:BB265,0)),2,"")</f>
        <v>2</v>
      </c>
      <c r="BE266" s="34" t="str">
        <f t="shared" si="232"/>
        <v/>
      </c>
      <c r="BK266" s="81">
        <f>IFERROR(IF(D266="",0,MATCH(D266,$D$6:D265,0)),0)+BL266</f>
        <v>0</v>
      </c>
      <c r="BL266" s="81">
        <f t="shared" si="233"/>
        <v>0</v>
      </c>
    </row>
    <row r="267" spans="2:64" x14ac:dyDescent="0.25">
      <c r="B267" s="5">
        <v>261</v>
      </c>
      <c r="C267" s="35" t="str">
        <f>IFERROR(IF(Calculation!D267="","",1),"")</f>
        <v/>
      </c>
      <c r="D267" s="67" t="str">
        <f>IFERROR(IF(INDEX(Mindmap!$B$9:$B$408,B267,1)=0,"",INDEX(Mindmap!$B$9:$B$408,B267,1)),"")</f>
        <v/>
      </c>
      <c r="E267" s="67">
        <f t="shared" si="217"/>
        <v>999999999</v>
      </c>
      <c r="F267" s="67" t="str">
        <f t="shared" si="202"/>
        <v/>
      </c>
      <c r="G267" s="67" t="str">
        <f t="shared" si="203"/>
        <v/>
      </c>
      <c r="H267" s="67" t="str">
        <f t="shared" si="204"/>
        <v/>
      </c>
      <c r="I267" s="67" t="str">
        <f t="shared" si="205"/>
        <v/>
      </c>
      <c r="J267" s="67" t="str">
        <f t="shared" si="206"/>
        <v/>
      </c>
      <c r="K267" s="67" t="str">
        <f t="shared" si="207"/>
        <v/>
      </c>
      <c r="L267" s="67" t="str">
        <f t="shared" si="208"/>
        <v/>
      </c>
      <c r="M267" s="67" t="str">
        <f t="shared" si="209"/>
        <v/>
      </c>
      <c r="N267" s="67" t="str">
        <f t="shared" si="210"/>
        <v/>
      </c>
      <c r="O267" s="67" t="str">
        <f t="shared" si="211"/>
        <v/>
      </c>
      <c r="P267" s="67" t="str">
        <f t="shared" si="212"/>
        <v/>
      </c>
      <c r="Q267" s="67" t="str">
        <f t="shared" si="213"/>
        <v/>
      </c>
      <c r="R267" s="37" t="str">
        <f t="shared" si="218"/>
        <v/>
      </c>
      <c r="S267" s="67">
        <f t="shared" si="224"/>
        <v>999999999</v>
      </c>
      <c r="T267" s="67" t="str">
        <f t="shared" si="219"/>
        <v/>
      </c>
      <c r="U267" s="68" t="str">
        <f>IFERROR(""&amp;INDEX(automaticUpdate,MATCH(Calculation!T267,changerange,0),1),"")</f>
        <v/>
      </c>
      <c r="V267" s="68" t="str">
        <f>IFERROR(IF(LEN(INDEX(Mindmap!$D$9:$D$407,MATCH(Calculation!T267,changerange,0),1))=0,"",INDEX(Mindmap!$D$9:$D$407,MATCH(Calculation!T267,changerange,0),1)),"")</f>
        <v/>
      </c>
      <c r="W267" s="67" t="str">
        <f t="shared" si="214"/>
        <v xml:space="preserve"> - </v>
      </c>
      <c r="X267" s="34" t="str">
        <f t="array" ref="X267">IFERROR(IF(AND(LEN(T267)&gt;0, Y267&gt;1),IF(MATCH(1,(IFERROR(SEARCH(T267&amp;".",$T$7:$T$406),0)),0)&gt;0,""),""),maxL)</f>
        <v/>
      </c>
      <c r="Y267" s="35" t="str">
        <f t="shared" si="225"/>
        <v/>
      </c>
      <c r="Z267" s="34" t="str">
        <f t="shared" si="220"/>
        <v/>
      </c>
      <c r="AA267" s="36" t="str">
        <f t="shared" si="221"/>
        <v/>
      </c>
      <c r="AB267" s="34" t="str">
        <f t="shared" si="215"/>
        <v/>
      </c>
      <c r="AC267" s="35" t="str">
        <f t="shared" si="216"/>
        <v/>
      </c>
      <c r="AH267" s="80" t="str">
        <f t="shared" si="222"/>
        <v/>
      </c>
      <c r="AI267" s="39" t="str">
        <f t="array" aca="1" ref="AI267" ca="1">IF(AND(X267="",ISNUMBER(Y267)),IF(Y267=1,IF($AJ$5&lt;=COUNTIF($Y$7:$Y$406,1),COUNTIF($Y$7:Y267,1),IFERROR(IF($BI$20="Y",0.5,1)*$AJ$5*COUNTIF($Y$7:Y267,1)/(1+COUNTIF($Y$7:$Y$406,1)), COUNTIF($Y$7:Y267,1))),
IF(OR(Y268=Y269,AND(Y268&gt;Y267,Y266&gt;=Y267)),AVERAGE(OFFSET(AJ267,0,0,IFERROR(MATCH(TRUE,Y268:$Y$406&lt;=Y267,0),406),1)),MIN(OFFSET(AJ267,0,0,IFERROR(MATCH(Y267,Y268:$Y$406,0),406),1)))),"")</f>
        <v/>
      </c>
      <c r="AJ267" s="40" t="str">
        <f>IF(ISNUMBER(X267),COUNT($X$7:X267),"")</f>
        <v/>
      </c>
      <c r="AL267" s="40" t="str">
        <f t="shared" si="226"/>
        <v/>
      </c>
      <c r="AM267" s="40" t="str">
        <f t="shared" si="227"/>
        <v/>
      </c>
      <c r="AP267" s="34" t="str">
        <f t="shared" si="228"/>
        <v/>
      </c>
      <c r="AQ267" s="34" t="str">
        <f t="shared" si="223"/>
        <v/>
      </c>
      <c r="AS267" s="5"/>
      <c r="AT267" s="16"/>
      <c r="AU267" s="16"/>
      <c r="AV267" s="108"/>
      <c r="AW267" s="109"/>
      <c r="AX267" s="34" t="str">
        <f t="shared" si="229"/>
        <v/>
      </c>
      <c r="AY267" s="34" t="str">
        <f t="shared" si="230"/>
        <v/>
      </c>
      <c r="BA267" s="91" t="str">
        <f>IF(OR(BB267="",BC267&lt;&gt;"",BD267&lt;&gt;""),"",COUNT($BA$6:BA266)+1)</f>
        <v/>
      </c>
      <c r="BB267" s="90" t="str">
        <f t="shared" si="234"/>
        <v/>
      </c>
      <c r="BC267" s="41" t="str">
        <f t="shared" si="231"/>
        <v>132</v>
      </c>
      <c r="BD267" s="34">
        <f>IF(ISNUMBER(MATCH(BB267,$BB$6:BB266,0)),2,"")</f>
        <v>2</v>
      </c>
      <c r="BE267" s="34" t="str">
        <f t="shared" si="232"/>
        <v/>
      </c>
      <c r="BK267" s="81">
        <f>IFERROR(IF(D267="",0,MATCH(D267,$D$6:D266,0)),0)+BL267</f>
        <v>0</v>
      </c>
      <c r="BL267" s="81">
        <f t="shared" si="233"/>
        <v>0</v>
      </c>
    </row>
    <row r="268" spans="2:64" x14ac:dyDescent="0.25">
      <c r="B268" s="5">
        <v>262</v>
      </c>
      <c r="C268" s="35" t="str">
        <f>IFERROR(IF(Calculation!D268="","",1),"")</f>
        <v/>
      </c>
      <c r="D268" s="67" t="str">
        <f>IFERROR(IF(INDEX(Mindmap!$B$9:$B$408,B268,1)=0,"",INDEX(Mindmap!$B$9:$B$408,B268,1)),"")</f>
        <v/>
      </c>
      <c r="E268" s="67">
        <f t="shared" si="217"/>
        <v>999999999</v>
      </c>
      <c r="F268" s="67" t="str">
        <f t="shared" si="202"/>
        <v/>
      </c>
      <c r="G268" s="67" t="str">
        <f t="shared" si="203"/>
        <v/>
      </c>
      <c r="H268" s="67" t="str">
        <f t="shared" si="204"/>
        <v/>
      </c>
      <c r="I268" s="67" t="str">
        <f t="shared" si="205"/>
        <v/>
      </c>
      <c r="J268" s="67" t="str">
        <f t="shared" si="206"/>
        <v/>
      </c>
      <c r="K268" s="67" t="str">
        <f t="shared" si="207"/>
        <v/>
      </c>
      <c r="L268" s="67" t="str">
        <f t="shared" si="208"/>
        <v/>
      </c>
      <c r="M268" s="67" t="str">
        <f t="shared" si="209"/>
        <v/>
      </c>
      <c r="N268" s="67" t="str">
        <f t="shared" si="210"/>
        <v/>
      </c>
      <c r="O268" s="67" t="str">
        <f t="shared" si="211"/>
        <v/>
      </c>
      <c r="P268" s="67" t="str">
        <f t="shared" si="212"/>
        <v/>
      </c>
      <c r="Q268" s="67" t="str">
        <f t="shared" si="213"/>
        <v/>
      </c>
      <c r="R268" s="37" t="str">
        <f t="shared" si="218"/>
        <v/>
      </c>
      <c r="S268" s="67">
        <f t="shared" si="224"/>
        <v>999999999</v>
      </c>
      <c r="T268" s="67" t="str">
        <f t="shared" si="219"/>
        <v/>
      </c>
      <c r="U268" s="68" t="str">
        <f>IFERROR(""&amp;INDEX(automaticUpdate,MATCH(Calculation!T268,changerange,0),1),"")</f>
        <v/>
      </c>
      <c r="V268" s="68" t="str">
        <f>IFERROR(IF(LEN(INDEX(Mindmap!$D$9:$D$407,MATCH(Calculation!T268,changerange,0),1))=0,"",INDEX(Mindmap!$D$9:$D$407,MATCH(Calculation!T268,changerange,0),1)),"")</f>
        <v/>
      </c>
      <c r="W268" s="67" t="str">
        <f t="shared" si="214"/>
        <v xml:space="preserve"> - </v>
      </c>
      <c r="X268" s="34" t="str">
        <f t="array" ref="X268">IFERROR(IF(AND(LEN(T268)&gt;0, Y268&gt;1),IF(MATCH(1,(IFERROR(SEARCH(T268&amp;".",$T$7:$T$406),0)),0)&gt;0,""),""),maxL)</f>
        <v/>
      </c>
      <c r="Y268" s="35" t="str">
        <f t="shared" si="225"/>
        <v/>
      </c>
      <c r="Z268" s="34" t="str">
        <f t="shared" si="220"/>
        <v/>
      </c>
      <c r="AA268" s="36" t="str">
        <f t="shared" si="221"/>
        <v/>
      </c>
      <c r="AB268" s="34" t="str">
        <f t="shared" si="215"/>
        <v/>
      </c>
      <c r="AC268" s="35" t="str">
        <f t="shared" si="216"/>
        <v/>
      </c>
      <c r="AH268" s="80" t="str">
        <f t="shared" si="222"/>
        <v/>
      </c>
      <c r="AI268" s="39" t="str">
        <f t="array" aca="1" ref="AI268" ca="1">IF(AND(X268="",ISNUMBER(Y268)),IF(Y268=1,IF($AJ$5&lt;=COUNTIF($Y$7:$Y$406,1),COUNTIF($Y$7:Y268,1),IFERROR(IF($BI$20="Y",0.5,1)*$AJ$5*COUNTIF($Y$7:Y268,1)/(1+COUNTIF($Y$7:$Y$406,1)), COUNTIF($Y$7:Y268,1))),
IF(OR(Y269=Y270,AND(Y269&gt;Y268,Y267&gt;=Y268)),AVERAGE(OFFSET(AJ268,0,0,IFERROR(MATCH(TRUE,Y269:$Y$406&lt;=Y268,0),406),1)),MIN(OFFSET(AJ268,0,0,IFERROR(MATCH(Y268,Y269:$Y$406,0),406),1)))),"")</f>
        <v/>
      </c>
      <c r="AJ268" s="40" t="str">
        <f>IF(ISNUMBER(X268),COUNT($X$7:X268),"")</f>
        <v/>
      </c>
      <c r="AL268" s="40" t="str">
        <f t="shared" si="226"/>
        <v/>
      </c>
      <c r="AM268" s="40" t="str">
        <f t="shared" si="227"/>
        <v/>
      </c>
      <c r="AP268" s="34" t="str">
        <f t="shared" si="228"/>
        <v/>
      </c>
      <c r="AQ268" s="34" t="str">
        <f t="shared" si="223"/>
        <v/>
      </c>
      <c r="AS268" s="5"/>
      <c r="AT268" s="16"/>
      <c r="AU268" s="16"/>
      <c r="AV268" s="108"/>
      <c r="AW268" s="109"/>
      <c r="AX268" s="34" t="str">
        <f t="shared" si="229"/>
        <v/>
      </c>
      <c r="AY268" s="34" t="str">
        <f t="shared" si="230"/>
        <v/>
      </c>
      <c r="BA268" s="91" t="str">
        <f>IF(OR(BB268="",BC268&lt;&gt;"",BD268&lt;&gt;""),"",COUNT($BA$6:BA267)+1)</f>
        <v/>
      </c>
      <c r="BB268" s="90" t="str">
        <f t="shared" si="234"/>
        <v/>
      </c>
      <c r="BC268" s="41" t="str">
        <f t="shared" si="231"/>
        <v>132</v>
      </c>
      <c r="BD268" s="34">
        <f>IF(ISNUMBER(MATCH(BB268,$BB$6:BB267,0)),2,"")</f>
        <v>2</v>
      </c>
      <c r="BE268" s="34" t="str">
        <f t="shared" si="232"/>
        <v/>
      </c>
      <c r="BK268" s="81">
        <f>IFERROR(IF(D268="",0,MATCH(D268,$D$6:D267,0)),0)+BL268</f>
        <v>0</v>
      </c>
      <c r="BL268" s="81">
        <f t="shared" si="233"/>
        <v>0</v>
      </c>
    </row>
    <row r="269" spans="2:64" x14ac:dyDescent="0.25">
      <c r="B269" s="5">
        <v>263</v>
      </c>
      <c r="C269" s="35" t="str">
        <f>IFERROR(IF(Calculation!D269="","",1),"")</f>
        <v/>
      </c>
      <c r="D269" s="67" t="str">
        <f>IFERROR(IF(INDEX(Mindmap!$B$9:$B$408,B269,1)=0,"",INDEX(Mindmap!$B$9:$B$408,B269,1)),"")</f>
        <v/>
      </c>
      <c r="E269" s="67">
        <f t="shared" si="217"/>
        <v>999999999</v>
      </c>
      <c r="F269" s="67" t="str">
        <f t="shared" si="202"/>
        <v/>
      </c>
      <c r="G269" s="67" t="str">
        <f t="shared" si="203"/>
        <v/>
      </c>
      <c r="H269" s="67" t="str">
        <f t="shared" si="204"/>
        <v/>
      </c>
      <c r="I269" s="67" t="str">
        <f t="shared" si="205"/>
        <v/>
      </c>
      <c r="J269" s="67" t="str">
        <f t="shared" si="206"/>
        <v/>
      </c>
      <c r="K269" s="67" t="str">
        <f t="shared" si="207"/>
        <v/>
      </c>
      <c r="L269" s="67" t="str">
        <f t="shared" si="208"/>
        <v/>
      </c>
      <c r="M269" s="67" t="str">
        <f t="shared" si="209"/>
        <v/>
      </c>
      <c r="N269" s="67" t="str">
        <f t="shared" si="210"/>
        <v/>
      </c>
      <c r="O269" s="67" t="str">
        <f t="shared" si="211"/>
        <v/>
      </c>
      <c r="P269" s="67" t="str">
        <f t="shared" si="212"/>
        <v/>
      </c>
      <c r="Q269" s="67" t="str">
        <f t="shared" si="213"/>
        <v/>
      </c>
      <c r="R269" s="37" t="str">
        <f t="shared" si="218"/>
        <v/>
      </c>
      <c r="S269" s="67">
        <f t="shared" si="224"/>
        <v>999999999</v>
      </c>
      <c r="T269" s="67" t="str">
        <f t="shared" si="219"/>
        <v/>
      </c>
      <c r="U269" s="68" t="str">
        <f>IFERROR(""&amp;INDEX(automaticUpdate,MATCH(Calculation!T269,changerange,0),1),"")</f>
        <v/>
      </c>
      <c r="V269" s="68" t="str">
        <f>IFERROR(IF(LEN(INDEX(Mindmap!$D$9:$D$407,MATCH(Calculation!T269,changerange,0),1))=0,"",INDEX(Mindmap!$D$9:$D$407,MATCH(Calculation!T269,changerange,0),1)),"")</f>
        <v/>
      </c>
      <c r="W269" s="67" t="str">
        <f t="shared" si="214"/>
        <v xml:space="preserve"> - </v>
      </c>
      <c r="X269" s="34" t="str">
        <f t="array" ref="X269">IFERROR(IF(AND(LEN(T269)&gt;0, Y269&gt;1),IF(MATCH(1,(IFERROR(SEARCH(T269&amp;".",$T$7:$T$406),0)),0)&gt;0,""),""),maxL)</f>
        <v/>
      </c>
      <c r="Y269" s="35" t="str">
        <f t="shared" si="225"/>
        <v/>
      </c>
      <c r="Z269" s="34" t="str">
        <f t="shared" si="220"/>
        <v/>
      </c>
      <c r="AA269" s="36" t="str">
        <f t="shared" si="221"/>
        <v/>
      </c>
      <c r="AB269" s="34" t="str">
        <f t="shared" si="215"/>
        <v/>
      </c>
      <c r="AC269" s="35" t="str">
        <f t="shared" si="216"/>
        <v/>
      </c>
      <c r="AH269" s="80" t="str">
        <f t="shared" si="222"/>
        <v/>
      </c>
      <c r="AI269" s="39" t="str">
        <f t="array" aca="1" ref="AI269" ca="1">IF(AND(X269="",ISNUMBER(Y269)),IF(Y269=1,IF($AJ$5&lt;=COUNTIF($Y$7:$Y$406,1),COUNTIF($Y$7:Y269,1),IFERROR(IF($BI$20="Y",0.5,1)*$AJ$5*COUNTIF($Y$7:Y269,1)/(1+COUNTIF($Y$7:$Y$406,1)), COUNTIF($Y$7:Y269,1))),
IF(OR(Y270=Y271,AND(Y270&gt;Y269,Y268&gt;=Y269)),AVERAGE(OFFSET(AJ269,0,0,IFERROR(MATCH(TRUE,Y270:$Y$406&lt;=Y269,0),406),1)),MIN(OFFSET(AJ269,0,0,IFERROR(MATCH(Y269,Y270:$Y$406,0),406),1)))),"")</f>
        <v/>
      </c>
      <c r="AJ269" s="40" t="str">
        <f>IF(ISNUMBER(X269),COUNT($X$7:X269),"")</f>
        <v/>
      </c>
      <c r="AL269" s="40" t="str">
        <f t="shared" si="226"/>
        <v/>
      </c>
      <c r="AM269" s="40" t="str">
        <f t="shared" si="227"/>
        <v/>
      </c>
      <c r="AP269" s="34" t="str">
        <f t="shared" si="228"/>
        <v/>
      </c>
      <c r="AQ269" s="34" t="str">
        <f t="shared" si="223"/>
        <v/>
      </c>
      <c r="AS269" s="5"/>
      <c r="AT269" s="16"/>
      <c r="AU269" s="16"/>
      <c r="AV269" s="108"/>
      <c r="AW269" s="109"/>
      <c r="AX269" s="34" t="str">
        <f t="shared" si="229"/>
        <v/>
      </c>
      <c r="AY269" s="34" t="str">
        <f t="shared" si="230"/>
        <v/>
      </c>
      <c r="BA269" s="91" t="str">
        <f>IF(OR(BB269="",BC269&lt;&gt;"",BD269&lt;&gt;""),"",COUNT($BA$6:BA268)+1)</f>
        <v/>
      </c>
      <c r="BB269" s="90" t="str">
        <f t="shared" si="234"/>
        <v/>
      </c>
      <c r="BC269" s="41" t="str">
        <f t="shared" si="231"/>
        <v>132</v>
      </c>
      <c r="BD269" s="34">
        <f>IF(ISNUMBER(MATCH(BB269,$BB$6:BB268,0)),2,"")</f>
        <v>2</v>
      </c>
      <c r="BE269" s="34" t="str">
        <f t="shared" si="232"/>
        <v/>
      </c>
      <c r="BK269" s="81">
        <f>IFERROR(IF(D269="",0,MATCH(D269,$D$6:D268,0)),0)+BL269</f>
        <v>0</v>
      </c>
      <c r="BL269" s="81">
        <f t="shared" si="233"/>
        <v>0</v>
      </c>
    </row>
    <row r="270" spans="2:64" x14ac:dyDescent="0.25">
      <c r="B270" s="5">
        <v>264</v>
      </c>
      <c r="C270" s="35" t="str">
        <f>IFERROR(IF(Calculation!D270="","",1),"")</f>
        <v/>
      </c>
      <c r="D270" s="67" t="str">
        <f>IFERROR(IF(INDEX(Mindmap!$B$9:$B$408,B270,1)=0,"",INDEX(Mindmap!$B$9:$B$408,B270,1)),"")</f>
        <v/>
      </c>
      <c r="E270" s="67">
        <f t="shared" si="217"/>
        <v>999999999</v>
      </c>
      <c r="F270" s="67" t="str">
        <f t="shared" si="202"/>
        <v/>
      </c>
      <c r="G270" s="67" t="str">
        <f t="shared" si="203"/>
        <v/>
      </c>
      <c r="H270" s="67" t="str">
        <f t="shared" si="204"/>
        <v/>
      </c>
      <c r="I270" s="67" t="str">
        <f t="shared" si="205"/>
        <v/>
      </c>
      <c r="J270" s="67" t="str">
        <f t="shared" si="206"/>
        <v/>
      </c>
      <c r="K270" s="67" t="str">
        <f t="shared" si="207"/>
        <v/>
      </c>
      <c r="L270" s="67" t="str">
        <f t="shared" si="208"/>
        <v/>
      </c>
      <c r="M270" s="67" t="str">
        <f t="shared" si="209"/>
        <v/>
      </c>
      <c r="N270" s="67" t="str">
        <f t="shared" si="210"/>
        <v/>
      </c>
      <c r="O270" s="67" t="str">
        <f t="shared" si="211"/>
        <v/>
      </c>
      <c r="P270" s="67" t="str">
        <f t="shared" si="212"/>
        <v/>
      </c>
      <c r="Q270" s="67" t="str">
        <f t="shared" si="213"/>
        <v/>
      </c>
      <c r="R270" s="37" t="str">
        <f t="shared" si="218"/>
        <v/>
      </c>
      <c r="S270" s="67">
        <f t="shared" si="224"/>
        <v>999999999</v>
      </c>
      <c r="T270" s="67" t="str">
        <f t="shared" si="219"/>
        <v/>
      </c>
      <c r="U270" s="68" t="str">
        <f>IFERROR(""&amp;INDEX(automaticUpdate,MATCH(Calculation!T270,changerange,0),1),"")</f>
        <v/>
      </c>
      <c r="V270" s="68" t="str">
        <f>IFERROR(IF(LEN(INDEX(Mindmap!$D$9:$D$407,MATCH(Calculation!T270,changerange,0),1))=0,"",INDEX(Mindmap!$D$9:$D$407,MATCH(Calculation!T270,changerange,0),1)),"")</f>
        <v/>
      </c>
      <c r="W270" s="67" t="str">
        <f t="shared" si="214"/>
        <v xml:space="preserve"> - </v>
      </c>
      <c r="X270" s="34" t="str">
        <f t="array" ref="X270">IFERROR(IF(AND(LEN(T270)&gt;0, Y270&gt;1),IF(MATCH(1,(IFERROR(SEARCH(T270&amp;".",$T$7:$T$406),0)),0)&gt;0,""),""),maxL)</f>
        <v/>
      </c>
      <c r="Y270" s="35" t="str">
        <f t="shared" si="225"/>
        <v/>
      </c>
      <c r="Z270" s="34" t="str">
        <f t="shared" si="220"/>
        <v/>
      </c>
      <c r="AA270" s="36" t="str">
        <f t="shared" si="221"/>
        <v/>
      </c>
      <c r="AB270" s="34" t="str">
        <f t="shared" si="215"/>
        <v/>
      </c>
      <c r="AC270" s="35" t="str">
        <f t="shared" si="216"/>
        <v/>
      </c>
      <c r="AH270" s="80" t="str">
        <f t="shared" si="222"/>
        <v/>
      </c>
      <c r="AI270" s="39" t="str">
        <f t="array" aca="1" ref="AI270" ca="1">IF(AND(X270="",ISNUMBER(Y270)),IF(Y270=1,IF($AJ$5&lt;=COUNTIF($Y$7:$Y$406,1),COUNTIF($Y$7:Y270,1),IFERROR(IF($BI$20="Y",0.5,1)*$AJ$5*COUNTIF($Y$7:Y270,1)/(1+COUNTIF($Y$7:$Y$406,1)), COUNTIF($Y$7:Y270,1))),
IF(OR(Y271=Y272,AND(Y271&gt;Y270,Y269&gt;=Y270)),AVERAGE(OFFSET(AJ270,0,0,IFERROR(MATCH(TRUE,Y271:$Y$406&lt;=Y270,0),406),1)),MIN(OFFSET(AJ270,0,0,IFERROR(MATCH(Y270,Y271:$Y$406,0),406),1)))),"")</f>
        <v/>
      </c>
      <c r="AJ270" s="40" t="str">
        <f>IF(ISNUMBER(X270),COUNT($X$7:X270),"")</f>
        <v/>
      </c>
      <c r="AL270" s="40" t="str">
        <f t="shared" si="226"/>
        <v/>
      </c>
      <c r="AM270" s="40" t="str">
        <f t="shared" si="227"/>
        <v/>
      </c>
      <c r="AP270" s="34" t="str">
        <f t="shared" si="228"/>
        <v/>
      </c>
      <c r="AQ270" s="34" t="str">
        <f t="shared" si="223"/>
        <v/>
      </c>
      <c r="AS270" s="5"/>
      <c r="AT270" s="16"/>
      <c r="AU270" s="16"/>
      <c r="AV270" s="108"/>
      <c r="AW270" s="109"/>
      <c r="AX270" s="34" t="str">
        <f t="shared" si="229"/>
        <v/>
      </c>
      <c r="AY270" s="34" t="str">
        <f t="shared" si="230"/>
        <v/>
      </c>
      <c r="BA270" s="91" t="str">
        <f>IF(OR(BB270="",BC270&lt;&gt;"",BD270&lt;&gt;""),"",COUNT($BA$6:BA269)+1)</f>
        <v/>
      </c>
      <c r="BB270" s="90" t="str">
        <f t="shared" si="234"/>
        <v/>
      </c>
      <c r="BC270" s="41" t="str">
        <f t="shared" si="231"/>
        <v>132</v>
      </c>
      <c r="BD270" s="34">
        <f>IF(ISNUMBER(MATCH(BB270,$BB$6:BB269,0)),2,"")</f>
        <v>2</v>
      </c>
      <c r="BE270" s="34" t="str">
        <f t="shared" si="232"/>
        <v/>
      </c>
      <c r="BK270" s="81">
        <f>IFERROR(IF(D270="",0,MATCH(D270,$D$6:D269,0)),0)+BL270</f>
        <v>0</v>
      </c>
      <c r="BL270" s="81">
        <f t="shared" si="233"/>
        <v>0</v>
      </c>
    </row>
    <row r="271" spans="2:64" x14ac:dyDescent="0.25">
      <c r="B271" s="5">
        <v>265</v>
      </c>
      <c r="C271" s="35" t="str">
        <f>IFERROR(IF(Calculation!D271="","",1),"")</f>
        <v/>
      </c>
      <c r="D271" s="67" t="str">
        <f>IFERROR(IF(INDEX(Mindmap!$B$9:$B$408,B271,1)=0,"",INDEX(Mindmap!$B$9:$B$408,B271,1)),"")</f>
        <v/>
      </c>
      <c r="E271" s="67">
        <f t="shared" si="217"/>
        <v>999999999</v>
      </c>
      <c r="F271" s="67" t="str">
        <f t="shared" si="202"/>
        <v/>
      </c>
      <c r="G271" s="67" t="str">
        <f t="shared" si="203"/>
        <v/>
      </c>
      <c r="H271" s="67" t="str">
        <f t="shared" si="204"/>
        <v/>
      </c>
      <c r="I271" s="67" t="str">
        <f t="shared" si="205"/>
        <v/>
      </c>
      <c r="J271" s="67" t="str">
        <f t="shared" si="206"/>
        <v/>
      </c>
      <c r="K271" s="67" t="str">
        <f t="shared" si="207"/>
        <v/>
      </c>
      <c r="L271" s="67" t="str">
        <f t="shared" si="208"/>
        <v/>
      </c>
      <c r="M271" s="67" t="str">
        <f t="shared" si="209"/>
        <v/>
      </c>
      <c r="N271" s="67" t="str">
        <f t="shared" si="210"/>
        <v/>
      </c>
      <c r="O271" s="67" t="str">
        <f t="shared" si="211"/>
        <v/>
      </c>
      <c r="P271" s="67" t="str">
        <f t="shared" si="212"/>
        <v/>
      </c>
      <c r="Q271" s="67" t="str">
        <f t="shared" si="213"/>
        <v/>
      </c>
      <c r="R271" s="37" t="str">
        <f t="shared" si="218"/>
        <v/>
      </c>
      <c r="S271" s="67">
        <f t="shared" si="224"/>
        <v>999999999</v>
      </c>
      <c r="T271" s="67" t="str">
        <f t="shared" si="219"/>
        <v/>
      </c>
      <c r="U271" s="68" t="str">
        <f>IFERROR(""&amp;INDEX(automaticUpdate,MATCH(Calculation!T271,changerange,0),1),"")</f>
        <v/>
      </c>
      <c r="V271" s="68" t="str">
        <f>IFERROR(IF(LEN(INDEX(Mindmap!$D$9:$D$407,MATCH(Calculation!T271,changerange,0),1))=0,"",INDEX(Mindmap!$D$9:$D$407,MATCH(Calculation!T271,changerange,0),1)),"")</f>
        <v/>
      </c>
      <c r="W271" s="67" t="str">
        <f t="shared" si="214"/>
        <v xml:space="preserve"> - </v>
      </c>
      <c r="X271" s="34" t="str">
        <f t="array" ref="X271">IFERROR(IF(AND(LEN(T271)&gt;0, Y271&gt;1),IF(MATCH(1,(IFERROR(SEARCH(T271&amp;".",$T$7:$T$406),0)),0)&gt;0,""),""),maxL)</f>
        <v/>
      </c>
      <c r="Y271" s="35" t="str">
        <f t="shared" si="225"/>
        <v/>
      </c>
      <c r="Z271" s="34" t="str">
        <f t="shared" si="220"/>
        <v/>
      </c>
      <c r="AA271" s="36" t="str">
        <f t="shared" si="221"/>
        <v/>
      </c>
      <c r="AB271" s="34" t="str">
        <f t="shared" si="215"/>
        <v/>
      </c>
      <c r="AC271" s="35" t="str">
        <f t="shared" si="216"/>
        <v/>
      </c>
      <c r="AH271" s="80" t="str">
        <f t="shared" si="222"/>
        <v/>
      </c>
      <c r="AI271" s="39" t="str">
        <f t="array" aca="1" ref="AI271" ca="1">IF(AND(X271="",ISNUMBER(Y271)),IF(Y271=1,IF($AJ$5&lt;=COUNTIF($Y$7:$Y$406,1),COUNTIF($Y$7:Y271,1),IFERROR(IF($BI$20="Y",0.5,1)*$AJ$5*COUNTIF($Y$7:Y271,1)/(1+COUNTIF($Y$7:$Y$406,1)), COUNTIF($Y$7:Y271,1))),
IF(OR(Y272=Y273,AND(Y272&gt;Y271,Y270&gt;=Y271)),AVERAGE(OFFSET(AJ271,0,0,IFERROR(MATCH(TRUE,Y272:$Y$406&lt;=Y271,0),406),1)),MIN(OFFSET(AJ271,0,0,IFERROR(MATCH(Y271,Y272:$Y$406,0),406),1)))),"")</f>
        <v/>
      </c>
      <c r="AJ271" s="40" t="str">
        <f>IF(ISNUMBER(X271),COUNT($X$7:X271),"")</f>
        <v/>
      </c>
      <c r="AL271" s="40" t="str">
        <f t="shared" si="226"/>
        <v/>
      </c>
      <c r="AM271" s="40" t="str">
        <f t="shared" si="227"/>
        <v/>
      </c>
      <c r="AP271" s="34" t="str">
        <f t="shared" si="228"/>
        <v/>
      </c>
      <c r="AQ271" s="34" t="str">
        <f t="shared" si="223"/>
        <v/>
      </c>
      <c r="AS271" s="5"/>
      <c r="AT271" s="16"/>
      <c r="AU271" s="16"/>
      <c r="AV271" s="108"/>
      <c r="AW271" s="109"/>
      <c r="AX271" s="34" t="str">
        <f t="shared" si="229"/>
        <v/>
      </c>
      <c r="AY271" s="34" t="str">
        <f t="shared" si="230"/>
        <v/>
      </c>
      <c r="BA271" s="91" t="str">
        <f>IF(OR(BB271="",BC271&lt;&gt;"",BD271&lt;&gt;""),"",COUNT($BA$6:BA270)+1)</f>
        <v/>
      </c>
      <c r="BB271" s="90" t="str">
        <f t="shared" si="234"/>
        <v/>
      </c>
      <c r="BC271" s="41" t="str">
        <f t="shared" si="231"/>
        <v>132</v>
      </c>
      <c r="BD271" s="34">
        <f>IF(ISNUMBER(MATCH(BB271,$BB$6:BB270,0)),2,"")</f>
        <v>2</v>
      </c>
      <c r="BE271" s="34" t="str">
        <f t="shared" si="232"/>
        <v/>
      </c>
      <c r="BK271" s="81">
        <f>IFERROR(IF(D271="",0,MATCH(D271,$D$6:D270,0)),0)+BL271</f>
        <v>0</v>
      </c>
      <c r="BL271" s="81">
        <f t="shared" si="233"/>
        <v>0</v>
      </c>
    </row>
    <row r="272" spans="2:64" x14ac:dyDescent="0.25">
      <c r="B272" s="5">
        <v>266</v>
      </c>
      <c r="C272" s="35" t="str">
        <f>IFERROR(IF(Calculation!D272="","",1),"")</f>
        <v/>
      </c>
      <c r="D272" s="67" t="str">
        <f>IFERROR(IF(INDEX(Mindmap!$B$9:$B$408,B272,1)=0,"",INDEX(Mindmap!$B$9:$B$408,B272,1)),"")</f>
        <v/>
      </c>
      <c r="E272" s="67">
        <f t="shared" si="217"/>
        <v>999999999</v>
      </c>
      <c r="F272" s="67" t="str">
        <f t="shared" si="202"/>
        <v/>
      </c>
      <c r="G272" s="67" t="str">
        <f t="shared" si="203"/>
        <v/>
      </c>
      <c r="H272" s="67" t="str">
        <f t="shared" si="204"/>
        <v/>
      </c>
      <c r="I272" s="67" t="str">
        <f t="shared" si="205"/>
        <v/>
      </c>
      <c r="J272" s="67" t="str">
        <f t="shared" si="206"/>
        <v/>
      </c>
      <c r="K272" s="67" t="str">
        <f t="shared" si="207"/>
        <v/>
      </c>
      <c r="L272" s="67" t="str">
        <f t="shared" si="208"/>
        <v/>
      </c>
      <c r="M272" s="67" t="str">
        <f t="shared" si="209"/>
        <v/>
      </c>
      <c r="N272" s="67" t="str">
        <f t="shared" si="210"/>
        <v/>
      </c>
      <c r="O272" s="67" t="str">
        <f t="shared" si="211"/>
        <v/>
      </c>
      <c r="P272" s="67" t="str">
        <f t="shared" si="212"/>
        <v/>
      </c>
      <c r="Q272" s="67" t="str">
        <f t="shared" si="213"/>
        <v/>
      </c>
      <c r="R272" s="37" t="str">
        <f t="shared" si="218"/>
        <v/>
      </c>
      <c r="S272" s="67">
        <f t="shared" si="224"/>
        <v>999999999</v>
      </c>
      <c r="T272" s="67" t="str">
        <f t="shared" si="219"/>
        <v/>
      </c>
      <c r="U272" s="68" t="str">
        <f>IFERROR(""&amp;INDEX(automaticUpdate,MATCH(Calculation!T272,changerange,0),1),"")</f>
        <v/>
      </c>
      <c r="V272" s="68" t="str">
        <f>IFERROR(IF(LEN(INDEX(Mindmap!$D$9:$D$407,MATCH(Calculation!T272,changerange,0),1))=0,"",INDEX(Mindmap!$D$9:$D$407,MATCH(Calculation!T272,changerange,0),1)),"")</f>
        <v/>
      </c>
      <c r="W272" s="67" t="str">
        <f t="shared" si="214"/>
        <v xml:space="preserve"> - </v>
      </c>
      <c r="X272" s="34" t="str">
        <f t="array" ref="X272">IFERROR(IF(AND(LEN(T272)&gt;0, Y272&gt;1),IF(MATCH(1,(IFERROR(SEARCH(T272&amp;".",$T$7:$T$406),0)),0)&gt;0,""),""),maxL)</f>
        <v/>
      </c>
      <c r="Y272" s="35" t="str">
        <f t="shared" si="225"/>
        <v/>
      </c>
      <c r="Z272" s="34" t="str">
        <f t="shared" si="220"/>
        <v/>
      </c>
      <c r="AA272" s="36" t="str">
        <f t="shared" si="221"/>
        <v/>
      </c>
      <c r="AB272" s="34" t="str">
        <f t="shared" si="215"/>
        <v/>
      </c>
      <c r="AC272" s="35" t="str">
        <f t="shared" si="216"/>
        <v/>
      </c>
      <c r="AH272" s="80" t="str">
        <f t="shared" si="222"/>
        <v/>
      </c>
      <c r="AI272" s="39" t="str">
        <f t="array" aca="1" ref="AI272" ca="1">IF(AND(X272="",ISNUMBER(Y272)),IF(Y272=1,IF($AJ$5&lt;=COUNTIF($Y$7:$Y$406,1),COUNTIF($Y$7:Y272,1),IFERROR(IF($BI$20="Y",0.5,1)*$AJ$5*COUNTIF($Y$7:Y272,1)/(1+COUNTIF($Y$7:$Y$406,1)), COUNTIF($Y$7:Y272,1))),
IF(OR(Y273=Y274,AND(Y273&gt;Y272,Y271&gt;=Y272)),AVERAGE(OFFSET(AJ272,0,0,IFERROR(MATCH(TRUE,Y273:$Y$406&lt;=Y272,0),406),1)),MIN(OFFSET(AJ272,0,0,IFERROR(MATCH(Y272,Y273:$Y$406,0),406),1)))),"")</f>
        <v/>
      </c>
      <c r="AJ272" s="40" t="str">
        <f>IF(ISNUMBER(X272),COUNT($X$7:X272),"")</f>
        <v/>
      </c>
      <c r="AL272" s="40" t="str">
        <f t="shared" si="226"/>
        <v/>
      </c>
      <c r="AM272" s="40" t="str">
        <f t="shared" si="227"/>
        <v/>
      </c>
      <c r="AP272" s="34" t="str">
        <f t="shared" si="228"/>
        <v/>
      </c>
      <c r="AQ272" s="34" t="str">
        <f t="shared" si="223"/>
        <v/>
      </c>
      <c r="AS272" s="5"/>
      <c r="AT272" s="16"/>
      <c r="AU272" s="16"/>
      <c r="AV272" s="108"/>
      <c r="AW272" s="109"/>
      <c r="AX272" s="34" t="str">
        <f t="shared" si="229"/>
        <v/>
      </c>
      <c r="AY272" s="34" t="str">
        <f t="shared" si="230"/>
        <v/>
      </c>
      <c r="BA272" s="91" t="str">
        <f>IF(OR(BB272="",BC272&lt;&gt;"",BD272&lt;&gt;""),"",COUNT($BA$6:BA271)+1)</f>
        <v/>
      </c>
      <c r="BB272" s="90" t="str">
        <f t="shared" si="234"/>
        <v/>
      </c>
      <c r="BC272" s="41" t="str">
        <f t="shared" si="231"/>
        <v>132</v>
      </c>
      <c r="BD272" s="34">
        <f>IF(ISNUMBER(MATCH(BB272,$BB$6:BB271,0)),2,"")</f>
        <v>2</v>
      </c>
      <c r="BE272" s="34" t="str">
        <f t="shared" si="232"/>
        <v/>
      </c>
      <c r="BK272" s="81">
        <f>IFERROR(IF(D272="",0,MATCH(D272,$D$6:D271,0)),0)+BL272</f>
        <v>0</v>
      </c>
      <c r="BL272" s="81">
        <f t="shared" si="233"/>
        <v>0</v>
      </c>
    </row>
    <row r="273" spans="2:64" x14ac:dyDescent="0.25">
      <c r="B273" s="5">
        <v>267</v>
      </c>
      <c r="C273" s="35" t="str">
        <f>IFERROR(IF(Calculation!D273="","",1),"")</f>
        <v/>
      </c>
      <c r="D273" s="67" t="str">
        <f>IFERROR(IF(INDEX(Mindmap!$B$9:$B$408,B273,1)=0,"",INDEX(Mindmap!$B$9:$B$408,B273,1)),"")</f>
        <v/>
      </c>
      <c r="E273" s="67">
        <f t="shared" si="217"/>
        <v>999999999</v>
      </c>
      <c r="F273" s="67" t="str">
        <f t="shared" si="202"/>
        <v/>
      </c>
      <c r="G273" s="67" t="str">
        <f t="shared" si="203"/>
        <v/>
      </c>
      <c r="H273" s="67" t="str">
        <f t="shared" si="204"/>
        <v/>
      </c>
      <c r="I273" s="67" t="str">
        <f t="shared" si="205"/>
        <v/>
      </c>
      <c r="J273" s="67" t="str">
        <f t="shared" si="206"/>
        <v/>
      </c>
      <c r="K273" s="67" t="str">
        <f t="shared" si="207"/>
        <v/>
      </c>
      <c r="L273" s="67" t="str">
        <f t="shared" si="208"/>
        <v/>
      </c>
      <c r="M273" s="67" t="str">
        <f t="shared" si="209"/>
        <v/>
      </c>
      <c r="N273" s="67" t="str">
        <f t="shared" si="210"/>
        <v/>
      </c>
      <c r="O273" s="67" t="str">
        <f t="shared" si="211"/>
        <v/>
      </c>
      <c r="P273" s="67" t="str">
        <f t="shared" si="212"/>
        <v/>
      </c>
      <c r="Q273" s="67" t="str">
        <f t="shared" si="213"/>
        <v/>
      </c>
      <c r="R273" s="37" t="str">
        <f t="shared" si="218"/>
        <v/>
      </c>
      <c r="S273" s="67">
        <f t="shared" si="224"/>
        <v>999999999</v>
      </c>
      <c r="T273" s="67" t="str">
        <f t="shared" si="219"/>
        <v/>
      </c>
      <c r="U273" s="68" t="str">
        <f>IFERROR(""&amp;INDEX(automaticUpdate,MATCH(Calculation!T273,changerange,0),1),"")</f>
        <v/>
      </c>
      <c r="V273" s="68" t="str">
        <f>IFERROR(IF(LEN(INDEX(Mindmap!$D$9:$D$407,MATCH(Calculation!T273,changerange,0),1))=0,"",INDEX(Mindmap!$D$9:$D$407,MATCH(Calculation!T273,changerange,0),1)),"")</f>
        <v/>
      </c>
      <c r="W273" s="67" t="str">
        <f t="shared" si="214"/>
        <v xml:space="preserve"> - </v>
      </c>
      <c r="X273" s="34" t="str">
        <f t="array" ref="X273">IFERROR(IF(AND(LEN(T273)&gt;0, Y273&gt;1),IF(MATCH(1,(IFERROR(SEARCH(T273&amp;".",$T$7:$T$406),0)),0)&gt;0,""),""),maxL)</f>
        <v/>
      </c>
      <c r="Y273" s="35" t="str">
        <f t="shared" si="225"/>
        <v/>
      </c>
      <c r="Z273" s="34" t="str">
        <f t="shared" si="220"/>
        <v/>
      </c>
      <c r="AA273" s="36" t="str">
        <f t="shared" si="221"/>
        <v/>
      </c>
      <c r="AB273" s="34" t="str">
        <f t="shared" si="215"/>
        <v/>
      </c>
      <c r="AC273" s="35" t="str">
        <f t="shared" si="216"/>
        <v/>
      </c>
      <c r="AH273" s="80" t="str">
        <f t="shared" si="222"/>
        <v/>
      </c>
      <c r="AI273" s="39" t="str">
        <f t="array" aca="1" ref="AI273" ca="1">IF(AND(X273="",ISNUMBER(Y273)),IF(Y273=1,IF($AJ$5&lt;=COUNTIF($Y$7:$Y$406,1),COUNTIF($Y$7:Y273,1),IFERROR(IF($BI$20="Y",0.5,1)*$AJ$5*COUNTIF($Y$7:Y273,1)/(1+COUNTIF($Y$7:$Y$406,1)), COUNTIF($Y$7:Y273,1))),
IF(OR(Y274=Y275,AND(Y274&gt;Y273,Y272&gt;=Y273)),AVERAGE(OFFSET(AJ273,0,0,IFERROR(MATCH(TRUE,Y274:$Y$406&lt;=Y273,0),406),1)),MIN(OFFSET(AJ273,0,0,IFERROR(MATCH(Y273,Y274:$Y$406,0),406),1)))),"")</f>
        <v/>
      </c>
      <c r="AJ273" s="40" t="str">
        <f>IF(ISNUMBER(X273),COUNT($X$7:X273),"")</f>
        <v/>
      </c>
      <c r="AL273" s="40" t="str">
        <f t="shared" si="226"/>
        <v/>
      </c>
      <c r="AM273" s="40" t="str">
        <f t="shared" si="227"/>
        <v/>
      </c>
      <c r="AP273" s="34" t="str">
        <f t="shared" si="228"/>
        <v/>
      </c>
      <c r="AQ273" s="34" t="str">
        <f t="shared" si="223"/>
        <v/>
      </c>
      <c r="AS273" s="5"/>
      <c r="AT273" s="16"/>
      <c r="AU273" s="16"/>
      <c r="AV273" s="108"/>
      <c r="AW273" s="109"/>
      <c r="AX273" s="34" t="str">
        <f t="shared" si="229"/>
        <v/>
      </c>
      <c r="AY273" s="34" t="str">
        <f t="shared" si="230"/>
        <v/>
      </c>
      <c r="BA273" s="91" t="str">
        <f>IF(OR(BB273="",BC273&lt;&gt;"",BD273&lt;&gt;""),"",COUNT($BA$6:BA272)+1)</f>
        <v/>
      </c>
      <c r="BB273" s="90" t="str">
        <f t="shared" si="234"/>
        <v/>
      </c>
      <c r="BC273" s="41" t="str">
        <f t="shared" si="231"/>
        <v>132</v>
      </c>
      <c r="BD273" s="34">
        <f>IF(ISNUMBER(MATCH(BB273,$BB$6:BB272,0)),2,"")</f>
        <v>2</v>
      </c>
      <c r="BE273" s="34" t="str">
        <f t="shared" si="232"/>
        <v/>
      </c>
      <c r="BK273" s="81">
        <f>IFERROR(IF(D273="",0,MATCH(D273,$D$6:D272,0)),0)+BL273</f>
        <v>0</v>
      </c>
      <c r="BL273" s="81">
        <f t="shared" si="233"/>
        <v>0</v>
      </c>
    </row>
    <row r="274" spans="2:64" x14ac:dyDescent="0.25">
      <c r="B274" s="5">
        <v>268</v>
      </c>
      <c r="C274" s="35" t="str">
        <f>IFERROR(IF(Calculation!D274="","",1),"")</f>
        <v/>
      </c>
      <c r="D274" s="67" t="str">
        <f>IFERROR(IF(INDEX(Mindmap!$B$9:$B$408,B274,1)=0,"",INDEX(Mindmap!$B$9:$B$408,B274,1)),"")</f>
        <v/>
      </c>
      <c r="E274" s="67">
        <f t="shared" si="217"/>
        <v>999999999</v>
      </c>
      <c r="F274" s="67" t="str">
        <f t="shared" si="202"/>
        <v/>
      </c>
      <c r="G274" s="67" t="str">
        <f t="shared" si="203"/>
        <v/>
      </c>
      <c r="H274" s="67" t="str">
        <f t="shared" si="204"/>
        <v/>
      </c>
      <c r="I274" s="67" t="str">
        <f t="shared" si="205"/>
        <v/>
      </c>
      <c r="J274" s="67" t="str">
        <f t="shared" si="206"/>
        <v/>
      </c>
      <c r="K274" s="67" t="str">
        <f t="shared" si="207"/>
        <v/>
      </c>
      <c r="L274" s="67" t="str">
        <f t="shared" si="208"/>
        <v/>
      </c>
      <c r="M274" s="67" t="str">
        <f t="shared" si="209"/>
        <v/>
      </c>
      <c r="N274" s="67" t="str">
        <f t="shared" si="210"/>
        <v/>
      </c>
      <c r="O274" s="67" t="str">
        <f t="shared" si="211"/>
        <v/>
      </c>
      <c r="P274" s="67" t="str">
        <f t="shared" si="212"/>
        <v/>
      </c>
      <c r="Q274" s="67" t="str">
        <f t="shared" si="213"/>
        <v/>
      </c>
      <c r="R274" s="37" t="str">
        <f t="shared" si="218"/>
        <v/>
      </c>
      <c r="S274" s="67">
        <f t="shared" si="224"/>
        <v>999999999</v>
      </c>
      <c r="T274" s="67" t="str">
        <f t="shared" si="219"/>
        <v/>
      </c>
      <c r="U274" s="68" t="str">
        <f>IFERROR(""&amp;INDEX(automaticUpdate,MATCH(Calculation!T274,changerange,0),1),"")</f>
        <v/>
      </c>
      <c r="V274" s="68" t="str">
        <f>IFERROR(IF(LEN(INDEX(Mindmap!$D$9:$D$407,MATCH(Calculation!T274,changerange,0),1))=0,"",INDEX(Mindmap!$D$9:$D$407,MATCH(Calculation!T274,changerange,0),1)),"")</f>
        <v/>
      </c>
      <c r="W274" s="67" t="str">
        <f t="shared" si="214"/>
        <v xml:space="preserve"> - </v>
      </c>
      <c r="X274" s="34" t="str">
        <f t="array" ref="X274">IFERROR(IF(AND(LEN(T274)&gt;0, Y274&gt;1),IF(MATCH(1,(IFERROR(SEARCH(T274&amp;".",$T$7:$T$406),0)),0)&gt;0,""),""),maxL)</f>
        <v/>
      </c>
      <c r="Y274" s="35" t="str">
        <f t="shared" si="225"/>
        <v/>
      </c>
      <c r="Z274" s="34" t="str">
        <f t="shared" si="220"/>
        <v/>
      </c>
      <c r="AA274" s="36" t="str">
        <f t="shared" si="221"/>
        <v/>
      </c>
      <c r="AB274" s="34" t="str">
        <f t="shared" si="215"/>
        <v/>
      </c>
      <c r="AC274" s="35" t="str">
        <f t="shared" si="216"/>
        <v/>
      </c>
      <c r="AH274" s="80" t="str">
        <f t="shared" si="222"/>
        <v/>
      </c>
      <c r="AI274" s="39" t="str">
        <f t="array" aca="1" ref="AI274" ca="1">IF(AND(X274="",ISNUMBER(Y274)),IF(Y274=1,IF($AJ$5&lt;=COUNTIF($Y$7:$Y$406,1),COUNTIF($Y$7:Y274,1),IFERROR(IF($BI$20="Y",0.5,1)*$AJ$5*COUNTIF($Y$7:Y274,1)/(1+COUNTIF($Y$7:$Y$406,1)), COUNTIF($Y$7:Y274,1))),
IF(OR(Y275=Y276,AND(Y275&gt;Y274,Y273&gt;=Y274)),AVERAGE(OFFSET(AJ274,0,0,IFERROR(MATCH(TRUE,Y275:$Y$406&lt;=Y274,0),406),1)),MIN(OFFSET(AJ274,0,0,IFERROR(MATCH(Y274,Y275:$Y$406,0),406),1)))),"")</f>
        <v/>
      </c>
      <c r="AJ274" s="40" t="str">
        <f>IF(ISNUMBER(X274),COUNT($X$7:X274),"")</f>
        <v/>
      </c>
      <c r="AL274" s="40" t="str">
        <f t="shared" si="226"/>
        <v/>
      </c>
      <c r="AM274" s="40" t="str">
        <f t="shared" si="227"/>
        <v/>
      </c>
      <c r="AP274" s="34" t="str">
        <f t="shared" si="228"/>
        <v/>
      </c>
      <c r="AQ274" s="34" t="str">
        <f t="shared" si="223"/>
        <v/>
      </c>
      <c r="AS274" s="5"/>
      <c r="AT274" s="16"/>
      <c r="AU274" s="16"/>
      <c r="AV274" s="108"/>
      <c r="AW274" s="109"/>
      <c r="AX274" s="34" t="str">
        <f t="shared" si="229"/>
        <v/>
      </c>
      <c r="AY274" s="34" t="str">
        <f t="shared" si="230"/>
        <v/>
      </c>
      <c r="BA274" s="91" t="str">
        <f>IF(OR(BB274="",BC274&lt;&gt;"",BD274&lt;&gt;""),"",COUNT($BA$6:BA273)+1)</f>
        <v/>
      </c>
      <c r="BB274" s="90" t="str">
        <f t="shared" si="234"/>
        <v/>
      </c>
      <c r="BC274" s="41" t="str">
        <f t="shared" si="231"/>
        <v>132</v>
      </c>
      <c r="BD274" s="34">
        <f>IF(ISNUMBER(MATCH(BB274,$BB$6:BB273,0)),2,"")</f>
        <v>2</v>
      </c>
      <c r="BE274" s="34" t="str">
        <f t="shared" si="232"/>
        <v/>
      </c>
      <c r="BK274" s="81">
        <f>IFERROR(IF(D274="",0,MATCH(D274,$D$6:D273,0)),0)+BL274</f>
        <v>0</v>
      </c>
      <c r="BL274" s="81">
        <f t="shared" si="233"/>
        <v>0</v>
      </c>
    </row>
    <row r="275" spans="2:64" x14ac:dyDescent="0.25">
      <c r="B275" s="5">
        <v>269</v>
      </c>
      <c r="C275" s="35" t="str">
        <f>IFERROR(IF(Calculation!D275="","",1),"")</f>
        <v/>
      </c>
      <c r="D275" s="67" t="str">
        <f>IFERROR(IF(INDEX(Mindmap!$B$9:$B$408,B275,1)=0,"",INDEX(Mindmap!$B$9:$B$408,B275,1)),"")</f>
        <v/>
      </c>
      <c r="E275" s="67">
        <f t="shared" si="217"/>
        <v>999999999</v>
      </c>
      <c r="F275" s="67" t="str">
        <f t="shared" si="202"/>
        <v/>
      </c>
      <c r="G275" s="67" t="str">
        <f t="shared" si="203"/>
        <v/>
      </c>
      <c r="H275" s="67" t="str">
        <f t="shared" si="204"/>
        <v/>
      </c>
      <c r="I275" s="67" t="str">
        <f t="shared" si="205"/>
        <v/>
      </c>
      <c r="J275" s="67" t="str">
        <f t="shared" si="206"/>
        <v/>
      </c>
      <c r="K275" s="67" t="str">
        <f t="shared" si="207"/>
        <v/>
      </c>
      <c r="L275" s="67" t="str">
        <f t="shared" si="208"/>
        <v/>
      </c>
      <c r="M275" s="67" t="str">
        <f t="shared" si="209"/>
        <v/>
      </c>
      <c r="N275" s="67" t="str">
        <f t="shared" si="210"/>
        <v/>
      </c>
      <c r="O275" s="67" t="str">
        <f t="shared" si="211"/>
        <v/>
      </c>
      <c r="P275" s="67" t="str">
        <f t="shared" si="212"/>
        <v/>
      </c>
      <c r="Q275" s="67" t="str">
        <f t="shared" si="213"/>
        <v/>
      </c>
      <c r="R275" s="37" t="str">
        <f t="shared" si="218"/>
        <v/>
      </c>
      <c r="S275" s="67">
        <f t="shared" si="224"/>
        <v>999999999</v>
      </c>
      <c r="T275" s="67" t="str">
        <f t="shared" si="219"/>
        <v/>
      </c>
      <c r="U275" s="68" t="str">
        <f>IFERROR(""&amp;INDEX(automaticUpdate,MATCH(Calculation!T275,changerange,0),1),"")</f>
        <v/>
      </c>
      <c r="V275" s="68" t="str">
        <f>IFERROR(IF(LEN(INDEX(Mindmap!$D$9:$D$407,MATCH(Calculation!T275,changerange,0),1))=0,"",INDEX(Mindmap!$D$9:$D$407,MATCH(Calculation!T275,changerange,0),1)),"")</f>
        <v/>
      </c>
      <c r="W275" s="67" t="str">
        <f t="shared" si="214"/>
        <v xml:space="preserve"> - </v>
      </c>
      <c r="X275" s="34" t="str">
        <f t="array" ref="X275">IFERROR(IF(AND(LEN(T275)&gt;0, Y275&gt;1),IF(MATCH(1,(IFERROR(SEARCH(T275&amp;".",$T$7:$T$406),0)),0)&gt;0,""),""),maxL)</f>
        <v/>
      </c>
      <c r="Y275" s="35" t="str">
        <f t="shared" si="225"/>
        <v/>
      </c>
      <c r="Z275" s="34" t="str">
        <f t="shared" si="220"/>
        <v/>
      </c>
      <c r="AA275" s="36" t="str">
        <f t="shared" si="221"/>
        <v/>
      </c>
      <c r="AB275" s="34" t="str">
        <f t="shared" si="215"/>
        <v/>
      </c>
      <c r="AC275" s="35" t="str">
        <f t="shared" si="216"/>
        <v/>
      </c>
      <c r="AH275" s="80" t="str">
        <f t="shared" si="222"/>
        <v/>
      </c>
      <c r="AI275" s="39" t="str">
        <f t="array" aca="1" ref="AI275" ca="1">IF(AND(X275="",ISNUMBER(Y275)),IF(Y275=1,IF($AJ$5&lt;=COUNTIF($Y$7:$Y$406,1),COUNTIF($Y$7:Y275,1),IFERROR(IF($BI$20="Y",0.5,1)*$AJ$5*COUNTIF($Y$7:Y275,1)/(1+COUNTIF($Y$7:$Y$406,1)), COUNTIF($Y$7:Y275,1))),
IF(OR(Y276=Y277,AND(Y276&gt;Y275,Y274&gt;=Y275)),AVERAGE(OFFSET(AJ275,0,0,IFERROR(MATCH(TRUE,Y276:$Y$406&lt;=Y275,0),406),1)),MIN(OFFSET(AJ275,0,0,IFERROR(MATCH(Y275,Y276:$Y$406,0),406),1)))),"")</f>
        <v/>
      </c>
      <c r="AJ275" s="40" t="str">
        <f>IF(ISNUMBER(X275),COUNT($X$7:X275),"")</f>
        <v/>
      </c>
      <c r="AL275" s="40" t="str">
        <f t="shared" si="226"/>
        <v/>
      </c>
      <c r="AM275" s="40" t="str">
        <f t="shared" si="227"/>
        <v/>
      </c>
      <c r="AP275" s="34" t="str">
        <f t="shared" si="228"/>
        <v/>
      </c>
      <c r="AQ275" s="34" t="str">
        <f t="shared" si="223"/>
        <v/>
      </c>
      <c r="AS275" s="5"/>
      <c r="AT275" s="16"/>
      <c r="AU275" s="16"/>
      <c r="AV275" s="108"/>
      <c r="AW275" s="109"/>
      <c r="AX275" s="34" t="str">
        <f t="shared" si="229"/>
        <v/>
      </c>
      <c r="AY275" s="34" t="str">
        <f t="shared" si="230"/>
        <v/>
      </c>
      <c r="BA275" s="91" t="str">
        <f>IF(OR(BB275="",BC275&lt;&gt;"",BD275&lt;&gt;""),"",COUNT($BA$6:BA274)+1)</f>
        <v/>
      </c>
      <c r="BB275" s="90" t="str">
        <f t="shared" si="234"/>
        <v/>
      </c>
      <c r="BC275" s="41" t="str">
        <f t="shared" si="231"/>
        <v>132</v>
      </c>
      <c r="BD275" s="34">
        <f>IF(ISNUMBER(MATCH(BB275,$BB$6:BB274,0)),2,"")</f>
        <v>2</v>
      </c>
      <c r="BE275" s="34" t="str">
        <f t="shared" si="232"/>
        <v/>
      </c>
      <c r="BK275" s="81">
        <f>IFERROR(IF(D275="",0,MATCH(D275,$D$6:D274,0)),0)+BL275</f>
        <v>0</v>
      </c>
      <c r="BL275" s="81">
        <f t="shared" si="233"/>
        <v>0</v>
      </c>
    </row>
    <row r="276" spans="2:64" x14ac:dyDescent="0.25">
      <c r="B276" s="5">
        <v>270</v>
      </c>
      <c r="C276" s="35" t="str">
        <f>IFERROR(IF(Calculation!D276="","",1),"")</f>
        <v/>
      </c>
      <c r="D276" s="67" t="str">
        <f>IFERROR(IF(INDEX(Mindmap!$B$9:$B$408,B276,1)=0,"",INDEX(Mindmap!$B$9:$B$408,B276,1)),"")</f>
        <v/>
      </c>
      <c r="E276" s="67">
        <f t="shared" si="217"/>
        <v>999999999</v>
      </c>
      <c r="F276" s="67" t="str">
        <f t="shared" si="202"/>
        <v/>
      </c>
      <c r="G276" s="67" t="str">
        <f t="shared" si="203"/>
        <v/>
      </c>
      <c r="H276" s="67" t="str">
        <f t="shared" si="204"/>
        <v/>
      </c>
      <c r="I276" s="67" t="str">
        <f t="shared" si="205"/>
        <v/>
      </c>
      <c r="J276" s="67" t="str">
        <f t="shared" si="206"/>
        <v/>
      </c>
      <c r="K276" s="67" t="str">
        <f t="shared" si="207"/>
        <v/>
      </c>
      <c r="L276" s="67" t="str">
        <f t="shared" si="208"/>
        <v/>
      </c>
      <c r="M276" s="67" t="str">
        <f t="shared" si="209"/>
        <v/>
      </c>
      <c r="N276" s="67" t="str">
        <f t="shared" si="210"/>
        <v/>
      </c>
      <c r="O276" s="67" t="str">
        <f t="shared" si="211"/>
        <v/>
      </c>
      <c r="P276" s="67" t="str">
        <f t="shared" si="212"/>
        <v/>
      </c>
      <c r="Q276" s="67" t="str">
        <f t="shared" si="213"/>
        <v/>
      </c>
      <c r="R276" s="37" t="str">
        <f t="shared" si="218"/>
        <v/>
      </c>
      <c r="S276" s="67">
        <f t="shared" si="224"/>
        <v>999999999</v>
      </c>
      <c r="T276" s="67" t="str">
        <f t="shared" si="219"/>
        <v/>
      </c>
      <c r="U276" s="68" t="str">
        <f>IFERROR(""&amp;INDEX(automaticUpdate,MATCH(Calculation!T276,changerange,0),1),"")</f>
        <v/>
      </c>
      <c r="V276" s="68" t="str">
        <f>IFERROR(IF(LEN(INDEX(Mindmap!$D$9:$D$407,MATCH(Calculation!T276,changerange,0),1))=0,"",INDEX(Mindmap!$D$9:$D$407,MATCH(Calculation!T276,changerange,0),1)),"")</f>
        <v/>
      </c>
      <c r="W276" s="67" t="str">
        <f t="shared" si="214"/>
        <v xml:space="preserve"> - </v>
      </c>
      <c r="X276" s="34" t="str">
        <f t="array" ref="X276">IFERROR(IF(AND(LEN(T276)&gt;0, Y276&gt;1),IF(MATCH(1,(IFERROR(SEARCH(T276&amp;".",$T$7:$T$406),0)),0)&gt;0,""),""),maxL)</f>
        <v/>
      </c>
      <c r="Y276" s="35" t="str">
        <f t="shared" si="225"/>
        <v/>
      </c>
      <c r="Z276" s="34" t="str">
        <f t="shared" si="220"/>
        <v/>
      </c>
      <c r="AA276" s="36" t="str">
        <f t="shared" si="221"/>
        <v/>
      </c>
      <c r="AB276" s="34" t="str">
        <f t="shared" si="215"/>
        <v/>
      </c>
      <c r="AC276" s="35" t="str">
        <f t="shared" si="216"/>
        <v/>
      </c>
      <c r="AH276" s="80" t="str">
        <f t="shared" si="222"/>
        <v/>
      </c>
      <c r="AI276" s="39" t="str">
        <f t="array" aca="1" ref="AI276" ca="1">IF(AND(X276="",ISNUMBER(Y276)),IF(Y276=1,IF($AJ$5&lt;=COUNTIF($Y$7:$Y$406,1),COUNTIF($Y$7:Y276,1),IFERROR(IF($BI$20="Y",0.5,1)*$AJ$5*COUNTIF($Y$7:Y276,1)/(1+COUNTIF($Y$7:$Y$406,1)), COUNTIF($Y$7:Y276,1))),
IF(OR(Y277=Y278,AND(Y277&gt;Y276,Y275&gt;=Y276)),AVERAGE(OFFSET(AJ276,0,0,IFERROR(MATCH(TRUE,Y277:$Y$406&lt;=Y276,0),406),1)),MIN(OFFSET(AJ276,0,0,IFERROR(MATCH(Y276,Y277:$Y$406,0),406),1)))),"")</f>
        <v/>
      </c>
      <c r="AJ276" s="40" t="str">
        <f>IF(ISNUMBER(X276),COUNT($X$7:X276),"")</f>
        <v/>
      </c>
      <c r="AL276" s="40" t="str">
        <f t="shared" si="226"/>
        <v/>
      </c>
      <c r="AM276" s="40" t="str">
        <f t="shared" si="227"/>
        <v/>
      </c>
      <c r="AP276" s="34" t="str">
        <f t="shared" si="228"/>
        <v/>
      </c>
      <c r="AQ276" s="34" t="str">
        <f t="shared" si="223"/>
        <v/>
      </c>
      <c r="AS276" s="5"/>
      <c r="AT276" s="16"/>
      <c r="AU276" s="16"/>
      <c r="AV276" s="108"/>
      <c r="AW276" s="109"/>
      <c r="AX276" s="34" t="str">
        <f t="shared" si="229"/>
        <v/>
      </c>
      <c r="AY276" s="34" t="str">
        <f t="shared" si="230"/>
        <v/>
      </c>
      <c r="BA276" s="91" t="str">
        <f>IF(OR(BB276="",BC276&lt;&gt;"",BD276&lt;&gt;""),"",COUNT($BA$6:BA275)+1)</f>
        <v/>
      </c>
      <c r="BB276" s="90" t="str">
        <f t="shared" si="234"/>
        <v/>
      </c>
      <c r="BC276" s="41" t="str">
        <f t="shared" si="231"/>
        <v>132</v>
      </c>
      <c r="BD276" s="34">
        <f>IF(ISNUMBER(MATCH(BB276,$BB$6:BB275,0)),2,"")</f>
        <v>2</v>
      </c>
      <c r="BE276" s="34" t="str">
        <f t="shared" si="232"/>
        <v/>
      </c>
      <c r="BK276" s="81">
        <f>IFERROR(IF(D276="",0,MATCH(D276,$D$6:D275,0)),0)+BL276</f>
        <v>0</v>
      </c>
      <c r="BL276" s="81">
        <f t="shared" si="233"/>
        <v>0</v>
      </c>
    </row>
    <row r="277" spans="2:64" x14ac:dyDescent="0.25">
      <c r="B277" s="5">
        <v>271</v>
      </c>
      <c r="C277" s="35" t="str">
        <f>IFERROR(IF(Calculation!D277="","",1),"")</f>
        <v/>
      </c>
      <c r="D277" s="67" t="str">
        <f>IFERROR(IF(INDEX(Mindmap!$B$9:$B$408,B277,1)=0,"",INDEX(Mindmap!$B$9:$B$408,B277,1)),"")</f>
        <v/>
      </c>
      <c r="E277" s="67">
        <f t="shared" si="217"/>
        <v>999999999</v>
      </c>
      <c r="F277" s="67" t="str">
        <f t="shared" si="202"/>
        <v/>
      </c>
      <c r="G277" s="67" t="str">
        <f t="shared" si="203"/>
        <v/>
      </c>
      <c r="H277" s="67" t="str">
        <f t="shared" si="204"/>
        <v/>
      </c>
      <c r="I277" s="67" t="str">
        <f t="shared" si="205"/>
        <v/>
      </c>
      <c r="J277" s="67" t="str">
        <f t="shared" si="206"/>
        <v/>
      </c>
      <c r="K277" s="67" t="str">
        <f t="shared" si="207"/>
        <v/>
      </c>
      <c r="L277" s="67" t="str">
        <f t="shared" si="208"/>
        <v/>
      </c>
      <c r="M277" s="67" t="str">
        <f t="shared" si="209"/>
        <v/>
      </c>
      <c r="N277" s="67" t="str">
        <f t="shared" si="210"/>
        <v/>
      </c>
      <c r="O277" s="67" t="str">
        <f t="shared" si="211"/>
        <v/>
      </c>
      <c r="P277" s="67" t="str">
        <f t="shared" si="212"/>
        <v/>
      </c>
      <c r="Q277" s="67" t="str">
        <f t="shared" si="213"/>
        <v/>
      </c>
      <c r="R277" s="37" t="str">
        <f t="shared" si="218"/>
        <v/>
      </c>
      <c r="S277" s="67">
        <f t="shared" si="224"/>
        <v>999999999</v>
      </c>
      <c r="T277" s="67" t="str">
        <f t="shared" si="219"/>
        <v/>
      </c>
      <c r="U277" s="68" t="str">
        <f>IFERROR(""&amp;INDEX(automaticUpdate,MATCH(Calculation!T277,changerange,0),1),"")</f>
        <v/>
      </c>
      <c r="V277" s="68" t="str">
        <f>IFERROR(IF(LEN(INDEX(Mindmap!$D$9:$D$407,MATCH(Calculation!T277,changerange,0),1))=0,"",INDEX(Mindmap!$D$9:$D$407,MATCH(Calculation!T277,changerange,0),1)),"")</f>
        <v/>
      </c>
      <c r="W277" s="67" t="str">
        <f t="shared" si="214"/>
        <v xml:space="preserve"> - </v>
      </c>
      <c r="X277" s="34" t="str">
        <f t="array" ref="X277">IFERROR(IF(AND(LEN(T277)&gt;0, Y277&gt;1),IF(MATCH(1,(IFERROR(SEARCH(T277&amp;".",$T$7:$T$406),0)),0)&gt;0,""),""),maxL)</f>
        <v/>
      </c>
      <c r="Y277" s="35" t="str">
        <f t="shared" si="225"/>
        <v/>
      </c>
      <c r="Z277" s="34" t="str">
        <f t="shared" si="220"/>
        <v/>
      </c>
      <c r="AA277" s="36" t="str">
        <f t="shared" si="221"/>
        <v/>
      </c>
      <c r="AB277" s="34" t="str">
        <f t="shared" si="215"/>
        <v/>
      </c>
      <c r="AC277" s="35" t="str">
        <f t="shared" si="216"/>
        <v/>
      </c>
      <c r="AH277" s="80" t="str">
        <f t="shared" si="222"/>
        <v/>
      </c>
      <c r="AI277" s="39" t="str">
        <f t="array" aca="1" ref="AI277" ca="1">IF(AND(X277="",ISNUMBER(Y277)),IF(Y277=1,IF($AJ$5&lt;=COUNTIF($Y$7:$Y$406,1),COUNTIF($Y$7:Y277,1),IFERROR(IF($BI$20="Y",0.5,1)*$AJ$5*COUNTIF($Y$7:Y277,1)/(1+COUNTIF($Y$7:$Y$406,1)), COUNTIF($Y$7:Y277,1))),
IF(OR(Y278=Y279,AND(Y278&gt;Y277,Y276&gt;=Y277)),AVERAGE(OFFSET(AJ277,0,0,IFERROR(MATCH(TRUE,Y278:$Y$406&lt;=Y277,0),406),1)),MIN(OFFSET(AJ277,0,0,IFERROR(MATCH(Y277,Y278:$Y$406,0),406),1)))),"")</f>
        <v/>
      </c>
      <c r="AJ277" s="40" t="str">
        <f>IF(ISNUMBER(X277),COUNT($X$7:X277),"")</f>
        <v/>
      </c>
      <c r="AL277" s="40" t="str">
        <f t="shared" si="226"/>
        <v/>
      </c>
      <c r="AM277" s="40" t="str">
        <f t="shared" si="227"/>
        <v/>
      </c>
      <c r="AP277" s="34" t="str">
        <f t="shared" si="228"/>
        <v/>
      </c>
      <c r="AQ277" s="34" t="str">
        <f t="shared" si="223"/>
        <v/>
      </c>
      <c r="AS277" s="5"/>
      <c r="AT277" s="16"/>
      <c r="AU277" s="16"/>
      <c r="AV277" s="108"/>
      <c r="AW277" s="109"/>
      <c r="AX277" s="34" t="str">
        <f t="shared" si="229"/>
        <v/>
      </c>
      <c r="AY277" s="34" t="str">
        <f t="shared" si="230"/>
        <v/>
      </c>
      <c r="BA277" s="91" t="str">
        <f>IF(OR(BB277="",BC277&lt;&gt;"",BD277&lt;&gt;""),"",COUNT($BA$6:BA276)+1)</f>
        <v/>
      </c>
      <c r="BB277" s="90" t="str">
        <f t="shared" si="234"/>
        <v/>
      </c>
      <c r="BC277" s="41" t="str">
        <f t="shared" si="231"/>
        <v>132</v>
      </c>
      <c r="BD277" s="34">
        <f>IF(ISNUMBER(MATCH(BB277,$BB$6:BB276,0)),2,"")</f>
        <v>2</v>
      </c>
      <c r="BE277" s="34" t="str">
        <f t="shared" si="232"/>
        <v/>
      </c>
      <c r="BK277" s="81">
        <f>IFERROR(IF(D277="",0,MATCH(D277,$D$6:D276,0)),0)+BL277</f>
        <v>0</v>
      </c>
      <c r="BL277" s="81">
        <f t="shared" si="233"/>
        <v>0</v>
      </c>
    </row>
    <row r="278" spans="2:64" x14ac:dyDescent="0.25">
      <c r="B278" s="5">
        <v>272</v>
      </c>
      <c r="C278" s="35" t="str">
        <f>IFERROR(IF(Calculation!D278="","",1),"")</f>
        <v/>
      </c>
      <c r="D278" s="67" t="str">
        <f>IFERROR(IF(INDEX(Mindmap!$B$9:$B$408,B278,1)=0,"",INDEX(Mindmap!$B$9:$B$408,B278,1)),"")</f>
        <v/>
      </c>
      <c r="E278" s="67">
        <f t="shared" si="217"/>
        <v>999999999</v>
      </c>
      <c r="F278" s="67" t="str">
        <f t="shared" si="202"/>
        <v/>
      </c>
      <c r="G278" s="67" t="str">
        <f t="shared" si="203"/>
        <v/>
      </c>
      <c r="H278" s="67" t="str">
        <f t="shared" si="204"/>
        <v/>
      </c>
      <c r="I278" s="67" t="str">
        <f t="shared" si="205"/>
        <v/>
      </c>
      <c r="J278" s="67" t="str">
        <f t="shared" si="206"/>
        <v/>
      </c>
      <c r="K278" s="67" t="str">
        <f t="shared" si="207"/>
        <v/>
      </c>
      <c r="L278" s="67" t="str">
        <f t="shared" si="208"/>
        <v/>
      </c>
      <c r="M278" s="67" t="str">
        <f t="shared" si="209"/>
        <v/>
      </c>
      <c r="N278" s="67" t="str">
        <f t="shared" si="210"/>
        <v/>
      </c>
      <c r="O278" s="67" t="str">
        <f t="shared" si="211"/>
        <v/>
      </c>
      <c r="P278" s="67" t="str">
        <f t="shared" si="212"/>
        <v/>
      </c>
      <c r="Q278" s="67" t="str">
        <f t="shared" si="213"/>
        <v/>
      </c>
      <c r="R278" s="37" t="str">
        <f t="shared" si="218"/>
        <v/>
      </c>
      <c r="S278" s="67">
        <f t="shared" si="224"/>
        <v>999999999</v>
      </c>
      <c r="T278" s="67" t="str">
        <f t="shared" si="219"/>
        <v/>
      </c>
      <c r="U278" s="68" t="str">
        <f>IFERROR(""&amp;INDEX(automaticUpdate,MATCH(Calculation!T278,changerange,0),1),"")</f>
        <v/>
      </c>
      <c r="V278" s="68" t="str">
        <f>IFERROR(IF(LEN(INDEX(Mindmap!$D$9:$D$407,MATCH(Calculation!T278,changerange,0),1))=0,"",INDEX(Mindmap!$D$9:$D$407,MATCH(Calculation!T278,changerange,0),1)),"")</f>
        <v/>
      </c>
      <c r="W278" s="67" t="str">
        <f t="shared" si="214"/>
        <v xml:space="preserve"> - </v>
      </c>
      <c r="X278" s="34" t="str">
        <f t="array" ref="X278">IFERROR(IF(AND(LEN(T278)&gt;0, Y278&gt;1),IF(MATCH(1,(IFERROR(SEARCH(T278&amp;".",$T$7:$T$406),0)),0)&gt;0,""),""),maxL)</f>
        <v/>
      </c>
      <c r="Y278" s="35" t="str">
        <f t="shared" si="225"/>
        <v/>
      </c>
      <c r="Z278" s="34" t="str">
        <f t="shared" si="220"/>
        <v/>
      </c>
      <c r="AA278" s="36" t="str">
        <f t="shared" si="221"/>
        <v/>
      </c>
      <c r="AB278" s="34" t="str">
        <f t="shared" si="215"/>
        <v/>
      </c>
      <c r="AC278" s="35" t="str">
        <f t="shared" si="216"/>
        <v/>
      </c>
      <c r="AH278" s="80" t="str">
        <f t="shared" si="222"/>
        <v/>
      </c>
      <c r="AI278" s="39" t="str">
        <f t="array" aca="1" ref="AI278" ca="1">IF(AND(X278="",ISNUMBER(Y278)),IF(Y278=1,IF($AJ$5&lt;=COUNTIF($Y$7:$Y$406,1),COUNTIF($Y$7:Y278,1),IFERROR(IF($BI$20="Y",0.5,1)*$AJ$5*COUNTIF($Y$7:Y278,1)/(1+COUNTIF($Y$7:$Y$406,1)), COUNTIF($Y$7:Y278,1))),
IF(OR(Y279=Y280,AND(Y279&gt;Y278,Y277&gt;=Y278)),AVERAGE(OFFSET(AJ278,0,0,IFERROR(MATCH(TRUE,Y279:$Y$406&lt;=Y278,0),406),1)),MIN(OFFSET(AJ278,0,0,IFERROR(MATCH(Y278,Y279:$Y$406,0),406),1)))),"")</f>
        <v/>
      </c>
      <c r="AJ278" s="40" t="str">
        <f>IF(ISNUMBER(X278),COUNT($X$7:X278),"")</f>
        <v/>
      </c>
      <c r="AL278" s="40" t="str">
        <f t="shared" si="226"/>
        <v/>
      </c>
      <c r="AM278" s="40" t="str">
        <f t="shared" si="227"/>
        <v/>
      </c>
      <c r="AP278" s="34" t="str">
        <f t="shared" si="228"/>
        <v/>
      </c>
      <c r="AQ278" s="34" t="str">
        <f t="shared" si="223"/>
        <v/>
      </c>
      <c r="AS278" s="5"/>
      <c r="AT278" s="16"/>
      <c r="AU278" s="16"/>
      <c r="AV278" s="108"/>
      <c r="AW278" s="109"/>
      <c r="AX278" s="34" t="str">
        <f t="shared" si="229"/>
        <v/>
      </c>
      <c r="AY278" s="34" t="str">
        <f t="shared" si="230"/>
        <v/>
      </c>
      <c r="BA278" s="91" t="str">
        <f>IF(OR(BB278="",BC278&lt;&gt;"",BD278&lt;&gt;""),"",COUNT($BA$6:BA277)+1)</f>
        <v/>
      </c>
      <c r="BB278" s="90" t="str">
        <f t="shared" si="234"/>
        <v/>
      </c>
      <c r="BC278" s="41" t="str">
        <f t="shared" si="231"/>
        <v>132</v>
      </c>
      <c r="BD278" s="34">
        <f>IF(ISNUMBER(MATCH(BB278,$BB$6:BB277,0)),2,"")</f>
        <v>2</v>
      </c>
      <c r="BE278" s="34" t="str">
        <f t="shared" si="232"/>
        <v/>
      </c>
      <c r="BK278" s="81">
        <f>IFERROR(IF(D278="",0,MATCH(D278,$D$6:D277,0)),0)+BL278</f>
        <v>0</v>
      </c>
      <c r="BL278" s="81">
        <f t="shared" si="233"/>
        <v>0</v>
      </c>
    </row>
    <row r="279" spans="2:64" x14ac:dyDescent="0.25">
      <c r="B279" s="5">
        <v>273</v>
      </c>
      <c r="C279" s="35" t="str">
        <f>IFERROR(IF(Calculation!D279="","",1),"")</f>
        <v/>
      </c>
      <c r="D279" s="67" t="str">
        <f>IFERROR(IF(INDEX(Mindmap!$B$9:$B$408,B279,1)=0,"",INDEX(Mindmap!$B$9:$B$408,B279,1)),"")</f>
        <v/>
      </c>
      <c r="E279" s="67">
        <f t="shared" si="217"/>
        <v>999999999</v>
      </c>
      <c r="F279" s="67" t="str">
        <f t="shared" si="202"/>
        <v/>
      </c>
      <c r="G279" s="67" t="str">
        <f t="shared" si="203"/>
        <v/>
      </c>
      <c r="H279" s="67" t="str">
        <f t="shared" si="204"/>
        <v/>
      </c>
      <c r="I279" s="67" t="str">
        <f t="shared" si="205"/>
        <v/>
      </c>
      <c r="J279" s="67" t="str">
        <f t="shared" si="206"/>
        <v/>
      </c>
      <c r="K279" s="67" t="str">
        <f t="shared" si="207"/>
        <v/>
      </c>
      <c r="L279" s="67" t="str">
        <f t="shared" si="208"/>
        <v/>
      </c>
      <c r="M279" s="67" t="str">
        <f t="shared" si="209"/>
        <v/>
      </c>
      <c r="N279" s="67" t="str">
        <f t="shared" si="210"/>
        <v/>
      </c>
      <c r="O279" s="67" t="str">
        <f t="shared" si="211"/>
        <v/>
      </c>
      <c r="P279" s="67" t="str">
        <f t="shared" si="212"/>
        <v/>
      </c>
      <c r="Q279" s="67" t="str">
        <f t="shared" si="213"/>
        <v/>
      </c>
      <c r="R279" s="37" t="str">
        <f t="shared" si="218"/>
        <v/>
      </c>
      <c r="S279" s="67">
        <f t="shared" si="224"/>
        <v>999999999</v>
      </c>
      <c r="T279" s="67" t="str">
        <f t="shared" si="219"/>
        <v/>
      </c>
      <c r="U279" s="68" t="str">
        <f>IFERROR(""&amp;INDEX(automaticUpdate,MATCH(Calculation!T279,changerange,0),1),"")</f>
        <v/>
      </c>
      <c r="V279" s="68" t="str">
        <f>IFERROR(IF(LEN(INDEX(Mindmap!$D$9:$D$407,MATCH(Calculation!T279,changerange,0),1))=0,"",INDEX(Mindmap!$D$9:$D$407,MATCH(Calculation!T279,changerange,0),1)),"")</f>
        <v/>
      </c>
      <c r="W279" s="67" t="str">
        <f t="shared" si="214"/>
        <v xml:space="preserve"> - </v>
      </c>
      <c r="X279" s="34" t="str">
        <f t="array" ref="X279">IFERROR(IF(AND(LEN(T279)&gt;0, Y279&gt;1),IF(MATCH(1,(IFERROR(SEARCH(T279&amp;".",$T$7:$T$406),0)),0)&gt;0,""),""),maxL)</f>
        <v/>
      </c>
      <c r="Y279" s="35" t="str">
        <f t="shared" si="225"/>
        <v/>
      </c>
      <c r="Z279" s="34" t="str">
        <f t="shared" si="220"/>
        <v/>
      </c>
      <c r="AA279" s="36" t="str">
        <f t="shared" si="221"/>
        <v/>
      </c>
      <c r="AB279" s="34" t="str">
        <f t="shared" si="215"/>
        <v/>
      </c>
      <c r="AC279" s="35" t="str">
        <f t="shared" si="216"/>
        <v/>
      </c>
      <c r="AH279" s="80" t="str">
        <f t="shared" si="222"/>
        <v/>
      </c>
      <c r="AI279" s="39" t="str">
        <f t="array" aca="1" ref="AI279" ca="1">IF(AND(X279="",ISNUMBER(Y279)),IF(Y279=1,IF($AJ$5&lt;=COUNTIF($Y$7:$Y$406,1),COUNTIF($Y$7:Y279,1),IFERROR(IF($BI$20="Y",0.5,1)*$AJ$5*COUNTIF($Y$7:Y279,1)/(1+COUNTIF($Y$7:$Y$406,1)), COUNTIF($Y$7:Y279,1))),
IF(OR(Y280=Y281,AND(Y280&gt;Y279,Y278&gt;=Y279)),AVERAGE(OFFSET(AJ279,0,0,IFERROR(MATCH(TRUE,Y280:$Y$406&lt;=Y279,0),406),1)),MIN(OFFSET(AJ279,0,0,IFERROR(MATCH(Y279,Y280:$Y$406,0),406),1)))),"")</f>
        <v/>
      </c>
      <c r="AJ279" s="40" t="str">
        <f>IF(ISNUMBER(X279),COUNT($X$7:X279),"")</f>
        <v/>
      </c>
      <c r="AL279" s="40" t="str">
        <f t="shared" si="226"/>
        <v/>
      </c>
      <c r="AM279" s="40" t="str">
        <f t="shared" si="227"/>
        <v/>
      </c>
      <c r="AP279" s="34" t="str">
        <f t="shared" si="228"/>
        <v/>
      </c>
      <c r="AQ279" s="34" t="str">
        <f t="shared" si="223"/>
        <v/>
      </c>
      <c r="AS279" s="5"/>
      <c r="AT279" s="16"/>
      <c r="AU279" s="16"/>
      <c r="AV279" s="108"/>
      <c r="AW279" s="109"/>
      <c r="AX279" s="34" t="str">
        <f t="shared" si="229"/>
        <v/>
      </c>
      <c r="AY279" s="34" t="str">
        <f t="shared" si="230"/>
        <v/>
      </c>
      <c r="BA279" s="91" t="str">
        <f>IF(OR(BB279="",BC279&lt;&gt;"",BD279&lt;&gt;""),"",COUNT($BA$6:BA278)+1)</f>
        <v/>
      </c>
      <c r="BB279" s="90" t="str">
        <f t="shared" si="234"/>
        <v/>
      </c>
      <c r="BC279" s="41" t="str">
        <f t="shared" si="231"/>
        <v>132</v>
      </c>
      <c r="BD279" s="34">
        <f>IF(ISNUMBER(MATCH(BB279,$BB$6:BB278,0)),2,"")</f>
        <v>2</v>
      </c>
      <c r="BE279" s="34" t="str">
        <f t="shared" si="232"/>
        <v/>
      </c>
      <c r="BK279" s="81">
        <f>IFERROR(IF(D279="",0,MATCH(D279,$D$6:D278,0)),0)+BL279</f>
        <v>0</v>
      </c>
      <c r="BL279" s="81">
        <f t="shared" si="233"/>
        <v>0</v>
      </c>
    </row>
    <row r="280" spans="2:64" x14ac:dyDescent="0.25">
      <c r="B280" s="5">
        <v>274</v>
      </c>
      <c r="C280" s="35" t="str">
        <f>IFERROR(IF(Calculation!D280="","",1),"")</f>
        <v/>
      </c>
      <c r="D280" s="67" t="str">
        <f>IFERROR(IF(INDEX(Mindmap!$B$9:$B$408,B280,1)=0,"",INDEX(Mindmap!$B$9:$B$408,B280,1)),"")</f>
        <v/>
      </c>
      <c r="E280" s="67">
        <f t="shared" si="217"/>
        <v>999999999</v>
      </c>
      <c r="F280" s="67" t="str">
        <f t="shared" si="202"/>
        <v/>
      </c>
      <c r="G280" s="67" t="str">
        <f t="shared" si="203"/>
        <v/>
      </c>
      <c r="H280" s="67" t="str">
        <f t="shared" si="204"/>
        <v/>
      </c>
      <c r="I280" s="67" t="str">
        <f t="shared" si="205"/>
        <v/>
      </c>
      <c r="J280" s="67" t="str">
        <f t="shared" si="206"/>
        <v/>
      </c>
      <c r="K280" s="67" t="str">
        <f t="shared" si="207"/>
        <v/>
      </c>
      <c r="L280" s="67" t="str">
        <f t="shared" si="208"/>
        <v/>
      </c>
      <c r="M280" s="67" t="str">
        <f t="shared" si="209"/>
        <v/>
      </c>
      <c r="N280" s="67" t="str">
        <f t="shared" si="210"/>
        <v/>
      </c>
      <c r="O280" s="67" t="str">
        <f t="shared" si="211"/>
        <v/>
      </c>
      <c r="P280" s="67" t="str">
        <f t="shared" si="212"/>
        <v/>
      </c>
      <c r="Q280" s="67" t="str">
        <f t="shared" si="213"/>
        <v/>
      </c>
      <c r="R280" s="37" t="str">
        <f t="shared" si="218"/>
        <v/>
      </c>
      <c r="S280" s="67">
        <f t="shared" si="224"/>
        <v>999999999</v>
      </c>
      <c r="T280" s="67" t="str">
        <f t="shared" si="219"/>
        <v/>
      </c>
      <c r="U280" s="68" t="str">
        <f>IFERROR(""&amp;INDEX(automaticUpdate,MATCH(Calculation!T280,changerange,0),1),"")</f>
        <v/>
      </c>
      <c r="V280" s="68" t="str">
        <f>IFERROR(IF(LEN(INDEX(Mindmap!$D$9:$D$407,MATCH(Calculation!T280,changerange,0),1))=0,"",INDEX(Mindmap!$D$9:$D$407,MATCH(Calculation!T280,changerange,0),1)),"")</f>
        <v/>
      </c>
      <c r="W280" s="67" t="str">
        <f t="shared" si="214"/>
        <v xml:space="preserve"> - </v>
      </c>
      <c r="X280" s="34" t="str">
        <f t="array" ref="X280">IFERROR(IF(AND(LEN(T280)&gt;0, Y280&gt;1),IF(MATCH(1,(IFERROR(SEARCH(T280&amp;".",$T$7:$T$406),0)),0)&gt;0,""),""),maxL)</f>
        <v/>
      </c>
      <c r="Y280" s="35" t="str">
        <f t="shared" si="225"/>
        <v/>
      </c>
      <c r="Z280" s="34" t="str">
        <f t="shared" si="220"/>
        <v/>
      </c>
      <c r="AA280" s="36" t="str">
        <f t="shared" si="221"/>
        <v/>
      </c>
      <c r="AB280" s="34" t="str">
        <f t="shared" si="215"/>
        <v/>
      </c>
      <c r="AC280" s="35" t="str">
        <f t="shared" si="216"/>
        <v/>
      </c>
      <c r="AH280" s="80" t="str">
        <f t="shared" si="222"/>
        <v/>
      </c>
      <c r="AI280" s="39" t="str">
        <f t="array" aca="1" ref="AI280" ca="1">IF(AND(X280="",ISNUMBER(Y280)),IF(Y280=1,IF($AJ$5&lt;=COUNTIF($Y$7:$Y$406,1),COUNTIF($Y$7:Y280,1),IFERROR(IF($BI$20="Y",0.5,1)*$AJ$5*COUNTIF($Y$7:Y280,1)/(1+COUNTIF($Y$7:$Y$406,1)), COUNTIF($Y$7:Y280,1))),
IF(OR(Y281=Y282,AND(Y281&gt;Y280,Y279&gt;=Y280)),AVERAGE(OFFSET(AJ280,0,0,IFERROR(MATCH(TRUE,Y281:$Y$406&lt;=Y280,0),406),1)),MIN(OFFSET(AJ280,0,0,IFERROR(MATCH(Y280,Y281:$Y$406,0),406),1)))),"")</f>
        <v/>
      </c>
      <c r="AJ280" s="40" t="str">
        <f>IF(ISNUMBER(X280),COUNT($X$7:X280),"")</f>
        <v/>
      </c>
      <c r="AL280" s="40" t="str">
        <f t="shared" si="226"/>
        <v/>
      </c>
      <c r="AM280" s="40" t="str">
        <f t="shared" si="227"/>
        <v/>
      </c>
      <c r="AP280" s="34" t="str">
        <f t="shared" si="228"/>
        <v/>
      </c>
      <c r="AQ280" s="34" t="str">
        <f t="shared" si="223"/>
        <v/>
      </c>
      <c r="AS280" s="5"/>
      <c r="AT280" s="16"/>
      <c r="AU280" s="16"/>
      <c r="AV280" s="108"/>
      <c r="AW280" s="109"/>
      <c r="AX280" s="34" t="str">
        <f t="shared" si="229"/>
        <v/>
      </c>
      <c r="AY280" s="34" t="str">
        <f t="shared" si="230"/>
        <v/>
      </c>
      <c r="BA280" s="91" t="str">
        <f>IF(OR(BB280="",BC280&lt;&gt;"",BD280&lt;&gt;""),"",COUNT($BA$6:BA279)+1)</f>
        <v/>
      </c>
      <c r="BB280" s="90" t="str">
        <f t="shared" si="234"/>
        <v/>
      </c>
      <c r="BC280" s="41" t="str">
        <f t="shared" si="231"/>
        <v>132</v>
      </c>
      <c r="BD280" s="34">
        <f>IF(ISNUMBER(MATCH(BB280,$BB$6:BB279,0)),2,"")</f>
        <v>2</v>
      </c>
      <c r="BE280" s="34" t="str">
        <f t="shared" si="232"/>
        <v/>
      </c>
      <c r="BK280" s="81">
        <f>IFERROR(IF(D280="",0,MATCH(D280,$D$6:D279,0)),0)+BL280</f>
        <v>0</v>
      </c>
      <c r="BL280" s="81">
        <f t="shared" si="233"/>
        <v>0</v>
      </c>
    </row>
    <row r="281" spans="2:64" x14ac:dyDescent="0.25">
      <c r="B281" s="5">
        <v>275</v>
      </c>
      <c r="C281" s="35" t="str">
        <f>IFERROR(IF(Calculation!D281="","",1),"")</f>
        <v/>
      </c>
      <c r="D281" s="67" t="str">
        <f>IFERROR(IF(INDEX(Mindmap!$B$9:$B$408,B281,1)=0,"",INDEX(Mindmap!$B$9:$B$408,B281,1)),"")</f>
        <v/>
      </c>
      <c r="E281" s="67">
        <f t="shared" si="217"/>
        <v>999999999</v>
      </c>
      <c r="F281" s="67" t="str">
        <f t="shared" si="202"/>
        <v/>
      </c>
      <c r="G281" s="67" t="str">
        <f t="shared" si="203"/>
        <v/>
      </c>
      <c r="H281" s="67" t="str">
        <f t="shared" si="204"/>
        <v/>
      </c>
      <c r="I281" s="67" t="str">
        <f t="shared" si="205"/>
        <v/>
      </c>
      <c r="J281" s="67" t="str">
        <f t="shared" si="206"/>
        <v/>
      </c>
      <c r="K281" s="67" t="str">
        <f t="shared" si="207"/>
        <v/>
      </c>
      <c r="L281" s="67" t="str">
        <f t="shared" si="208"/>
        <v/>
      </c>
      <c r="M281" s="67" t="str">
        <f t="shared" si="209"/>
        <v/>
      </c>
      <c r="N281" s="67" t="str">
        <f t="shared" si="210"/>
        <v/>
      </c>
      <c r="O281" s="67" t="str">
        <f t="shared" si="211"/>
        <v/>
      </c>
      <c r="P281" s="67" t="str">
        <f t="shared" si="212"/>
        <v/>
      </c>
      <c r="Q281" s="67" t="str">
        <f t="shared" si="213"/>
        <v/>
      </c>
      <c r="R281" s="37" t="str">
        <f t="shared" si="218"/>
        <v/>
      </c>
      <c r="S281" s="67">
        <f t="shared" si="224"/>
        <v>999999999</v>
      </c>
      <c r="T281" s="67" t="str">
        <f t="shared" si="219"/>
        <v/>
      </c>
      <c r="U281" s="68" t="str">
        <f>IFERROR(""&amp;INDEX(automaticUpdate,MATCH(Calculation!T281,changerange,0),1),"")</f>
        <v/>
      </c>
      <c r="V281" s="68" t="str">
        <f>IFERROR(IF(LEN(INDEX(Mindmap!$D$9:$D$407,MATCH(Calculation!T281,changerange,0),1))=0,"",INDEX(Mindmap!$D$9:$D$407,MATCH(Calculation!T281,changerange,0),1)),"")</f>
        <v/>
      </c>
      <c r="W281" s="67" t="str">
        <f t="shared" si="214"/>
        <v xml:space="preserve"> - </v>
      </c>
      <c r="X281" s="34" t="str">
        <f t="array" ref="X281">IFERROR(IF(AND(LEN(T281)&gt;0, Y281&gt;1),IF(MATCH(1,(IFERROR(SEARCH(T281&amp;".",$T$7:$T$406),0)),0)&gt;0,""),""),maxL)</f>
        <v/>
      </c>
      <c r="Y281" s="35" t="str">
        <f t="shared" si="225"/>
        <v/>
      </c>
      <c r="Z281" s="34" t="str">
        <f t="shared" si="220"/>
        <v/>
      </c>
      <c r="AA281" s="36" t="str">
        <f t="shared" si="221"/>
        <v/>
      </c>
      <c r="AB281" s="34" t="str">
        <f t="shared" si="215"/>
        <v/>
      </c>
      <c r="AC281" s="35" t="str">
        <f t="shared" si="216"/>
        <v/>
      </c>
      <c r="AH281" s="80" t="str">
        <f t="shared" si="222"/>
        <v/>
      </c>
      <c r="AI281" s="39" t="str">
        <f t="array" aca="1" ref="AI281" ca="1">IF(AND(X281="",ISNUMBER(Y281)),IF(Y281=1,IF($AJ$5&lt;=COUNTIF($Y$7:$Y$406,1),COUNTIF($Y$7:Y281,1),IFERROR(IF($BI$20="Y",0.5,1)*$AJ$5*COUNTIF($Y$7:Y281,1)/(1+COUNTIF($Y$7:$Y$406,1)), COUNTIF($Y$7:Y281,1))),
IF(OR(Y282=Y283,AND(Y282&gt;Y281,Y280&gt;=Y281)),AVERAGE(OFFSET(AJ281,0,0,IFERROR(MATCH(TRUE,Y282:$Y$406&lt;=Y281,0),406),1)),MIN(OFFSET(AJ281,0,0,IFERROR(MATCH(Y281,Y282:$Y$406,0),406),1)))),"")</f>
        <v/>
      </c>
      <c r="AJ281" s="40" t="str">
        <f>IF(ISNUMBER(X281),COUNT($X$7:X281),"")</f>
        <v/>
      </c>
      <c r="AL281" s="40" t="str">
        <f t="shared" si="226"/>
        <v/>
      </c>
      <c r="AM281" s="40" t="str">
        <f t="shared" si="227"/>
        <v/>
      </c>
      <c r="AP281" s="34" t="str">
        <f t="shared" si="228"/>
        <v/>
      </c>
      <c r="AQ281" s="34" t="str">
        <f t="shared" si="223"/>
        <v/>
      </c>
      <c r="AS281" s="5"/>
      <c r="AT281" s="16"/>
      <c r="AU281" s="16"/>
      <c r="AV281" s="108"/>
      <c r="AW281" s="109"/>
      <c r="AX281" s="34" t="str">
        <f t="shared" si="229"/>
        <v/>
      </c>
      <c r="AY281" s="34" t="str">
        <f t="shared" si="230"/>
        <v/>
      </c>
      <c r="BA281" s="91" t="str">
        <f>IF(OR(BB281="",BC281&lt;&gt;"",BD281&lt;&gt;""),"",COUNT($BA$6:BA280)+1)</f>
        <v/>
      </c>
      <c r="BB281" s="90" t="str">
        <f t="shared" si="234"/>
        <v/>
      </c>
      <c r="BC281" s="41" t="str">
        <f t="shared" si="231"/>
        <v>132</v>
      </c>
      <c r="BD281" s="34">
        <f>IF(ISNUMBER(MATCH(BB281,$BB$6:BB280,0)),2,"")</f>
        <v>2</v>
      </c>
      <c r="BE281" s="34" t="str">
        <f t="shared" si="232"/>
        <v/>
      </c>
      <c r="BK281" s="81">
        <f>IFERROR(IF(D281="",0,MATCH(D281,$D$6:D280,0)),0)+BL281</f>
        <v>0</v>
      </c>
      <c r="BL281" s="81">
        <f t="shared" si="233"/>
        <v>0</v>
      </c>
    </row>
    <row r="282" spans="2:64" x14ac:dyDescent="0.25">
      <c r="B282" s="5">
        <v>276</v>
      </c>
      <c r="C282" s="35" t="str">
        <f>IFERROR(IF(Calculation!D282="","",1),"")</f>
        <v/>
      </c>
      <c r="D282" s="67" t="str">
        <f>IFERROR(IF(INDEX(Mindmap!$B$9:$B$408,B282,1)=0,"",INDEX(Mindmap!$B$9:$B$408,B282,1)),"")</f>
        <v/>
      </c>
      <c r="E282" s="67">
        <f t="shared" si="217"/>
        <v>999999999</v>
      </c>
      <c r="F282" s="67" t="str">
        <f t="shared" ref="F282:F313" si="235">IFERROR(IF(1*$Q282&lt;1*F$6,"",IF(AND(F$5=2,LEN(SUBSTITUTE(LEFT($D282,2),".",""))=1),"0" &amp; SUBSTITUTE(LEFT($D282,2),".",""),SUBSTITUTE(LEFT($D282,2),".",""))),"")</f>
        <v/>
      </c>
      <c r="G282" s="67" t="str">
        <f t="shared" ref="G282:G313" si="236">IFERROR(IF(1*$Q282&lt;1*G$6,"",IF(AND(G$5=2,LEN(SUBSTITUTE(MID($D282,SEARCH(";",SUBSTITUTE($D282,".",";",G$6-1),1)+1,2),".",""))=1),"0" &amp; SUBSTITUTE(MID($D282,SEARCH(";",SUBSTITUTE($D282,".",";",G$6-1),1)+1,2),".",""),SUBSTITUTE(MID($D282,SEARCH(";",SUBSTITUTE($D282,".",";",G$6-1),1)+1,2),".",""))),"")</f>
        <v/>
      </c>
      <c r="H282" s="67" t="str">
        <f t="shared" ref="H282:H313" si="237">IFERROR(IF(1*$Q282&lt;1*H$6,"",IF(AND(H$5=2,LEN(SUBSTITUTE(MID($D282,SEARCH(";",SUBSTITUTE($D282,".",";",H$6-1),1)+1,2),".",""))=1),"0" &amp; SUBSTITUTE(MID($D282,SEARCH(";",SUBSTITUTE($D282,".",";",H$6-1),1)+1,2),".",""),SUBSTITUTE(MID($D282,SEARCH(";",SUBSTITUTE($D282,".",";",H$6-1),1)+1,2),".",""))),"")</f>
        <v/>
      </c>
      <c r="I282" s="67" t="str">
        <f t="shared" ref="I282:I313" si="238">IFERROR(IF(1*$Q282&lt;1*I$6,"",IF(AND(I$5=2,LEN(SUBSTITUTE(MID($D282,SEARCH(";",SUBSTITUTE($D282,".",";",I$6-1),1)+1,2),".",""))=1),"0" &amp; SUBSTITUTE(MID($D282,SEARCH(";",SUBSTITUTE($D282,".",";",I$6-1),1)+1,2),".",""),SUBSTITUTE(MID($D282,SEARCH(";",SUBSTITUTE($D282,".",";",I$6-1),1)+1,2),".",""))),"")</f>
        <v/>
      </c>
      <c r="J282" s="67" t="str">
        <f t="shared" ref="J282:J313" si="239">IFERROR(IF(1*$Q282&lt;1*J$6,"",IF(AND(J$5=2,LEN(SUBSTITUTE(MID($D282,SEARCH(";",SUBSTITUTE($D282,".",";",J$6-1),1)+1,2),".",""))=1),"0" &amp; SUBSTITUTE(MID($D282,SEARCH(";",SUBSTITUTE($D282,".",";",J$6-1),1)+1,2),".",""),SUBSTITUTE(MID($D282,SEARCH(";",SUBSTITUTE($D282,".",";",J$6-1),1)+1,2),".",""))),"")</f>
        <v/>
      </c>
      <c r="K282" s="67" t="str">
        <f t="shared" ref="K282:K313" si="240">IFERROR(IF(1*$Q282&lt;1*K$6,"",IF(AND(K$5=2,LEN(SUBSTITUTE(MID($D282,SEARCH(";",SUBSTITUTE($D282,".",";",K$6-1),1)+1,2),".",""))=1),"0" &amp; SUBSTITUTE(MID($D282,SEARCH(";",SUBSTITUTE($D282,".",";",K$6-1),1)+1,2),".",""),SUBSTITUTE(MID($D282,SEARCH(";",SUBSTITUTE($D282,".",";",K$6-1),1)+1,2),".",""))),"")</f>
        <v/>
      </c>
      <c r="L282" s="67" t="str">
        <f t="shared" ref="L282:L313" si="241">IFERROR(IF(1*$Q282&lt;1*L$6,"",IF(AND(L$5=2,LEN(SUBSTITUTE(MID($D282,SEARCH(";",SUBSTITUTE($D282,".",";",L$6-1),1)+1,2),".",""))=1),"0" &amp; SUBSTITUTE(MID($D282,SEARCH(";",SUBSTITUTE($D282,".",";",L$6-1),1)+1,2),".",""),SUBSTITUTE(MID($D282,SEARCH(";",SUBSTITUTE($D282,".",";",L$6-1),1)+1,2),".",""))),"")</f>
        <v/>
      </c>
      <c r="M282" s="67" t="str">
        <f t="shared" ref="M282:M313" si="242">IFERROR(IF(1*$Q282&lt;1*M$6,"",IF(AND(M$5=2,LEN(SUBSTITUTE(MID($D282,SEARCH(";",SUBSTITUTE($D282,".",";",M$6-1),1)+1,2),".",""))=1),"0" &amp; SUBSTITUTE(MID($D282,SEARCH(";",SUBSTITUTE($D282,".",";",M$6-1),1)+1,2),".",""),SUBSTITUTE(MID($D282,SEARCH(";",SUBSTITUTE($D282,".",";",M$6-1),1)+1,2),".",""))),"")</f>
        <v/>
      </c>
      <c r="N282" s="67" t="str">
        <f t="shared" ref="N282:N313" si="243">IFERROR(IF(1*$Q282&lt;1*N$6,"",IF(AND(N$5=2,LEN(SUBSTITUTE(MID($D282,SEARCH(";",SUBSTITUTE($D282,".",";",N$6-1),1)+1,2),".",""))=1),"0" &amp; SUBSTITUTE(MID($D282,SEARCH(";",SUBSTITUTE($D282,".",";",N$6-1),1)+1,2),".",""),SUBSTITUTE(MID($D282,SEARCH(";",SUBSTITUTE($D282,".",";",N$6-1),1)+1,2),".",""))),"")</f>
        <v/>
      </c>
      <c r="O282" s="67" t="str">
        <f t="shared" ref="O282:O313" si="244">IFERROR(IF(1*$Q282&lt;1*O$6,"",IF(AND(O$5=2,LEN(SUBSTITUTE(MID($D282,SEARCH(";",SUBSTITUTE($D282,".",";",O$6-1),1)+1,2),".",""))=1),"0" &amp; SUBSTITUTE(MID($D282,SEARCH(";",SUBSTITUTE($D282,".",";",O$6-1),1)+1,2),".",""),SUBSTITUTE(MID($D282,SEARCH(";",SUBSTITUTE($D282,".",";",O$6-1),1)+1,2),".",""))),"")</f>
        <v/>
      </c>
      <c r="P282" s="67" t="str">
        <f t="shared" ref="P282:P313" si="245">F282&amp;G282&amp;H282&amp;I282&amp;J282&amp;K282&amp;L282&amp;M282&amp;N282&amp;O282</f>
        <v/>
      </c>
      <c r="Q282" s="67" t="str">
        <f t="shared" ref="Q282:Q313" si="246">IF(LEN(D282)&gt;0,LEN(D282)-LEN(SUBSTITUTE(D282,".",""))+1,"")</f>
        <v/>
      </c>
      <c r="R282" s="37" t="str">
        <f t="shared" si="218"/>
        <v/>
      </c>
      <c r="S282" s="67">
        <f t="shared" si="224"/>
        <v>999999999</v>
      </c>
      <c r="T282" s="67" t="str">
        <f t="shared" si="219"/>
        <v/>
      </c>
      <c r="U282" s="68" t="str">
        <f>IFERROR(""&amp;INDEX(automaticUpdate,MATCH(Calculation!T282,changerange,0),1),"")</f>
        <v/>
      </c>
      <c r="V282" s="68" t="str">
        <f>IFERROR(IF(LEN(INDEX(Mindmap!$D$9:$D$407,MATCH(Calculation!T282,changerange,0),1))=0,"",INDEX(Mindmap!$D$9:$D$407,MATCH(Calculation!T282,changerange,0),1)),"")</f>
        <v/>
      </c>
      <c r="W282" s="67" t="str">
        <f t="shared" ref="W282:W313" si="247">T282 &amp; " - " &amp;U282</f>
        <v xml:space="preserve"> - </v>
      </c>
      <c r="X282" s="34" t="str">
        <f t="array" ref="X282">IFERROR(IF(AND(LEN(T282)&gt;0, Y282&gt;1),IF(MATCH(1,(IFERROR(SEARCH(T282&amp;".",$T$7:$T$406),0)),0)&gt;0,""),""),maxL)</f>
        <v/>
      </c>
      <c r="Y282" s="35" t="str">
        <f t="shared" si="225"/>
        <v/>
      </c>
      <c r="Z282" s="34" t="str">
        <f t="shared" si="220"/>
        <v/>
      </c>
      <c r="AA282" s="36" t="str">
        <f t="shared" si="221"/>
        <v/>
      </c>
      <c r="AB282" s="34" t="str">
        <f t="shared" ref="AB282:AB313" si="248">IF(Y282=2,ROW(Y282)-ROW($AB$6),"")</f>
        <v/>
      </c>
      <c r="AC282" s="35" t="str">
        <f t="shared" ref="AC282:AC313" si="249">IFERROR(Y282*Z282,"")</f>
        <v/>
      </c>
      <c r="AH282" s="80" t="str">
        <f t="shared" si="222"/>
        <v/>
      </c>
      <c r="AI282" s="39" t="str">
        <f t="array" aca="1" ref="AI282" ca="1">IF(AND(X282="",ISNUMBER(Y282)),IF(Y282=1,IF($AJ$5&lt;=COUNTIF($Y$7:$Y$406,1),COUNTIF($Y$7:Y282,1),IFERROR(IF($BI$20="Y",0.5,1)*$AJ$5*COUNTIF($Y$7:Y282,1)/(1+COUNTIF($Y$7:$Y$406,1)), COUNTIF($Y$7:Y282,1))),
IF(OR(Y283=Y284,AND(Y283&gt;Y282,Y281&gt;=Y282)),AVERAGE(OFFSET(AJ282,0,0,IFERROR(MATCH(TRUE,Y283:$Y$406&lt;=Y282,0),406),1)),MIN(OFFSET(AJ282,0,0,IFERROR(MATCH(Y282,Y283:$Y$406,0),406),1)))),"")</f>
        <v/>
      </c>
      <c r="AJ282" s="40" t="str">
        <f>IF(ISNUMBER(X282),COUNT($X$7:X282),"")</f>
        <v/>
      </c>
      <c r="AL282" s="40" t="str">
        <f t="shared" si="226"/>
        <v/>
      </c>
      <c r="AM282" s="40" t="str">
        <f t="shared" si="227"/>
        <v/>
      </c>
      <c r="AP282" s="34" t="str">
        <f t="shared" si="228"/>
        <v/>
      </c>
      <c r="AQ282" s="34" t="str">
        <f t="shared" si="223"/>
        <v/>
      </c>
      <c r="AS282" s="5"/>
      <c r="AT282" s="16"/>
      <c r="AU282" s="16"/>
      <c r="AV282" s="108"/>
      <c r="AW282" s="109"/>
      <c r="AX282" s="34" t="str">
        <f t="shared" si="229"/>
        <v/>
      </c>
      <c r="AY282" s="34" t="str">
        <f t="shared" si="230"/>
        <v/>
      </c>
      <c r="BA282" s="91" t="str">
        <f>IF(OR(BB282="",BC282&lt;&gt;"",BD282&lt;&gt;""),"",COUNT($BA$6:BA281)+1)</f>
        <v/>
      </c>
      <c r="BB282" s="90" t="str">
        <f t="shared" si="234"/>
        <v/>
      </c>
      <c r="BC282" s="41" t="str">
        <f t="shared" si="231"/>
        <v>132</v>
      </c>
      <c r="BD282" s="34">
        <f>IF(ISNUMBER(MATCH(BB282,$BB$6:BB281,0)),2,"")</f>
        <v>2</v>
      </c>
      <c r="BE282" s="34" t="str">
        <f t="shared" si="232"/>
        <v/>
      </c>
      <c r="BK282" s="81">
        <f>IFERROR(IF(D282="",0,MATCH(D282,$D$6:D281,0)),0)+BL282</f>
        <v>0</v>
      </c>
      <c r="BL282" s="81">
        <f t="shared" si="233"/>
        <v>0</v>
      </c>
    </row>
    <row r="283" spans="2:64" x14ac:dyDescent="0.25">
      <c r="B283" s="5">
        <v>277</v>
      </c>
      <c r="C283" s="35" t="str">
        <f>IFERROR(IF(Calculation!D283="","",1),"")</f>
        <v/>
      </c>
      <c r="D283" s="67" t="str">
        <f>IFERROR(IF(INDEX(Mindmap!$B$9:$B$408,B283,1)=0,"",INDEX(Mindmap!$B$9:$B$408,B283,1)),"")</f>
        <v/>
      </c>
      <c r="E283" s="67">
        <f t="shared" si="217"/>
        <v>999999999</v>
      </c>
      <c r="F283" s="67" t="str">
        <f t="shared" si="235"/>
        <v/>
      </c>
      <c r="G283" s="67" t="str">
        <f t="shared" si="236"/>
        <v/>
      </c>
      <c r="H283" s="67" t="str">
        <f t="shared" si="237"/>
        <v/>
      </c>
      <c r="I283" s="67" t="str">
        <f t="shared" si="238"/>
        <v/>
      </c>
      <c r="J283" s="67" t="str">
        <f t="shared" si="239"/>
        <v/>
      </c>
      <c r="K283" s="67" t="str">
        <f t="shared" si="240"/>
        <v/>
      </c>
      <c r="L283" s="67" t="str">
        <f t="shared" si="241"/>
        <v/>
      </c>
      <c r="M283" s="67" t="str">
        <f t="shared" si="242"/>
        <v/>
      </c>
      <c r="N283" s="67" t="str">
        <f t="shared" si="243"/>
        <v/>
      </c>
      <c r="O283" s="67" t="str">
        <f t="shared" si="244"/>
        <v/>
      </c>
      <c r="P283" s="67" t="str">
        <f t="shared" si="245"/>
        <v/>
      </c>
      <c r="Q283" s="67" t="str">
        <f t="shared" si="246"/>
        <v/>
      </c>
      <c r="R283" s="37" t="str">
        <f t="shared" si="218"/>
        <v/>
      </c>
      <c r="S283" s="67">
        <f t="shared" si="224"/>
        <v>999999999</v>
      </c>
      <c r="T283" s="67" t="str">
        <f t="shared" si="219"/>
        <v/>
      </c>
      <c r="U283" s="68" t="str">
        <f>IFERROR(""&amp;INDEX(automaticUpdate,MATCH(Calculation!T283,changerange,0),1),"")</f>
        <v/>
      </c>
      <c r="V283" s="68" t="str">
        <f>IFERROR(IF(LEN(INDEX(Mindmap!$D$9:$D$407,MATCH(Calculation!T283,changerange,0),1))=0,"",INDEX(Mindmap!$D$9:$D$407,MATCH(Calculation!T283,changerange,0),1)),"")</f>
        <v/>
      </c>
      <c r="W283" s="67" t="str">
        <f t="shared" si="247"/>
        <v xml:space="preserve"> - </v>
      </c>
      <c r="X283" s="34" t="str">
        <f t="array" ref="X283">IFERROR(IF(AND(LEN(T283)&gt;0, Y283&gt;1),IF(MATCH(1,(IFERROR(SEARCH(T283&amp;".",$T$7:$T$406),0)),0)&gt;0,""),""),maxL)</f>
        <v/>
      </c>
      <c r="Y283" s="35" t="str">
        <f t="shared" si="225"/>
        <v/>
      </c>
      <c r="Z283" s="34" t="str">
        <f t="shared" si="220"/>
        <v/>
      </c>
      <c r="AA283" s="36" t="str">
        <f t="shared" si="221"/>
        <v/>
      </c>
      <c r="AB283" s="34" t="str">
        <f t="shared" si="248"/>
        <v/>
      </c>
      <c r="AC283" s="35" t="str">
        <f t="shared" si="249"/>
        <v/>
      </c>
      <c r="AH283" s="80" t="str">
        <f t="shared" si="222"/>
        <v/>
      </c>
      <c r="AI283" s="39" t="str">
        <f t="array" aca="1" ref="AI283" ca="1">IF(AND(X283="",ISNUMBER(Y283)),IF(Y283=1,IF($AJ$5&lt;=COUNTIF($Y$7:$Y$406,1),COUNTIF($Y$7:Y283,1),IFERROR(IF($BI$20="Y",0.5,1)*$AJ$5*COUNTIF($Y$7:Y283,1)/(1+COUNTIF($Y$7:$Y$406,1)), COUNTIF($Y$7:Y283,1))),
IF(OR(Y284=Y285,AND(Y284&gt;Y283,Y282&gt;=Y283)),AVERAGE(OFFSET(AJ283,0,0,IFERROR(MATCH(TRUE,Y284:$Y$406&lt;=Y283,0),406),1)),MIN(OFFSET(AJ283,0,0,IFERROR(MATCH(Y283,Y284:$Y$406,0),406),1)))),"")</f>
        <v/>
      </c>
      <c r="AJ283" s="40" t="str">
        <f>IF(ISNUMBER(X283),COUNT($X$7:X283),"")</f>
        <v/>
      </c>
      <c r="AL283" s="40" t="str">
        <f t="shared" si="226"/>
        <v/>
      </c>
      <c r="AM283" s="40" t="str">
        <f t="shared" si="227"/>
        <v/>
      </c>
      <c r="AP283" s="34" t="str">
        <f t="shared" si="228"/>
        <v/>
      </c>
      <c r="AQ283" s="34" t="str">
        <f t="shared" si="223"/>
        <v/>
      </c>
      <c r="AS283" s="5"/>
      <c r="AT283" s="16"/>
      <c r="AU283" s="16"/>
      <c r="AV283" s="108"/>
      <c r="AW283" s="109"/>
      <c r="AX283" s="34" t="str">
        <f t="shared" si="229"/>
        <v/>
      </c>
      <c r="AY283" s="34" t="str">
        <f t="shared" si="230"/>
        <v/>
      </c>
      <c r="BA283" s="91" t="str">
        <f>IF(OR(BB283="",BC283&lt;&gt;"",BD283&lt;&gt;""),"",COUNT($BA$6:BA282)+1)</f>
        <v/>
      </c>
      <c r="BB283" s="90" t="str">
        <f t="shared" si="234"/>
        <v/>
      </c>
      <c r="BC283" s="41" t="str">
        <f t="shared" si="231"/>
        <v>132</v>
      </c>
      <c r="BD283" s="34">
        <f>IF(ISNUMBER(MATCH(BB283,$BB$6:BB282,0)),2,"")</f>
        <v>2</v>
      </c>
      <c r="BE283" s="34" t="str">
        <f t="shared" si="232"/>
        <v/>
      </c>
      <c r="BK283" s="81">
        <f>IFERROR(IF(D283="",0,MATCH(D283,$D$6:D282,0)),0)+BL283</f>
        <v>0</v>
      </c>
      <c r="BL283" s="81">
        <f t="shared" si="233"/>
        <v>0</v>
      </c>
    </row>
    <row r="284" spans="2:64" x14ac:dyDescent="0.25">
      <c r="B284" s="5">
        <v>278</v>
      </c>
      <c r="C284" s="35" t="str">
        <f>IFERROR(IF(Calculation!D284="","",1),"")</f>
        <v/>
      </c>
      <c r="D284" s="67" t="str">
        <f>IFERROR(IF(INDEX(Mindmap!$B$9:$B$408,B284,1)=0,"",INDEX(Mindmap!$B$9:$B$408,B284,1)),"")</f>
        <v/>
      </c>
      <c r="E284" s="67">
        <f t="shared" si="217"/>
        <v>999999999</v>
      </c>
      <c r="F284" s="67" t="str">
        <f t="shared" si="235"/>
        <v/>
      </c>
      <c r="G284" s="67" t="str">
        <f t="shared" si="236"/>
        <v/>
      </c>
      <c r="H284" s="67" t="str">
        <f t="shared" si="237"/>
        <v/>
      </c>
      <c r="I284" s="67" t="str">
        <f t="shared" si="238"/>
        <v/>
      </c>
      <c r="J284" s="67" t="str">
        <f t="shared" si="239"/>
        <v/>
      </c>
      <c r="K284" s="67" t="str">
        <f t="shared" si="240"/>
        <v/>
      </c>
      <c r="L284" s="67" t="str">
        <f t="shared" si="241"/>
        <v/>
      </c>
      <c r="M284" s="67" t="str">
        <f t="shared" si="242"/>
        <v/>
      </c>
      <c r="N284" s="67" t="str">
        <f t="shared" si="243"/>
        <v/>
      </c>
      <c r="O284" s="67" t="str">
        <f t="shared" si="244"/>
        <v/>
      </c>
      <c r="P284" s="67" t="str">
        <f t="shared" si="245"/>
        <v/>
      </c>
      <c r="Q284" s="67" t="str">
        <f t="shared" si="246"/>
        <v/>
      </c>
      <c r="R284" s="37" t="str">
        <f t="shared" si="218"/>
        <v/>
      </c>
      <c r="S284" s="67">
        <f t="shared" si="224"/>
        <v>999999999</v>
      </c>
      <c r="T284" s="67" t="str">
        <f t="shared" si="219"/>
        <v/>
      </c>
      <c r="U284" s="68" t="str">
        <f>IFERROR(""&amp;INDEX(automaticUpdate,MATCH(Calculation!T284,changerange,0),1),"")</f>
        <v/>
      </c>
      <c r="V284" s="68" t="str">
        <f>IFERROR(IF(LEN(INDEX(Mindmap!$D$9:$D$407,MATCH(Calculation!T284,changerange,0),1))=0,"",INDEX(Mindmap!$D$9:$D$407,MATCH(Calculation!T284,changerange,0),1)),"")</f>
        <v/>
      </c>
      <c r="W284" s="67" t="str">
        <f t="shared" si="247"/>
        <v xml:space="preserve"> - </v>
      </c>
      <c r="X284" s="34" t="str">
        <f t="array" ref="X284">IFERROR(IF(AND(LEN(T284)&gt;0, Y284&gt;1),IF(MATCH(1,(IFERROR(SEARCH(T284&amp;".",$T$7:$T$406),0)),0)&gt;0,""),""),maxL)</f>
        <v/>
      </c>
      <c r="Y284" s="35" t="str">
        <f t="shared" si="225"/>
        <v/>
      </c>
      <c r="Z284" s="34" t="str">
        <f t="shared" si="220"/>
        <v/>
      </c>
      <c r="AA284" s="36" t="str">
        <f t="shared" si="221"/>
        <v/>
      </c>
      <c r="AB284" s="34" t="str">
        <f t="shared" si="248"/>
        <v/>
      </c>
      <c r="AC284" s="35" t="str">
        <f t="shared" si="249"/>
        <v/>
      </c>
      <c r="AH284" s="80" t="str">
        <f t="shared" si="222"/>
        <v/>
      </c>
      <c r="AI284" s="39" t="str">
        <f t="array" aca="1" ref="AI284" ca="1">IF(AND(X284="",ISNUMBER(Y284)),IF(Y284=1,IF($AJ$5&lt;=COUNTIF($Y$7:$Y$406,1),COUNTIF($Y$7:Y284,1),IFERROR(IF($BI$20="Y",0.5,1)*$AJ$5*COUNTIF($Y$7:Y284,1)/(1+COUNTIF($Y$7:$Y$406,1)), COUNTIF($Y$7:Y284,1))),
IF(OR(Y285=Y286,AND(Y285&gt;Y284,Y283&gt;=Y284)),AVERAGE(OFFSET(AJ284,0,0,IFERROR(MATCH(TRUE,Y285:$Y$406&lt;=Y284,0),406),1)),MIN(OFFSET(AJ284,0,0,IFERROR(MATCH(Y284,Y285:$Y$406,0),406),1)))),"")</f>
        <v/>
      </c>
      <c r="AJ284" s="40" t="str">
        <f>IF(ISNUMBER(X284),COUNT($X$7:X284),"")</f>
        <v/>
      </c>
      <c r="AL284" s="40" t="str">
        <f t="shared" si="226"/>
        <v/>
      </c>
      <c r="AM284" s="40" t="str">
        <f t="shared" si="227"/>
        <v/>
      </c>
      <c r="AP284" s="34" t="str">
        <f t="shared" si="228"/>
        <v/>
      </c>
      <c r="AQ284" s="34" t="str">
        <f t="shared" si="223"/>
        <v/>
      </c>
      <c r="AS284" s="5"/>
      <c r="AT284" s="16"/>
      <c r="AU284" s="16"/>
      <c r="AV284" s="108"/>
      <c r="AW284" s="109"/>
      <c r="AX284" s="34" t="str">
        <f t="shared" si="229"/>
        <v/>
      </c>
      <c r="AY284" s="34" t="str">
        <f t="shared" si="230"/>
        <v/>
      </c>
      <c r="BA284" s="91" t="str">
        <f>IF(OR(BB284="",BC284&lt;&gt;"",BD284&lt;&gt;""),"",COUNT($BA$6:BA283)+1)</f>
        <v/>
      </c>
      <c r="BB284" s="90" t="str">
        <f t="shared" si="234"/>
        <v/>
      </c>
      <c r="BC284" s="41" t="str">
        <f t="shared" si="231"/>
        <v>132</v>
      </c>
      <c r="BD284" s="34">
        <f>IF(ISNUMBER(MATCH(BB284,$BB$6:BB283,0)),2,"")</f>
        <v>2</v>
      </c>
      <c r="BE284" s="34" t="str">
        <f t="shared" si="232"/>
        <v/>
      </c>
      <c r="BK284" s="81">
        <f>IFERROR(IF(D284="",0,MATCH(D284,$D$6:D283,0)),0)+BL284</f>
        <v>0</v>
      </c>
      <c r="BL284" s="81">
        <f t="shared" si="233"/>
        <v>0</v>
      </c>
    </row>
    <row r="285" spans="2:64" x14ac:dyDescent="0.25">
      <c r="B285" s="5">
        <v>279</v>
      </c>
      <c r="C285" s="35" t="str">
        <f>IFERROR(IF(Calculation!D285="","",1),"")</f>
        <v/>
      </c>
      <c r="D285" s="67" t="str">
        <f>IFERROR(IF(INDEX(Mindmap!$B$9:$B$408,B285,1)=0,"",INDEX(Mindmap!$B$9:$B$408,B285,1)),"")</f>
        <v/>
      </c>
      <c r="E285" s="67">
        <f t="shared" si="217"/>
        <v>999999999</v>
      </c>
      <c r="F285" s="67" t="str">
        <f t="shared" si="235"/>
        <v/>
      </c>
      <c r="G285" s="67" t="str">
        <f t="shared" si="236"/>
        <v/>
      </c>
      <c r="H285" s="67" t="str">
        <f t="shared" si="237"/>
        <v/>
      </c>
      <c r="I285" s="67" t="str">
        <f t="shared" si="238"/>
        <v/>
      </c>
      <c r="J285" s="67" t="str">
        <f t="shared" si="239"/>
        <v/>
      </c>
      <c r="K285" s="67" t="str">
        <f t="shared" si="240"/>
        <v/>
      </c>
      <c r="L285" s="67" t="str">
        <f t="shared" si="241"/>
        <v/>
      </c>
      <c r="M285" s="67" t="str">
        <f t="shared" si="242"/>
        <v/>
      </c>
      <c r="N285" s="67" t="str">
        <f t="shared" si="243"/>
        <v/>
      </c>
      <c r="O285" s="67" t="str">
        <f t="shared" si="244"/>
        <v/>
      </c>
      <c r="P285" s="67" t="str">
        <f t="shared" si="245"/>
        <v/>
      </c>
      <c r="Q285" s="67" t="str">
        <f t="shared" si="246"/>
        <v/>
      </c>
      <c r="R285" s="37" t="str">
        <f t="shared" si="218"/>
        <v/>
      </c>
      <c r="S285" s="67">
        <f t="shared" si="224"/>
        <v>999999999</v>
      </c>
      <c r="T285" s="67" t="str">
        <f t="shared" si="219"/>
        <v/>
      </c>
      <c r="U285" s="68" t="str">
        <f>IFERROR(""&amp;INDEX(automaticUpdate,MATCH(Calculation!T285,changerange,0),1),"")</f>
        <v/>
      </c>
      <c r="V285" s="68" t="str">
        <f>IFERROR(IF(LEN(INDEX(Mindmap!$D$9:$D$407,MATCH(Calculation!T285,changerange,0),1))=0,"",INDEX(Mindmap!$D$9:$D$407,MATCH(Calculation!T285,changerange,0),1)),"")</f>
        <v/>
      </c>
      <c r="W285" s="67" t="str">
        <f t="shared" si="247"/>
        <v xml:space="preserve"> - </v>
      </c>
      <c r="X285" s="34" t="str">
        <f t="array" ref="X285">IFERROR(IF(AND(LEN(T285)&gt;0, Y285&gt;1),IF(MATCH(1,(IFERROR(SEARCH(T285&amp;".",$T$7:$T$406),0)),0)&gt;0,""),""),maxL)</f>
        <v/>
      </c>
      <c r="Y285" s="35" t="str">
        <f t="shared" si="225"/>
        <v/>
      </c>
      <c r="Z285" s="34" t="str">
        <f t="shared" si="220"/>
        <v/>
      </c>
      <c r="AA285" s="36" t="str">
        <f t="shared" si="221"/>
        <v/>
      </c>
      <c r="AB285" s="34" t="str">
        <f t="shared" si="248"/>
        <v/>
      </c>
      <c r="AC285" s="35" t="str">
        <f t="shared" si="249"/>
        <v/>
      </c>
      <c r="AH285" s="80" t="str">
        <f t="shared" si="222"/>
        <v/>
      </c>
      <c r="AI285" s="39" t="str">
        <f t="array" aca="1" ref="AI285" ca="1">IF(AND(X285="",ISNUMBER(Y285)),IF(Y285=1,IF($AJ$5&lt;=COUNTIF($Y$7:$Y$406,1),COUNTIF($Y$7:Y285,1),IFERROR(IF($BI$20="Y",0.5,1)*$AJ$5*COUNTIF($Y$7:Y285,1)/(1+COUNTIF($Y$7:$Y$406,1)), COUNTIF($Y$7:Y285,1))),
IF(OR(Y286=Y287,AND(Y286&gt;Y285,Y284&gt;=Y285)),AVERAGE(OFFSET(AJ285,0,0,IFERROR(MATCH(TRUE,Y286:$Y$406&lt;=Y285,0),406),1)),MIN(OFFSET(AJ285,0,0,IFERROR(MATCH(Y285,Y286:$Y$406,0),406),1)))),"")</f>
        <v/>
      </c>
      <c r="AJ285" s="40" t="str">
        <f>IF(ISNUMBER(X285),COUNT($X$7:X285),"")</f>
        <v/>
      </c>
      <c r="AL285" s="40" t="str">
        <f t="shared" si="226"/>
        <v/>
      </c>
      <c r="AM285" s="40" t="str">
        <f t="shared" si="227"/>
        <v/>
      </c>
      <c r="AP285" s="34" t="str">
        <f t="shared" si="228"/>
        <v/>
      </c>
      <c r="AQ285" s="34" t="str">
        <f t="shared" si="223"/>
        <v/>
      </c>
      <c r="AS285" s="5"/>
      <c r="AT285" s="16"/>
      <c r="AU285" s="16"/>
      <c r="AV285" s="108"/>
      <c r="AW285" s="109"/>
      <c r="AX285" s="34" t="str">
        <f t="shared" si="229"/>
        <v/>
      </c>
      <c r="AY285" s="34" t="str">
        <f t="shared" si="230"/>
        <v/>
      </c>
      <c r="BA285" s="91" t="str">
        <f>IF(OR(BB285="",BC285&lt;&gt;"",BD285&lt;&gt;""),"",COUNT($BA$6:BA284)+1)</f>
        <v/>
      </c>
      <c r="BB285" s="90" t="str">
        <f t="shared" si="234"/>
        <v/>
      </c>
      <c r="BC285" s="41" t="str">
        <f t="shared" si="231"/>
        <v>132</v>
      </c>
      <c r="BD285" s="34">
        <f>IF(ISNUMBER(MATCH(BB285,$BB$6:BB284,0)),2,"")</f>
        <v>2</v>
      </c>
      <c r="BE285" s="34" t="str">
        <f t="shared" si="232"/>
        <v/>
      </c>
      <c r="BK285" s="81">
        <f>IFERROR(IF(D285="",0,MATCH(D285,$D$6:D284,0)),0)+BL285</f>
        <v>0</v>
      </c>
      <c r="BL285" s="81">
        <f t="shared" si="233"/>
        <v>0</v>
      </c>
    </row>
    <row r="286" spans="2:64" x14ac:dyDescent="0.25">
      <c r="B286" s="5">
        <v>280</v>
      </c>
      <c r="C286" s="35" t="str">
        <f>IFERROR(IF(Calculation!D286="","",1),"")</f>
        <v/>
      </c>
      <c r="D286" s="67" t="str">
        <f>IFERROR(IF(INDEX(Mindmap!$B$9:$B$408,B286,1)=0,"",INDEX(Mindmap!$B$9:$B$408,B286,1)),"")</f>
        <v/>
      </c>
      <c r="E286" s="67">
        <f t="shared" si="217"/>
        <v>999999999</v>
      </c>
      <c r="F286" s="67" t="str">
        <f t="shared" si="235"/>
        <v/>
      </c>
      <c r="G286" s="67" t="str">
        <f t="shared" si="236"/>
        <v/>
      </c>
      <c r="H286" s="67" t="str">
        <f t="shared" si="237"/>
        <v/>
      </c>
      <c r="I286" s="67" t="str">
        <f t="shared" si="238"/>
        <v/>
      </c>
      <c r="J286" s="67" t="str">
        <f t="shared" si="239"/>
        <v/>
      </c>
      <c r="K286" s="67" t="str">
        <f t="shared" si="240"/>
        <v/>
      </c>
      <c r="L286" s="67" t="str">
        <f t="shared" si="241"/>
        <v/>
      </c>
      <c r="M286" s="67" t="str">
        <f t="shared" si="242"/>
        <v/>
      </c>
      <c r="N286" s="67" t="str">
        <f t="shared" si="243"/>
        <v/>
      </c>
      <c r="O286" s="67" t="str">
        <f t="shared" si="244"/>
        <v/>
      </c>
      <c r="P286" s="67" t="str">
        <f t="shared" si="245"/>
        <v/>
      </c>
      <c r="Q286" s="67" t="str">
        <f t="shared" si="246"/>
        <v/>
      </c>
      <c r="R286" s="37" t="str">
        <f t="shared" si="218"/>
        <v/>
      </c>
      <c r="S286" s="67">
        <f t="shared" si="224"/>
        <v>999999999</v>
      </c>
      <c r="T286" s="67" t="str">
        <f t="shared" si="219"/>
        <v/>
      </c>
      <c r="U286" s="68" t="str">
        <f>IFERROR(""&amp;INDEX(automaticUpdate,MATCH(Calculation!T286,changerange,0),1),"")</f>
        <v/>
      </c>
      <c r="V286" s="68" t="str">
        <f>IFERROR(IF(LEN(INDEX(Mindmap!$D$9:$D$407,MATCH(Calculation!T286,changerange,0),1))=0,"",INDEX(Mindmap!$D$9:$D$407,MATCH(Calculation!T286,changerange,0),1)),"")</f>
        <v/>
      </c>
      <c r="W286" s="67" t="str">
        <f t="shared" si="247"/>
        <v xml:space="preserve"> - </v>
      </c>
      <c r="X286" s="34" t="str">
        <f t="array" ref="X286">IFERROR(IF(AND(LEN(T286)&gt;0, Y286&gt;1),IF(MATCH(1,(IFERROR(SEARCH(T286&amp;".",$T$7:$T$406),0)),0)&gt;0,""),""),maxL)</f>
        <v/>
      </c>
      <c r="Y286" s="35" t="str">
        <f t="shared" si="225"/>
        <v/>
      </c>
      <c r="Z286" s="34" t="str">
        <f t="shared" si="220"/>
        <v/>
      </c>
      <c r="AA286" s="36" t="str">
        <f t="shared" si="221"/>
        <v/>
      </c>
      <c r="AB286" s="34" t="str">
        <f t="shared" si="248"/>
        <v/>
      </c>
      <c r="AC286" s="35" t="str">
        <f t="shared" si="249"/>
        <v/>
      </c>
      <c r="AH286" s="80" t="str">
        <f t="shared" si="222"/>
        <v/>
      </c>
      <c r="AI286" s="39" t="str">
        <f t="array" aca="1" ref="AI286" ca="1">IF(AND(X286="",ISNUMBER(Y286)),IF(Y286=1,IF($AJ$5&lt;=COUNTIF($Y$7:$Y$406,1),COUNTIF($Y$7:Y286,1),IFERROR(IF($BI$20="Y",0.5,1)*$AJ$5*COUNTIF($Y$7:Y286,1)/(1+COUNTIF($Y$7:$Y$406,1)), COUNTIF($Y$7:Y286,1))),
IF(OR(Y287=Y288,AND(Y287&gt;Y286,Y285&gt;=Y286)),AVERAGE(OFFSET(AJ286,0,0,IFERROR(MATCH(TRUE,Y287:$Y$406&lt;=Y286,0),406),1)),MIN(OFFSET(AJ286,0,0,IFERROR(MATCH(Y286,Y287:$Y$406,0),406),1)))),"")</f>
        <v/>
      </c>
      <c r="AJ286" s="40" t="str">
        <f>IF(ISNUMBER(X286),COUNT($X$7:X286),"")</f>
        <v/>
      </c>
      <c r="AL286" s="40" t="str">
        <f t="shared" si="226"/>
        <v/>
      </c>
      <c r="AM286" s="40" t="str">
        <f t="shared" si="227"/>
        <v/>
      </c>
      <c r="AP286" s="34" t="str">
        <f t="shared" si="228"/>
        <v/>
      </c>
      <c r="AQ286" s="34" t="str">
        <f t="shared" si="223"/>
        <v/>
      </c>
      <c r="AS286" s="5"/>
      <c r="AT286" s="16"/>
      <c r="AU286" s="16"/>
      <c r="AV286" s="108"/>
      <c r="AW286" s="109"/>
      <c r="AX286" s="34" t="str">
        <f t="shared" si="229"/>
        <v/>
      </c>
      <c r="AY286" s="34" t="str">
        <f t="shared" si="230"/>
        <v/>
      </c>
      <c r="BA286" s="91" t="str">
        <f>IF(OR(BB286="",BC286&lt;&gt;"",BD286&lt;&gt;""),"",COUNT($BA$6:BA285)+1)</f>
        <v/>
      </c>
      <c r="BB286" s="90" t="str">
        <f t="shared" si="234"/>
        <v/>
      </c>
      <c r="BC286" s="41" t="str">
        <f t="shared" si="231"/>
        <v>132</v>
      </c>
      <c r="BD286" s="34">
        <f>IF(ISNUMBER(MATCH(BB286,$BB$6:BB285,0)),2,"")</f>
        <v>2</v>
      </c>
      <c r="BE286" s="34" t="str">
        <f t="shared" si="232"/>
        <v/>
      </c>
      <c r="BK286" s="81">
        <f>IFERROR(IF(D286="",0,MATCH(D286,$D$6:D285,0)),0)+BL286</f>
        <v>0</v>
      </c>
      <c r="BL286" s="81">
        <f t="shared" si="233"/>
        <v>0</v>
      </c>
    </row>
    <row r="287" spans="2:64" x14ac:dyDescent="0.25">
      <c r="B287" s="5">
        <v>281</v>
      </c>
      <c r="C287" s="35" t="str">
        <f>IFERROR(IF(Calculation!D287="","",1),"")</f>
        <v/>
      </c>
      <c r="D287" s="67" t="str">
        <f>IFERROR(IF(INDEX(Mindmap!$B$9:$B$408,B287,1)=0,"",INDEX(Mindmap!$B$9:$B$408,B287,1)),"")</f>
        <v/>
      </c>
      <c r="E287" s="67">
        <f t="shared" si="217"/>
        <v>999999999</v>
      </c>
      <c r="F287" s="67" t="str">
        <f t="shared" si="235"/>
        <v/>
      </c>
      <c r="G287" s="67" t="str">
        <f t="shared" si="236"/>
        <v/>
      </c>
      <c r="H287" s="67" t="str">
        <f t="shared" si="237"/>
        <v/>
      </c>
      <c r="I287" s="67" t="str">
        <f t="shared" si="238"/>
        <v/>
      </c>
      <c r="J287" s="67" t="str">
        <f t="shared" si="239"/>
        <v/>
      </c>
      <c r="K287" s="67" t="str">
        <f t="shared" si="240"/>
        <v/>
      </c>
      <c r="L287" s="67" t="str">
        <f t="shared" si="241"/>
        <v/>
      </c>
      <c r="M287" s="67" t="str">
        <f t="shared" si="242"/>
        <v/>
      </c>
      <c r="N287" s="67" t="str">
        <f t="shared" si="243"/>
        <v/>
      </c>
      <c r="O287" s="67" t="str">
        <f t="shared" si="244"/>
        <v/>
      </c>
      <c r="P287" s="67" t="str">
        <f t="shared" si="245"/>
        <v/>
      </c>
      <c r="Q287" s="67" t="str">
        <f t="shared" si="246"/>
        <v/>
      </c>
      <c r="R287" s="37" t="str">
        <f t="shared" si="218"/>
        <v/>
      </c>
      <c r="S287" s="67">
        <f t="shared" si="224"/>
        <v>999999999</v>
      </c>
      <c r="T287" s="67" t="str">
        <f t="shared" si="219"/>
        <v/>
      </c>
      <c r="U287" s="68" t="str">
        <f>IFERROR(""&amp;INDEX(automaticUpdate,MATCH(Calculation!T287,changerange,0),1),"")</f>
        <v/>
      </c>
      <c r="V287" s="68" t="str">
        <f>IFERROR(IF(LEN(INDEX(Mindmap!$D$9:$D$407,MATCH(Calculation!T287,changerange,0),1))=0,"",INDEX(Mindmap!$D$9:$D$407,MATCH(Calculation!T287,changerange,0),1)),"")</f>
        <v/>
      </c>
      <c r="W287" s="67" t="str">
        <f t="shared" si="247"/>
        <v xml:space="preserve"> - </v>
      </c>
      <c r="X287" s="34" t="str">
        <f t="array" ref="X287">IFERROR(IF(AND(LEN(T287)&gt;0, Y287&gt;1),IF(MATCH(1,(IFERROR(SEARCH(T287&amp;".",$T$7:$T$406),0)),0)&gt;0,""),""),maxL)</f>
        <v/>
      </c>
      <c r="Y287" s="35" t="str">
        <f t="shared" si="225"/>
        <v/>
      </c>
      <c r="Z287" s="34" t="str">
        <f t="shared" si="220"/>
        <v/>
      </c>
      <c r="AA287" s="36" t="str">
        <f t="shared" si="221"/>
        <v/>
      </c>
      <c r="AB287" s="34" t="str">
        <f t="shared" si="248"/>
        <v/>
      </c>
      <c r="AC287" s="35" t="str">
        <f t="shared" si="249"/>
        <v/>
      </c>
      <c r="AH287" s="80" t="str">
        <f t="shared" si="222"/>
        <v/>
      </c>
      <c r="AI287" s="39" t="str">
        <f t="array" aca="1" ref="AI287" ca="1">IF(AND(X287="",ISNUMBER(Y287)),IF(Y287=1,IF($AJ$5&lt;=COUNTIF($Y$7:$Y$406,1),COUNTIF($Y$7:Y287,1),IFERROR(IF($BI$20="Y",0.5,1)*$AJ$5*COUNTIF($Y$7:Y287,1)/(1+COUNTIF($Y$7:$Y$406,1)), COUNTIF($Y$7:Y287,1))),
IF(OR(Y288=Y289,AND(Y288&gt;Y287,Y286&gt;=Y287)),AVERAGE(OFFSET(AJ287,0,0,IFERROR(MATCH(TRUE,Y288:$Y$406&lt;=Y287,0),406),1)),MIN(OFFSET(AJ287,0,0,IFERROR(MATCH(Y287,Y288:$Y$406,0),406),1)))),"")</f>
        <v/>
      </c>
      <c r="AJ287" s="40" t="str">
        <f>IF(ISNUMBER(X287),COUNT($X$7:X287),"")</f>
        <v/>
      </c>
      <c r="AL287" s="40" t="str">
        <f t="shared" si="226"/>
        <v/>
      </c>
      <c r="AM287" s="40" t="str">
        <f t="shared" si="227"/>
        <v/>
      </c>
      <c r="AP287" s="34" t="str">
        <f t="shared" si="228"/>
        <v/>
      </c>
      <c r="AQ287" s="34" t="str">
        <f t="shared" si="223"/>
        <v/>
      </c>
      <c r="AS287" s="5"/>
      <c r="AT287" s="16"/>
      <c r="AU287" s="16"/>
      <c r="AV287" s="108"/>
      <c r="AW287" s="109"/>
      <c r="AX287" s="34" t="str">
        <f t="shared" si="229"/>
        <v/>
      </c>
      <c r="AY287" s="34" t="str">
        <f t="shared" si="230"/>
        <v/>
      </c>
      <c r="BA287" s="91" t="str">
        <f>IF(OR(BB287="",BC287&lt;&gt;"",BD287&lt;&gt;""),"",COUNT($BA$6:BA286)+1)</f>
        <v/>
      </c>
      <c r="BB287" s="90" t="str">
        <f t="shared" si="234"/>
        <v/>
      </c>
      <c r="BC287" s="41" t="str">
        <f t="shared" si="231"/>
        <v>132</v>
      </c>
      <c r="BD287" s="34">
        <f>IF(ISNUMBER(MATCH(BB287,$BB$6:BB286,0)),2,"")</f>
        <v>2</v>
      </c>
      <c r="BE287" s="34" t="str">
        <f t="shared" si="232"/>
        <v/>
      </c>
      <c r="BK287" s="81">
        <f>IFERROR(IF(D287="",0,MATCH(D287,$D$6:D286,0)),0)+BL287</f>
        <v>0</v>
      </c>
      <c r="BL287" s="81">
        <f t="shared" si="233"/>
        <v>0</v>
      </c>
    </row>
    <row r="288" spans="2:64" x14ac:dyDescent="0.25">
      <c r="B288" s="5">
        <v>282</v>
      </c>
      <c r="C288" s="35" t="str">
        <f>IFERROR(IF(Calculation!D288="","",1),"")</f>
        <v/>
      </c>
      <c r="D288" s="67" t="str">
        <f>IFERROR(IF(INDEX(Mindmap!$B$9:$B$408,B288,1)=0,"",INDEX(Mindmap!$B$9:$B$408,B288,1)),"")</f>
        <v/>
      </c>
      <c r="E288" s="67">
        <f t="shared" si="217"/>
        <v>999999999</v>
      </c>
      <c r="F288" s="67" t="str">
        <f t="shared" si="235"/>
        <v/>
      </c>
      <c r="G288" s="67" t="str">
        <f t="shared" si="236"/>
        <v/>
      </c>
      <c r="H288" s="67" t="str">
        <f t="shared" si="237"/>
        <v/>
      </c>
      <c r="I288" s="67" t="str">
        <f t="shared" si="238"/>
        <v/>
      </c>
      <c r="J288" s="67" t="str">
        <f t="shared" si="239"/>
        <v/>
      </c>
      <c r="K288" s="67" t="str">
        <f t="shared" si="240"/>
        <v/>
      </c>
      <c r="L288" s="67" t="str">
        <f t="shared" si="241"/>
        <v/>
      </c>
      <c r="M288" s="67" t="str">
        <f t="shared" si="242"/>
        <v/>
      </c>
      <c r="N288" s="67" t="str">
        <f t="shared" si="243"/>
        <v/>
      </c>
      <c r="O288" s="67" t="str">
        <f t="shared" si="244"/>
        <v/>
      </c>
      <c r="P288" s="67" t="str">
        <f t="shared" si="245"/>
        <v/>
      </c>
      <c r="Q288" s="67" t="str">
        <f t="shared" si="246"/>
        <v/>
      </c>
      <c r="R288" s="37" t="str">
        <f t="shared" si="218"/>
        <v/>
      </c>
      <c r="S288" s="67">
        <f t="shared" si="224"/>
        <v>999999999</v>
      </c>
      <c r="T288" s="67" t="str">
        <f t="shared" si="219"/>
        <v/>
      </c>
      <c r="U288" s="68" t="str">
        <f>IFERROR(""&amp;INDEX(automaticUpdate,MATCH(Calculation!T288,changerange,0),1),"")</f>
        <v/>
      </c>
      <c r="V288" s="68" t="str">
        <f>IFERROR(IF(LEN(INDEX(Mindmap!$D$9:$D$407,MATCH(Calculation!T288,changerange,0),1))=0,"",INDEX(Mindmap!$D$9:$D$407,MATCH(Calculation!T288,changerange,0),1)),"")</f>
        <v/>
      </c>
      <c r="W288" s="67" t="str">
        <f t="shared" si="247"/>
        <v xml:space="preserve"> - </v>
      </c>
      <c r="X288" s="34" t="str">
        <f t="array" ref="X288">IFERROR(IF(AND(LEN(T288)&gt;0, Y288&gt;1),IF(MATCH(1,(IFERROR(SEARCH(T288&amp;".",$T$7:$T$406),0)),0)&gt;0,""),""),maxL)</f>
        <v/>
      </c>
      <c r="Y288" s="35" t="str">
        <f t="shared" si="225"/>
        <v/>
      </c>
      <c r="Z288" s="34" t="str">
        <f t="shared" si="220"/>
        <v/>
      </c>
      <c r="AA288" s="36" t="str">
        <f t="shared" si="221"/>
        <v/>
      </c>
      <c r="AB288" s="34" t="str">
        <f t="shared" si="248"/>
        <v/>
      </c>
      <c r="AC288" s="35" t="str">
        <f t="shared" si="249"/>
        <v/>
      </c>
      <c r="AH288" s="80" t="str">
        <f t="shared" si="222"/>
        <v/>
      </c>
      <c r="AI288" s="39" t="str">
        <f t="array" aca="1" ref="AI288" ca="1">IF(AND(X288="",ISNUMBER(Y288)),IF(Y288=1,IF($AJ$5&lt;=COUNTIF($Y$7:$Y$406,1),COUNTIF($Y$7:Y288,1),IFERROR(IF($BI$20="Y",0.5,1)*$AJ$5*COUNTIF($Y$7:Y288,1)/(1+COUNTIF($Y$7:$Y$406,1)), COUNTIF($Y$7:Y288,1))),
IF(OR(Y289=Y290,AND(Y289&gt;Y288,Y287&gt;=Y288)),AVERAGE(OFFSET(AJ288,0,0,IFERROR(MATCH(TRUE,Y289:$Y$406&lt;=Y288,0),406),1)),MIN(OFFSET(AJ288,0,0,IFERROR(MATCH(Y288,Y289:$Y$406,0),406),1)))),"")</f>
        <v/>
      </c>
      <c r="AJ288" s="40" t="str">
        <f>IF(ISNUMBER(X288),COUNT($X$7:X288),"")</f>
        <v/>
      </c>
      <c r="AL288" s="40" t="str">
        <f t="shared" si="226"/>
        <v/>
      </c>
      <c r="AM288" s="40" t="str">
        <f t="shared" si="227"/>
        <v/>
      </c>
      <c r="AP288" s="34" t="str">
        <f t="shared" si="228"/>
        <v/>
      </c>
      <c r="AQ288" s="34" t="str">
        <f t="shared" si="223"/>
        <v/>
      </c>
      <c r="AS288" s="5"/>
      <c r="AT288" s="16"/>
      <c r="AU288" s="16"/>
      <c r="AV288" s="108"/>
      <c r="AW288" s="109"/>
      <c r="AX288" s="34" t="str">
        <f t="shared" si="229"/>
        <v/>
      </c>
      <c r="AY288" s="34" t="str">
        <f t="shared" si="230"/>
        <v/>
      </c>
      <c r="BA288" s="91" t="str">
        <f>IF(OR(BB288="",BC288&lt;&gt;"",BD288&lt;&gt;""),"",COUNT($BA$6:BA287)+1)</f>
        <v/>
      </c>
      <c r="BB288" s="90" t="str">
        <f t="shared" si="234"/>
        <v/>
      </c>
      <c r="BC288" s="41" t="str">
        <f t="shared" si="231"/>
        <v>132</v>
      </c>
      <c r="BD288" s="34">
        <f>IF(ISNUMBER(MATCH(BB288,$BB$6:BB287,0)),2,"")</f>
        <v>2</v>
      </c>
      <c r="BE288" s="34" t="str">
        <f t="shared" si="232"/>
        <v/>
      </c>
      <c r="BK288" s="81">
        <f>IFERROR(IF(D288="",0,MATCH(D288,$D$6:D287,0)),0)+BL288</f>
        <v>0</v>
      </c>
      <c r="BL288" s="81">
        <f t="shared" si="233"/>
        <v>0</v>
      </c>
    </row>
    <row r="289" spans="2:64" x14ac:dyDescent="0.25">
      <c r="B289" s="5">
        <v>283</v>
      </c>
      <c r="C289" s="35" t="str">
        <f>IFERROR(IF(Calculation!D289="","",1),"")</f>
        <v/>
      </c>
      <c r="D289" s="67" t="str">
        <f>IFERROR(IF(INDEX(Mindmap!$B$9:$B$408,B289,1)=0,"",INDEX(Mindmap!$B$9:$B$408,B289,1)),"")</f>
        <v/>
      </c>
      <c r="E289" s="67">
        <f t="shared" si="217"/>
        <v>999999999</v>
      </c>
      <c r="F289" s="67" t="str">
        <f t="shared" si="235"/>
        <v/>
      </c>
      <c r="G289" s="67" t="str">
        <f t="shared" si="236"/>
        <v/>
      </c>
      <c r="H289" s="67" t="str">
        <f t="shared" si="237"/>
        <v/>
      </c>
      <c r="I289" s="67" t="str">
        <f t="shared" si="238"/>
        <v/>
      </c>
      <c r="J289" s="67" t="str">
        <f t="shared" si="239"/>
        <v/>
      </c>
      <c r="K289" s="67" t="str">
        <f t="shared" si="240"/>
        <v/>
      </c>
      <c r="L289" s="67" t="str">
        <f t="shared" si="241"/>
        <v/>
      </c>
      <c r="M289" s="67" t="str">
        <f t="shared" si="242"/>
        <v/>
      </c>
      <c r="N289" s="67" t="str">
        <f t="shared" si="243"/>
        <v/>
      </c>
      <c r="O289" s="67" t="str">
        <f t="shared" si="244"/>
        <v/>
      </c>
      <c r="P289" s="67" t="str">
        <f t="shared" si="245"/>
        <v/>
      </c>
      <c r="Q289" s="67" t="str">
        <f t="shared" si="246"/>
        <v/>
      </c>
      <c r="R289" s="37" t="str">
        <f t="shared" si="218"/>
        <v/>
      </c>
      <c r="S289" s="67">
        <f t="shared" si="224"/>
        <v>999999999</v>
      </c>
      <c r="T289" s="67" t="str">
        <f t="shared" si="219"/>
        <v/>
      </c>
      <c r="U289" s="68" t="str">
        <f>IFERROR(""&amp;INDEX(automaticUpdate,MATCH(Calculation!T289,changerange,0),1),"")</f>
        <v/>
      </c>
      <c r="V289" s="68" t="str">
        <f>IFERROR(IF(LEN(INDEX(Mindmap!$D$9:$D$407,MATCH(Calculation!T289,changerange,0),1))=0,"",INDEX(Mindmap!$D$9:$D$407,MATCH(Calculation!T289,changerange,0),1)),"")</f>
        <v/>
      </c>
      <c r="W289" s="67" t="str">
        <f t="shared" si="247"/>
        <v xml:space="preserve"> - </v>
      </c>
      <c r="X289" s="34" t="str">
        <f t="array" ref="X289">IFERROR(IF(AND(LEN(T289)&gt;0, Y289&gt;1),IF(MATCH(1,(IFERROR(SEARCH(T289&amp;".",$T$7:$T$406),0)),0)&gt;0,""),""),maxL)</f>
        <v/>
      </c>
      <c r="Y289" s="35" t="str">
        <f t="shared" si="225"/>
        <v/>
      </c>
      <c r="Z289" s="34" t="str">
        <f t="shared" si="220"/>
        <v/>
      </c>
      <c r="AA289" s="36" t="str">
        <f t="shared" si="221"/>
        <v/>
      </c>
      <c r="AB289" s="34" t="str">
        <f t="shared" si="248"/>
        <v/>
      </c>
      <c r="AC289" s="35" t="str">
        <f t="shared" si="249"/>
        <v/>
      </c>
      <c r="AH289" s="80" t="str">
        <f t="shared" si="222"/>
        <v/>
      </c>
      <c r="AI289" s="39" t="str">
        <f t="array" aca="1" ref="AI289" ca="1">IF(AND(X289="",ISNUMBER(Y289)),IF(Y289=1,IF($AJ$5&lt;=COUNTIF($Y$7:$Y$406,1),COUNTIF($Y$7:Y289,1),IFERROR(IF($BI$20="Y",0.5,1)*$AJ$5*COUNTIF($Y$7:Y289,1)/(1+COUNTIF($Y$7:$Y$406,1)), COUNTIF($Y$7:Y289,1))),
IF(OR(Y290=Y291,AND(Y290&gt;Y289,Y288&gt;=Y289)),AVERAGE(OFFSET(AJ289,0,0,IFERROR(MATCH(TRUE,Y290:$Y$406&lt;=Y289,0),406),1)),MIN(OFFSET(AJ289,0,0,IFERROR(MATCH(Y289,Y290:$Y$406,0),406),1)))),"")</f>
        <v/>
      </c>
      <c r="AJ289" s="40" t="str">
        <f>IF(ISNUMBER(X289),COUNT($X$7:X289),"")</f>
        <v/>
      </c>
      <c r="AL289" s="40" t="str">
        <f t="shared" si="226"/>
        <v/>
      </c>
      <c r="AM289" s="40" t="str">
        <f t="shared" si="227"/>
        <v/>
      </c>
      <c r="AP289" s="34" t="str">
        <f t="shared" si="228"/>
        <v/>
      </c>
      <c r="AQ289" s="34" t="str">
        <f t="shared" si="223"/>
        <v/>
      </c>
      <c r="AS289" s="5"/>
      <c r="AT289" s="16"/>
      <c r="AU289" s="16"/>
      <c r="AV289" s="108"/>
      <c r="AW289" s="109"/>
      <c r="AX289" s="34" t="str">
        <f t="shared" si="229"/>
        <v/>
      </c>
      <c r="AY289" s="34" t="str">
        <f t="shared" si="230"/>
        <v/>
      </c>
      <c r="BA289" s="91" t="str">
        <f>IF(OR(BB289="",BC289&lt;&gt;"",BD289&lt;&gt;""),"",COUNT($BA$6:BA288)+1)</f>
        <v/>
      </c>
      <c r="BB289" s="90" t="str">
        <f t="shared" si="234"/>
        <v/>
      </c>
      <c r="BC289" s="41" t="str">
        <f t="shared" si="231"/>
        <v>132</v>
      </c>
      <c r="BD289" s="34">
        <f>IF(ISNUMBER(MATCH(BB289,$BB$6:BB288,0)),2,"")</f>
        <v>2</v>
      </c>
      <c r="BE289" s="34" t="str">
        <f t="shared" si="232"/>
        <v/>
      </c>
      <c r="BK289" s="81">
        <f>IFERROR(IF(D289="",0,MATCH(D289,$D$6:D288,0)),0)+BL289</f>
        <v>0</v>
      </c>
      <c r="BL289" s="81">
        <f t="shared" si="233"/>
        <v>0</v>
      </c>
    </row>
    <row r="290" spans="2:64" x14ac:dyDescent="0.25">
      <c r="B290" s="5">
        <v>284</v>
      </c>
      <c r="C290" s="35" t="str">
        <f>IFERROR(IF(Calculation!D290="","",1),"")</f>
        <v/>
      </c>
      <c r="D290" s="67" t="str">
        <f>IFERROR(IF(INDEX(Mindmap!$B$9:$B$408,B290,1)=0,"",INDEX(Mindmap!$B$9:$B$408,B290,1)),"")</f>
        <v/>
      </c>
      <c r="E290" s="67">
        <f t="shared" si="217"/>
        <v>999999999</v>
      </c>
      <c r="F290" s="67" t="str">
        <f t="shared" si="235"/>
        <v/>
      </c>
      <c r="G290" s="67" t="str">
        <f t="shared" si="236"/>
        <v/>
      </c>
      <c r="H290" s="67" t="str">
        <f t="shared" si="237"/>
        <v/>
      </c>
      <c r="I290" s="67" t="str">
        <f t="shared" si="238"/>
        <v/>
      </c>
      <c r="J290" s="67" t="str">
        <f t="shared" si="239"/>
        <v/>
      </c>
      <c r="K290" s="67" t="str">
        <f t="shared" si="240"/>
        <v/>
      </c>
      <c r="L290" s="67" t="str">
        <f t="shared" si="241"/>
        <v/>
      </c>
      <c r="M290" s="67" t="str">
        <f t="shared" si="242"/>
        <v/>
      </c>
      <c r="N290" s="67" t="str">
        <f t="shared" si="243"/>
        <v/>
      </c>
      <c r="O290" s="67" t="str">
        <f t="shared" si="244"/>
        <v/>
      </c>
      <c r="P290" s="67" t="str">
        <f t="shared" si="245"/>
        <v/>
      </c>
      <c r="Q290" s="67" t="str">
        <f t="shared" si="246"/>
        <v/>
      </c>
      <c r="R290" s="37" t="str">
        <f t="shared" si="218"/>
        <v/>
      </c>
      <c r="S290" s="67">
        <f t="shared" si="224"/>
        <v>999999999</v>
      </c>
      <c r="T290" s="67" t="str">
        <f t="shared" si="219"/>
        <v/>
      </c>
      <c r="U290" s="68" t="str">
        <f>IFERROR(""&amp;INDEX(automaticUpdate,MATCH(Calculation!T290,changerange,0),1),"")</f>
        <v/>
      </c>
      <c r="V290" s="68" t="str">
        <f>IFERROR(IF(LEN(INDEX(Mindmap!$D$9:$D$407,MATCH(Calculation!T290,changerange,0),1))=0,"",INDEX(Mindmap!$D$9:$D$407,MATCH(Calculation!T290,changerange,0),1)),"")</f>
        <v/>
      </c>
      <c r="W290" s="67" t="str">
        <f t="shared" si="247"/>
        <v xml:space="preserve"> - </v>
      </c>
      <c r="X290" s="34" t="str">
        <f t="array" ref="X290">IFERROR(IF(AND(LEN(T290)&gt;0, Y290&gt;1),IF(MATCH(1,(IFERROR(SEARCH(T290&amp;".",$T$7:$T$406),0)),0)&gt;0,""),""),maxL)</f>
        <v/>
      </c>
      <c r="Y290" s="35" t="str">
        <f t="shared" si="225"/>
        <v/>
      </c>
      <c r="Z290" s="34" t="str">
        <f t="shared" si="220"/>
        <v/>
      </c>
      <c r="AA290" s="36" t="str">
        <f t="shared" si="221"/>
        <v/>
      </c>
      <c r="AB290" s="34" t="str">
        <f t="shared" si="248"/>
        <v/>
      </c>
      <c r="AC290" s="35" t="str">
        <f t="shared" si="249"/>
        <v/>
      </c>
      <c r="AH290" s="80" t="str">
        <f t="shared" si="222"/>
        <v/>
      </c>
      <c r="AI290" s="39" t="str">
        <f t="array" aca="1" ref="AI290" ca="1">IF(AND(X290="",ISNUMBER(Y290)),IF(Y290=1,IF($AJ$5&lt;=COUNTIF($Y$7:$Y$406,1),COUNTIF($Y$7:Y290,1),IFERROR(IF($BI$20="Y",0.5,1)*$AJ$5*COUNTIF($Y$7:Y290,1)/(1+COUNTIF($Y$7:$Y$406,1)), COUNTIF($Y$7:Y290,1))),
IF(OR(Y291=Y292,AND(Y291&gt;Y290,Y289&gt;=Y290)),AVERAGE(OFFSET(AJ290,0,0,IFERROR(MATCH(TRUE,Y291:$Y$406&lt;=Y290,0),406),1)),MIN(OFFSET(AJ290,0,0,IFERROR(MATCH(Y290,Y291:$Y$406,0),406),1)))),"")</f>
        <v/>
      </c>
      <c r="AJ290" s="40" t="str">
        <f>IF(ISNUMBER(X290),COUNT($X$7:X290),"")</f>
        <v/>
      </c>
      <c r="AL290" s="40" t="str">
        <f t="shared" si="226"/>
        <v/>
      </c>
      <c r="AM290" s="40" t="str">
        <f t="shared" si="227"/>
        <v/>
      </c>
      <c r="AP290" s="34" t="str">
        <f t="shared" si="228"/>
        <v/>
      </c>
      <c r="AQ290" s="34" t="str">
        <f t="shared" si="223"/>
        <v/>
      </c>
      <c r="AS290" s="5"/>
      <c r="AT290" s="16"/>
      <c r="AU290" s="16"/>
      <c r="AV290" s="108"/>
      <c r="AW290" s="109"/>
      <c r="AX290" s="34" t="str">
        <f t="shared" si="229"/>
        <v/>
      </c>
      <c r="AY290" s="34" t="str">
        <f t="shared" si="230"/>
        <v/>
      </c>
      <c r="BA290" s="91" t="str">
        <f>IF(OR(BB290="",BC290&lt;&gt;"",BD290&lt;&gt;""),"",COUNT($BA$6:BA289)+1)</f>
        <v/>
      </c>
      <c r="BB290" s="90" t="str">
        <f t="shared" si="234"/>
        <v/>
      </c>
      <c r="BC290" s="41" t="str">
        <f t="shared" si="231"/>
        <v>132</v>
      </c>
      <c r="BD290" s="34">
        <f>IF(ISNUMBER(MATCH(BB290,$BB$6:BB289,0)),2,"")</f>
        <v>2</v>
      </c>
      <c r="BE290" s="34" t="str">
        <f t="shared" si="232"/>
        <v/>
      </c>
      <c r="BK290" s="81">
        <f>IFERROR(IF(D290="",0,MATCH(D290,$D$6:D289,0)),0)+BL290</f>
        <v>0</v>
      </c>
      <c r="BL290" s="81">
        <f t="shared" si="233"/>
        <v>0</v>
      </c>
    </row>
    <row r="291" spans="2:64" x14ac:dyDescent="0.25">
      <c r="B291" s="5">
        <v>285</v>
      </c>
      <c r="C291" s="35" t="str">
        <f>IFERROR(IF(Calculation!D291="","",1),"")</f>
        <v/>
      </c>
      <c r="D291" s="67" t="str">
        <f>IFERROR(IF(INDEX(Mindmap!$B$9:$B$408,B291,1)=0,"",INDEX(Mindmap!$B$9:$B$408,B291,1)),"")</f>
        <v/>
      </c>
      <c r="E291" s="67">
        <f t="shared" si="217"/>
        <v>999999999</v>
      </c>
      <c r="F291" s="67" t="str">
        <f t="shared" si="235"/>
        <v/>
      </c>
      <c r="G291" s="67" t="str">
        <f t="shared" si="236"/>
        <v/>
      </c>
      <c r="H291" s="67" t="str">
        <f t="shared" si="237"/>
        <v/>
      </c>
      <c r="I291" s="67" t="str">
        <f t="shared" si="238"/>
        <v/>
      </c>
      <c r="J291" s="67" t="str">
        <f t="shared" si="239"/>
        <v/>
      </c>
      <c r="K291" s="67" t="str">
        <f t="shared" si="240"/>
        <v/>
      </c>
      <c r="L291" s="67" t="str">
        <f t="shared" si="241"/>
        <v/>
      </c>
      <c r="M291" s="67" t="str">
        <f t="shared" si="242"/>
        <v/>
      </c>
      <c r="N291" s="67" t="str">
        <f t="shared" si="243"/>
        <v/>
      </c>
      <c r="O291" s="67" t="str">
        <f t="shared" si="244"/>
        <v/>
      </c>
      <c r="P291" s="67" t="str">
        <f t="shared" si="245"/>
        <v/>
      </c>
      <c r="Q291" s="67" t="str">
        <f t="shared" si="246"/>
        <v/>
      </c>
      <c r="R291" s="37" t="str">
        <f t="shared" si="218"/>
        <v/>
      </c>
      <c r="S291" s="67">
        <f t="shared" si="224"/>
        <v>999999999</v>
      </c>
      <c r="T291" s="67" t="str">
        <f t="shared" si="219"/>
        <v/>
      </c>
      <c r="U291" s="68" t="str">
        <f>IFERROR(""&amp;INDEX(automaticUpdate,MATCH(Calculation!T291,changerange,0),1),"")</f>
        <v/>
      </c>
      <c r="V291" s="68" t="str">
        <f>IFERROR(IF(LEN(INDEX(Mindmap!$D$9:$D$407,MATCH(Calculation!T291,changerange,0),1))=0,"",INDEX(Mindmap!$D$9:$D$407,MATCH(Calculation!T291,changerange,0),1)),"")</f>
        <v/>
      </c>
      <c r="W291" s="67" t="str">
        <f t="shared" si="247"/>
        <v xml:space="preserve"> - </v>
      </c>
      <c r="X291" s="34" t="str">
        <f t="array" ref="X291">IFERROR(IF(AND(LEN(T291)&gt;0, Y291&gt;1),IF(MATCH(1,(IFERROR(SEARCH(T291&amp;".",$T$7:$T$406),0)),0)&gt;0,""),""),maxL)</f>
        <v/>
      </c>
      <c r="Y291" s="35" t="str">
        <f t="shared" si="225"/>
        <v/>
      </c>
      <c r="Z291" s="34" t="str">
        <f t="shared" si="220"/>
        <v/>
      </c>
      <c r="AA291" s="36" t="str">
        <f t="shared" si="221"/>
        <v/>
      </c>
      <c r="AB291" s="34" t="str">
        <f t="shared" si="248"/>
        <v/>
      </c>
      <c r="AC291" s="35" t="str">
        <f t="shared" si="249"/>
        <v/>
      </c>
      <c r="AH291" s="80" t="str">
        <f t="shared" si="222"/>
        <v/>
      </c>
      <c r="AI291" s="39" t="str">
        <f t="array" aca="1" ref="AI291" ca="1">IF(AND(X291="",ISNUMBER(Y291)),IF(Y291=1,IF($AJ$5&lt;=COUNTIF($Y$7:$Y$406,1),COUNTIF($Y$7:Y291,1),IFERROR(IF($BI$20="Y",0.5,1)*$AJ$5*COUNTIF($Y$7:Y291,1)/(1+COUNTIF($Y$7:$Y$406,1)), COUNTIF($Y$7:Y291,1))),
IF(OR(Y292=Y293,AND(Y292&gt;Y291,Y290&gt;=Y291)),AVERAGE(OFFSET(AJ291,0,0,IFERROR(MATCH(TRUE,Y292:$Y$406&lt;=Y291,0),406),1)),MIN(OFFSET(AJ291,0,0,IFERROR(MATCH(Y291,Y292:$Y$406,0),406),1)))),"")</f>
        <v/>
      </c>
      <c r="AJ291" s="40" t="str">
        <f>IF(ISNUMBER(X291),COUNT($X$7:X291),"")</f>
        <v/>
      </c>
      <c r="AL291" s="40" t="str">
        <f t="shared" si="226"/>
        <v/>
      </c>
      <c r="AM291" s="40" t="str">
        <f t="shared" si="227"/>
        <v/>
      </c>
      <c r="AP291" s="34" t="str">
        <f t="shared" si="228"/>
        <v/>
      </c>
      <c r="AQ291" s="34" t="str">
        <f t="shared" si="223"/>
        <v/>
      </c>
      <c r="AS291" s="5"/>
      <c r="AT291" s="16"/>
      <c r="AU291" s="16"/>
      <c r="AV291" s="108"/>
      <c r="AW291" s="109"/>
      <c r="AX291" s="34" t="str">
        <f t="shared" si="229"/>
        <v/>
      </c>
      <c r="AY291" s="34" t="str">
        <f t="shared" si="230"/>
        <v/>
      </c>
      <c r="BA291" s="91" t="str">
        <f>IF(OR(BB291="",BC291&lt;&gt;"",BD291&lt;&gt;""),"",COUNT($BA$6:BA290)+1)</f>
        <v/>
      </c>
      <c r="BB291" s="90" t="str">
        <f t="shared" si="234"/>
        <v/>
      </c>
      <c r="BC291" s="41" t="str">
        <f t="shared" si="231"/>
        <v>132</v>
      </c>
      <c r="BD291" s="34">
        <f>IF(ISNUMBER(MATCH(BB291,$BB$6:BB290,0)),2,"")</f>
        <v>2</v>
      </c>
      <c r="BE291" s="34" t="str">
        <f t="shared" si="232"/>
        <v/>
      </c>
      <c r="BK291" s="81">
        <f>IFERROR(IF(D291="",0,MATCH(D291,$D$6:D290,0)),0)+BL291</f>
        <v>0</v>
      </c>
      <c r="BL291" s="81">
        <f t="shared" si="233"/>
        <v>0</v>
      </c>
    </row>
    <row r="292" spans="2:64" x14ac:dyDescent="0.25">
      <c r="B292" s="5">
        <v>286</v>
      </c>
      <c r="C292" s="35" t="str">
        <f>IFERROR(IF(Calculation!D292="","",1),"")</f>
        <v/>
      </c>
      <c r="D292" s="67" t="str">
        <f>IFERROR(IF(INDEX(Mindmap!$B$9:$B$408,B292,1)=0,"",INDEX(Mindmap!$B$9:$B$408,B292,1)),"")</f>
        <v/>
      </c>
      <c r="E292" s="67">
        <f t="shared" si="217"/>
        <v>999999999</v>
      </c>
      <c r="F292" s="67" t="str">
        <f t="shared" si="235"/>
        <v/>
      </c>
      <c r="G292" s="67" t="str">
        <f t="shared" si="236"/>
        <v/>
      </c>
      <c r="H292" s="67" t="str">
        <f t="shared" si="237"/>
        <v/>
      </c>
      <c r="I292" s="67" t="str">
        <f t="shared" si="238"/>
        <v/>
      </c>
      <c r="J292" s="67" t="str">
        <f t="shared" si="239"/>
        <v/>
      </c>
      <c r="K292" s="67" t="str">
        <f t="shared" si="240"/>
        <v/>
      </c>
      <c r="L292" s="67" t="str">
        <f t="shared" si="241"/>
        <v/>
      </c>
      <c r="M292" s="67" t="str">
        <f t="shared" si="242"/>
        <v/>
      </c>
      <c r="N292" s="67" t="str">
        <f t="shared" si="243"/>
        <v/>
      </c>
      <c r="O292" s="67" t="str">
        <f t="shared" si="244"/>
        <v/>
      </c>
      <c r="P292" s="67" t="str">
        <f t="shared" si="245"/>
        <v/>
      </c>
      <c r="Q292" s="67" t="str">
        <f t="shared" si="246"/>
        <v/>
      </c>
      <c r="R292" s="37" t="str">
        <f t="shared" si="218"/>
        <v/>
      </c>
      <c r="S292" s="67">
        <f t="shared" si="224"/>
        <v>999999999</v>
      </c>
      <c r="T292" s="67" t="str">
        <f t="shared" si="219"/>
        <v/>
      </c>
      <c r="U292" s="68" t="str">
        <f>IFERROR(""&amp;INDEX(automaticUpdate,MATCH(Calculation!T292,changerange,0),1),"")</f>
        <v/>
      </c>
      <c r="V292" s="68" t="str">
        <f>IFERROR(IF(LEN(INDEX(Mindmap!$D$9:$D$407,MATCH(Calculation!T292,changerange,0),1))=0,"",INDEX(Mindmap!$D$9:$D$407,MATCH(Calculation!T292,changerange,0),1)),"")</f>
        <v/>
      </c>
      <c r="W292" s="67" t="str">
        <f t="shared" si="247"/>
        <v xml:space="preserve"> - </v>
      </c>
      <c r="X292" s="34" t="str">
        <f t="array" ref="X292">IFERROR(IF(AND(LEN(T292)&gt;0, Y292&gt;1),IF(MATCH(1,(IFERROR(SEARCH(T292&amp;".",$T$7:$T$406),0)),0)&gt;0,""),""),maxL)</f>
        <v/>
      </c>
      <c r="Y292" s="35" t="str">
        <f t="shared" si="225"/>
        <v/>
      </c>
      <c r="Z292" s="34" t="str">
        <f t="shared" si="220"/>
        <v/>
      </c>
      <c r="AA292" s="36" t="str">
        <f t="shared" si="221"/>
        <v/>
      </c>
      <c r="AB292" s="34" t="str">
        <f t="shared" si="248"/>
        <v/>
      </c>
      <c r="AC292" s="35" t="str">
        <f t="shared" si="249"/>
        <v/>
      </c>
      <c r="AH292" s="80" t="str">
        <f t="shared" si="222"/>
        <v/>
      </c>
      <c r="AI292" s="39" t="str">
        <f t="array" aca="1" ref="AI292" ca="1">IF(AND(X292="",ISNUMBER(Y292)),IF(Y292=1,IF($AJ$5&lt;=COUNTIF($Y$7:$Y$406,1),COUNTIF($Y$7:Y292,1),IFERROR(IF($BI$20="Y",0.5,1)*$AJ$5*COUNTIF($Y$7:Y292,1)/(1+COUNTIF($Y$7:$Y$406,1)), COUNTIF($Y$7:Y292,1))),
IF(OR(Y293=Y294,AND(Y293&gt;Y292,Y291&gt;=Y292)),AVERAGE(OFFSET(AJ292,0,0,IFERROR(MATCH(TRUE,Y293:$Y$406&lt;=Y292,0),406),1)),MIN(OFFSET(AJ292,0,0,IFERROR(MATCH(Y292,Y293:$Y$406,0),406),1)))),"")</f>
        <v/>
      </c>
      <c r="AJ292" s="40" t="str">
        <f>IF(ISNUMBER(X292),COUNT($X$7:X292),"")</f>
        <v/>
      </c>
      <c r="AL292" s="40" t="str">
        <f t="shared" si="226"/>
        <v/>
      </c>
      <c r="AM292" s="40" t="str">
        <f t="shared" si="227"/>
        <v/>
      </c>
      <c r="AP292" s="34" t="str">
        <f t="shared" si="228"/>
        <v/>
      </c>
      <c r="AQ292" s="34" t="str">
        <f t="shared" si="223"/>
        <v/>
      </c>
      <c r="AS292" s="5"/>
      <c r="AT292" s="16"/>
      <c r="AU292" s="16"/>
      <c r="AV292" s="108"/>
      <c r="AW292" s="109"/>
      <c r="AX292" s="34" t="str">
        <f t="shared" si="229"/>
        <v/>
      </c>
      <c r="AY292" s="34" t="str">
        <f t="shared" si="230"/>
        <v/>
      </c>
      <c r="BA292" s="91" t="str">
        <f>IF(OR(BB292="",BC292&lt;&gt;"",BD292&lt;&gt;""),"",COUNT($BA$6:BA291)+1)</f>
        <v/>
      </c>
      <c r="BB292" s="90" t="str">
        <f t="shared" si="234"/>
        <v/>
      </c>
      <c r="BC292" s="41" t="str">
        <f t="shared" si="231"/>
        <v>132</v>
      </c>
      <c r="BD292" s="34">
        <f>IF(ISNUMBER(MATCH(BB292,$BB$6:BB291,0)),2,"")</f>
        <v>2</v>
      </c>
      <c r="BE292" s="34" t="str">
        <f t="shared" si="232"/>
        <v/>
      </c>
      <c r="BK292" s="81">
        <f>IFERROR(IF(D292="",0,MATCH(D292,$D$6:D291,0)),0)+BL292</f>
        <v>0</v>
      </c>
      <c r="BL292" s="81">
        <f t="shared" si="233"/>
        <v>0</v>
      </c>
    </row>
    <row r="293" spans="2:64" x14ac:dyDescent="0.25">
      <c r="B293" s="5">
        <v>287</v>
      </c>
      <c r="C293" s="35" t="str">
        <f>IFERROR(IF(Calculation!D293="","",1),"")</f>
        <v/>
      </c>
      <c r="D293" s="67" t="str">
        <f>IFERROR(IF(INDEX(Mindmap!$B$9:$B$408,B293,1)=0,"",INDEX(Mindmap!$B$9:$B$408,B293,1)),"")</f>
        <v/>
      </c>
      <c r="E293" s="67">
        <f t="shared" si="217"/>
        <v>999999999</v>
      </c>
      <c r="F293" s="67" t="str">
        <f t="shared" si="235"/>
        <v/>
      </c>
      <c r="G293" s="67" t="str">
        <f t="shared" si="236"/>
        <v/>
      </c>
      <c r="H293" s="67" t="str">
        <f t="shared" si="237"/>
        <v/>
      </c>
      <c r="I293" s="67" t="str">
        <f t="shared" si="238"/>
        <v/>
      </c>
      <c r="J293" s="67" t="str">
        <f t="shared" si="239"/>
        <v/>
      </c>
      <c r="K293" s="67" t="str">
        <f t="shared" si="240"/>
        <v/>
      </c>
      <c r="L293" s="67" t="str">
        <f t="shared" si="241"/>
        <v/>
      </c>
      <c r="M293" s="67" t="str">
        <f t="shared" si="242"/>
        <v/>
      </c>
      <c r="N293" s="67" t="str">
        <f t="shared" si="243"/>
        <v/>
      </c>
      <c r="O293" s="67" t="str">
        <f t="shared" si="244"/>
        <v/>
      </c>
      <c r="P293" s="67" t="str">
        <f t="shared" si="245"/>
        <v/>
      </c>
      <c r="Q293" s="67" t="str">
        <f t="shared" si="246"/>
        <v/>
      </c>
      <c r="R293" s="37" t="str">
        <f t="shared" si="218"/>
        <v/>
      </c>
      <c r="S293" s="67">
        <f t="shared" si="224"/>
        <v>999999999</v>
      </c>
      <c r="T293" s="67" t="str">
        <f t="shared" si="219"/>
        <v/>
      </c>
      <c r="U293" s="68" t="str">
        <f>IFERROR(""&amp;INDEX(automaticUpdate,MATCH(Calculation!T293,changerange,0),1),"")</f>
        <v/>
      </c>
      <c r="V293" s="68" t="str">
        <f>IFERROR(IF(LEN(INDEX(Mindmap!$D$9:$D$407,MATCH(Calculation!T293,changerange,0),1))=0,"",INDEX(Mindmap!$D$9:$D$407,MATCH(Calculation!T293,changerange,0),1)),"")</f>
        <v/>
      </c>
      <c r="W293" s="67" t="str">
        <f t="shared" si="247"/>
        <v xml:space="preserve"> - </v>
      </c>
      <c r="X293" s="34" t="str">
        <f t="array" ref="X293">IFERROR(IF(AND(LEN(T293)&gt;0, Y293&gt;1),IF(MATCH(1,(IFERROR(SEARCH(T293&amp;".",$T$7:$T$406),0)),0)&gt;0,""),""),maxL)</f>
        <v/>
      </c>
      <c r="Y293" s="35" t="str">
        <f t="shared" si="225"/>
        <v/>
      </c>
      <c r="Z293" s="34" t="str">
        <f t="shared" si="220"/>
        <v/>
      </c>
      <c r="AA293" s="36" t="str">
        <f t="shared" si="221"/>
        <v/>
      </c>
      <c r="AB293" s="34" t="str">
        <f t="shared" si="248"/>
        <v/>
      </c>
      <c r="AC293" s="35" t="str">
        <f t="shared" si="249"/>
        <v/>
      </c>
      <c r="AH293" s="80" t="str">
        <f t="shared" si="222"/>
        <v/>
      </c>
      <c r="AI293" s="39" t="str">
        <f t="array" aca="1" ref="AI293" ca="1">IF(AND(X293="",ISNUMBER(Y293)),IF(Y293=1,IF($AJ$5&lt;=COUNTIF($Y$7:$Y$406,1),COUNTIF($Y$7:Y293,1),IFERROR(IF($BI$20="Y",0.5,1)*$AJ$5*COUNTIF($Y$7:Y293,1)/(1+COUNTIF($Y$7:$Y$406,1)), COUNTIF($Y$7:Y293,1))),
IF(OR(Y294=Y295,AND(Y294&gt;Y293,Y292&gt;=Y293)),AVERAGE(OFFSET(AJ293,0,0,IFERROR(MATCH(TRUE,Y294:$Y$406&lt;=Y293,0),406),1)),MIN(OFFSET(AJ293,0,0,IFERROR(MATCH(Y293,Y294:$Y$406,0),406),1)))),"")</f>
        <v/>
      </c>
      <c r="AJ293" s="40" t="str">
        <f>IF(ISNUMBER(X293),COUNT($X$7:X293),"")</f>
        <v/>
      </c>
      <c r="AL293" s="40" t="str">
        <f t="shared" si="226"/>
        <v/>
      </c>
      <c r="AM293" s="40" t="str">
        <f t="shared" si="227"/>
        <v/>
      </c>
      <c r="AP293" s="34" t="str">
        <f t="shared" si="228"/>
        <v/>
      </c>
      <c r="AQ293" s="34" t="str">
        <f t="shared" si="223"/>
        <v/>
      </c>
      <c r="AS293" s="5"/>
      <c r="AT293" s="16"/>
      <c r="AU293" s="16"/>
      <c r="AV293" s="108"/>
      <c r="AW293" s="109"/>
      <c r="AX293" s="34" t="str">
        <f t="shared" si="229"/>
        <v/>
      </c>
      <c r="AY293" s="34" t="str">
        <f t="shared" si="230"/>
        <v/>
      </c>
      <c r="BA293" s="91" t="str">
        <f>IF(OR(BB293="",BC293&lt;&gt;"",BD293&lt;&gt;""),"",COUNT($BA$6:BA292)+1)</f>
        <v/>
      </c>
      <c r="BB293" s="90" t="str">
        <f t="shared" si="234"/>
        <v/>
      </c>
      <c r="BC293" s="41" t="str">
        <f t="shared" si="231"/>
        <v>132</v>
      </c>
      <c r="BD293" s="34">
        <f>IF(ISNUMBER(MATCH(BB293,$BB$6:BB292,0)),2,"")</f>
        <v>2</v>
      </c>
      <c r="BE293" s="34" t="str">
        <f t="shared" si="232"/>
        <v/>
      </c>
      <c r="BK293" s="81">
        <f>IFERROR(IF(D293="",0,MATCH(D293,$D$6:D292,0)),0)+BL293</f>
        <v>0</v>
      </c>
      <c r="BL293" s="81">
        <f t="shared" si="233"/>
        <v>0</v>
      </c>
    </row>
    <row r="294" spans="2:64" x14ac:dyDescent="0.25">
      <c r="B294" s="5">
        <v>288</v>
      </c>
      <c r="C294" s="35" t="str">
        <f>IFERROR(IF(Calculation!D294="","",1),"")</f>
        <v/>
      </c>
      <c r="D294" s="67" t="str">
        <f>IFERROR(IF(INDEX(Mindmap!$B$9:$B$408,B294,1)=0,"",INDEX(Mindmap!$B$9:$B$408,B294,1)),"")</f>
        <v/>
      </c>
      <c r="E294" s="67">
        <f t="shared" si="217"/>
        <v>999999999</v>
      </c>
      <c r="F294" s="67" t="str">
        <f t="shared" si="235"/>
        <v/>
      </c>
      <c r="G294" s="67" t="str">
        <f t="shared" si="236"/>
        <v/>
      </c>
      <c r="H294" s="67" t="str">
        <f t="shared" si="237"/>
        <v/>
      </c>
      <c r="I294" s="67" t="str">
        <f t="shared" si="238"/>
        <v/>
      </c>
      <c r="J294" s="67" t="str">
        <f t="shared" si="239"/>
        <v/>
      </c>
      <c r="K294" s="67" t="str">
        <f t="shared" si="240"/>
        <v/>
      </c>
      <c r="L294" s="67" t="str">
        <f t="shared" si="241"/>
        <v/>
      </c>
      <c r="M294" s="67" t="str">
        <f t="shared" si="242"/>
        <v/>
      </c>
      <c r="N294" s="67" t="str">
        <f t="shared" si="243"/>
        <v/>
      </c>
      <c r="O294" s="67" t="str">
        <f t="shared" si="244"/>
        <v/>
      </c>
      <c r="P294" s="67" t="str">
        <f t="shared" si="245"/>
        <v/>
      </c>
      <c r="Q294" s="67" t="str">
        <f t="shared" si="246"/>
        <v/>
      </c>
      <c r="R294" s="37" t="str">
        <f t="shared" si="218"/>
        <v/>
      </c>
      <c r="S294" s="67">
        <f t="shared" si="224"/>
        <v>999999999</v>
      </c>
      <c r="T294" s="67" t="str">
        <f t="shared" si="219"/>
        <v/>
      </c>
      <c r="U294" s="68" t="str">
        <f>IFERROR(""&amp;INDEX(automaticUpdate,MATCH(Calculation!T294,changerange,0),1),"")</f>
        <v/>
      </c>
      <c r="V294" s="68" t="str">
        <f>IFERROR(IF(LEN(INDEX(Mindmap!$D$9:$D$407,MATCH(Calculation!T294,changerange,0),1))=0,"",INDEX(Mindmap!$D$9:$D$407,MATCH(Calculation!T294,changerange,0),1)),"")</f>
        <v/>
      </c>
      <c r="W294" s="67" t="str">
        <f t="shared" si="247"/>
        <v xml:space="preserve"> - </v>
      </c>
      <c r="X294" s="34" t="str">
        <f t="array" ref="X294">IFERROR(IF(AND(LEN(T294)&gt;0, Y294&gt;1),IF(MATCH(1,(IFERROR(SEARCH(T294&amp;".",$T$7:$T$406),0)),0)&gt;0,""),""),maxL)</f>
        <v/>
      </c>
      <c r="Y294" s="35" t="str">
        <f t="shared" si="225"/>
        <v/>
      </c>
      <c r="Z294" s="34" t="str">
        <f t="shared" si="220"/>
        <v/>
      </c>
      <c r="AA294" s="36" t="str">
        <f t="shared" si="221"/>
        <v/>
      </c>
      <c r="AB294" s="34" t="str">
        <f t="shared" si="248"/>
        <v/>
      </c>
      <c r="AC294" s="35" t="str">
        <f t="shared" si="249"/>
        <v/>
      </c>
      <c r="AH294" s="80" t="str">
        <f t="shared" si="222"/>
        <v/>
      </c>
      <c r="AI294" s="39" t="str">
        <f t="array" aca="1" ref="AI294" ca="1">IF(AND(X294="",ISNUMBER(Y294)),IF(Y294=1,IF($AJ$5&lt;=COUNTIF($Y$7:$Y$406,1),COUNTIF($Y$7:Y294,1),IFERROR(IF($BI$20="Y",0.5,1)*$AJ$5*COUNTIF($Y$7:Y294,1)/(1+COUNTIF($Y$7:$Y$406,1)), COUNTIF($Y$7:Y294,1))),
IF(OR(Y295=Y296,AND(Y295&gt;Y294,Y293&gt;=Y294)),AVERAGE(OFFSET(AJ294,0,0,IFERROR(MATCH(TRUE,Y295:$Y$406&lt;=Y294,0),406),1)),MIN(OFFSET(AJ294,0,0,IFERROR(MATCH(Y294,Y295:$Y$406,0),406),1)))),"")</f>
        <v/>
      </c>
      <c r="AJ294" s="40" t="str">
        <f>IF(ISNUMBER(X294),COUNT($X$7:X294),"")</f>
        <v/>
      </c>
      <c r="AL294" s="40" t="str">
        <f t="shared" si="226"/>
        <v/>
      </c>
      <c r="AM294" s="40" t="str">
        <f t="shared" si="227"/>
        <v/>
      </c>
      <c r="AP294" s="34" t="str">
        <f t="shared" si="228"/>
        <v/>
      </c>
      <c r="AQ294" s="34" t="str">
        <f t="shared" si="223"/>
        <v/>
      </c>
      <c r="AS294" s="5"/>
      <c r="AT294" s="16"/>
      <c r="AU294" s="16"/>
      <c r="AV294" s="108"/>
      <c r="AW294" s="109"/>
      <c r="AX294" s="34" t="str">
        <f t="shared" si="229"/>
        <v/>
      </c>
      <c r="AY294" s="34" t="str">
        <f t="shared" si="230"/>
        <v/>
      </c>
      <c r="BA294" s="91" t="str">
        <f>IF(OR(BB294="",BC294&lt;&gt;"",BD294&lt;&gt;""),"",COUNT($BA$6:BA293)+1)</f>
        <v/>
      </c>
      <c r="BB294" s="90" t="str">
        <f t="shared" si="234"/>
        <v/>
      </c>
      <c r="BC294" s="41" t="str">
        <f t="shared" si="231"/>
        <v>132</v>
      </c>
      <c r="BD294" s="34">
        <f>IF(ISNUMBER(MATCH(BB294,$BB$6:BB293,0)),2,"")</f>
        <v>2</v>
      </c>
      <c r="BE294" s="34" t="str">
        <f t="shared" si="232"/>
        <v/>
      </c>
      <c r="BK294" s="81">
        <f>IFERROR(IF(D294="",0,MATCH(D294,$D$6:D293,0)),0)+BL294</f>
        <v>0</v>
      </c>
      <c r="BL294" s="81">
        <f t="shared" si="233"/>
        <v>0</v>
      </c>
    </row>
    <row r="295" spans="2:64" x14ac:dyDescent="0.25">
      <c r="B295" s="5">
        <v>289</v>
      </c>
      <c r="C295" s="35" t="str">
        <f>IFERROR(IF(Calculation!D295="","",1),"")</f>
        <v/>
      </c>
      <c r="D295" s="67" t="str">
        <f>IFERROR(IF(INDEX(Mindmap!$B$9:$B$408,B295,1)=0,"",INDEX(Mindmap!$B$9:$B$408,B295,1)),"")</f>
        <v/>
      </c>
      <c r="E295" s="67">
        <f t="shared" si="217"/>
        <v>999999999</v>
      </c>
      <c r="F295" s="67" t="str">
        <f t="shared" si="235"/>
        <v/>
      </c>
      <c r="G295" s="67" t="str">
        <f t="shared" si="236"/>
        <v/>
      </c>
      <c r="H295" s="67" t="str">
        <f t="shared" si="237"/>
        <v/>
      </c>
      <c r="I295" s="67" t="str">
        <f t="shared" si="238"/>
        <v/>
      </c>
      <c r="J295" s="67" t="str">
        <f t="shared" si="239"/>
        <v/>
      </c>
      <c r="K295" s="67" t="str">
        <f t="shared" si="240"/>
        <v/>
      </c>
      <c r="L295" s="67" t="str">
        <f t="shared" si="241"/>
        <v/>
      </c>
      <c r="M295" s="67" t="str">
        <f t="shared" si="242"/>
        <v/>
      </c>
      <c r="N295" s="67" t="str">
        <f t="shared" si="243"/>
        <v/>
      </c>
      <c r="O295" s="67" t="str">
        <f t="shared" si="244"/>
        <v/>
      </c>
      <c r="P295" s="67" t="str">
        <f t="shared" si="245"/>
        <v/>
      </c>
      <c r="Q295" s="67" t="str">
        <f t="shared" si="246"/>
        <v/>
      </c>
      <c r="R295" s="37" t="str">
        <f t="shared" si="218"/>
        <v/>
      </c>
      <c r="S295" s="67">
        <f t="shared" si="224"/>
        <v>999999999</v>
      </c>
      <c r="T295" s="67" t="str">
        <f t="shared" si="219"/>
        <v/>
      </c>
      <c r="U295" s="68" t="str">
        <f>IFERROR(""&amp;INDEX(automaticUpdate,MATCH(Calculation!T295,changerange,0),1),"")</f>
        <v/>
      </c>
      <c r="V295" s="68" t="str">
        <f>IFERROR(IF(LEN(INDEX(Mindmap!$D$9:$D$407,MATCH(Calculation!T295,changerange,0),1))=0,"",INDEX(Mindmap!$D$9:$D$407,MATCH(Calculation!T295,changerange,0),1)),"")</f>
        <v/>
      </c>
      <c r="W295" s="67" t="str">
        <f t="shared" si="247"/>
        <v xml:space="preserve"> - </v>
      </c>
      <c r="X295" s="34" t="str">
        <f t="array" ref="X295">IFERROR(IF(AND(LEN(T295)&gt;0, Y295&gt;1),IF(MATCH(1,(IFERROR(SEARCH(T295&amp;".",$T$7:$T$406),0)),0)&gt;0,""),""),maxL)</f>
        <v/>
      </c>
      <c r="Y295" s="35" t="str">
        <f t="shared" si="225"/>
        <v/>
      </c>
      <c r="Z295" s="34" t="str">
        <f t="shared" si="220"/>
        <v/>
      </c>
      <c r="AA295" s="36" t="str">
        <f t="shared" si="221"/>
        <v/>
      </c>
      <c r="AB295" s="34" t="str">
        <f t="shared" si="248"/>
        <v/>
      </c>
      <c r="AC295" s="35" t="str">
        <f t="shared" si="249"/>
        <v/>
      </c>
      <c r="AH295" s="80" t="str">
        <f t="shared" si="222"/>
        <v/>
      </c>
      <c r="AI295" s="39" t="str">
        <f t="array" aca="1" ref="AI295" ca="1">IF(AND(X295="",ISNUMBER(Y295)),IF(Y295=1,IF($AJ$5&lt;=COUNTIF($Y$7:$Y$406,1),COUNTIF($Y$7:Y295,1),IFERROR(IF($BI$20="Y",0.5,1)*$AJ$5*COUNTIF($Y$7:Y295,1)/(1+COUNTIF($Y$7:$Y$406,1)), COUNTIF($Y$7:Y295,1))),
IF(OR(Y296=Y297,AND(Y296&gt;Y295,Y294&gt;=Y295)),AVERAGE(OFFSET(AJ295,0,0,IFERROR(MATCH(TRUE,Y296:$Y$406&lt;=Y295,0),406),1)),MIN(OFFSET(AJ295,0,0,IFERROR(MATCH(Y295,Y296:$Y$406,0),406),1)))),"")</f>
        <v/>
      </c>
      <c r="AJ295" s="40" t="str">
        <f>IF(ISNUMBER(X295),COUNT($X$7:X295),"")</f>
        <v/>
      </c>
      <c r="AL295" s="40" t="str">
        <f t="shared" si="226"/>
        <v/>
      </c>
      <c r="AM295" s="40" t="str">
        <f t="shared" si="227"/>
        <v/>
      </c>
      <c r="AP295" s="34" t="str">
        <f t="shared" si="228"/>
        <v/>
      </c>
      <c r="AQ295" s="34" t="str">
        <f t="shared" si="223"/>
        <v/>
      </c>
      <c r="AS295" s="5"/>
      <c r="AT295" s="16"/>
      <c r="AU295" s="16"/>
      <c r="AV295" s="108"/>
      <c r="AW295" s="109"/>
      <c r="AX295" s="34" t="str">
        <f t="shared" si="229"/>
        <v/>
      </c>
      <c r="AY295" s="34" t="str">
        <f t="shared" si="230"/>
        <v/>
      </c>
      <c r="BA295" s="91" t="str">
        <f>IF(OR(BB295="",BC295&lt;&gt;"",BD295&lt;&gt;""),"",COUNT($BA$6:BA294)+1)</f>
        <v/>
      </c>
      <c r="BB295" s="90" t="str">
        <f t="shared" si="234"/>
        <v/>
      </c>
      <c r="BC295" s="41" t="str">
        <f t="shared" si="231"/>
        <v>132</v>
      </c>
      <c r="BD295" s="34">
        <f>IF(ISNUMBER(MATCH(BB295,$BB$6:BB294,0)),2,"")</f>
        <v>2</v>
      </c>
      <c r="BE295" s="34" t="str">
        <f t="shared" si="232"/>
        <v/>
      </c>
      <c r="BK295" s="81">
        <f>IFERROR(IF(D295="",0,MATCH(D295,$D$6:D294,0)),0)+BL295</f>
        <v>0</v>
      </c>
      <c r="BL295" s="81">
        <f t="shared" si="233"/>
        <v>0</v>
      </c>
    </row>
    <row r="296" spans="2:64" x14ac:dyDescent="0.25">
      <c r="B296" s="5">
        <v>290</v>
      </c>
      <c r="C296" s="35" t="str">
        <f>IFERROR(IF(Calculation!D296="","",1),"")</f>
        <v/>
      </c>
      <c r="D296" s="67" t="str">
        <f>IFERROR(IF(INDEX(Mindmap!$B$9:$B$408,B296,1)=0,"",INDEX(Mindmap!$B$9:$B$408,B296,1)),"")</f>
        <v/>
      </c>
      <c r="E296" s="67">
        <f t="shared" si="217"/>
        <v>999999999</v>
      </c>
      <c r="F296" s="67" t="str">
        <f t="shared" si="235"/>
        <v/>
      </c>
      <c r="G296" s="67" t="str">
        <f t="shared" si="236"/>
        <v/>
      </c>
      <c r="H296" s="67" t="str">
        <f t="shared" si="237"/>
        <v/>
      </c>
      <c r="I296" s="67" t="str">
        <f t="shared" si="238"/>
        <v/>
      </c>
      <c r="J296" s="67" t="str">
        <f t="shared" si="239"/>
        <v/>
      </c>
      <c r="K296" s="67" t="str">
        <f t="shared" si="240"/>
        <v/>
      </c>
      <c r="L296" s="67" t="str">
        <f t="shared" si="241"/>
        <v/>
      </c>
      <c r="M296" s="67" t="str">
        <f t="shared" si="242"/>
        <v/>
      </c>
      <c r="N296" s="67" t="str">
        <f t="shared" si="243"/>
        <v/>
      </c>
      <c r="O296" s="67" t="str">
        <f t="shared" si="244"/>
        <v/>
      </c>
      <c r="P296" s="67" t="str">
        <f t="shared" si="245"/>
        <v/>
      </c>
      <c r="Q296" s="67" t="str">
        <f t="shared" si="246"/>
        <v/>
      </c>
      <c r="R296" s="37" t="str">
        <f t="shared" si="218"/>
        <v/>
      </c>
      <c r="S296" s="67">
        <f t="shared" si="224"/>
        <v>999999999</v>
      </c>
      <c r="T296" s="67" t="str">
        <f t="shared" si="219"/>
        <v/>
      </c>
      <c r="U296" s="68" t="str">
        <f>IFERROR(""&amp;INDEX(automaticUpdate,MATCH(Calculation!T296,changerange,0),1),"")</f>
        <v/>
      </c>
      <c r="V296" s="68" t="str">
        <f>IFERROR(IF(LEN(INDEX(Mindmap!$D$9:$D$407,MATCH(Calculation!T296,changerange,0),1))=0,"",INDEX(Mindmap!$D$9:$D$407,MATCH(Calculation!T296,changerange,0),1)),"")</f>
        <v/>
      </c>
      <c r="W296" s="67" t="str">
        <f t="shared" si="247"/>
        <v xml:space="preserve"> - </v>
      </c>
      <c r="X296" s="34" t="str">
        <f t="array" ref="X296">IFERROR(IF(AND(LEN(T296)&gt;0, Y296&gt;1),IF(MATCH(1,(IFERROR(SEARCH(T296&amp;".",$T$7:$T$406),0)),0)&gt;0,""),""),maxL)</f>
        <v/>
      </c>
      <c r="Y296" s="35" t="str">
        <f t="shared" si="225"/>
        <v/>
      </c>
      <c r="Z296" s="34" t="str">
        <f t="shared" si="220"/>
        <v/>
      </c>
      <c r="AA296" s="36" t="str">
        <f t="shared" si="221"/>
        <v/>
      </c>
      <c r="AB296" s="34" t="str">
        <f t="shared" si="248"/>
        <v/>
      </c>
      <c r="AC296" s="35" t="str">
        <f t="shared" si="249"/>
        <v/>
      </c>
      <c r="AH296" s="80" t="str">
        <f t="shared" si="222"/>
        <v/>
      </c>
      <c r="AI296" s="39" t="str">
        <f t="array" aca="1" ref="AI296" ca="1">IF(AND(X296="",ISNUMBER(Y296)),IF(Y296=1,IF($AJ$5&lt;=COUNTIF($Y$7:$Y$406,1),COUNTIF($Y$7:Y296,1),IFERROR(IF($BI$20="Y",0.5,1)*$AJ$5*COUNTIF($Y$7:Y296,1)/(1+COUNTIF($Y$7:$Y$406,1)), COUNTIF($Y$7:Y296,1))),
IF(OR(Y297=Y298,AND(Y297&gt;Y296,Y295&gt;=Y296)),AVERAGE(OFFSET(AJ296,0,0,IFERROR(MATCH(TRUE,Y297:$Y$406&lt;=Y296,0),406),1)),MIN(OFFSET(AJ296,0,0,IFERROR(MATCH(Y296,Y297:$Y$406,0),406),1)))),"")</f>
        <v/>
      </c>
      <c r="AJ296" s="40" t="str">
        <f>IF(ISNUMBER(X296),COUNT($X$7:X296),"")</f>
        <v/>
      </c>
      <c r="AL296" s="40" t="str">
        <f t="shared" si="226"/>
        <v/>
      </c>
      <c r="AM296" s="40" t="str">
        <f t="shared" si="227"/>
        <v/>
      </c>
      <c r="AP296" s="34" t="str">
        <f t="shared" si="228"/>
        <v/>
      </c>
      <c r="AQ296" s="34" t="str">
        <f t="shared" si="223"/>
        <v/>
      </c>
      <c r="AS296" s="5"/>
      <c r="AT296" s="16"/>
      <c r="AU296" s="16"/>
      <c r="AV296" s="108"/>
      <c r="AW296" s="109"/>
      <c r="AX296" s="34" t="str">
        <f t="shared" si="229"/>
        <v/>
      </c>
      <c r="AY296" s="34" t="str">
        <f t="shared" si="230"/>
        <v/>
      </c>
      <c r="BA296" s="91" t="str">
        <f>IF(OR(BB296="",BC296&lt;&gt;"",BD296&lt;&gt;""),"",COUNT($BA$6:BA295)+1)</f>
        <v/>
      </c>
      <c r="BB296" s="90" t="str">
        <f t="shared" si="234"/>
        <v/>
      </c>
      <c r="BC296" s="41" t="str">
        <f t="shared" si="231"/>
        <v>132</v>
      </c>
      <c r="BD296" s="34">
        <f>IF(ISNUMBER(MATCH(BB296,$BB$6:BB295,0)),2,"")</f>
        <v>2</v>
      </c>
      <c r="BE296" s="34" t="str">
        <f t="shared" si="232"/>
        <v/>
      </c>
      <c r="BK296" s="81">
        <f>IFERROR(IF(D296="",0,MATCH(D296,$D$6:D295,0)),0)+BL296</f>
        <v>0</v>
      </c>
      <c r="BL296" s="81">
        <f t="shared" si="233"/>
        <v>0</v>
      </c>
    </row>
    <row r="297" spans="2:64" x14ac:dyDescent="0.25">
      <c r="B297" s="5">
        <v>291</v>
      </c>
      <c r="C297" s="35" t="str">
        <f>IFERROR(IF(Calculation!D297="","",1),"")</f>
        <v/>
      </c>
      <c r="D297" s="67" t="str">
        <f>IFERROR(IF(INDEX(Mindmap!$B$9:$B$408,B297,1)=0,"",INDEX(Mindmap!$B$9:$B$408,B297,1)),"")</f>
        <v/>
      </c>
      <c r="E297" s="67">
        <f t="shared" si="217"/>
        <v>999999999</v>
      </c>
      <c r="F297" s="67" t="str">
        <f t="shared" si="235"/>
        <v/>
      </c>
      <c r="G297" s="67" t="str">
        <f t="shared" si="236"/>
        <v/>
      </c>
      <c r="H297" s="67" t="str">
        <f t="shared" si="237"/>
        <v/>
      </c>
      <c r="I297" s="67" t="str">
        <f t="shared" si="238"/>
        <v/>
      </c>
      <c r="J297" s="67" t="str">
        <f t="shared" si="239"/>
        <v/>
      </c>
      <c r="K297" s="67" t="str">
        <f t="shared" si="240"/>
        <v/>
      </c>
      <c r="L297" s="67" t="str">
        <f t="shared" si="241"/>
        <v/>
      </c>
      <c r="M297" s="67" t="str">
        <f t="shared" si="242"/>
        <v/>
      </c>
      <c r="N297" s="67" t="str">
        <f t="shared" si="243"/>
        <v/>
      </c>
      <c r="O297" s="67" t="str">
        <f t="shared" si="244"/>
        <v/>
      </c>
      <c r="P297" s="67" t="str">
        <f t="shared" si="245"/>
        <v/>
      </c>
      <c r="Q297" s="67" t="str">
        <f t="shared" si="246"/>
        <v/>
      </c>
      <c r="R297" s="37" t="str">
        <f t="shared" si="218"/>
        <v/>
      </c>
      <c r="S297" s="67">
        <f t="shared" si="224"/>
        <v>999999999</v>
      </c>
      <c r="T297" s="67" t="str">
        <f t="shared" si="219"/>
        <v/>
      </c>
      <c r="U297" s="68" t="str">
        <f>IFERROR(""&amp;INDEX(automaticUpdate,MATCH(Calculation!T297,changerange,0),1),"")</f>
        <v/>
      </c>
      <c r="V297" s="68" t="str">
        <f>IFERROR(IF(LEN(INDEX(Mindmap!$D$9:$D$407,MATCH(Calculation!T297,changerange,0),1))=0,"",INDEX(Mindmap!$D$9:$D$407,MATCH(Calculation!T297,changerange,0),1)),"")</f>
        <v/>
      </c>
      <c r="W297" s="67" t="str">
        <f t="shared" si="247"/>
        <v xml:space="preserve"> - </v>
      </c>
      <c r="X297" s="34" t="str">
        <f t="array" ref="X297">IFERROR(IF(AND(LEN(T297)&gt;0, Y297&gt;1),IF(MATCH(1,(IFERROR(SEARCH(T297&amp;".",$T$7:$T$406),0)),0)&gt;0,""),""),maxL)</f>
        <v/>
      </c>
      <c r="Y297" s="35" t="str">
        <f t="shared" si="225"/>
        <v/>
      </c>
      <c r="Z297" s="34" t="str">
        <f t="shared" si="220"/>
        <v/>
      </c>
      <c r="AA297" s="36" t="str">
        <f t="shared" si="221"/>
        <v/>
      </c>
      <c r="AB297" s="34" t="str">
        <f t="shared" si="248"/>
        <v/>
      </c>
      <c r="AC297" s="35" t="str">
        <f t="shared" si="249"/>
        <v/>
      </c>
      <c r="AH297" s="80" t="str">
        <f t="shared" si="222"/>
        <v/>
      </c>
      <c r="AI297" s="39" t="str">
        <f t="array" aca="1" ref="AI297" ca="1">IF(AND(X297="",ISNUMBER(Y297)),IF(Y297=1,IF($AJ$5&lt;=COUNTIF($Y$7:$Y$406,1),COUNTIF($Y$7:Y297,1),IFERROR(IF($BI$20="Y",0.5,1)*$AJ$5*COUNTIF($Y$7:Y297,1)/(1+COUNTIF($Y$7:$Y$406,1)), COUNTIF($Y$7:Y297,1))),
IF(OR(Y298=Y299,AND(Y298&gt;Y297,Y296&gt;=Y297)),AVERAGE(OFFSET(AJ297,0,0,IFERROR(MATCH(TRUE,Y298:$Y$406&lt;=Y297,0),406),1)),MIN(OFFSET(AJ297,0,0,IFERROR(MATCH(Y297,Y298:$Y$406,0),406),1)))),"")</f>
        <v/>
      </c>
      <c r="AJ297" s="40" t="str">
        <f>IF(ISNUMBER(X297),COUNT($X$7:X297),"")</f>
        <v/>
      </c>
      <c r="AL297" s="40" t="str">
        <f t="shared" si="226"/>
        <v/>
      </c>
      <c r="AM297" s="40" t="str">
        <f t="shared" si="227"/>
        <v/>
      </c>
      <c r="AP297" s="34" t="str">
        <f t="shared" si="228"/>
        <v/>
      </c>
      <c r="AQ297" s="34" t="str">
        <f t="shared" si="223"/>
        <v/>
      </c>
      <c r="AS297" s="5"/>
      <c r="AT297" s="16"/>
      <c r="AU297" s="16"/>
      <c r="AV297" s="108"/>
      <c r="AW297" s="109"/>
      <c r="AX297" s="34" t="str">
        <f t="shared" si="229"/>
        <v/>
      </c>
      <c r="AY297" s="34" t="str">
        <f t="shared" si="230"/>
        <v/>
      </c>
      <c r="BA297" s="91" t="str">
        <f>IF(OR(BB297="",BC297&lt;&gt;"",BD297&lt;&gt;""),"",COUNT($BA$6:BA296)+1)</f>
        <v/>
      </c>
      <c r="BB297" s="90" t="str">
        <f t="shared" si="234"/>
        <v/>
      </c>
      <c r="BC297" s="41" t="str">
        <f t="shared" si="231"/>
        <v>132</v>
      </c>
      <c r="BD297" s="34">
        <f>IF(ISNUMBER(MATCH(BB297,$BB$6:BB296,0)),2,"")</f>
        <v>2</v>
      </c>
      <c r="BE297" s="34" t="str">
        <f t="shared" si="232"/>
        <v/>
      </c>
      <c r="BK297" s="81">
        <f>IFERROR(IF(D297="",0,MATCH(D297,$D$6:D296,0)),0)+BL297</f>
        <v>0</v>
      </c>
      <c r="BL297" s="81">
        <f t="shared" si="233"/>
        <v>0</v>
      </c>
    </row>
    <row r="298" spans="2:64" x14ac:dyDescent="0.25">
      <c r="B298" s="5">
        <v>292</v>
      </c>
      <c r="C298" s="35" t="str">
        <f>IFERROR(IF(Calculation!D298="","",1),"")</f>
        <v/>
      </c>
      <c r="D298" s="67" t="str">
        <f>IFERROR(IF(INDEX(Mindmap!$B$9:$B$408,B298,1)=0,"",INDEX(Mindmap!$B$9:$B$408,B298,1)),"")</f>
        <v/>
      </c>
      <c r="E298" s="67">
        <f t="shared" si="217"/>
        <v>999999999</v>
      </c>
      <c r="F298" s="67" t="str">
        <f t="shared" si="235"/>
        <v/>
      </c>
      <c r="G298" s="67" t="str">
        <f t="shared" si="236"/>
        <v/>
      </c>
      <c r="H298" s="67" t="str">
        <f t="shared" si="237"/>
        <v/>
      </c>
      <c r="I298" s="67" t="str">
        <f t="shared" si="238"/>
        <v/>
      </c>
      <c r="J298" s="67" t="str">
        <f t="shared" si="239"/>
        <v/>
      </c>
      <c r="K298" s="67" t="str">
        <f t="shared" si="240"/>
        <v/>
      </c>
      <c r="L298" s="67" t="str">
        <f t="shared" si="241"/>
        <v/>
      </c>
      <c r="M298" s="67" t="str">
        <f t="shared" si="242"/>
        <v/>
      </c>
      <c r="N298" s="67" t="str">
        <f t="shared" si="243"/>
        <v/>
      </c>
      <c r="O298" s="67" t="str">
        <f t="shared" si="244"/>
        <v/>
      </c>
      <c r="P298" s="67" t="str">
        <f t="shared" si="245"/>
        <v/>
      </c>
      <c r="Q298" s="67" t="str">
        <f t="shared" si="246"/>
        <v/>
      </c>
      <c r="R298" s="37" t="str">
        <f t="shared" si="218"/>
        <v/>
      </c>
      <c r="S298" s="67">
        <f t="shared" si="224"/>
        <v>999999999</v>
      </c>
      <c r="T298" s="67" t="str">
        <f t="shared" si="219"/>
        <v/>
      </c>
      <c r="U298" s="68" t="str">
        <f>IFERROR(""&amp;INDEX(automaticUpdate,MATCH(Calculation!T298,changerange,0),1),"")</f>
        <v/>
      </c>
      <c r="V298" s="68" t="str">
        <f>IFERROR(IF(LEN(INDEX(Mindmap!$D$9:$D$407,MATCH(Calculation!T298,changerange,0),1))=0,"",INDEX(Mindmap!$D$9:$D$407,MATCH(Calculation!T298,changerange,0),1)),"")</f>
        <v/>
      </c>
      <c r="W298" s="67" t="str">
        <f t="shared" si="247"/>
        <v xml:space="preserve"> - </v>
      </c>
      <c r="X298" s="34" t="str">
        <f t="array" ref="X298">IFERROR(IF(AND(LEN(T298)&gt;0, Y298&gt;1),IF(MATCH(1,(IFERROR(SEARCH(T298&amp;".",$T$7:$T$406),0)),0)&gt;0,""),""),maxL)</f>
        <v/>
      </c>
      <c r="Y298" s="35" t="str">
        <f t="shared" si="225"/>
        <v/>
      </c>
      <c r="Z298" s="34" t="str">
        <f t="shared" si="220"/>
        <v/>
      </c>
      <c r="AA298" s="36" t="str">
        <f t="shared" si="221"/>
        <v/>
      </c>
      <c r="AB298" s="34" t="str">
        <f t="shared" si="248"/>
        <v/>
      </c>
      <c r="AC298" s="35" t="str">
        <f t="shared" si="249"/>
        <v/>
      </c>
      <c r="AH298" s="80" t="str">
        <f t="shared" si="222"/>
        <v/>
      </c>
      <c r="AI298" s="39" t="str">
        <f t="array" aca="1" ref="AI298" ca="1">IF(AND(X298="",ISNUMBER(Y298)),IF(Y298=1,IF($AJ$5&lt;=COUNTIF($Y$7:$Y$406,1),COUNTIF($Y$7:Y298,1),IFERROR(IF($BI$20="Y",0.5,1)*$AJ$5*COUNTIF($Y$7:Y298,1)/(1+COUNTIF($Y$7:$Y$406,1)), COUNTIF($Y$7:Y298,1))),
IF(OR(Y299=Y300,AND(Y299&gt;Y298,Y297&gt;=Y298)),AVERAGE(OFFSET(AJ298,0,0,IFERROR(MATCH(TRUE,Y299:$Y$406&lt;=Y298,0),406),1)),MIN(OFFSET(AJ298,0,0,IFERROR(MATCH(Y298,Y299:$Y$406,0),406),1)))),"")</f>
        <v/>
      </c>
      <c r="AJ298" s="40" t="str">
        <f>IF(ISNUMBER(X298),COUNT($X$7:X298),"")</f>
        <v/>
      </c>
      <c r="AL298" s="40" t="str">
        <f t="shared" si="226"/>
        <v/>
      </c>
      <c r="AM298" s="40" t="str">
        <f t="shared" si="227"/>
        <v/>
      </c>
      <c r="AP298" s="34" t="str">
        <f t="shared" si="228"/>
        <v/>
      </c>
      <c r="AQ298" s="34" t="str">
        <f t="shared" si="223"/>
        <v/>
      </c>
      <c r="AS298" s="5"/>
      <c r="AT298" s="16"/>
      <c r="AU298" s="16"/>
      <c r="AV298" s="108"/>
      <c r="AW298" s="109"/>
      <c r="AX298" s="34" t="str">
        <f t="shared" si="229"/>
        <v/>
      </c>
      <c r="AY298" s="34" t="str">
        <f t="shared" si="230"/>
        <v/>
      </c>
      <c r="BA298" s="91" t="str">
        <f>IF(OR(BB298="",BC298&lt;&gt;"",BD298&lt;&gt;""),"",COUNT($BA$6:BA297)+1)</f>
        <v/>
      </c>
      <c r="BB298" s="90" t="str">
        <f t="shared" si="234"/>
        <v/>
      </c>
      <c r="BC298" s="41" t="str">
        <f t="shared" si="231"/>
        <v>132</v>
      </c>
      <c r="BD298" s="34">
        <f>IF(ISNUMBER(MATCH(BB298,$BB$6:BB297,0)),2,"")</f>
        <v>2</v>
      </c>
      <c r="BE298" s="34" t="str">
        <f t="shared" si="232"/>
        <v/>
      </c>
      <c r="BK298" s="81">
        <f>IFERROR(IF(D298="",0,MATCH(D298,$D$6:D297,0)),0)+BL298</f>
        <v>0</v>
      </c>
      <c r="BL298" s="81">
        <f t="shared" si="233"/>
        <v>0</v>
      </c>
    </row>
    <row r="299" spans="2:64" x14ac:dyDescent="0.25">
      <c r="B299" s="5">
        <v>293</v>
      </c>
      <c r="C299" s="35" t="str">
        <f>IFERROR(IF(Calculation!D299="","",1),"")</f>
        <v/>
      </c>
      <c r="D299" s="67" t="str">
        <f>IFERROR(IF(INDEX(Mindmap!$B$9:$B$408,B299,1)=0,"",INDEX(Mindmap!$B$9:$B$408,B299,1)),"")</f>
        <v/>
      </c>
      <c r="E299" s="67">
        <f t="shared" si="217"/>
        <v>999999999</v>
      </c>
      <c r="F299" s="67" t="str">
        <f t="shared" si="235"/>
        <v/>
      </c>
      <c r="G299" s="67" t="str">
        <f t="shared" si="236"/>
        <v/>
      </c>
      <c r="H299" s="67" t="str">
        <f t="shared" si="237"/>
        <v/>
      </c>
      <c r="I299" s="67" t="str">
        <f t="shared" si="238"/>
        <v/>
      </c>
      <c r="J299" s="67" t="str">
        <f t="shared" si="239"/>
        <v/>
      </c>
      <c r="K299" s="67" t="str">
        <f t="shared" si="240"/>
        <v/>
      </c>
      <c r="L299" s="67" t="str">
        <f t="shared" si="241"/>
        <v/>
      </c>
      <c r="M299" s="67" t="str">
        <f t="shared" si="242"/>
        <v/>
      </c>
      <c r="N299" s="67" t="str">
        <f t="shared" si="243"/>
        <v/>
      </c>
      <c r="O299" s="67" t="str">
        <f t="shared" si="244"/>
        <v/>
      </c>
      <c r="P299" s="67" t="str">
        <f t="shared" si="245"/>
        <v/>
      </c>
      <c r="Q299" s="67" t="str">
        <f t="shared" si="246"/>
        <v/>
      </c>
      <c r="R299" s="37" t="str">
        <f t="shared" si="218"/>
        <v/>
      </c>
      <c r="S299" s="67">
        <f t="shared" si="224"/>
        <v>999999999</v>
      </c>
      <c r="T299" s="67" t="str">
        <f t="shared" si="219"/>
        <v/>
      </c>
      <c r="U299" s="68" t="str">
        <f>IFERROR(""&amp;INDEX(automaticUpdate,MATCH(Calculation!T299,changerange,0),1),"")</f>
        <v/>
      </c>
      <c r="V299" s="68" t="str">
        <f>IFERROR(IF(LEN(INDEX(Mindmap!$D$9:$D$407,MATCH(Calculation!T299,changerange,0),1))=0,"",INDEX(Mindmap!$D$9:$D$407,MATCH(Calculation!T299,changerange,0),1)),"")</f>
        <v/>
      </c>
      <c r="W299" s="67" t="str">
        <f t="shared" si="247"/>
        <v xml:space="preserve"> - </v>
      </c>
      <c r="X299" s="34" t="str">
        <f t="array" ref="X299">IFERROR(IF(AND(LEN(T299)&gt;0, Y299&gt;1),IF(MATCH(1,(IFERROR(SEARCH(T299&amp;".",$T$7:$T$406),0)),0)&gt;0,""),""),maxL)</f>
        <v/>
      </c>
      <c r="Y299" s="35" t="str">
        <f t="shared" si="225"/>
        <v/>
      </c>
      <c r="Z299" s="34" t="str">
        <f t="shared" si="220"/>
        <v/>
      </c>
      <c r="AA299" s="36" t="str">
        <f t="shared" si="221"/>
        <v/>
      </c>
      <c r="AB299" s="34" t="str">
        <f t="shared" si="248"/>
        <v/>
      </c>
      <c r="AC299" s="35" t="str">
        <f t="shared" si="249"/>
        <v/>
      </c>
      <c r="AH299" s="80" t="str">
        <f t="shared" si="222"/>
        <v/>
      </c>
      <c r="AI299" s="39" t="str">
        <f t="array" aca="1" ref="AI299" ca="1">IF(AND(X299="",ISNUMBER(Y299)),IF(Y299=1,IF($AJ$5&lt;=COUNTIF($Y$7:$Y$406,1),COUNTIF($Y$7:Y299,1),IFERROR(IF($BI$20="Y",0.5,1)*$AJ$5*COUNTIF($Y$7:Y299,1)/(1+COUNTIF($Y$7:$Y$406,1)), COUNTIF($Y$7:Y299,1))),
IF(OR(Y300=Y301,AND(Y300&gt;Y299,Y298&gt;=Y299)),AVERAGE(OFFSET(AJ299,0,0,IFERROR(MATCH(TRUE,Y300:$Y$406&lt;=Y299,0),406),1)),MIN(OFFSET(AJ299,0,0,IFERROR(MATCH(Y299,Y300:$Y$406,0),406),1)))),"")</f>
        <v/>
      </c>
      <c r="AJ299" s="40" t="str">
        <f>IF(ISNUMBER(X299),COUNT($X$7:X299),"")</f>
        <v/>
      </c>
      <c r="AL299" s="40" t="str">
        <f t="shared" si="226"/>
        <v/>
      </c>
      <c r="AM299" s="40" t="str">
        <f t="shared" si="227"/>
        <v/>
      </c>
      <c r="AP299" s="34" t="str">
        <f t="shared" si="228"/>
        <v/>
      </c>
      <c r="AQ299" s="34" t="str">
        <f t="shared" si="223"/>
        <v/>
      </c>
      <c r="AS299" s="5"/>
      <c r="AT299" s="16"/>
      <c r="AU299" s="16"/>
      <c r="AV299" s="108"/>
      <c r="AW299" s="109"/>
      <c r="AX299" s="34" t="str">
        <f t="shared" si="229"/>
        <v/>
      </c>
      <c r="AY299" s="34" t="str">
        <f t="shared" si="230"/>
        <v/>
      </c>
      <c r="BA299" s="91" t="str">
        <f>IF(OR(BB299="",BC299&lt;&gt;"",BD299&lt;&gt;""),"",COUNT($BA$6:BA298)+1)</f>
        <v/>
      </c>
      <c r="BB299" s="90" t="str">
        <f t="shared" si="234"/>
        <v/>
      </c>
      <c r="BC299" s="41" t="str">
        <f t="shared" si="231"/>
        <v>132</v>
      </c>
      <c r="BD299" s="34">
        <f>IF(ISNUMBER(MATCH(BB299,$BB$6:BB298,0)),2,"")</f>
        <v>2</v>
      </c>
      <c r="BE299" s="34" t="str">
        <f t="shared" si="232"/>
        <v/>
      </c>
      <c r="BK299" s="81">
        <f>IFERROR(IF(D299="",0,MATCH(D299,$D$6:D298,0)),0)+BL299</f>
        <v>0</v>
      </c>
      <c r="BL299" s="81">
        <f t="shared" si="233"/>
        <v>0</v>
      </c>
    </row>
    <row r="300" spans="2:64" x14ac:dyDescent="0.25">
      <c r="B300" s="5">
        <v>294</v>
      </c>
      <c r="C300" s="35" t="str">
        <f>IFERROR(IF(Calculation!D300="","",1),"")</f>
        <v/>
      </c>
      <c r="D300" s="67" t="str">
        <f>IFERROR(IF(INDEX(Mindmap!$B$9:$B$408,B300,1)=0,"",INDEX(Mindmap!$B$9:$B$408,B300,1)),"")</f>
        <v/>
      </c>
      <c r="E300" s="67">
        <f t="shared" si="217"/>
        <v>999999999</v>
      </c>
      <c r="F300" s="67" t="str">
        <f t="shared" si="235"/>
        <v/>
      </c>
      <c r="G300" s="67" t="str">
        <f t="shared" si="236"/>
        <v/>
      </c>
      <c r="H300" s="67" t="str">
        <f t="shared" si="237"/>
        <v/>
      </c>
      <c r="I300" s="67" t="str">
        <f t="shared" si="238"/>
        <v/>
      </c>
      <c r="J300" s="67" t="str">
        <f t="shared" si="239"/>
        <v/>
      </c>
      <c r="K300" s="67" t="str">
        <f t="shared" si="240"/>
        <v/>
      </c>
      <c r="L300" s="67" t="str">
        <f t="shared" si="241"/>
        <v/>
      </c>
      <c r="M300" s="67" t="str">
        <f t="shared" si="242"/>
        <v/>
      </c>
      <c r="N300" s="67" t="str">
        <f t="shared" si="243"/>
        <v/>
      </c>
      <c r="O300" s="67" t="str">
        <f t="shared" si="244"/>
        <v/>
      </c>
      <c r="P300" s="67" t="str">
        <f t="shared" si="245"/>
        <v/>
      </c>
      <c r="Q300" s="67" t="str">
        <f t="shared" si="246"/>
        <v/>
      </c>
      <c r="R300" s="37" t="str">
        <f t="shared" si="218"/>
        <v/>
      </c>
      <c r="S300" s="67">
        <f t="shared" si="224"/>
        <v>999999999</v>
      </c>
      <c r="T300" s="67" t="str">
        <f t="shared" si="219"/>
        <v/>
      </c>
      <c r="U300" s="68" t="str">
        <f>IFERROR(""&amp;INDEX(automaticUpdate,MATCH(Calculation!T300,changerange,0),1),"")</f>
        <v/>
      </c>
      <c r="V300" s="68" t="str">
        <f>IFERROR(IF(LEN(INDEX(Mindmap!$D$9:$D$407,MATCH(Calculation!T300,changerange,0),1))=0,"",INDEX(Mindmap!$D$9:$D$407,MATCH(Calculation!T300,changerange,0),1)),"")</f>
        <v/>
      </c>
      <c r="W300" s="67" t="str">
        <f t="shared" si="247"/>
        <v xml:space="preserve"> - </v>
      </c>
      <c r="X300" s="34" t="str">
        <f t="array" ref="X300">IFERROR(IF(AND(LEN(T300)&gt;0, Y300&gt;1),IF(MATCH(1,(IFERROR(SEARCH(T300&amp;".",$T$7:$T$406),0)),0)&gt;0,""),""),maxL)</f>
        <v/>
      </c>
      <c r="Y300" s="35" t="str">
        <f t="shared" si="225"/>
        <v/>
      </c>
      <c r="Z300" s="34" t="str">
        <f t="shared" si="220"/>
        <v/>
      </c>
      <c r="AA300" s="36" t="str">
        <f t="shared" si="221"/>
        <v/>
      </c>
      <c r="AB300" s="34" t="str">
        <f t="shared" si="248"/>
        <v/>
      </c>
      <c r="AC300" s="35" t="str">
        <f t="shared" si="249"/>
        <v/>
      </c>
      <c r="AH300" s="80" t="str">
        <f t="shared" si="222"/>
        <v/>
      </c>
      <c r="AI300" s="39" t="str">
        <f t="array" aca="1" ref="AI300" ca="1">IF(AND(X300="",ISNUMBER(Y300)),IF(Y300=1,IF($AJ$5&lt;=COUNTIF($Y$7:$Y$406,1),COUNTIF($Y$7:Y300,1),IFERROR(IF($BI$20="Y",0.5,1)*$AJ$5*COUNTIF($Y$7:Y300,1)/(1+COUNTIF($Y$7:$Y$406,1)), COUNTIF($Y$7:Y300,1))),
IF(OR(Y301=Y302,AND(Y301&gt;Y300,Y299&gt;=Y300)),AVERAGE(OFFSET(AJ300,0,0,IFERROR(MATCH(TRUE,Y301:$Y$406&lt;=Y300,0),406),1)),MIN(OFFSET(AJ300,0,0,IFERROR(MATCH(Y300,Y301:$Y$406,0),406),1)))),"")</f>
        <v/>
      </c>
      <c r="AJ300" s="40" t="str">
        <f>IF(ISNUMBER(X300),COUNT($X$7:X300),"")</f>
        <v/>
      </c>
      <c r="AL300" s="40" t="str">
        <f t="shared" si="226"/>
        <v/>
      </c>
      <c r="AM300" s="40" t="str">
        <f t="shared" si="227"/>
        <v/>
      </c>
      <c r="AP300" s="34" t="str">
        <f t="shared" si="228"/>
        <v/>
      </c>
      <c r="AQ300" s="34" t="str">
        <f t="shared" si="223"/>
        <v/>
      </c>
      <c r="AS300" s="5"/>
      <c r="AT300" s="16"/>
      <c r="AU300" s="16"/>
      <c r="AV300" s="108"/>
      <c r="AW300" s="109"/>
      <c r="AX300" s="34" t="str">
        <f t="shared" si="229"/>
        <v/>
      </c>
      <c r="AY300" s="34" t="str">
        <f t="shared" si="230"/>
        <v/>
      </c>
      <c r="BA300" s="91" t="str">
        <f>IF(OR(BB300="",BC300&lt;&gt;"",BD300&lt;&gt;""),"",COUNT($BA$6:BA299)+1)</f>
        <v/>
      </c>
      <c r="BB300" s="90" t="str">
        <f t="shared" si="234"/>
        <v/>
      </c>
      <c r="BC300" s="41" t="str">
        <f t="shared" si="231"/>
        <v>132</v>
      </c>
      <c r="BD300" s="34">
        <f>IF(ISNUMBER(MATCH(BB300,$BB$6:BB299,0)),2,"")</f>
        <v>2</v>
      </c>
      <c r="BE300" s="34" t="str">
        <f t="shared" si="232"/>
        <v/>
      </c>
      <c r="BK300" s="81">
        <f>IFERROR(IF(D300="",0,MATCH(D300,$D$6:D299,0)),0)+BL300</f>
        <v>0</v>
      </c>
      <c r="BL300" s="81">
        <f t="shared" si="233"/>
        <v>0</v>
      </c>
    </row>
    <row r="301" spans="2:64" x14ac:dyDescent="0.25">
      <c r="B301" s="5">
        <v>295</v>
      </c>
      <c r="C301" s="35" t="str">
        <f>IFERROR(IF(Calculation!D301="","",1),"")</f>
        <v/>
      </c>
      <c r="D301" s="67" t="str">
        <f>IFERROR(IF(INDEX(Mindmap!$B$9:$B$408,B301,1)=0,"",INDEX(Mindmap!$B$9:$B$408,B301,1)),"")</f>
        <v/>
      </c>
      <c r="E301" s="67">
        <f t="shared" si="217"/>
        <v>999999999</v>
      </c>
      <c r="F301" s="67" t="str">
        <f t="shared" si="235"/>
        <v/>
      </c>
      <c r="G301" s="67" t="str">
        <f t="shared" si="236"/>
        <v/>
      </c>
      <c r="H301" s="67" t="str">
        <f t="shared" si="237"/>
        <v/>
      </c>
      <c r="I301" s="67" t="str">
        <f t="shared" si="238"/>
        <v/>
      </c>
      <c r="J301" s="67" t="str">
        <f t="shared" si="239"/>
        <v/>
      </c>
      <c r="K301" s="67" t="str">
        <f t="shared" si="240"/>
        <v/>
      </c>
      <c r="L301" s="67" t="str">
        <f t="shared" si="241"/>
        <v/>
      </c>
      <c r="M301" s="67" t="str">
        <f t="shared" si="242"/>
        <v/>
      </c>
      <c r="N301" s="67" t="str">
        <f t="shared" si="243"/>
        <v/>
      </c>
      <c r="O301" s="67" t="str">
        <f t="shared" si="244"/>
        <v/>
      </c>
      <c r="P301" s="67" t="str">
        <f t="shared" si="245"/>
        <v/>
      </c>
      <c r="Q301" s="67" t="str">
        <f t="shared" si="246"/>
        <v/>
      </c>
      <c r="R301" s="37" t="str">
        <f t="shared" si="218"/>
        <v/>
      </c>
      <c r="S301" s="67">
        <f t="shared" si="224"/>
        <v>999999999</v>
      </c>
      <c r="T301" s="67" t="str">
        <f t="shared" si="219"/>
        <v/>
      </c>
      <c r="U301" s="68" t="str">
        <f>IFERROR(""&amp;INDEX(automaticUpdate,MATCH(Calculation!T301,changerange,0),1),"")</f>
        <v/>
      </c>
      <c r="V301" s="68" t="str">
        <f>IFERROR(IF(LEN(INDEX(Mindmap!$D$9:$D$407,MATCH(Calculation!T301,changerange,0),1))=0,"",INDEX(Mindmap!$D$9:$D$407,MATCH(Calculation!T301,changerange,0),1)),"")</f>
        <v/>
      </c>
      <c r="W301" s="67" t="str">
        <f t="shared" si="247"/>
        <v xml:space="preserve"> - </v>
      </c>
      <c r="X301" s="34" t="str">
        <f t="array" ref="X301">IFERROR(IF(AND(LEN(T301)&gt;0, Y301&gt;1),IF(MATCH(1,(IFERROR(SEARCH(T301&amp;".",$T$7:$T$406),0)),0)&gt;0,""),""),maxL)</f>
        <v/>
      </c>
      <c r="Y301" s="35" t="str">
        <f t="shared" si="225"/>
        <v/>
      </c>
      <c r="Z301" s="34" t="str">
        <f t="shared" si="220"/>
        <v/>
      </c>
      <c r="AA301" s="36" t="str">
        <f t="shared" si="221"/>
        <v/>
      </c>
      <c r="AB301" s="34" t="str">
        <f t="shared" si="248"/>
        <v/>
      </c>
      <c r="AC301" s="35" t="str">
        <f t="shared" si="249"/>
        <v/>
      </c>
      <c r="AH301" s="80" t="str">
        <f t="shared" si="222"/>
        <v/>
      </c>
      <c r="AI301" s="39" t="str">
        <f t="array" aca="1" ref="AI301" ca="1">IF(AND(X301="",ISNUMBER(Y301)),IF(Y301=1,IF($AJ$5&lt;=COUNTIF($Y$7:$Y$406,1),COUNTIF($Y$7:Y301,1),IFERROR(IF($BI$20="Y",0.5,1)*$AJ$5*COUNTIF($Y$7:Y301,1)/(1+COUNTIF($Y$7:$Y$406,1)), COUNTIF($Y$7:Y301,1))),
IF(OR(Y302=Y303,AND(Y302&gt;Y301,Y300&gt;=Y301)),AVERAGE(OFFSET(AJ301,0,0,IFERROR(MATCH(TRUE,Y302:$Y$406&lt;=Y301,0),406),1)),MIN(OFFSET(AJ301,0,0,IFERROR(MATCH(Y301,Y302:$Y$406,0),406),1)))),"")</f>
        <v/>
      </c>
      <c r="AJ301" s="40" t="str">
        <f>IF(ISNUMBER(X301),COUNT($X$7:X301),"")</f>
        <v/>
      </c>
      <c r="AL301" s="40" t="str">
        <f t="shared" si="226"/>
        <v/>
      </c>
      <c r="AM301" s="40" t="str">
        <f t="shared" si="227"/>
        <v/>
      </c>
      <c r="AP301" s="34" t="str">
        <f t="shared" si="228"/>
        <v/>
      </c>
      <c r="AQ301" s="34" t="str">
        <f t="shared" si="223"/>
        <v/>
      </c>
      <c r="AS301" s="5"/>
      <c r="AT301" s="16"/>
      <c r="AU301" s="16"/>
      <c r="AV301" s="108"/>
      <c r="AW301" s="109"/>
      <c r="AX301" s="34" t="str">
        <f t="shared" si="229"/>
        <v/>
      </c>
      <c r="AY301" s="34" t="str">
        <f t="shared" si="230"/>
        <v/>
      </c>
      <c r="BA301" s="91" t="str">
        <f>IF(OR(BB301="",BC301&lt;&gt;"",BD301&lt;&gt;""),"",COUNT($BA$6:BA300)+1)</f>
        <v/>
      </c>
      <c r="BB301" s="90" t="str">
        <f t="shared" si="234"/>
        <v/>
      </c>
      <c r="BC301" s="41" t="str">
        <f t="shared" si="231"/>
        <v>132</v>
      </c>
      <c r="BD301" s="34">
        <f>IF(ISNUMBER(MATCH(BB301,$BB$6:BB300,0)),2,"")</f>
        <v>2</v>
      </c>
      <c r="BE301" s="34" t="str">
        <f t="shared" si="232"/>
        <v/>
      </c>
      <c r="BK301" s="81">
        <f>IFERROR(IF(D301="",0,MATCH(D301,$D$6:D300,0)),0)+BL301</f>
        <v>0</v>
      </c>
      <c r="BL301" s="81">
        <f t="shared" si="233"/>
        <v>0</v>
      </c>
    </row>
    <row r="302" spans="2:64" x14ac:dyDescent="0.25">
      <c r="B302" s="5">
        <v>296</v>
      </c>
      <c r="C302" s="35" t="str">
        <f>IFERROR(IF(Calculation!D302="","",1),"")</f>
        <v/>
      </c>
      <c r="D302" s="67" t="str">
        <f>IFERROR(IF(INDEX(Mindmap!$B$9:$B$408,B302,1)=0,"",INDEX(Mindmap!$B$9:$B$408,B302,1)),"")</f>
        <v/>
      </c>
      <c r="E302" s="67">
        <f t="shared" si="217"/>
        <v>999999999</v>
      </c>
      <c r="F302" s="67" t="str">
        <f t="shared" si="235"/>
        <v/>
      </c>
      <c r="G302" s="67" t="str">
        <f t="shared" si="236"/>
        <v/>
      </c>
      <c r="H302" s="67" t="str">
        <f t="shared" si="237"/>
        <v/>
      </c>
      <c r="I302" s="67" t="str">
        <f t="shared" si="238"/>
        <v/>
      </c>
      <c r="J302" s="67" t="str">
        <f t="shared" si="239"/>
        <v/>
      </c>
      <c r="K302" s="67" t="str">
        <f t="shared" si="240"/>
        <v/>
      </c>
      <c r="L302" s="67" t="str">
        <f t="shared" si="241"/>
        <v/>
      </c>
      <c r="M302" s="67" t="str">
        <f t="shared" si="242"/>
        <v/>
      </c>
      <c r="N302" s="67" t="str">
        <f t="shared" si="243"/>
        <v/>
      </c>
      <c r="O302" s="67" t="str">
        <f t="shared" si="244"/>
        <v/>
      </c>
      <c r="P302" s="67" t="str">
        <f t="shared" si="245"/>
        <v/>
      </c>
      <c r="Q302" s="67" t="str">
        <f t="shared" si="246"/>
        <v/>
      </c>
      <c r="R302" s="37" t="str">
        <f t="shared" si="218"/>
        <v/>
      </c>
      <c r="S302" s="67">
        <f t="shared" si="224"/>
        <v>999999999</v>
      </c>
      <c r="T302" s="67" t="str">
        <f t="shared" si="219"/>
        <v/>
      </c>
      <c r="U302" s="68" t="str">
        <f>IFERROR(""&amp;INDEX(automaticUpdate,MATCH(Calculation!T302,changerange,0),1),"")</f>
        <v/>
      </c>
      <c r="V302" s="68" t="str">
        <f>IFERROR(IF(LEN(INDEX(Mindmap!$D$9:$D$407,MATCH(Calculation!T302,changerange,0),1))=0,"",INDEX(Mindmap!$D$9:$D$407,MATCH(Calculation!T302,changerange,0),1)),"")</f>
        <v/>
      </c>
      <c r="W302" s="67" t="str">
        <f t="shared" si="247"/>
        <v xml:space="preserve"> - </v>
      </c>
      <c r="X302" s="34" t="str">
        <f t="array" ref="X302">IFERROR(IF(AND(LEN(T302)&gt;0, Y302&gt;1),IF(MATCH(1,(IFERROR(SEARCH(T302&amp;".",$T$7:$T$406),0)),0)&gt;0,""),""),maxL)</f>
        <v/>
      </c>
      <c r="Y302" s="35" t="str">
        <f t="shared" si="225"/>
        <v/>
      </c>
      <c r="Z302" s="34" t="str">
        <f t="shared" si="220"/>
        <v/>
      </c>
      <c r="AA302" s="36" t="str">
        <f t="shared" si="221"/>
        <v/>
      </c>
      <c r="AB302" s="34" t="str">
        <f t="shared" si="248"/>
        <v/>
      </c>
      <c r="AC302" s="35" t="str">
        <f t="shared" si="249"/>
        <v/>
      </c>
      <c r="AH302" s="80" t="str">
        <f t="shared" si="222"/>
        <v/>
      </c>
      <c r="AI302" s="39" t="str">
        <f t="array" aca="1" ref="AI302" ca="1">IF(AND(X302="",ISNUMBER(Y302)),IF(Y302=1,IF($AJ$5&lt;=COUNTIF($Y$7:$Y$406,1),COUNTIF($Y$7:Y302,1),IFERROR(IF($BI$20="Y",0.5,1)*$AJ$5*COUNTIF($Y$7:Y302,1)/(1+COUNTIF($Y$7:$Y$406,1)), COUNTIF($Y$7:Y302,1))),
IF(OR(Y303=Y304,AND(Y303&gt;Y302,Y301&gt;=Y302)),AVERAGE(OFFSET(AJ302,0,0,IFERROR(MATCH(TRUE,Y303:$Y$406&lt;=Y302,0),406),1)),MIN(OFFSET(AJ302,0,0,IFERROR(MATCH(Y302,Y303:$Y$406,0),406),1)))),"")</f>
        <v/>
      </c>
      <c r="AJ302" s="40" t="str">
        <f>IF(ISNUMBER(X302),COUNT($X$7:X302),"")</f>
        <v/>
      </c>
      <c r="AL302" s="40" t="str">
        <f t="shared" si="226"/>
        <v/>
      </c>
      <c r="AM302" s="40" t="str">
        <f t="shared" si="227"/>
        <v/>
      </c>
      <c r="AP302" s="34" t="str">
        <f t="shared" si="228"/>
        <v/>
      </c>
      <c r="AQ302" s="34" t="str">
        <f t="shared" si="223"/>
        <v/>
      </c>
      <c r="AS302" s="5"/>
      <c r="AT302" s="16"/>
      <c r="AU302" s="16"/>
      <c r="AV302" s="108"/>
      <c r="AW302" s="109"/>
      <c r="AX302" s="34" t="str">
        <f t="shared" si="229"/>
        <v/>
      </c>
      <c r="AY302" s="34" t="str">
        <f t="shared" si="230"/>
        <v/>
      </c>
      <c r="BA302" s="91" t="str">
        <f>IF(OR(BB302="",BC302&lt;&gt;"",BD302&lt;&gt;""),"",COUNT($BA$6:BA301)+1)</f>
        <v/>
      </c>
      <c r="BB302" s="90" t="str">
        <f t="shared" si="234"/>
        <v/>
      </c>
      <c r="BC302" s="41" t="str">
        <f t="shared" si="231"/>
        <v>132</v>
      </c>
      <c r="BD302" s="34">
        <f>IF(ISNUMBER(MATCH(BB302,$BB$6:BB301,0)),2,"")</f>
        <v>2</v>
      </c>
      <c r="BE302" s="34" t="str">
        <f t="shared" si="232"/>
        <v/>
      </c>
      <c r="BK302" s="81">
        <f>IFERROR(IF(D302="",0,MATCH(D302,$D$6:D301,0)),0)+BL302</f>
        <v>0</v>
      </c>
      <c r="BL302" s="81">
        <f t="shared" si="233"/>
        <v>0</v>
      </c>
    </row>
    <row r="303" spans="2:64" x14ac:dyDescent="0.25">
      <c r="B303" s="5">
        <v>297</v>
      </c>
      <c r="C303" s="35" t="str">
        <f>IFERROR(IF(Calculation!D303="","",1),"")</f>
        <v/>
      </c>
      <c r="D303" s="67" t="str">
        <f>IFERROR(IF(INDEX(Mindmap!$B$9:$B$408,B303,1)=0,"",INDEX(Mindmap!$B$9:$B$408,B303,1)),"")</f>
        <v/>
      </c>
      <c r="E303" s="67">
        <f t="shared" si="217"/>
        <v>999999999</v>
      </c>
      <c r="F303" s="67" t="str">
        <f t="shared" si="235"/>
        <v/>
      </c>
      <c r="G303" s="67" t="str">
        <f t="shared" si="236"/>
        <v/>
      </c>
      <c r="H303" s="67" t="str">
        <f t="shared" si="237"/>
        <v/>
      </c>
      <c r="I303" s="67" t="str">
        <f t="shared" si="238"/>
        <v/>
      </c>
      <c r="J303" s="67" t="str">
        <f t="shared" si="239"/>
        <v/>
      </c>
      <c r="K303" s="67" t="str">
        <f t="shared" si="240"/>
        <v/>
      </c>
      <c r="L303" s="67" t="str">
        <f t="shared" si="241"/>
        <v/>
      </c>
      <c r="M303" s="67" t="str">
        <f t="shared" si="242"/>
        <v/>
      </c>
      <c r="N303" s="67" t="str">
        <f t="shared" si="243"/>
        <v/>
      </c>
      <c r="O303" s="67" t="str">
        <f t="shared" si="244"/>
        <v/>
      </c>
      <c r="P303" s="67" t="str">
        <f t="shared" si="245"/>
        <v/>
      </c>
      <c r="Q303" s="67" t="str">
        <f t="shared" si="246"/>
        <v/>
      </c>
      <c r="R303" s="37" t="str">
        <f t="shared" si="218"/>
        <v/>
      </c>
      <c r="S303" s="67">
        <f t="shared" si="224"/>
        <v>999999999</v>
      </c>
      <c r="T303" s="67" t="str">
        <f t="shared" si="219"/>
        <v/>
      </c>
      <c r="U303" s="68" t="str">
        <f>IFERROR(""&amp;INDEX(automaticUpdate,MATCH(Calculation!T303,changerange,0),1),"")</f>
        <v/>
      </c>
      <c r="V303" s="68" t="str">
        <f>IFERROR(IF(LEN(INDEX(Mindmap!$D$9:$D$407,MATCH(Calculation!T303,changerange,0),1))=0,"",INDEX(Mindmap!$D$9:$D$407,MATCH(Calculation!T303,changerange,0),1)),"")</f>
        <v/>
      </c>
      <c r="W303" s="67" t="str">
        <f t="shared" si="247"/>
        <v xml:space="preserve"> - </v>
      </c>
      <c r="X303" s="34" t="str">
        <f t="array" ref="X303">IFERROR(IF(AND(LEN(T303)&gt;0, Y303&gt;1),IF(MATCH(1,(IFERROR(SEARCH(T303&amp;".",$T$7:$T$406),0)),0)&gt;0,""),""),maxL)</f>
        <v/>
      </c>
      <c r="Y303" s="35" t="str">
        <f t="shared" si="225"/>
        <v/>
      </c>
      <c r="Z303" s="34" t="str">
        <f t="shared" si="220"/>
        <v/>
      </c>
      <c r="AA303" s="36" t="str">
        <f t="shared" si="221"/>
        <v/>
      </c>
      <c r="AB303" s="34" t="str">
        <f t="shared" si="248"/>
        <v/>
      </c>
      <c r="AC303" s="35" t="str">
        <f t="shared" si="249"/>
        <v/>
      </c>
      <c r="AH303" s="80" t="str">
        <f t="shared" si="222"/>
        <v/>
      </c>
      <c r="AI303" s="39" t="str">
        <f t="array" aca="1" ref="AI303" ca="1">IF(AND(X303="",ISNUMBER(Y303)),IF(Y303=1,IF($AJ$5&lt;=COUNTIF($Y$7:$Y$406,1),COUNTIF($Y$7:Y303,1),IFERROR(IF($BI$20="Y",0.5,1)*$AJ$5*COUNTIF($Y$7:Y303,1)/(1+COUNTIF($Y$7:$Y$406,1)), COUNTIF($Y$7:Y303,1))),
IF(OR(Y304=Y305,AND(Y304&gt;Y303,Y302&gt;=Y303)),AVERAGE(OFFSET(AJ303,0,0,IFERROR(MATCH(TRUE,Y304:$Y$406&lt;=Y303,0),406),1)),MIN(OFFSET(AJ303,0,0,IFERROR(MATCH(Y303,Y304:$Y$406,0),406),1)))),"")</f>
        <v/>
      </c>
      <c r="AJ303" s="40" t="str">
        <f>IF(ISNUMBER(X303),COUNT($X$7:X303),"")</f>
        <v/>
      </c>
      <c r="AL303" s="40" t="str">
        <f t="shared" si="226"/>
        <v/>
      </c>
      <c r="AM303" s="40" t="str">
        <f t="shared" si="227"/>
        <v/>
      </c>
      <c r="AP303" s="34" t="str">
        <f t="shared" si="228"/>
        <v/>
      </c>
      <c r="AQ303" s="34" t="str">
        <f t="shared" si="223"/>
        <v/>
      </c>
      <c r="AS303" s="5"/>
      <c r="AT303" s="16"/>
      <c r="AU303" s="16"/>
      <c r="AV303" s="108"/>
      <c r="AW303" s="109"/>
      <c r="AX303" s="34" t="str">
        <f t="shared" si="229"/>
        <v/>
      </c>
      <c r="AY303" s="34" t="str">
        <f t="shared" si="230"/>
        <v/>
      </c>
      <c r="BA303" s="91" t="str">
        <f>IF(OR(BB303="",BC303&lt;&gt;"",BD303&lt;&gt;""),"",COUNT($BA$6:BA302)+1)</f>
        <v/>
      </c>
      <c r="BB303" s="90" t="str">
        <f t="shared" si="234"/>
        <v/>
      </c>
      <c r="BC303" s="41" t="str">
        <f t="shared" si="231"/>
        <v>132</v>
      </c>
      <c r="BD303" s="34">
        <f>IF(ISNUMBER(MATCH(BB303,$BB$6:BB302,0)),2,"")</f>
        <v>2</v>
      </c>
      <c r="BE303" s="34" t="str">
        <f t="shared" si="232"/>
        <v/>
      </c>
      <c r="BK303" s="81">
        <f>IFERROR(IF(D303="",0,MATCH(D303,$D$6:D302,0)),0)+BL303</f>
        <v>0</v>
      </c>
      <c r="BL303" s="81">
        <f t="shared" si="233"/>
        <v>0</v>
      </c>
    </row>
    <row r="304" spans="2:64" x14ac:dyDescent="0.25">
      <c r="B304" s="5">
        <v>298</v>
      </c>
      <c r="C304" s="35" t="str">
        <f>IFERROR(IF(Calculation!D304="","",1),"")</f>
        <v/>
      </c>
      <c r="D304" s="67" t="str">
        <f>IFERROR(IF(INDEX(Mindmap!$B$9:$B$408,B304,1)=0,"",INDEX(Mindmap!$B$9:$B$408,B304,1)),"")</f>
        <v/>
      </c>
      <c r="E304" s="67">
        <f t="shared" si="217"/>
        <v>999999999</v>
      </c>
      <c r="F304" s="67" t="str">
        <f t="shared" si="235"/>
        <v/>
      </c>
      <c r="G304" s="67" t="str">
        <f t="shared" si="236"/>
        <v/>
      </c>
      <c r="H304" s="67" t="str">
        <f t="shared" si="237"/>
        <v/>
      </c>
      <c r="I304" s="67" t="str">
        <f t="shared" si="238"/>
        <v/>
      </c>
      <c r="J304" s="67" t="str">
        <f t="shared" si="239"/>
        <v/>
      </c>
      <c r="K304" s="67" t="str">
        <f t="shared" si="240"/>
        <v/>
      </c>
      <c r="L304" s="67" t="str">
        <f t="shared" si="241"/>
        <v/>
      </c>
      <c r="M304" s="67" t="str">
        <f t="shared" si="242"/>
        <v/>
      </c>
      <c r="N304" s="67" t="str">
        <f t="shared" si="243"/>
        <v/>
      </c>
      <c r="O304" s="67" t="str">
        <f t="shared" si="244"/>
        <v/>
      </c>
      <c r="P304" s="67" t="str">
        <f t="shared" si="245"/>
        <v/>
      </c>
      <c r="Q304" s="67" t="str">
        <f t="shared" si="246"/>
        <v/>
      </c>
      <c r="R304" s="37" t="str">
        <f t="shared" si="218"/>
        <v/>
      </c>
      <c r="S304" s="67">
        <f t="shared" si="224"/>
        <v>999999999</v>
      </c>
      <c r="T304" s="67" t="str">
        <f t="shared" si="219"/>
        <v/>
      </c>
      <c r="U304" s="68" t="str">
        <f>IFERROR(""&amp;INDEX(automaticUpdate,MATCH(Calculation!T304,changerange,0),1),"")</f>
        <v/>
      </c>
      <c r="V304" s="68" t="str">
        <f>IFERROR(IF(LEN(INDEX(Mindmap!$D$9:$D$407,MATCH(Calculation!T304,changerange,0),1))=0,"",INDEX(Mindmap!$D$9:$D$407,MATCH(Calculation!T304,changerange,0),1)),"")</f>
        <v/>
      </c>
      <c r="W304" s="67" t="str">
        <f t="shared" si="247"/>
        <v xml:space="preserve"> - </v>
      </c>
      <c r="X304" s="34" t="str">
        <f t="array" ref="X304">IFERROR(IF(AND(LEN(T304)&gt;0, Y304&gt;1),IF(MATCH(1,(IFERROR(SEARCH(T304&amp;".",$T$7:$T$406),0)),0)&gt;0,""),""),maxL)</f>
        <v/>
      </c>
      <c r="Y304" s="35" t="str">
        <f t="shared" si="225"/>
        <v/>
      </c>
      <c r="Z304" s="34" t="str">
        <f t="shared" si="220"/>
        <v/>
      </c>
      <c r="AA304" s="36" t="str">
        <f t="shared" si="221"/>
        <v/>
      </c>
      <c r="AB304" s="34" t="str">
        <f t="shared" si="248"/>
        <v/>
      </c>
      <c r="AC304" s="35" t="str">
        <f t="shared" si="249"/>
        <v/>
      </c>
      <c r="AH304" s="80" t="str">
        <f t="shared" si="222"/>
        <v/>
      </c>
      <c r="AI304" s="39" t="str">
        <f t="array" aca="1" ref="AI304" ca="1">IF(AND(X304="",ISNUMBER(Y304)),IF(Y304=1,IF($AJ$5&lt;=COUNTIF($Y$7:$Y$406,1),COUNTIF($Y$7:Y304,1),IFERROR(IF($BI$20="Y",0.5,1)*$AJ$5*COUNTIF($Y$7:Y304,1)/(1+COUNTIF($Y$7:$Y$406,1)), COUNTIF($Y$7:Y304,1))),
IF(OR(Y305=Y306,AND(Y305&gt;Y304,Y303&gt;=Y304)),AVERAGE(OFFSET(AJ304,0,0,IFERROR(MATCH(TRUE,Y305:$Y$406&lt;=Y304,0),406),1)),MIN(OFFSET(AJ304,0,0,IFERROR(MATCH(Y304,Y305:$Y$406,0),406),1)))),"")</f>
        <v/>
      </c>
      <c r="AJ304" s="40" t="str">
        <f>IF(ISNUMBER(X304),COUNT($X$7:X304),"")</f>
        <v/>
      </c>
      <c r="AL304" s="40" t="str">
        <f t="shared" si="226"/>
        <v/>
      </c>
      <c r="AM304" s="40" t="str">
        <f t="shared" si="227"/>
        <v/>
      </c>
      <c r="AP304" s="34" t="str">
        <f t="shared" si="228"/>
        <v/>
      </c>
      <c r="AQ304" s="34" t="str">
        <f t="shared" si="223"/>
        <v/>
      </c>
      <c r="AS304" s="5"/>
      <c r="AT304" s="16"/>
      <c r="AU304" s="16"/>
      <c r="AV304" s="108"/>
      <c r="AW304" s="109"/>
      <c r="AX304" s="34" t="str">
        <f t="shared" si="229"/>
        <v/>
      </c>
      <c r="AY304" s="34" t="str">
        <f t="shared" si="230"/>
        <v/>
      </c>
      <c r="BA304" s="91" t="str">
        <f>IF(OR(BB304="",BC304&lt;&gt;"",BD304&lt;&gt;""),"",COUNT($BA$6:BA303)+1)</f>
        <v/>
      </c>
      <c r="BB304" s="90" t="str">
        <f t="shared" si="234"/>
        <v/>
      </c>
      <c r="BC304" s="41" t="str">
        <f t="shared" si="231"/>
        <v>132</v>
      </c>
      <c r="BD304" s="34">
        <f>IF(ISNUMBER(MATCH(BB304,$BB$6:BB303,0)),2,"")</f>
        <v>2</v>
      </c>
      <c r="BE304" s="34" t="str">
        <f t="shared" si="232"/>
        <v/>
      </c>
      <c r="BK304" s="81">
        <f>IFERROR(IF(D304="",0,MATCH(D304,$D$6:D303,0)),0)+BL304</f>
        <v>0</v>
      </c>
      <c r="BL304" s="81">
        <f t="shared" si="233"/>
        <v>0</v>
      </c>
    </row>
    <row r="305" spans="2:64" x14ac:dyDescent="0.25">
      <c r="B305" s="5">
        <v>299</v>
      </c>
      <c r="C305" s="35" t="str">
        <f>IFERROR(IF(Calculation!D305="","",1),"")</f>
        <v/>
      </c>
      <c r="D305" s="67" t="str">
        <f>IFERROR(IF(INDEX(Mindmap!$B$9:$B$408,B305,1)=0,"",INDEX(Mindmap!$B$9:$B$408,B305,1)),"")</f>
        <v/>
      </c>
      <c r="E305" s="67">
        <f t="shared" si="217"/>
        <v>999999999</v>
      </c>
      <c r="F305" s="67" t="str">
        <f t="shared" si="235"/>
        <v/>
      </c>
      <c r="G305" s="67" t="str">
        <f t="shared" si="236"/>
        <v/>
      </c>
      <c r="H305" s="67" t="str">
        <f t="shared" si="237"/>
        <v/>
      </c>
      <c r="I305" s="67" t="str">
        <f t="shared" si="238"/>
        <v/>
      </c>
      <c r="J305" s="67" t="str">
        <f t="shared" si="239"/>
        <v/>
      </c>
      <c r="K305" s="67" t="str">
        <f t="shared" si="240"/>
        <v/>
      </c>
      <c r="L305" s="67" t="str">
        <f t="shared" si="241"/>
        <v/>
      </c>
      <c r="M305" s="67" t="str">
        <f t="shared" si="242"/>
        <v/>
      </c>
      <c r="N305" s="67" t="str">
        <f t="shared" si="243"/>
        <v/>
      </c>
      <c r="O305" s="67" t="str">
        <f t="shared" si="244"/>
        <v/>
      </c>
      <c r="P305" s="67" t="str">
        <f t="shared" si="245"/>
        <v/>
      </c>
      <c r="Q305" s="67" t="str">
        <f t="shared" si="246"/>
        <v/>
      </c>
      <c r="R305" s="37" t="str">
        <f t="shared" si="218"/>
        <v/>
      </c>
      <c r="S305" s="67">
        <f t="shared" si="224"/>
        <v>999999999</v>
      </c>
      <c r="T305" s="67" t="str">
        <f t="shared" si="219"/>
        <v/>
      </c>
      <c r="U305" s="68" t="str">
        <f>IFERROR(""&amp;INDEX(automaticUpdate,MATCH(Calculation!T305,changerange,0),1),"")</f>
        <v/>
      </c>
      <c r="V305" s="68" t="str">
        <f>IFERROR(IF(LEN(INDEX(Mindmap!$D$9:$D$407,MATCH(Calculation!T305,changerange,0),1))=0,"",INDEX(Mindmap!$D$9:$D$407,MATCH(Calculation!T305,changerange,0),1)),"")</f>
        <v/>
      </c>
      <c r="W305" s="67" t="str">
        <f t="shared" si="247"/>
        <v xml:space="preserve"> - </v>
      </c>
      <c r="X305" s="34" t="str">
        <f t="array" ref="X305">IFERROR(IF(AND(LEN(T305)&gt;0, Y305&gt;1),IF(MATCH(1,(IFERROR(SEARCH(T305&amp;".",$T$7:$T$406),0)),0)&gt;0,""),""),maxL)</f>
        <v/>
      </c>
      <c r="Y305" s="35" t="str">
        <f t="shared" si="225"/>
        <v/>
      </c>
      <c r="Z305" s="34" t="str">
        <f t="shared" si="220"/>
        <v/>
      </c>
      <c r="AA305" s="36" t="str">
        <f t="shared" si="221"/>
        <v/>
      </c>
      <c r="AB305" s="34" t="str">
        <f t="shared" si="248"/>
        <v/>
      </c>
      <c r="AC305" s="35" t="str">
        <f t="shared" si="249"/>
        <v/>
      </c>
      <c r="AH305" s="80" t="str">
        <f t="shared" si="222"/>
        <v/>
      </c>
      <c r="AI305" s="39" t="str">
        <f t="array" aca="1" ref="AI305" ca="1">IF(AND(X305="",ISNUMBER(Y305)),IF(Y305=1,IF($AJ$5&lt;=COUNTIF($Y$7:$Y$406,1),COUNTIF($Y$7:Y305,1),IFERROR(IF($BI$20="Y",0.5,1)*$AJ$5*COUNTIF($Y$7:Y305,1)/(1+COUNTIF($Y$7:$Y$406,1)), COUNTIF($Y$7:Y305,1))),
IF(OR(Y306=Y307,AND(Y306&gt;Y305,Y304&gt;=Y305)),AVERAGE(OFFSET(AJ305,0,0,IFERROR(MATCH(TRUE,Y306:$Y$406&lt;=Y305,0),406),1)),MIN(OFFSET(AJ305,0,0,IFERROR(MATCH(Y305,Y306:$Y$406,0),406),1)))),"")</f>
        <v/>
      </c>
      <c r="AJ305" s="40" t="str">
        <f>IF(ISNUMBER(X305),COUNT($X$7:X305),"")</f>
        <v/>
      </c>
      <c r="AL305" s="40" t="str">
        <f t="shared" si="226"/>
        <v/>
      </c>
      <c r="AM305" s="40" t="str">
        <f t="shared" si="227"/>
        <v/>
      </c>
      <c r="AP305" s="34" t="str">
        <f t="shared" si="228"/>
        <v/>
      </c>
      <c r="AQ305" s="34" t="str">
        <f t="shared" si="223"/>
        <v/>
      </c>
      <c r="AS305" s="5"/>
      <c r="AT305" s="16"/>
      <c r="AU305" s="16"/>
      <c r="AV305" s="108"/>
      <c r="AW305" s="109"/>
      <c r="AX305" s="34" t="str">
        <f t="shared" si="229"/>
        <v/>
      </c>
      <c r="AY305" s="34" t="str">
        <f t="shared" si="230"/>
        <v/>
      </c>
      <c r="BA305" s="91" t="str">
        <f>IF(OR(BB305="",BC305&lt;&gt;"",BD305&lt;&gt;""),"",COUNT($BA$6:BA304)+1)</f>
        <v/>
      </c>
      <c r="BB305" s="90" t="str">
        <f t="shared" si="234"/>
        <v/>
      </c>
      <c r="BC305" s="41" t="str">
        <f t="shared" si="231"/>
        <v>132</v>
      </c>
      <c r="BD305" s="34">
        <f>IF(ISNUMBER(MATCH(BB305,$BB$6:BB304,0)),2,"")</f>
        <v>2</v>
      </c>
      <c r="BE305" s="34" t="str">
        <f t="shared" si="232"/>
        <v/>
      </c>
      <c r="BK305" s="81">
        <f>IFERROR(IF(D305="",0,MATCH(D305,$D$6:D304,0)),0)+BL305</f>
        <v>0</v>
      </c>
      <c r="BL305" s="81">
        <f t="shared" si="233"/>
        <v>0</v>
      </c>
    </row>
    <row r="306" spans="2:64" x14ac:dyDescent="0.25">
      <c r="B306" s="5">
        <v>300</v>
      </c>
      <c r="C306" s="35" t="str">
        <f>IFERROR(IF(Calculation!D306="","",1),"")</f>
        <v/>
      </c>
      <c r="D306" s="67" t="str">
        <f>IFERROR(IF(INDEX(Mindmap!$B$9:$B$408,B306,1)=0,"",INDEX(Mindmap!$B$9:$B$408,B306,1)),"")</f>
        <v/>
      </c>
      <c r="E306" s="67">
        <f t="shared" si="217"/>
        <v>999999999</v>
      </c>
      <c r="F306" s="67" t="str">
        <f t="shared" si="235"/>
        <v/>
      </c>
      <c r="G306" s="67" t="str">
        <f t="shared" si="236"/>
        <v/>
      </c>
      <c r="H306" s="67" t="str">
        <f t="shared" si="237"/>
        <v/>
      </c>
      <c r="I306" s="67" t="str">
        <f t="shared" si="238"/>
        <v/>
      </c>
      <c r="J306" s="67" t="str">
        <f t="shared" si="239"/>
        <v/>
      </c>
      <c r="K306" s="67" t="str">
        <f t="shared" si="240"/>
        <v/>
      </c>
      <c r="L306" s="67" t="str">
        <f t="shared" si="241"/>
        <v/>
      </c>
      <c r="M306" s="67" t="str">
        <f t="shared" si="242"/>
        <v/>
      </c>
      <c r="N306" s="67" t="str">
        <f t="shared" si="243"/>
        <v/>
      </c>
      <c r="O306" s="67" t="str">
        <f t="shared" si="244"/>
        <v/>
      </c>
      <c r="P306" s="67" t="str">
        <f t="shared" si="245"/>
        <v/>
      </c>
      <c r="Q306" s="67" t="str">
        <f t="shared" si="246"/>
        <v/>
      </c>
      <c r="R306" s="37" t="str">
        <f t="shared" si="218"/>
        <v/>
      </c>
      <c r="S306" s="67">
        <f t="shared" si="224"/>
        <v>999999999</v>
      </c>
      <c r="T306" s="67" t="str">
        <f t="shared" si="219"/>
        <v/>
      </c>
      <c r="U306" s="68" t="str">
        <f>IFERROR(""&amp;INDEX(automaticUpdate,MATCH(Calculation!T306,changerange,0),1),"")</f>
        <v/>
      </c>
      <c r="V306" s="68" t="str">
        <f>IFERROR(IF(LEN(INDEX(Mindmap!$D$9:$D$407,MATCH(Calculation!T306,changerange,0),1))=0,"",INDEX(Mindmap!$D$9:$D$407,MATCH(Calculation!T306,changerange,0),1)),"")</f>
        <v/>
      </c>
      <c r="W306" s="67" t="str">
        <f t="shared" si="247"/>
        <v xml:space="preserve"> - </v>
      </c>
      <c r="X306" s="34" t="str">
        <f t="array" ref="X306">IFERROR(IF(AND(LEN(T306)&gt;0, Y306&gt;1),IF(MATCH(1,(IFERROR(SEARCH(T306&amp;".",$T$7:$T$406),0)),0)&gt;0,""),""),maxL)</f>
        <v/>
      </c>
      <c r="Y306" s="35" t="str">
        <f t="shared" si="225"/>
        <v/>
      </c>
      <c r="Z306" s="34" t="str">
        <f t="shared" si="220"/>
        <v/>
      </c>
      <c r="AA306" s="36" t="str">
        <f t="shared" si="221"/>
        <v/>
      </c>
      <c r="AB306" s="34" t="str">
        <f t="shared" si="248"/>
        <v/>
      </c>
      <c r="AC306" s="35" t="str">
        <f t="shared" si="249"/>
        <v/>
      </c>
      <c r="AH306" s="80" t="str">
        <f t="shared" si="222"/>
        <v/>
      </c>
      <c r="AI306" s="39" t="str">
        <f t="array" aca="1" ref="AI306" ca="1">IF(AND(X306="",ISNUMBER(Y306)),IF(Y306=1,IF($AJ$5&lt;=COUNTIF($Y$7:$Y$406,1),COUNTIF($Y$7:Y306,1),IFERROR(IF($BI$20="Y",0.5,1)*$AJ$5*COUNTIF($Y$7:Y306,1)/(1+COUNTIF($Y$7:$Y$406,1)), COUNTIF($Y$7:Y306,1))),
IF(OR(Y307=Y308,AND(Y307&gt;Y306,Y305&gt;=Y306)),AVERAGE(OFFSET(AJ306,0,0,IFERROR(MATCH(TRUE,Y307:$Y$406&lt;=Y306,0),406),1)),MIN(OFFSET(AJ306,0,0,IFERROR(MATCH(Y306,Y307:$Y$406,0),406),1)))),"")</f>
        <v/>
      </c>
      <c r="AJ306" s="40" t="str">
        <f>IF(ISNUMBER(X306),COUNT($X$7:X306),"")</f>
        <v/>
      </c>
      <c r="AL306" s="40" t="str">
        <f t="shared" si="226"/>
        <v/>
      </c>
      <c r="AM306" s="40" t="str">
        <f t="shared" si="227"/>
        <v/>
      </c>
      <c r="AP306" s="34" t="str">
        <f t="shared" si="228"/>
        <v/>
      </c>
      <c r="AQ306" s="34" t="str">
        <f t="shared" si="223"/>
        <v/>
      </c>
      <c r="AS306" s="5"/>
      <c r="AT306" s="16"/>
      <c r="AU306" s="16"/>
      <c r="AV306" s="108"/>
      <c r="AW306" s="109"/>
      <c r="AX306" s="34" t="str">
        <f t="shared" si="229"/>
        <v/>
      </c>
      <c r="AY306" s="34" t="str">
        <f t="shared" si="230"/>
        <v/>
      </c>
      <c r="BA306" s="91" t="str">
        <f>IF(OR(BB306="",BC306&lt;&gt;"",BD306&lt;&gt;""),"",COUNT($BA$6:BA305)+1)</f>
        <v/>
      </c>
      <c r="BB306" s="90" t="str">
        <f t="shared" si="234"/>
        <v/>
      </c>
      <c r="BC306" s="41" t="str">
        <f t="shared" si="231"/>
        <v>132</v>
      </c>
      <c r="BD306" s="34">
        <f>IF(ISNUMBER(MATCH(BB306,$BB$6:BB305,0)),2,"")</f>
        <v>2</v>
      </c>
      <c r="BE306" s="34" t="str">
        <f t="shared" si="232"/>
        <v/>
      </c>
      <c r="BK306" s="81">
        <f>IFERROR(IF(D306="",0,MATCH(D306,$D$6:D305,0)),0)+BL306</f>
        <v>0</v>
      </c>
      <c r="BL306" s="81">
        <f t="shared" si="233"/>
        <v>0</v>
      </c>
    </row>
    <row r="307" spans="2:64" x14ac:dyDescent="0.25">
      <c r="B307" s="5">
        <v>301</v>
      </c>
      <c r="C307" s="35" t="str">
        <f>IFERROR(IF(Calculation!D307="","",1),"")</f>
        <v/>
      </c>
      <c r="D307" s="67" t="str">
        <f>IFERROR(IF(INDEX(Mindmap!$B$9:$B$408,B307,1)=0,"",INDEX(Mindmap!$B$9:$B$408,B307,1)),"")</f>
        <v/>
      </c>
      <c r="E307" s="67">
        <f t="shared" si="217"/>
        <v>999999999</v>
      </c>
      <c r="F307" s="67" t="str">
        <f t="shared" si="235"/>
        <v/>
      </c>
      <c r="G307" s="67" t="str">
        <f t="shared" si="236"/>
        <v/>
      </c>
      <c r="H307" s="67" t="str">
        <f t="shared" si="237"/>
        <v/>
      </c>
      <c r="I307" s="67" t="str">
        <f t="shared" si="238"/>
        <v/>
      </c>
      <c r="J307" s="67" t="str">
        <f t="shared" si="239"/>
        <v/>
      </c>
      <c r="K307" s="67" t="str">
        <f t="shared" si="240"/>
        <v/>
      </c>
      <c r="L307" s="67" t="str">
        <f t="shared" si="241"/>
        <v/>
      </c>
      <c r="M307" s="67" t="str">
        <f t="shared" si="242"/>
        <v/>
      </c>
      <c r="N307" s="67" t="str">
        <f t="shared" si="243"/>
        <v/>
      </c>
      <c r="O307" s="67" t="str">
        <f t="shared" si="244"/>
        <v/>
      </c>
      <c r="P307" s="67" t="str">
        <f t="shared" si="245"/>
        <v/>
      </c>
      <c r="Q307" s="67" t="str">
        <f t="shared" si="246"/>
        <v/>
      </c>
      <c r="R307" s="37" t="str">
        <f t="shared" si="218"/>
        <v/>
      </c>
      <c r="S307" s="67">
        <f t="shared" si="224"/>
        <v>999999999</v>
      </c>
      <c r="T307" s="67" t="str">
        <f t="shared" si="219"/>
        <v/>
      </c>
      <c r="U307" s="68" t="str">
        <f>IFERROR(""&amp;INDEX(automaticUpdate,MATCH(Calculation!T307,changerange,0),1),"")</f>
        <v/>
      </c>
      <c r="V307" s="68" t="str">
        <f>IFERROR(IF(LEN(INDEX(Mindmap!$D$9:$D$407,MATCH(Calculation!T307,changerange,0),1))=0,"",INDEX(Mindmap!$D$9:$D$407,MATCH(Calculation!T307,changerange,0),1)),"")</f>
        <v/>
      </c>
      <c r="W307" s="67" t="str">
        <f t="shared" si="247"/>
        <v xml:space="preserve"> - </v>
      </c>
      <c r="X307" s="34" t="str">
        <f t="array" ref="X307">IFERROR(IF(AND(LEN(T307)&gt;0, Y307&gt;1),IF(MATCH(1,(IFERROR(SEARCH(T307&amp;".",$T$7:$T$406),0)),0)&gt;0,""),""),maxL)</f>
        <v/>
      </c>
      <c r="Y307" s="35" t="str">
        <f t="shared" si="225"/>
        <v/>
      </c>
      <c r="Z307" s="34" t="str">
        <f t="shared" si="220"/>
        <v/>
      </c>
      <c r="AA307" s="36" t="str">
        <f t="shared" si="221"/>
        <v/>
      </c>
      <c r="AB307" s="34" t="str">
        <f t="shared" si="248"/>
        <v/>
      </c>
      <c r="AC307" s="35" t="str">
        <f t="shared" si="249"/>
        <v/>
      </c>
      <c r="AH307" s="80" t="str">
        <f t="shared" si="222"/>
        <v/>
      </c>
      <c r="AI307" s="39" t="str">
        <f t="array" aca="1" ref="AI307" ca="1">IF(AND(X307="",ISNUMBER(Y307)),IF(Y307=1,IF($AJ$5&lt;=COUNTIF($Y$7:$Y$406,1),COUNTIF($Y$7:Y307,1),IFERROR(IF($BI$20="Y",0.5,1)*$AJ$5*COUNTIF($Y$7:Y307,1)/(1+COUNTIF($Y$7:$Y$406,1)), COUNTIF($Y$7:Y307,1))),
IF(OR(Y308=Y309,AND(Y308&gt;Y307,Y306&gt;=Y307)),AVERAGE(OFFSET(AJ307,0,0,IFERROR(MATCH(TRUE,Y308:$Y$406&lt;=Y307,0),406),1)),MIN(OFFSET(AJ307,0,0,IFERROR(MATCH(Y307,Y308:$Y$406,0),406),1)))),"")</f>
        <v/>
      </c>
      <c r="AJ307" s="40" t="str">
        <f>IF(ISNUMBER(X307),COUNT($X$7:X307),"")</f>
        <v/>
      </c>
      <c r="AL307" s="40" t="str">
        <f t="shared" si="226"/>
        <v/>
      </c>
      <c r="AM307" s="40" t="str">
        <f t="shared" si="227"/>
        <v/>
      </c>
      <c r="AP307" s="34" t="str">
        <f t="shared" si="228"/>
        <v/>
      </c>
      <c r="AQ307" s="34" t="str">
        <f t="shared" si="223"/>
        <v/>
      </c>
      <c r="AS307" s="5"/>
      <c r="AT307" s="16"/>
      <c r="AU307" s="16"/>
      <c r="AV307" s="108"/>
      <c r="AW307" s="109"/>
      <c r="AX307" s="34" t="str">
        <f t="shared" si="229"/>
        <v/>
      </c>
      <c r="AY307" s="34" t="str">
        <f t="shared" si="230"/>
        <v/>
      </c>
      <c r="BA307" s="91" t="str">
        <f>IF(OR(BB307="",BC307&lt;&gt;"",BD307&lt;&gt;""),"",COUNT($BA$6:BA306)+1)</f>
        <v/>
      </c>
      <c r="BB307" s="90" t="str">
        <f t="shared" si="234"/>
        <v/>
      </c>
      <c r="BC307" s="41" t="str">
        <f t="shared" si="231"/>
        <v>132</v>
      </c>
      <c r="BD307" s="34">
        <f>IF(ISNUMBER(MATCH(BB307,$BB$6:BB306,0)),2,"")</f>
        <v>2</v>
      </c>
      <c r="BE307" s="34" t="str">
        <f t="shared" si="232"/>
        <v/>
      </c>
      <c r="BK307" s="81">
        <f>IFERROR(IF(D307="",0,MATCH(D307,$D$6:D306,0)),0)+BL307</f>
        <v>0</v>
      </c>
      <c r="BL307" s="81">
        <f t="shared" si="233"/>
        <v>0</v>
      </c>
    </row>
    <row r="308" spans="2:64" x14ac:dyDescent="0.25">
      <c r="B308" s="5">
        <v>302</v>
      </c>
      <c r="C308" s="35" t="str">
        <f>IFERROR(IF(Calculation!D308="","",1),"")</f>
        <v/>
      </c>
      <c r="D308" s="67" t="str">
        <f>IFERROR(IF(INDEX(Mindmap!$B$9:$B$408,B308,1)=0,"",INDEX(Mindmap!$B$9:$B$408,B308,1)),"")</f>
        <v/>
      </c>
      <c r="E308" s="67">
        <f t="shared" si="217"/>
        <v>999999999</v>
      </c>
      <c r="F308" s="67" t="str">
        <f t="shared" si="235"/>
        <v/>
      </c>
      <c r="G308" s="67" t="str">
        <f t="shared" si="236"/>
        <v/>
      </c>
      <c r="H308" s="67" t="str">
        <f t="shared" si="237"/>
        <v/>
      </c>
      <c r="I308" s="67" t="str">
        <f t="shared" si="238"/>
        <v/>
      </c>
      <c r="J308" s="67" t="str">
        <f t="shared" si="239"/>
        <v/>
      </c>
      <c r="K308" s="67" t="str">
        <f t="shared" si="240"/>
        <v/>
      </c>
      <c r="L308" s="67" t="str">
        <f t="shared" si="241"/>
        <v/>
      </c>
      <c r="M308" s="67" t="str">
        <f t="shared" si="242"/>
        <v/>
      </c>
      <c r="N308" s="67" t="str">
        <f t="shared" si="243"/>
        <v/>
      </c>
      <c r="O308" s="67" t="str">
        <f t="shared" si="244"/>
        <v/>
      </c>
      <c r="P308" s="67" t="str">
        <f t="shared" si="245"/>
        <v/>
      </c>
      <c r="Q308" s="67" t="str">
        <f t="shared" si="246"/>
        <v/>
      </c>
      <c r="R308" s="37" t="str">
        <f t="shared" si="218"/>
        <v/>
      </c>
      <c r="S308" s="67">
        <f t="shared" si="224"/>
        <v>999999999</v>
      </c>
      <c r="T308" s="67" t="str">
        <f t="shared" si="219"/>
        <v/>
      </c>
      <c r="U308" s="68" t="str">
        <f>IFERROR(""&amp;INDEX(automaticUpdate,MATCH(Calculation!T308,changerange,0),1),"")</f>
        <v/>
      </c>
      <c r="V308" s="68" t="str">
        <f>IFERROR(IF(LEN(INDEX(Mindmap!$D$9:$D$407,MATCH(Calculation!T308,changerange,0),1))=0,"",INDEX(Mindmap!$D$9:$D$407,MATCH(Calculation!T308,changerange,0),1)),"")</f>
        <v/>
      </c>
      <c r="W308" s="67" t="str">
        <f t="shared" si="247"/>
        <v xml:space="preserve"> - </v>
      </c>
      <c r="X308" s="34" t="str">
        <f t="array" ref="X308">IFERROR(IF(AND(LEN(T308)&gt;0, Y308&gt;1),IF(MATCH(1,(IFERROR(SEARCH(T308&amp;".",$T$7:$T$406),0)),0)&gt;0,""),""),maxL)</f>
        <v/>
      </c>
      <c r="Y308" s="35" t="str">
        <f t="shared" si="225"/>
        <v/>
      </c>
      <c r="Z308" s="34" t="str">
        <f t="shared" si="220"/>
        <v/>
      </c>
      <c r="AA308" s="36" t="str">
        <f t="shared" si="221"/>
        <v/>
      </c>
      <c r="AB308" s="34" t="str">
        <f t="shared" si="248"/>
        <v/>
      </c>
      <c r="AC308" s="35" t="str">
        <f t="shared" si="249"/>
        <v/>
      </c>
      <c r="AH308" s="80" t="str">
        <f t="shared" si="222"/>
        <v/>
      </c>
      <c r="AI308" s="39" t="str">
        <f t="array" aca="1" ref="AI308" ca="1">IF(AND(X308="",ISNUMBER(Y308)),IF(Y308=1,IF($AJ$5&lt;=COUNTIF($Y$7:$Y$406,1),COUNTIF($Y$7:Y308,1),IFERROR(IF($BI$20="Y",0.5,1)*$AJ$5*COUNTIF($Y$7:Y308,1)/(1+COUNTIF($Y$7:$Y$406,1)), COUNTIF($Y$7:Y308,1))),
IF(OR(Y309=Y310,AND(Y309&gt;Y308,Y307&gt;=Y308)),AVERAGE(OFFSET(AJ308,0,0,IFERROR(MATCH(TRUE,Y309:$Y$406&lt;=Y308,0),406),1)),MIN(OFFSET(AJ308,0,0,IFERROR(MATCH(Y308,Y309:$Y$406,0),406),1)))),"")</f>
        <v/>
      </c>
      <c r="AJ308" s="40" t="str">
        <f>IF(ISNUMBER(X308),COUNT($X$7:X308),"")</f>
        <v/>
      </c>
      <c r="AL308" s="40" t="str">
        <f t="shared" si="226"/>
        <v/>
      </c>
      <c r="AM308" s="40" t="str">
        <f t="shared" si="227"/>
        <v/>
      </c>
      <c r="AP308" s="34" t="str">
        <f t="shared" si="228"/>
        <v/>
      </c>
      <c r="AQ308" s="34" t="str">
        <f t="shared" si="223"/>
        <v/>
      </c>
      <c r="AS308" s="5"/>
      <c r="AT308" s="16"/>
      <c r="AU308" s="16"/>
      <c r="AV308" s="108"/>
      <c r="AW308" s="109"/>
      <c r="AX308" s="34" t="str">
        <f t="shared" si="229"/>
        <v/>
      </c>
      <c r="AY308" s="34" t="str">
        <f t="shared" si="230"/>
        <v/>
      </c>
      <c r="BA308" s="91" t="str">
        <f>IF(OR(BB308="",BC308&lt;&gt;"",BD308&lt;&gt;""),"",COUNT($BA$6:BA307)+1)</f>
        <v/>
      </c>
      <c r="BB308" s="90" t="str">
        <f t="shared" si="234"/>
        <v/>
      </c>
      <c r="BC308" s="41" t="str">
        <f t="shared" si="231"/>
        <v>132</v>
      </c>
      <c r="BD308" s="34">
        <f>IF(ISNUMBER(MATCH(BB308,$BB$6:BB307,0)),2,"")</f>
        <v>2</v>
      </c>
      <c r="BE308" s="34" t="str">
        <f t="shared" si="232"/>
        <v/>
      </c>
      <c r="BK308" s="81">
        <f>IFERROR(IF(D308="",0,MATCH(D308,$D$6:D307,0)),0)+BL308</f>
        <v>0</v>
      </c>
      <c r="BL308" s="81">
        <f t="shared" si="233"/>
        <v>0</v>
      </c>
    </row>
    <row r="309" spans="2:64" x14ac:dyDescent="0.25">
      <c r="B309" s="5">
        <v>303</v>
      </c>
      <c r="C309" s="35" t="str">
        <f>IFERROR(IF(Calculation!D309="","",1),"")</f>
        <v/>
      </c>
      <c r="D309" s="67" t="str">
        <f>IFERROR(IF(INDEX(Mindmap!$B$9:$B$408,B309,1)=0,"",INDEX(Mindmap!$B$9:$B$408,B309,1)),"")</f>
        <v/>
      </c>
      <c r="E309" s="67">
        <f t="shared" si="217"/>
        <v>999999999</v>
      </c>
      <c r="F309" s="67" t="str">
        <f t="shared" si="235"/>
        <v/>
      </c>
      <c r="G309" s="67" t="str">
        <f t="shared" si="236"/>
        <v/>
      </c>
      <c r="H309" s="67" t="str">
        <f t="shared" si="237"/>
        <v/>
      </c>
      <c r="I309" s="67" t="str">
        <f t="shared" si="238"/>
        <v/>
      </c>
      <c r="J309" s="67" t="str">
        <f t="shared" si="239"/>
        <v/>
      </c>
      <c r="K309" s="67" t="str">
        <f t="shared" si="240"/>
        <v/>
      </c>
      <c r="L309" s="67" t="str">
        <f t="shared" si="241"/>
        <v/>
      </c>
      <c r="M309" s="67" t="str">
        <f t="shared" si="242"/>
        <v/>
      </c>
      <c r="N309" s="67" t="str">
        <f t="shared" si="243"/>
        <v/>
      </c>
      <c r="O309" s="67" t="str">
        <f t="shared" si="244"/>
        <v/>
      </c>
      <c r="P309" s="67" t="str">
        <f t="shared" si="245"/>
        <v/>
      </c>
      <c r="Q309" s="67" t="str">
        <f t="shared" si="246"/>
        <v/>
      </c>
      <c r="R309" s="37" t="str">
        <f t="shared" si="218"/>
        <v/>
      </c>
      <c r="S309" s="67">
        <f t="shared" si="224"/>
        <v>999999999</v>
      </c>
      <c r="T309" s="67" t="str">
        <f t="shared" si="219"/>
        <v/>
      </c>
      <c r="U309" s="68" t="str">
        <f>IFERROR(""&amp;INDEX(automaticUpdate,MATCH(Calculation!T309,changerange,0),1),"")</f>
        <v/>
      </c>
      <c r="V309" s="68" t="str">
        <f>IFERROR(IF(LEN(INDEX(Mindmap!$D$9:$D$407,MATCH(Calculation!T309,changerange,0),1))=0,"",INDEX(Mindmap!$D$9:$D$407,MATCH(Calculation!T309,changerange,0),1)),"")</f>
        <v/>
      </c>
      <c r="W309" s="67" t="str">
        <f t="shared" si="247"/>
        <v xml:space="preserve"> - </v>
      </c>
      <c r="X309" s="34" t="str">
        <f t="array" ref="X309">IFERROR(IF(AND(LEN(T309)&gt;0, Y309&gt;1),IF(MATCH(1,(IFERROR(SEARCH(T309&amp;".",$T$7:$T$406),0)),0)&gt;0,""),""),maxL)</f>
        <v/>
      </c>
      <c r="Y309" s="35" t="str">
        <f t="shared" si="225"/>
        <v/>
      </c>
      <c r="Z309" s="34" t="str">
        <f t="shared" si="220"/>
        <v/>
      </c>
      <c r="AA309" s="36" t="str">
        <f t="shared" si="221"/>
        <v/>
      </c>
      <c r="AB309" s="34" t="str">
        <f t="shared" si="248"/>
        <v/>
      </c>
      <c r="AC309" s="35" t="str">
        <f t="shared" si="249"/>
        <v/>
      </c>
      <c r="AH309" s="80" t="str">
        <f t="shared" si="222"/>
        <v/>
      </c>
      <c r="AI309" s="39" t="str">
        <f t="array" aca="1" ref="AI309" ca="1">IF(AND(X309="",ISNUMBER(Y309)),IF(Y309=1,IF($AJ$5&lt;=COUNTIF($Y$7:$Y$406,1),COUNTIF($Y$7:Y309,1),IFERROR(IF($BI$20="Y",0.5,1)*$AJ$5*COUNTIF($Y$7:Y309,1)/(1+COUNTIF($Y$7:$Y$406,1)), COUNTIF($Y$7:Y309,1))),
IF(OR(Y310=Y311,AND(Y310&gt;Y309,Y308&gt;=Y309)),AVERAGE(OFFSET(AJ309,0,0,IFERROR(MATCH(TRUE,Y310:$Y$406&lt;=Y309,0),406),1)),MIN(OFFSET(AJ309,0,0,IFERROR(MATCH(Y309,Y310:$Y$406,0),406),1)))),"")</f>
        <v/>
      </c>
      <c r="AJ309" s="40" t="str">
        <f>IF(ISNUMBER(X309),COUNT($X$7:X309),"")</f>
        <v/>
      </c>
      <c r="AL309" s="40" t="str">
        <f t="shared" si="226"/>
        <v/>
      </c>
      <c r="AM309" s="40" t="str">
        <f t="shared" si="227"/>
        <v/>
      </c>
      <c r="AP309" s="34" t="str">
        <f t="shared" si="228"/>
        <v/>
      </c>
      <c r="AQ309" s="34" t="str">
        <f t="shared" si="223"/>
        <v/>
      </c>
      <c r="AS309" s="5"/>
      <c r="AT309" s="16"/>
      <c r="AU309" s="16"/>
      <c r="AV309" s="108"/>
      <c r="AW309" s="109"/>
      <c r="AX309" s="34" t="str">
        <f t="shared" si="229"/>
        <v/>
      </c>
      <c r="AY309" s="34" t="str">
        <f t="shared" si="230"/>
        <v/>
      </c>
      <c r="BA309" s="91" t="str">
        <f>IF(OR(BB309="",BC309&lt;&gt;"",BD309&lt;&gt;""),"",COUNT($BA$6:BA308)+1)</f>
        <v/>
      </c>
      <c r="BB309" s="90" t="str">
        <f t="shared" si="234"/>
        <v/>
      </c>
      <c r="BC309" s="41" t="str">
        <f t="shared" si="231"/>
        <v>132</v>
      </c>
      <c r="BD309" s="34">
        <f>IF(ISNUMBER(MATCH(BB309,$BB$6:BB308,0)),2,"")</f>
        <v>2</v>
      </c>
      <c r="BE309" s="34" t="str">
        <f t="shared" si="232"/>
        <v/>
      </c>
      <c r="BK309" s="81">
        <f>IFERROR(IF(D309="",0,MATCH(D309,$D$6:D308,0)),0)+BL309</f>
        <v>0</v>
      </c>
      <c r="BL309" s="81">
        <f t="shared" si="233"/>
        <v>0</v>
      </c>
    </row>
    <row r="310" spans="2:64" x14ac:dyDescent="0.25">
      <c r="B310" s="5">
        <v>304</v>
      </c>
      <c r="C310" s="35" t="str">
        <f>IFERROR(IF(Calculation!D310="","",1),"")</f>
        <v/>
      </c>
      <c r="D310" s="67" t="str">
        <f>IFERROR(IF(INDEX(Mindmap!$B$9:$B$408,B310,1)=0,"",INDEX(Mindmap!$B$9:$B$408,B310,1)),"")</f>
        <v/>
      </c>
      <c r="E310" s="67">
        <f t="shared" si="217"/>
        <v>999999999</v>
      </c>
      <c r="F310" s="67" t="str">
        <f t="shared" si="235"/>
        <v/>
      </c>
      <c r="G310" s="67" t="str">
        <f t="shared" si="236"/>
        <v/>
      </c>
      <c r="H310" s="67" t="str">
        <f t="shared" si="237"/>
        <v/>
      </c>
      <c r="I310" s="67" t="str">
        <f t="shared" si="238"/>
        <v/>
      </c>
      <c r="J310" s="67" t="str">
        <f t="shared" si="239"/>
        <v/>
      </c>
      <c r="K310" s="67" t="str">
        <f t="shared" si="240"/>
        <v/>
      </c>
      <c r="L310" s="67" t="str">
        <f t="shared" si="241"/>
        <v/>
      </c>
      <c r="M310" s="67" t="str">
        <f t="shared" si="242"/>
        <v/>
      </c>
      <c r="N310" s="67" t="str">
        <f t="shared" si="243"/>
        <v/>
      </c>
      <c r="O310" s="67" t="str">
        <f t="shared" si="244"/>
        <v/>
      </c>
      <c r="P310" s="67" t="str">
        <f t="shared" si="245"/>
        <v/>
      </c>
      <c r="Q310" s="67" t="str">
        <f t="shared" si="246"/>
        <v/>
      </c>
      <c r="R310" s="37" t="str">
        <f t="shared" si="218"/>
        <v/>
      </c>
      <c r="S310" s="67">
        <f t="shared" si="224"/>
        <v>999999999</v>
      </c>
      <c r="T310" s="67" t="str">
        <f t="shared" si="219"/>
        <v/>
      </c>
      <c r="U310" s="68" t="str">
        <f>IFERROR(""&amp;INDEX(automaticUpdate,MATCH(Calculation!T310,changerange,0),1),"")</f>
        <v/>
      </c>
      <c r="V310" s="68" t="str">
        <f>IFERROR(IF(LEN(INDEX(Mindmap!$D$9:$D$407,MATCH(Calculation!T310,changerange,0),1))=0,"",INDEX(Mindmap!$D$9:$D$407,MATCH(Calculation!T310,changerange,0),1)),"")</f>
        <v/>
      </c>
      <c r="W310" s="67" t="str">
        <f t="shared" si="247"/>
        <v xml:space="preserve"> - </v>
      </c>
      <c r="X310" s="34" t="str">
        <f t="array" ref="X310">IFERROR(IF(AND(LEN(T310)&gt;0, Y310&gt;1),IF(MATCH(1,(IFERROR(SEARCH(T310&amp;".",$T$7:$T$406),0)),0)&gt;0,""),""),maxL)</f>
        <v/>
      </c>
      <c r="Y310" s="35" t="str">
        <f t="shared" si="225"/>
        <v/>
      </c>
      <c r="Z310" s="34" t="str">
        <f t="shared" si="220"/>
        <v/>
      </c>
      <c r="AA310" s="36" t="str">
        <f t="shared" si="221"/>
        <v/>
      </c>
      <c r="AB310" s="34" t="str">
        <f t="shared" si="248"/>
        <v/>
      </c>
      <c r="AC310" s="35" t="str">
        <f t="shared" si="249"/>
        <v/>
      </c>
      <c r="AH310" s="80" t="str">
        <f t="shared" si="222"/>
        <v/>
      </c>
      <c r="AI310" s="39" t="str">
        <f t="array" aca="1" ref="AI310" ca="1">IF(AND(X310="",ISNUMBER(Y310)),IF(Y310=1,IF($AJ$5&lt;=COUNTIF($Y$7:$Y$406,1),COUNTIF($Y$7:Y310,1),IFERROR(IF($BI$20="Y",0.5,1)*$AJ$5*COUNTIF($Y$7:Y310,1)/(1+COUNTIF($Y$7:$Y$406,1)), COUNTIF($Y$7:Y310,1))),
IF(OR(Y311=Y312,AND(Y311&gt;Y310,Y309&gt;=Y310)),AVERAGE(OFFSET(AJ310,0,0,IFERROR(MATCH(TRUE,Y311:$Y$406&lt;=Y310,0),406),1)),MIN(OFFSET(AJ310,0,0,IFERROR(MATCH(Y310,Y311:$Y$406,0),406),1)))),"")</f>
        <v/>
      </c>
      <c r="AJ310" s="40" t="str">
        <f>IF(ISNUMBER(X310),COUNT($X$7:X310),"")</f>
        <v/>
      </c>
      <c r="AL310" s="40" t="str">
        <f t="shared" si="226"/>
        <v/>
      </c>
      <c r="AM310" s="40" t="str">
        <f t="shared" si="227"/>
        <v/>
      </c>
      <c r="AP310" s="34" t="str">
        <f t="shared" si="228"/>
        <v/>
      </c>
      <c r="AQ310" s="34" t="str">
        <f t="shared" si="223"/>
        <v/>
      </c>
      <c r="AS310" s="5"/>
      <c r="AT310" s="16"/>
      <c r="AU310" s="16"/>
      <c r="AV310" s="108"/>
      <c r="AW310" s="109"/>
      <c r="AX310" s="34" t="str">
        <f t="shared" si="229"/>
        <v/>
      </c>
      <c r="AY310" s="34" t="str">
        <f t="shared" si="230"/>
        <v/>
      </c>
      <c r="BA310" s="91" t="str">
        <f>IF(OR(BB310="",BC310&lt;&gt;"",BD310&lt;&gt;""),"",COUNT($BA$6:BA309)+1)</f>
        <v/>
      </c>
      <c r="BB310" s="90" t="str">
        <f t="shared" si="234"/>
        <v/>
      </c>
      <c r="BC310" s="41" t="str">
        <f t="shared" si="231"/>
        <v>132</v>
      </c>
      <c r="BD310" s="34">
        <f>IF(ISNUMBER(MATCH(BB310,$BB$6:BB309,0)),2,"")</f>
        <v>2</v>
      </c>
      <c r="BE310" s="34" t="str">
        <f t="shared" si="232"/>
        <v/>
      </c>
      <c r="BK310" s="81">
        <f>IFERROR(IF(D310="",0,MATCH(D310,$D$6:D309,0)),0)+BL310</f>
        <v>0</v>
      </c>
      <c r="BL310" s="81">
        <f t="shared" si="233"/>
        <v>0</v>
      </c>
    </row>
    <row r="311" spans="2:64" x14ac:dyDescent="0.25">
      <c r="B311" s="5">
        <v>305</v>
      </c>
      <c r="C311" s="35" t="str">
        <f>IFERROR(IF(Calculation!D311="","",1),"")</f>
        <v/>
      </c>
      <c r="D311" s="67" t="str">
        <f>IFERROR(IF(INDEX(Mindmap!$B$9:$B$408,B311,1)=0,"",INDEX(Mindmap!$B$9:$B$408,B311,1)),"")</f>
        <v/>
      </c>
      <c r="E311" s="67">
        <f t="shared" si="217"/>
        <v>999999999</v>
      </c>
      <c r="F311" s="67" t="str">
        <f t="shared" si="235"/>
        <v/>
      </c>
      <c r="G311" s="67" t="str">
        <f t="shared" si="236"/>
        <v/>
      </c>
      <c r="H311" s="67" t="str">
        <f t="shared" si="237"/>
        <v/>
      </c>
      <c r="I311" s="67" t="str">
        <f t="shared" si="238"/>
        <v/>
      </c>
      <c r="J311" s="67" t="str">
        <f t="shared" si="239"/>
        <v/>
      </c>
      <c r="K311" s="67" t="str">
        <f t="shared" si="240"/>
        <v/>
      </c>
      <c r="L311" s="67" t="str">
        <f t="shared" si="241"/>
        <v/>
      </c>
      <c r="M311" s="67" t="str">
        <f t="shared" si="242"/>
        <v/>
      </c>
      <c r="N311" s="67" t="str">
        <f t="shared" si="243"/>
        <v/>
      </c>
      <c r="O311" s="67" t="str">
        <f t="shared" si="244"/>
        <v/>
      </c>
      <c r="P311" s="67" t="str">
        <f t="shared" si="245"/>
        <v/>
      </c>
      <c r="Q311" s="67" t="str">
        <f t="shared" si="246"/>
        <v/>
      </c>
      <c r="R311" s="37" t="str">
        <f t="shared" si="218"/>
        <v/>
      </c>
      <c r="S311" s="67">
        <f t="shared" si="224"/>
        <v>999999999</v>
      </c>
      <c r="T311" s="67" t="str">
        <f t="shared" si="219"/>
        <v/>
      </c>
      <c r="U311" s="68" t="str">
        <f>IFERROR(""&amp;INDEX(automaticUpdate,MATCH(Calculation!T311,changerange,0),1),"")</f>
        <v/>
      </c>
      <c r="V311" s="68" t="str">
        <f>IFERROR(IF(LEN(INDEX(Mindmap!$D$9:$D$407,MATCH(Calculation!T311,changerange,0),1))=0,"",INDEX(Mindmap!$D$9:$D$407,MATCH(Calculation!T311,changerange,0),1)),"")</f>
        <v/>
      </c>
      <c r="W311" s="67" t="str">
        <f t="shared" si="247"/>
        <v xml:space="preserve"> - </v>
      </c>
      <c r="X311" s="34" t="str">
        <f t="array" ref="X311">IFERROR(IF(AND(LEN(T311)&gt;0, Y311&gt;1),IF(MATCH(1,(IFERROR(SEARCH(T311&amp;".",$T$7:$T$406),0)),0)&gt;0,""),""),maxL)</f>
        <v/>
      </c>
      <c r="Y311" s="35" t="str">
        <f t="shared" si="225"/>
        <v/>
      </c>
      <c r="Z311" s="34" t="str">
        <f t="shared" si="220"/>
        <v/>
      </c>
      <c r="AA311" s="36" t="str">
        <f t="shared" si="221"/>
        <v/>
      </c>
      <c r="AB311" s="34" t="str">
        <f t="shared" si="248"/>
        <v/>
      </c>
      <c r="AC311" s="35" t="str">
        <f t="shared" si="249"/>
        <v/>
      </c>
      <c r="AH311" s="80" t="str">
        <f t="shared" si="222"/>
        <v/>
      </c>
      <c r="AI311" s="39" t="str">
        <f t="array" aca="1" ref="AI311" ca="1">IF(AND(X311="",ISNUMBER(Y311)),IF(Y311=1,IF($AJ$5&lt;=COUNTIF($Y$7:$Y$406,1),COUNTIF($Y$7:Y311,1),IFERROR(IF($BI$20="Y",0.5,1)*$AJ$5*COUNTIF($Y$7:Y311,1)/(1+COUNTIF($Y$7:$Y$406,1)), COUNTIF($Y$7:Y311,1))),
IF(OR(Y312=Y313,AND(Y312&gt;Y311,Y310&gt;=Y311)),AVERAGE(OFFSET(AJ311,0,0,IFERROR(MATCH(TRUE,Y312:$Y$406&lt;=Y311,0),406),1)),MIN(OFFSET(AJ311,0,0,IFERROR(MATCH(Y311,Y312:$Y$406,0),406),1)))),"")</f>
        <v/>
      </c>
      <c r="AJ311" s="40" t="str">
        <f>IF(ISNUMBER(X311),COUNT($X$7:X311),"")</f>
        <v/>
      </c>
      <c r="AL311" s="40" t="str">
        <f t="shared" si="226"/>
        <v/>
      </c>
      <c r="AM311" s="40" t="str">
        <f t="shared" si="227"/>
        <v/>
      </c>
      <c r="AP311" s="34" t="str">
        <f t="shared" si="228"/>
        <v/>
      </c>
      <c r="AQ311" s="34" t="str">
        <f t="shared" si="223"/>
        <v/>
      </c>
      <c r="AS311" s="5"/>
      <c r="AT311" s="16"/>
      <c r="AU311" s="16"/>
      <c r="AV311" s="108"/>
      <c r="AW311" s="109"/>
      <c r="AX311" s="34" t="str">
        <f t="shared" si="229"/>
        <v/>
      </c>
      <c r="AY311" s="34" t="str">
        <f t="shared" si="230"/>
        <v/>
      </c>
      <c r="BA311" s="91" t="str">
        <f>IF(OR(BB311="",BC311&lt;&gt;"",BD311&lt;&gt;""),"",COUNT($BA$6:BA310)+1)</f>
        <v/>
      </c>
      <c r="BB311" s="90" t="str">
        <f t="shared" si="234"/>
        <v/>
      </c>
      <c r="BC311" s="41" t="str">
        <f t="shared" si="231"/>
        <v>132</v>
      </c>
      <c r="BD311" s="34">
        <f>IF(ISNUMBER(MATCH(BB311,$BB$6:BB310,0)),2,"")</f>
        <v>2</v>
      </c>
      <c r="BE311" s="34" t="str">
        <f t="shared" si="232"/>
        <v/>
      </c>
      <c r="BK311" s="81">
        <f>IFERROR(IF(D311="",0,MATCH(D311,$D$6:D310,0)),0)+BL311</f>
        <v>0</v>
      </c>
      <c r="BL311" s="81">
        <f t="shared" si="233"/>
        <v>0</v>
      </c>
    </row>
    <row r="312" spans="2:64" x14ac:dyDescent="0.25">
      <c r="B312" s="5">
        <v>306</v>
      </c>
      <c r="C312" s="35" t="str">
        <f>IFERROR(IF(Calculation!D312="","",1),"")</f>
        <v/>
      </c>
      <c r="D312" s="67" t="str">
        <f>IFERROR(IF(INDEX(Mindmap!$B$9:$B$408,B312,1)=0,"",INDEX(Mindmap!$B$9:$B$408,B312,1)),"")</f>
        <v/>
      </c>
      <c r="E312" s="67">
        <f t="shared" si="217"/>
        <v>999999999</v>
      </c>
      <c r="F312" s="67" t="str">
        <f t="shared" si="235"/>
        <v/>
      </c>
      <c r="G312" s="67" t="str">
        <f t="shared" si="236"/>
        <v/>
      </c>
      <c r="H312" s="67" t="str">
        <f t="shared" si="237"/>
        <v/>
      </c>
      <c r="I312" s="67" t="str">
        <f t="shared" si="238"/>
        <v/>
      </c>
      <c r="J312" s="67" t="str">
        <f t="shared" si="239"/>
        <v/>
      </c>
      <c r="K312" s="67" t="str">
        <f t="shared" si="240"/>
        <v/>
      </c>
      <c r="L312" s="67" t="str">
        <f t="shared" si="241"/>
        <v/>
      </c>
      <c r="M312" s="67" t="str">
        <f t="shared" si="242"/>
        <v/>
      </c>
      <c r="N312" s="67" t="str">
        <f t="shared" si="243"/>
        <v/>
      </c>
      <c r="O312" s="67" t="str">
        <f t="shared" si="244"/>
        <v/>
      </c>
      <c r="P312" s="67" t="str">
        <f t="shared" si="245"/>
        <v/>
      </c>
      <c r="Q312" s="67" t="str">
        <f t="shared" si="246"/>
        <v/>
      </c>
      <c r="R312" s="37" t="str">
        <f t="shared" si="218"/>
        <v/>
      </c>
      <c r="S312" s="67">
        <f t="shared" si="224"/>
        <v>999999999</v>
      </c>
      <c r="T312" s="67" t="str">
        <f t="shared" si="219"/>
        <v/>
      </c>
      <c r="U312" s="68" t="str">
        <f>IFERROR(""&amp;INDEX(automaticUpdate,MATCH(Calculation!T312,changerange,0),1),"")</f>
        <v/>
      </c>
      <c r="V312" s="68" t="str">
        <f>IFERROR(IF(LEN(INDEX(Mindmap!$D$9:$D$407,MATCH(Calculation!T312,changerange,0),1))=0,"",INDEX(Mindmap!$D$9:$D$407,MATCH(Calculation!T312,changerange,0),1)),"")</f>
        <v/>
      </c>
      <c r="W312" s="67" t="str">
        <f t="shared" si="247"/>
        <v xml:space="preserve"> - </v>
      </c>
      <c r="X312" s="34" t="str">
        <f t="array" ref="X312">IFERROR(IF(AND(LEN(T312)&gt;0, Y312&gt;1),IF(MATCH(1,(IFERROR(SEARCH(T312&amp;".",$T$7:$T$406),0)),0)&gt;0,""),""),maxL)</f>
        <v/>
      </c>
      <c r="Y312" s="35" t="str">
        <f t="shared" si="225"/>
        <v/>
      </c>
      <c r="Z312" s="34" t="str">
        <f t="shared" si="220"/>
        <v/>
      </c>
      <c r="AA312" s="36" t="str">
        <f t="shared" si="221"/>
        <v/>
      </c>
      <c r="AB312" s="34" t="str">
        <f t="shared" si="248"/>
        <v/>
      </c>
      <c r="AC312" s="35" t="str">
        <f t="shared" si="249"/>
        <v/>
      </c>
      <c r="AH312" s="80" t="str">
        <f t="shared" si="222"/>
        <v/>
      </c>
      <c r="AI312" s="39" t="str">
        <f t="array" aca="1" ref="AI312" ca="1">IF(AND(X312="",ISNUMBER(Y312)),IF(Y312=1,IF($AJ$5&lt;=COUNTIF($Y$7:$Y$406,1),COUNTIF($Y$7:Y312,1),IFERROR(IF($BI$20="Y",0.5,1)*$AJ$5*COUNTIF($Y$7:Y312,1)/(1+COUNTIF($Y$7:$Y$406,1)), COUNTIF($Y$7:Y312,1))),
IF(OR(Y313=Y314,AND(Y313&gt;Y312,Y311&gt;=Y312)),AVERAGE(OFFSET(AJ312,0,0,IFERROR(MATCH(TRUE,Y313:$Y$406&lt;=Y312,0),406),1)),MIN(OFFSET(AJ312,0,0,IFERROR(MATCH(Y312,Y313:$Y$406,0),406),1)))),"")</f>
        <v/>
      </c>
      <c r="AJ312" s="40" t="str">
        <f>IF(ISNUMBER(X312),COUNT($X$7:X312),"")</f>
        <v/>
      </c>
      <c r="AL312" s="40" t="str">
        <f t="shared" si="226"/>
        <v/>
      </c>
      <c r="AM312" s="40" t="str">
        <f t="shared" si="227"/>
        <v/>
      </c>
      <c r="AP312" s="34" t="str">
        <f t="shared" si="228"/>
        <v/>
      </c>
      <c r="AQ312" s="34" t="str">
        <f t="shared" si="223"/>
        <v/>
      </c>
      <c r="AS312" s="5"/>
      <c r="AT312" s="16"/>
      <c r="AU312" s="16"/>
      <c r="AV312" s="108"/>
      <c r="AW312" s="109"/>
      <c r="AX312" s="34" t="str">
        <f t="shared" si="229"/>
        <v/>
      </c>
      <c r="AY312" s="34" t="str">
        <f t="shared" si="230"/>
        <v/>
      </c>
      <c r="BA312" s="91" t="str">
        <f>IF(OR(BB312="",BC312&lt;&gt;"",BD312&lt;&gt;""),"",COUNT($BA$6:BA311)+1)</f>
        <v/>
      </c>
      <c r="BB312" s="90" t="str">
        <f t="shared" si="234"/>
        <v/>
      </c>
      <c r="BC312" s="41" t="str">
        <f t="shared" si="231"/>
        <v>132</v>
      </c>
      <c r="BD312" s="34">
        <f>IF(ISNUMBER(MATCH(BB312,$BB$6:BB311,0)),2,"")</f>
        <v>2</v>
      </c>
      <c r="BE312" s="34" t="str">
        <f t="shared" si="232"/>
        <v/>
      </c>
      <c r="BK312" s="81">
        <f>IFERROR(IF(D312="",0,MATCH(D312,$D$6:D311,0)),0)+BL312</f>
        <v>0</v>
      </c>
      <c r="BL312" s="81">
        <f t="shared" si="233"/>
        <v>0</v>
      </c>
    </row>
    <row r="313" spans="2:64" x14ac:dyDescent="0.25">
      <c r="B313" s="5">
        <v>307</v>
      </c>
      <c r="C313" s="35" t="str">
        <f>IFERROR(IF(Calculation!D313="","",1),"")</f>
        <v/>
      </c>
      <c r="D313" s="67" t="str">
        <f>IFERROR(IF(INDEX(Mindmap!$B$9:$B$408,B313,1)=0,"",INDEX(Mindmap!$B$9:$B$408,B313,1)),"")</f>
        <v/>
      </c>
      <c r="E313" s="67">
        <f t="shared" si="217"/>
        <v>999999999</v>
      </c>
      <c r="F313" s="67" t="str">
        <f t="shared" si="235"/>
        <v/>
      </c>
      <c r="G313" s="67" t="str">
        <f t="shared" si="236"/>
        <v/>
      </c>
      <c r="H313" s="67" t="str">
        <f t="shared" si="237"/>
        <v/>
      </c>
      <c r="I313" s="67" t="str">
        <f t="shared" si="238"/>
        <v/>
      </c>
      <c r="J313" s="67" t="str">
        <f t="shared" si="239"/>
        <v/>
      </c>
      <c r="K313" s="67" t="str">
        <f t="shared" si="240"/>
        <v/>
      </c>
      <c r="L313" s="67" t="str">
        <f t="shared" si="241"/>
        <v/>
      </c>
      <c r="M313" s="67" t="str">
        <f t="shared" si="242"/>
        <v/>
      </c>
      <c r="N313" s="67" t="str">
        <f t="shared" si="243"/>
        <v/>
      </c>
      <c r="O313" s="67" t="str">
        <f t="shared" si="244"/>
        <v/>
      </c>
      <c r="P313" s="67" t="str">
        <f t="shared" si="245"/>
        <v/>
      </c>
      <c r="Q313" s="67" t="str">
        <f t="shared" si="246"/>
        <v/>
      </c>
      <c r="R313" s="37" t="str">
        <f t="shared" si="218"/>
        <v/>
      </c>
      <c r="S313" s="67">
        <f t="shared" si="224"/>
        <v>999999999</v>
      </c>
      <c r="T313" s="67" t="str">
        <f t="shared" si="219"/>
        <v/>
      </c>
      <c r="U313" s="68" t="str">
        <f>IFERROR(""&amp;INDEX(automaticUpdate,MATCH(Calculation!T313,changerange,0),1),"")</f>
        <v/>
      </c>
      <c r="V313" s="68" t="str">
        <f>IFERROR(IF(LEN(INDEX(Mindmap!$D$9:$D$407,MATCH(Calculation!T313,changerange,0),1))=0,"",INDEX(Mindmap!$D$9:$D$407,MATCH(Calculation!T313,changerange,0),1)),"")</f>
        <v/>
      </c>
      <c r="W313" s="67" t="str">
        <f t="shared" si="247"/>
        <v xml:space="preserve"> - </v>
      </c>
      <c r="X313" s="34" t="str">
        <f t="array" ref="X313">IFERROR(IF(AND(LEN(T313)&gt;0, Y313&gt;1),IF(MATCH(1,(IFERROR(SEARCH(T313&amp;".",$T$7:$T$406),0)),0)&gt;0,""),""),maxL)</f>
        <v/>
      </c>
      <c r="Y313" s="35" t="str">
        <f t="shared" si="225"/>
        <v/>
      </c>
      <c r="Z313" s="34" t="str">
        <f t="shared" si="220"/>
        <v/>
      </c>
      <c r="AA313" s="36" t="str">
        <f t="shared" si="221"/>
        <v/>
      </c>
      <c r="AB313" s="34" t="str">
        <f t="shared" si="248"/>
        <v/>
      </c>
      <c r="AC313" s="35" t="str">
        <f t="shared" si="249"/>
        <v/>
      </c>
      <c r="AH313" s="80" t="str">
        <f t="shared" si="222"/>
        <v/>
      </c>
      <c r="AI313" s="39" t="str">
        <f t="array" aca="1" ref="AI313" ca="1">IF(AND(X313="",ISNUMBER(Y313)),IF(Y313=1,IF($AJ$5&lt;=COUNTIF($Y$7:$Y$406,1),COUNTIF($Y$7:Y313,1),IFERROR(IF($BI$20="Y",0.5,1)*$AJ$5*COUNTIF($Y$7:Y313,1)/(1+COUNTIF($Y$7:$Y$406,1)), COUNTIF($Y$7:Y313,1))),
IF(OR(Y314=Y315,AND(Y314&gt;Y313,Y312&gt;=Y313)),AVERAGE(OFFSET(AJ313,0,0,IFERROR(MATCH(TRUE,Y314:$Y$406&lt;=Y313,0),406),1)),MIN(OFFSET(AJ313,0,0,IFERROR(MATCH(Y313,Y314:$Y$406,0),406),1)))),"")</f>
        <v/>
      </c>
      <c r="AJ313" s="40" t="str">
        <f>IF(ISNUMBER(X313),COUNT($X$7:X313),"")</f>
        <v/>
      </c>
      <c r="AL313" s="40" t="str">
        <f t="shared" si="226"/>
        <v/>
      </c>
      <c r="AM313" s="40" t="str">
        <f t="shared" si="227"/>
        <v/>
      </c>
      <c r="AP313" s="34" t="str">
        <f t="shared" si="228"/>
        <v/>
      </c>
      <c r="AQ313" s="34" t="str">
        <f t="shared" si="223"/>
        <v/>
      </c>
      <c r="AS313" s="5"/>
      <c r="AT313" s="16"/>
      <c r="AU313" s="16"/>
      <c r="AV313" s="108"/>
      <c r="AW313" s="109"/>
      <c r="AX313" s="34" t="str">
        <f t="shared" si="229"/>
        <v/>
      </c>
      <c r="AY313" s="34" t="str">
        <f t="shared" si="230"/>
        <v/>
      </c>
      <c r="BA313" s="91" t="str">
        <f>IF(OR(BB313="",BC313&lt;&gt;"",BD313&lt;&gt;""),"",COUNT($BA$6:BA312)+1)</f>
        <v/>
      </c>
      <c r="BB313" s="90" t="str">
        <f t="shared" si="234"/>
        <v/>
      </c>
      <c r="BC313" s="41" t="str">
        <f t="shared" si="231"/>
        <v>132</v>
      </c>
      <c r="BD313" s="34">
        <f>IF(ISNUMBER(MATCH(BB313,$BB$6:BB312,0)),2,"")</f>
        <v>2</v>
      </c>
      <c r="BE313" s="34" t="str">
        <f t="shared" si="232"/>
        <v/>
      </c>
      <c r="BK313" s="81">
        <f>IFERROR(IF(D313="",0,MATCH(D313,$D$6:D312,0)),0)+BL313</f>
        <v>0</v>
      </c>
      <c r="BL313" s="81">
        <f t="shared" si="233"/>
        <v>0</v>
      </c>
    </row>
    <row r="314" spans="2:64" x14ac:dyDescent="0.25">
      <c r="B314" s="5">
        <v>308</v>
      </c>
      <c r="C314" s="35" t="str">
        <f>IFERROR(IF(Calculation!D314="","",1),"")</f>
        <v/>
      </c>
      <c r="D314" s="67" t="str">
        <f>IFERROR(IF(INDEX(Mindmap!$B$9:$B$408,B314,1)=0,"",INDEX(Mindmap!$B$9:$B$408,B314,1)),"")</f>
        <v/>
      </c>
      <c r="E314" s="67">
        <f t="shared" si="217"/>
        <v>999999999</v>
      </c>
      <c r="F314" s="67" t="str">
        <f t="shared" ref="F314:F345" si="250">IFERROR(IF(1*$Q314&lt;1*F$6,"",IF(AND(F$5=2,LEN(SUBSTITUTE(LEFT($D314,2),".",""))=1),"0" &amp; SUBSTITUTE(LEFT($D314,2),".",""),SUBSTITUTE(LEFT($D314,2),".",""))),"")</f>
        <v/>
      </c>
      <c r="G314" s="67" t="str">
        <f t="shared" ref="G314:G345" si="251">IFERROR(IF(1*$Q314&lt;1*G$6,"",IF(AND(G$5=2,LEN(SUBSTITUTE(MID($D314,SEARCH(";",SUBSTITUTE($D314,".",";",G$6-1),1)+1,2),".",""))=1),"0" &amp; SUBSTITUTE(MID($D314,SEARCH(";",SUBSTITUTE($D314,".",";",G$6-1),1)+1,2),".",""),SUBSTITUTE(MID($D314,SEARCH(";",SUBSTITUTE($D314,".",";",G$6-1),1)+1,2),".",""))),"")</f>
        <v/>
      </c>
      <c r="H314" s="67" t="str">
        <f t="shared" ref="H314:H345" si="252">IFERROR(IF(1*$Q314&lt;1*H$6,"",IF(AND(H$5=2,LEN(SUBSTITUTE(MID($D314,SEARCH(";",SUBSTITUTE($D314,".",";",H$6-1),1)+1,2),".",""))=1),"0" &amp; SUBSTITUTE(MID($D314,SEARCH(";",SUBSTITUTE($D314,".",";",H$6-1),1)+1,2),".",""),SUBSTITUTE(MID($D314,SEARCH(";",SUBSTITUTE($D314,".",";",H$6-1),1)+1,2),".",""))),"")</f>
        <v/>
      </c>
      <c r="I314" s="67" t="str">
        <f t="shared" ref="I314:I345" si="253">IFERROR(IF(1*$Q314&lt;1*I$6,"",IF(AND(I$5=2,LEN(SUBSTITUTE(MID($D314,SEARCH(";",SUBSTITUTE($D314,".",";",I$6-1),1)+1,2),".",""))=1),"0" &amp; SUBSTITUTE(MID($D314,SEARCH(";",SUBSTITUTE($D314,".",";",I$6-1),1)+1,2),".",""),SUBSTITUTE(MID($D314,SEARCH(";",SUBSTITUTE($D314,".",";",I$6-1),1)+1,2),".",""))),"")</f>
        <v/>
      </c>
      <c r="J314" s="67" t="str">
        <f t="shared" ref="J314:J345" si="254">IFERROR(IF(1*$Q314&lt;1*J$6,"",IF(AND(J$5=2,LEN(SUBSTITUTE(MID($D314,SEARCH(";",SUBSTITUTE($D314,".",";",J$6-1),1)+1,2),".",""))=1),"0" &amp; SUBSTITUTE(MID($D314,SEARCH(";",SUBSTITUTE($D314,".",";",J$6-1),1)+1,2),".",""),SUBSTITUTE(MID($D314,SEARCH(";",SUBSTITUTE($D314,".",";",J$6-1),1)+1,2),".",""))),"")</f>
        <v/>
      </c>
      <c r="K314" s="67" t="str">
        <f t="shared" ref="K314:K345" si="255">IFERROR(IF(1*$Q314&lt;1*K$6,"",IF(AND(K$5=2,LEN(SUBSTITUTE(MID($D314,SEARCH(";",SUBSTITUTE($D314,".",";",K$6-1),1)+1,2),".",""))=1),"0" &amp; SUBSTITUTE(MID($D314,SEARCH(";",SUBSTITUTE($D314,".",";",K$6-1),1)+1,2),".",""),SUBSTITUTE(MID($D314,SEARCH(";",SUBSTITUTE($D314,".",";",K$6-1),1)+1,2),".",""))),"")</f>
        <v/>
      </c>
      <c r="L314" s="67" t="str">
        <f t="shared" ref="L314:L345" si="256">IFERROR(IF(1*$Q314&lt;1*L$6,"",IF(AND(L$5=2,LEN(SUBSTITUTE(MID($D314,SEARCH(";",SUBSTITUTE($D314,".",";",L$6-1),1)+1,2),".",""))=1),"0" &amp; SUBSTITUTE(MID($D314,SEARCH(";",SUBSTITUTE($D314,".",";",L$6-1),1)+1,2),".",""),SUBSTITUTE(MID($D314,SEARCH(";",SUBSTITUTE($D314,".",";",L$6-1),1)+1,2),".",""))),"")</f>
        <v/>
      </c>
      <c r="M314" s="67" t="str">
        <f t="shared" ref="M314:M345" si="257">IFERROR(IF(1*$Q314&lt;1*M$6,"",IF(AND(M$5=2,LEN(SUBSTITUTE(MID($D314,SEARCH(";",SUBSTITUTE($D314,".",";",M$6-1),1)+1,2),".",""))=1),"0" &amp; SUBSTITUTE(MID($D314,SEARCH(";",SUBSTITUTE($D314,".",";",M$6-1),1)+1,2),".",""),SUBSTITUTE(MID($D314,SEARCH(";",SUBSTITUTE($D314,".",";",M$6-1),1)+1,2),".",""))),"")</f>
        <v/>
      </c>
      <c r="N314" s="67" t="str">
        <f t="shared" ref="N314:N345" si="258">IFERROR(IF(1*$Q314&lt;1*N$6,"",IF(AND(N$5=2,LEN(SUBSTITUTE(MID($D314,SEARCH(";",SUBSTITUTE($D314,".",";",N$6-1),1)+1,2),".",""))=1),"0" &amp; SUBSTITUTE(MID($D314,SEARCH(";",SUBSTITUTE($D314,".",";",N$6-1),1)+1,2),".",""),SUBSTITUTE(MID($D314,SEARCH(";",SUBSTITUTE($D314,".",";",N$6-1),1)+1,2),".",""))),"")</f>
        <v/>
      </c>
      <c r="O314" s="67" t="str">
        <f t="shared" ref="O314:O345" si="259">IFERROR(IF(1*$Q314&lt;1*O$6,"",IF(AND(O$5=2,LEN(SUBSTITUTE(MID($D314,SEARCH(";",SUBSTITUTE($D314,".",";",O$6-1),1)+1,2),".",""))=1),"0" &amp; SUBSTITUTE(MID($D314,SEARCH(";",SUBSTITUTE($D314,".",";",O$6-1),1)+1,2),".",""),SUBSTITUTE(MID($D314,SEARCH(";",SUBSTITUTE($D314,".",";",O$6-1),1)+1,2),".",""))),"")</f>
        <v/>
      </c>
      <c r="P314" s="67" t="str">
        <f t="shared" ref="P314:P345" si="260">F314&amp;G314&amp;H314&amp;I314&amp;J314&amp;K314&amp;L314&amp;M314&amp;N314&amp;O314</f>
        <v/>
      </c>
      <c r="Q314" s="67" t="str">
        <f t="shared" ref="Q314:Q345" si="261">IF(LEN(D314)&gt;0,LEN(D314)-LEN(SUBSTITUTE(D314,".",""))+1,"")</f>
        <v/>
      </c>
      <c r="R314" s="37" t="str">
        <f t="shared" si="218"/>
        <v/>
      </c>
      <c r="S314" s="67">
        <f t="shared" si="224"/>
        <v>999999999</v>
      </c>
      <c r="T314" s="67" t="str">
        <f t="shared" si="219"/>
        <v/>
      </c>
      <c r="U314" s="68" t="str">
        <f>IFERROR(""&amp;INDEX(automaticUpdate,MATCH(Calculation!T314,changerange,0),1),"")</f>
        <v/>
      </c>
      <c r="V314" s="68" t="str">
        <f>IFERROR(IF(LEN(INDEX(Mindmap!$D$9:$D$407,MATCH(Calculation!T314,changerange,0),1))=0,"",INDEX(Mindmap!$D$9:$D$407,MATCH(Calculation!T314,changerange,0),1)),"")</f>
        <v/>
      </c>
      <c r="W314" s="67" t="str">
        <f t="shared" ref="W314:W345" si="262">T314 &amp; " - " &amp;U314</f>
        <v xml:space="preserve"> - </v>
      </c>
      <c r="X314" s="34" t="str">
        <f t="array" ref="X314">IFERROR(IF(AND(LEN(T314)&gt;0, Y314&gt;1),IF(MATCH(1,(IFERROR(SEARCH(T314&amp;".",$T$7:$T$406),0)),0)&gt;0,""),""),maxL)</f>
        <v/>
      </c>
      <c r="Y314" s="35" t="str">
        <f t="shared" si="225"/>
        <v/>
      </c>
      <c r="Z314" s="34" t="str">
        <f t="shared" si="220"/>
        <v/>
      </c>
      <c r="AA314" s="36" t="str">
        <f t="shared" si="221"/>
        <v/>
      </c>
      <c r="AB314" s="34" t="str">
        <f t="shared" ref="AB314:AB345" si="263">IF(Y314=2,ROW(Y314)-ROW($AB$6),"")</f>
        <v/>
      </c>
      <c r="AC314" s="35" t="str">
        <f t="shared" ref="AC314:AC345" si="264">IFERROR(Y314*Z314,"")</f>
        <v/>
      </c>
      <c r="AH314" s="80" t="str">
        <f t="shared" si="222"/>
        <v/>
      </c>
      <c r="AI314" s="39" t="str">
        <f t="array" aca="1" ref="AI314" ca="1">IF(AND(X314="",ISNUMBER(Y314)),IF(Y314=1,IF($AJ$5&lt;=COUNTIF($Y$7:$Y$406,1),COUNTIF($Y$7:Y314,1),IFERROR(IF($BI$20="Y",0.5,1)*$AJ$5*COUNTIF($Y$7:Y314,1)/(1+COUNTIF($Y$7:$Y$406,1)), COUNTIF($Y$7:Y314,1))),
IF(OR(Y315=Y316,AND(Y315&gt;Y314,Y313&gt;=Y314)),AVERAGE(OFFSET(AJ314,0,0,IFERROR(MATCH(TRUE,Y315:$Y$406&lt;=Y314,0),406),1)),MIN(OFFSET(AJ314,0,0,IFERROR(MATCH(Y314,Y315:$Y$406,0),406),1)))),"")</f>
        <v/>
      </c>
      <c r="AJ314" s="40" t="str">
        <f>IF(ISNUMBER(X314),COUNT($X$7:X314),"")</f>
        <v/>
      </c>
      <c r="AL314" s="40" t="str">
        <f t="shared" si="226"/>
        <v/>
      </c>
      <c r="AM314" s="40" t="str">
        <f t="shared" si="227"/>
        <v/>
      </c>
      <c r="AP314" s="34" t="str">
        <f t="shared" si="228"/>
        <v/>
      </c>
      <c r="AQ314" s="34" t="str">
        <f t="shared" si="223"/>
        <v/>
      </c>
      <c r="AS314" s="5"/>
      <c r="AT314" s="16"/>
      <c r="AU314" s="16"/>
      <c r="AV314" s="108"/>
      <c r="AW314" s="109"/>
      <c r="AX314" s="34" t="str">
        <f t="shared" si="229"/>
        <v/>
      </c>
      <c r="AY314" s="34" t="str">
        <f t="shared" si="230"/>
        <v/>
      </c>
      <c r="BA314" s="91" t="str">
        <f>IF(OR(BB314="",BC314&lt;&gt;"",BD314&lt;&gt;""),"",COUNT($BA$6:BA313)+1)</f>
        <v/>
      </c>
      <c r="BB314" s="90" t="str">
        <f t="shared" si="234"/>
        <v/>
      </c>
      <c r="BC314" s="41" t="str">
        <f t="shared" si="231"/>
        <v>132</v>
      </c>
      <c r="BD314" s="34">
        <f>IF(ISNUMBER(MATCH(BB314,$BB$6:BB313,0)),2,"")</f>
        <v>2</v>
      </c>
      <c r="BE314" s="34" t="str">
        <f t="shared" si="232"/>
        <v/>
      </c>
      <c r="BK314" s="81">
        <f>IFERROR(IF(D314="",0,MATCH(D314,$D$6:D313,0)),0)+BL314</f>
        <v>0</v>
      </c>
      <c r="BL314" s="81">
        <f t="shared" si="233"/>
        <v>0</v>
      </c>
    </row>
    <row r="315" spans="2:64" x14ac:dyDescent="0.25">
      <c r="B315" s="5">
        <v>309</v>
      </c>
      <c r="C315" s="35" t="str">
        <f>IFERROR(IF(Calculation!D315="","",1),"")</f>
        <v/>
      </c>
      <c r="D315" s="67" t="str">
        <f>IFERROR(IF(INDEX(Mindmap!$B$9:$B$408,B315,1)=0,"",INDEX(Mindmap!$B$9:$B$408,B315,1)),"")</f>
        <v/>
      </c>
      <c r="E315" s="67">
        <f t="shared" si="217"/>
        <v>999999999</v>
      </c>
      <c r="F315" s="67" t="str">
        <f t="shared" si="250"/>
        <v/>
      </c>
      <c r="G315" s="67" t="str">
        <f t="shared" si="251"/>
        <v/>
      </c>
      <c r="H315" s="67" t="str">
        <f t="shared" si="252"/>
        <v/>
      </c>
      <c r="I315" s="67" t="str">
        <f t="shared" si="253"/>
        <v/>
      </c>
      <c r="J315" s="67" t="str">
        <f t="shared" si="254"/>
        <v/>
      </c>
      <c r="K315" s="67" t="str">
        <f t="shared" si="255"/>
        <v/>
      </c>
      <c r="L315" s="67" t="str">
        <f t="shared" si="256"/>
        <v/>
      </c>
      <c r="M315" s="67" t="str">
        <f t="shared" si="257"/>
        <v/>
      </c>
      <c r="N315" s="67" t="str">
        <f t="shared" si="258"/>
        <v/>
      </c>
      <c r="O315" s="67" t="str">
        <f t="shared" si="259"/>
        <v/>
      </c>
      <c r="P315" s="67" t="str">
        <f t="shared" si="260"/>
        <v/>
      </c>
      <c r="Q315" s="67" t="str">
        <f t="shared" si="261"/>
        <v/>
      </c>
      <c r="R315" s="37" t="str">
        <f t="shared" si="218"/>
        <v/>
      </c>
      <c r="S315" s="67">
        <f t="shared" si="224"/>
        <v>999999999</v>
      </c>
      <c r="T315" s="67" t="str">
        <f t="shared" si="219"/>
        <v/>
      </c>
      <c r="U315" s="68" t="str">
        <f>IFERROR(""&amp;INDEX(automaticUpdate,MATCH(Calculation!T315,changerange,0),1),"")</f>
        <v/>
      </c>
      <c r="V315" s="68" t="str">
        <f>IFERROR(IF(LEN(INDEX(Mindmap!$D$9:$D$407,MATCH(Calculation!T315,changerange,0),1))=0,"",INDEX(Mindmap!$D$9:$D$407,MATCH(Calculation!T315,changerange,0),1)),"")</f>
        <v/>
      </c>
      <c r="W315" s="67" t="str">
        <f t="shared" si="262"/>
        <v xml:space="preserve"> - </v>
      </c>
      <c r="X315" s="34" t="str">
        <f t="array" ref="X315">IFERROR(IF(AND(LEN(T315)&gt;0, Y315&gt;1),IF(MATCH(1,(IFERROR(SEARCH(T315&amp;".",$T$7:$T$406),0)),0)&gt;0,""),""),maxL)</f>
        <v/>
      </c>
      <c r="Y315" s="35" t="str">
        <f t="shared" si="225"/>
        <v/>
      </c>
      <c r="Z315" s="34" t="str">
        <f t="shared" si="220"/>
        <v/>
      </c>
      <c r="AA315" s="36" t="str">
        <f t="shared" si="221"/>
        <v/>
      </c>
      <c r="AB315" s="34" t="str">
        <f t="shared" si="263"/>
        <v/>
      </c>
      <c r="AC315" s="35" t="str">
        <f t="shared" si="264"/>
        <v/>
      </c>
      <c r="AH315" s="80" t="str">
        <f t="shared" si="222"/>
        <v/>
      </c>
      <c r="AI315" s="39" t="str">
        <f t="array" aca="1" ref="AI315" ca="1">IF(AND(X315="",ISNUMBER(Y315)),IF(Y315=1,IF($AJ$5&lt;=COUNTIF($Y$7:$Y$406,1),COUNTIF($Y$7:Y315,1),IFERROR(IF($BI$20="Y",0.5,1)*$AJ$5*COUNTIF($Y$7:Y315,1)/(1+COUNTIF($Y$7:$Y$406,1)), COUNTIF($Y$7:Y315,1))),
IF(OR(Y316=Y317,AND(Y316&gt;Y315,Y314&gt;=Y315)),AVERAGE(OFFSET(AJ315,0,0,IFERROR(MATCH(TRUE,Y316:$Y$406&lt;=Y315,0),406),1)),MIN(OFFSET(AJ315,0,0,IFERROR(MATCH(Y315,Y316:$Y$406,0),406),1)))),"")</f>
        <v/>
      </c>
      <c r="AJ315" s="40" t="str">
        <f>IF(ISNUMBER(X315),COUNT($X$7:X315),"")</f>
        <v/>
      </c>
      <c r="AL315" s="40" t="str">
        <f t="shared" si="226"/>
        <v/>
      </c>
      <c r="AM315" s="40" t="str">
        <f t="shared" si="227"/>
        <v/>
      </c>
      <c r="AP315" s="34" t="str">
        <f t="shared" si="228"/>
        <v/>
      </c>
      <c r="AQ315" s="34" t="str">
        <f t="shared" si="223"/>
        <v/>
      </c>
      <c r="AS315" s="5"/>
      <c r="AT315" s="16"/>
      <c r="AU315" s="16"/>
      <c r="AV315" s="108"/>
      <c r="AW315" s="109"/>
      <c r="AX315" s="34" t="str">
        <f t="shared" si="229"/>
        <v/>
      </c>
      <c r="AY315" s="34" t="str">
        <f t="shared" si="230"/>
        <v/>
      </c>
      <c r="BA315" s="91" t="str">
        <f>IF(OR(BB315="",BC315&lt;&gt;"",BD315&lt;&gt;""),"",COUNT($BA$6:BA314)+1)</f>
        <v/>
      </c>
      <c r="BB315" s="90" t="str">
        <f t="shared" si="234"/>
        <v/>
      </c>
      <c r="BC315" s="41" t="str">
        <f t="shared" si="231"/>
        <v>132</v>
      </c>
      <c r="BD315" s="34">
        <f>IF(ISNUMBER(MATCH(BB315,$BB$6:BB314,0)),2,"")</f>
        <v>2</v>
      </c>
      <c r="BE315" s="34" t="str">
        <f t="shared" si="232"/>
        <v/>
      </c>
      <c r="BK315" s="81">
        <f>IFERROR(IF(D315="",0,MATCH(D315,$D$6:D314,0)),0)+BL315</f>
        <v>0</v>
      </c>
      <c r="BL315" s="81">
        <f t="shared" si="233"/>
        <v>0</v>
      </c>
    </row>
    <row r="316" spans="2:64" x14ac:dyDescent="0.25">
      <c r="B316" s="5">
        <v>310</v>
      </c>
      <c r="C316" s="35" t="str">
        <f>IFERROR(IF(Calculation!D316="","",1),"")</f>
        <v/>
      </c>
      <c r="D316" s="67" t="str">
        <f>IFERROR(IF(INDEX(Mindmap!$B$9:$B$408,B316,1)=0,"",INDEX(Mindmap!$B$9:$B$408,B316,1)),"")</f>
        <v/>
      </c>
      <c r="E316" s="67">
        <f t="shared" si="217"/>
        <v>999999999</v>
      </c>
      <c r="F316" s="67" t="str">
        <f t="shared" si="250"/>
        <v/>
      </c>
      <c r="G316" s="67" t="str">
        <f t="shared" si="251"/>
        <v/>
      </c>
      <c r="H316" s="67" t="str">
        <f t="shared" si="252"/>
        <v/>
      </c>
      <c r="I316" s="67" t="str">
        <f t="shared" si="253"/>
        <v/>
      </c>
      <c r="J316" s="67" t="str">
        <f t="shared" si="254"/>
        <v/>
      </c>
      <c r="K316" s="67" t="str">
        <f t="shared" si="255"/>
        <v/>
      </c>
      <c r="L316" s="67" t="str">
        <f t="shared" si="256"/>
        <v/>
      </c>
      <c r="M316" s="67" t="str">
        <f t="shared" si="257"/>
        <v/>
      </c>
      <c r="N316" s="67" t="str">
        <f t="shared" si="258"/>
        <v/>
      </c>
      <c r="O316" s="67" t="str">
        <f t="shared" si="259"/>
        <v/>
      </c>
      <c r="P316" s="67" t="str">
        <f t="shared" si="260"/>
        <v/>
      </c>
      <c r="Q316" s="67" t="str">
        <f t="shared" si="261"/>
        <v/>
      </c>
      <c r="R316" s="37" t="str">
        <f t="shared" si="218"/>
        <v/>
      </c>
      <c r="S316" s="67">
        <f t="shared" si="224"/>
        <v>999999999</v>
      </c>
      <c r="T316" s="67" t="str">
        <f t="shared" si="219"/>
        <v/>
      </c>
      <c r="U316" s="68" t="str">
        <f>IFERROR(""&amp;INDEX(automaticUpdate,MATCH(Calculation!T316,changerange,0),1),"")</f>
        <v/>
      </c>
      <c r="V316" s="68" t="str">
        <f>IFERROR(IF(LEN(INDEX(Mindmap!$D$9:$D$407,MATCH(Calculation!T316,changerange,0),1))=0,"",INDEX(Mindmap!$D$9:$D$407,MATCH(Calculation!T316,changerange,0),1)),"")</f>
        <v/>
      </c>
      <c r="W316" s="67" t="str">
        <f t="shared" si="262"/>
        <v xml:space="preserve"> - </v>
      </c>
      <c r="X316" s="34" t="str">
        <f t="array" ref="X316">IFERROR(IF(AND(LEN(T316)&gt;0, Y316&gt;1),IF(MATCH(1,(IFERROR(SEARCH(T316&amp;".",$T$7:$T$406),0)),0)&gt;0,""),""),maxL)</f>
        <v/>
      </c>
      <c r="Y316" s="35" t="str">
        <f t="shared" si="225"/>
        <v/>
      </c>
      <c r="Z316" s="34" t="str">
        <f t="shared" si="220"/>
        <v/>
      </c>
      <c r="AA316" s="36" t="str">
        <f t="shared" si="221"/>
        <v/>
      </c>
      <c r="AB316" s="34" t="str">
        <f t="shared" si="263"/>
        <v/>
      </c>
      <c r="AC316" s="35" t="str">
        <f t="shared" si="264"/>
        <v/>
      </c>
      <c r="AH316" s="80" t="str">
        <f t="shared" si="222"/>
        <v/>
      </c>
      <c r="AI316" s="39" t="str">
        <f t="array" aca="1" ref="AI316" ca="1">IF(AND(X316="",ISNUMBER(Y316)),IF(Y316=1,IF($AJ$5&lt;=COUNTIF($Y$7:$Y$406,1),COUNTIF($Y$7:Y316,1),IFERROR(IF($BI$20="Y",0.5,1)*$AJ$5*COUNTIF($Y$7:Y316,1)/(1+COUNTIF($Y$7:$Y$406,1)), COUNTIF($Y$7:Y316,1))),
IF(OR(Y317=Y318,AND(Y317&gt;Y316,Y315&gt;=Y316)),AVERAGE(OFFSET(AJ316,0,0,IFERROR(MATCH(TRUE,Y317:$Y$406&lt;=Y316,0),406),1)),MIN(OFFSET(AJ316,0,0,IFERROR(MATCH(Y316,Y317:$Y$406,0),406),1)))),"")</f>
        <v/>
      </c>
      <c r="AJ316" s="40" t="str">
        <f>IF(ISNUMBER(X316),COUNT($X$7:X316),"")</f>
        <v/>
      </c>
      <c r="AL316" s="40" t="str">
        <f t="shared" si="226"/>
        <v/>
      </c>
      <c r="AM316" s="40" t="str">
        <f t="shared" si="227"/>
        <v/>
      </c>
      <c r="AP316" s="34" t="str">
        <f t="shared" si="228"/>
        <v/>
      </c>
      <c r="AQ316" s="34" t="str">
        <f t="shared" si="223"/>
        <v/>
      </c>
      <c r="AS316" s="5"/>
      <c r="AT316" s="16"/>
      <c r="AU316" s="16"/>
      <c r="AV316" s="108"/>
      <c r="AW316" s="109"/>
      <c r="AX316" s="34" t="str">
        <f t="shared" si="229"/>
        <v/>
      </c>
      <c r="AY316" s="34" t="str">
        <f t="shared" si="230"/>
        <v/>
      </c>
      <c r="BA316" s="91" t="str">
        <f>IF(OR(BB316="",BC316&lt;&gt;"",BD316&lt;&gt;""),"",COUNT($BA$6:BA315)+1)</f>
        <v/>
      </c>
      <c r="BB316" s="90" t="str">
        <f t="shared" si="234"/>
        <v/>
      </c>
      <c r="BC316" s="41" t="str">
        <f t="shared" si="231"/>
        <v>132</v>
      </c>
      <c r="BD316" s="34">
        <f>IF(ISNUMBER(MATCH(BB316,$BB$6:BB315,0)),2,"")</f>
        <v>2</v>
      </c>
      <c r="BE316" s="34" t="str">
        <f t="shared" si="232"/>
        <v/>
      </c>
      <c r="BK316" s="81">
        <f>IFERROR(IF(D316="",0,MATCH(D316,$D$6:D315,0)),0)+BL316</f>
        <v>0</v>
      </c>
      <c r="BL316" s="81">
        <f t="shared" si="233"/>
        <v>0</v>
      </c>
    </row>
    <row r="317" spans="2:64" x14ac:dyDescent="0.25">
      <c r="B317" s="5">
        <v>311</v>
      </c>
      <c r="C317" s="35" t="str">
        <f>IFERROR(IF(Calculation!D317="","",1),"")</f>
        <v/>
      </c>
      <c r="D317" s="67" t="str">
        <f>IFERROR(IF(INDEX(Mindmap!$B$9:$B$408,B317,1)=0,"",INDEX(Mindmap!$B$9:$B$408,B317,1)),"")</f>
        <v/>
      </c>
      <c r="E317" s="67">
        <f t="shared" si="217"/>
        <v>999999999</v>
      </c>
      <c r="F317" s="67" t="str">
        <f t="shared" si="250"/>
        <v/>
      </c>
      <c r="G317" s="67" t="str">
        <f t="shared" si="251"/>
        <v/>
      </c>
      <c r="H317" s="67" t="str">
        <f t="shared" si="252"/>
        <v/>
      </c>
      <c r="I317" s="67" t="str">
        <f t="shared" si="253"/>
        <v/>
      </c>
      <c r="J317" s="67" t="str">
        <f t="shared" si="254"/>
        <v/>
      </c>
      <c r="K317" s="67" t="str">
        <f t="shared" si="255"/>
        <v/>
      </c>
      <c r="L317" s="67" t="str">
        <f t="shared" si="256"/>
        <v/>
      </c>
      <c r="M317" s="67" t="str">
        <f t="shared" si="257"/>
        <v/>
      </c>
      <c r="N317" s="67" t="str">
        <f t="shared" si="258"/>
        <v/>
      </c>
      <c r="O317" s="67" t="str">
        <f t="shared" si="259"/>
        <v/>
      </c>
      <c r="P317" s="67" t="str">
        <f t="shared" si="260"/>
        <v/>
      </c>
      <c r="Q317" s="67" t="str">
        <f t="shared" si="261"/>
        <v/>
      </c>
      <c r="R317" s="37" t="str">
        <f t="shared" si="218"/>
        <v/>
      </c>
      <c r="S317" s="67">
        <f t="shared" si="224"/>
        <v>999999999</v>
      </c>
      <c r="T317" s="67" t="str">
        <f t="shared" si="219"/>
        <v/>
      </c>
      <c r="U317" s="68" t="str">
        <f>IFERROR(""&amp;INDEX(automaticUpdate,MATCH(Calculation!T317,changerange,0),1),"")</f>
        <v/>
      </c>
      <c r="V317" s="68" t="str">
        <f>IFERROR(IF(LEN(INDEX(Mindmap!$D$9:$D$407,MATCH(Calculation!T317,changerange,0),1))=0,"",INDEX(Mindmap!$D$9:$D$407,MATCH(Calculation!T317,changerange,0),1)),"")</f>
        <v/>
      </c>
      <c r="W317" s="67" t="str">
        <f t="shared" si="262"/>
        <v xml:space="preserve"> - </v>
      </c>
      <c r="X317" s="34" t="str">
        <f t="array" ref="X317">IFERROR(IF(AND(LEN(T317)&gt;0, Y317&gt;1),IF(MATCH(1,(IFERROR(SEARCH(T317&amp;".",$T$7:$T$406),0)),0)&gt;0,""),""),maxL)</f>
        <v/>
      </c>
      <c r="Y317" s="35" t="str">
        <f t="shared" si="225"/>
        <v/>
      </c>
      <c r="Z317" s="34" t="str">
        <f t="shared" si="220"/>
        <v/>
      </c>
      <c r="AA317" s="36" t="str">
        <f t="shared" si="221"/>
        <v/>
      </c>
      <c r="AB317" s="34" t="str">
        <f t="shared" si="263"/>
        <v/>
      </c>
      <c r="AC317" s="35" t="str">
        <f t="shared" si="264"/>
        <v/>
      </c>
      <c r="AH317" s="80" t="str">
        <f t="shared" si="222"/>
        <v/>
      </c>
      <c r="AI317" s="39" t="str">
        <f t="array" aca="1" ref="AI317" ca="1">IF(AND(X317="",ISNUMBER(Y317)),IF(Y317=1,IF($AJ$5&lt;=COUNTIF($Y$7:$Y$406,1),COUNTIF($Y$7:Y317,1),IFERROR(IF($BI$20="Y",0.5,1)*$AJ$5*COUNTIF($Y$7:Y317,1)/(1+COUNTIF($Y$7:$Y$406,1)), COUNTIF($Y$7:Y317,1))),
IF(OR(Y318=Y319,AND(Y318&gt;Y317,Y316&gt;=Y317)),AVERAGE(OFFSET(AJ317,0,0,IFERROR(MATCH(TRUE,Y318:$Y$406&lt;=Y317,0),406),1)),MIN(OFFSET(AJ317,0,0,IFERROR(MATCH(Y317,Y318:$Y$406,0),406),1)))),"")</f>
        <v/>
      </c>
      <c r="AJ317" s="40" t="str">
        <f>IF(ISNUMBER(X317),COUNT($X$7:X317),"")</f>
        <v/>
      </c>
      <c r="AL317" s="40" t="str">
        <f t="shared" si="226"/>
        <v/>
      </c>
      <c r="AM317" s="40" t="str">
        <f t="shared" si="227"/>
        <v/>
      </c>
      <c r="AP317" s="34" t="str">
        <f t="shared" si="228"/>
        <v/>
      </c>
      <c r="AQ317" s="34" t="str">
        <f t="shared" si="223"/>
        <v/>
      </c>
      <c r="AS317" s="5"/>
      <c r="AT317" s="16"/>
      <c r="AU317" s="16"/>
      <c r="AV317" s="108"/>
      <c r="AW317" s="109"/>
      <c r="AX317" s="34" t="str">
        <f t="shared" si="229"/>
        <v/>
      </c>
      <c r="AY317" s="34" t="str">
        <f t="shared" si="230"/>
        <v/>
      </c>
      <c r="BA317" s="91" t="str">
        <f>IF(OR(BB317="",BC317&lt;&gt;"",BD317&lt;&gt;""),"",COUNT($BA$6:BA316)+1)</f>
        <v/>
      </c>
      <c r="BB317" s="90" t="str">
        <f t="shared" si="234"/>
        <v/>
      </c>
      <c r="BC317" s="41" t="str">
        <f t="shared" si="231"/>
        <v>132</v>
      </c>
      <c r="BD317" s="34">
        <f>IF(ISNUMBER(MATCH(BB317,$BB$6:BB316,0)),2,"")</f>
        <v>2</v>
      </c>
      <c r="BE317" s="34" t="str">
        <f t="shared" si="232"/>
        <v/>
      </c>
      <c r="BK317" s="81">
        <f>IFERROR(IF(D317="",0,MATCH(D317,$D$6:D316,0)),0)+BL317</f>
        <v>0</v>
      </c>
      <c r="BL317" s="81">
        <f t="shared" si="233"/>
        <v>0</v>
      </c>
    </row>
    <row r="318" spans="2:64" x14ac:dyDescent="0.25">
      <c r="B318" s="5">
        <v>312</v>
      </c>
      <c r="C318" s="35" t="str">
        <f>IFERROR(IF(Calculation!D318="","",1),"")</f>
        <v/>
      </c>
      <c r="D318" s="67" t="str">
        <f>IFERROR(IF(INDEX(Mindmap!$B$9:$B$408,B318,1)=0,"",INDEX(Mindmap!$B$9:$B$408,B318,1)),"")</f>
        <v/>
      </c>
      <c r="E318" s="67">
        <f t="shared" si="217"/>
        <v>999999999</v>
      </c>
      <c r="F318" s="67" t="str">
        <f t="shared" si="250"/>
        <v/>
      </c>
      <c r="G318" s="67" t="str">
        <f t="shared" si="251"/>
        <v/>
      </c>
      <c r="H318" s="67" t="str">
        <f t="shared" si="252"/>
        <v/>
      </c>
      <c r="I318" s="67" t="str">
        <f t="shared" si="253"/>
        <v/>
      </c>
      <c r="J318" s="67" t="str">
        <f t="shared" si="254"/>
        <v/>
      </c>
      <c r="K318" s="67" t="str">
        <f t="shared" si="255"/>
        <v/>
      </c>
      <c r="L318" s="67" t="str">
        <f t="shared" si="256"/>
        <v/>
      </c>
      <c r="M318" s="67" t="str">
        <f t="shared" si="257"/>
        <v/>
      </c>
      <c r="N318" s="67" t="str">
        <f t="shared" si="258"/>
        <v/>
      </c>
      <c r="O318" s="67" t="str">
        <f t="shared" si="259"/>
        <v/>
      </c>
      <c r="P318" s="67" t="str">
        <f t="shared" si="260"/>
        <v/>
      </c>
      <c r="Q318" s="67" t="str">
        <f t="shared" si="261"/>
        <v/>
      </c>
      <c r="R318" s="37" t="str">
        <f t="shared" si="218"/>
        <v/>
      </c>
      <c r="S318" s="67">
        <f t="shared" si="224"/>
        <v>999999999</v>
      </c>
      <c r="T318" s="67" t="str">
        <f t="shared" si="219"/>
        <v/>
      </c>
      <c r="U318" s="68" t="str">
        <f>IFERROR(""&amp;INDEX(automaticUpdate,MATCH(Calculation!T318,changerange,0),1),"")</f>
        <v/>
      </c>
      <c r="V318" s="68" t="str">
        <f>IFERROR(IF(LEN(INDEX(Mindmap!$D$9:$D$407,MATCH(Calculation!T318,changerange,0),1))=0,"",INDEX(Mindmap!$D$9:$D$407,MATCH(Calculation!T318,changerange,0),1)),"")</f>
        <v/>
      </c>
      <c r="W318" s="67" t="str">
        <f t="shared" si="262"/>
        <v xml:space="preserve"> - </v>
      </c>
      <c r="X318" s="34" t="str">
        <f t="array" ref="X318">IFERROR(IF(AND(LEN(T318)&gt;0, Y318&gt;1),IF(MATCH(1,(IFERROR(SEARCH(T318&amp;".",$T$7:$T$406),0)),0)&gt;0,""),""),maxL)</f>
        <v/>
      </c>
      <c r="Y318" s="35" t="str">
        <f t="shared" si="225"/>
        <v/>
      </c>
      <c r="Z318" s="34" t="str">
        <f t="shared" si="220"/>
        <v/>
      </c>
      <c r="AA318" s="36" t="str">
        <f t="shared" si="221"/>
        <v/>
      </c>
      <c r="AB318" s="34" t="str">
        <f t="shared" si="263"/>
        <v/>
      </c>
      <c r="AC318" s="35" t="str">
        <f t="shared" si="264"/>
        <v/>
      </c>
      <c r="AH318" s="80" t="str">
        <f t="shared" si="222"/>
        <v/>
      </c>
      <c r="AI318" s="39" t="str">
        <f t="array" aca="1" ref="AI318" ca="1">IF(AND(X318="",ISNUMBER(Y318)),IF(Y318=1,IF($AJ$5&lt;=COUNTIF($Y$7:$Y$406,1),COUNTIF($Y$7:Y318,1),IFERROR(IF($BI$20="Y",0.5,1)*$AJ$5*COUNTIF($Y$7:Y318,1)/(1+COUNTIF($Y$7:$Y$406,1)), COUNTIF($Y$7:Y318,1))),
IF(OR(Y319=Y320,AND(Y319&gt;Y318,Y317&gt;=Y318)),AVERAGE(OFFSET(AJ318,0,0,IFERROR(MATCH(TRUE,Y319:$Y$406&lt;=Y318,0),406),1)),MIN(OFFSET(AJ318,0,0,IFERROR(MATCH(Y318,Y319:$Y$406,0),406),1)))),"")</f>
        <v/>
      </c>
      <c r="AJ318" s="40" t="str">
        <f>IF(ISNUMBER(X318),COUNT($X$7:X318),"")</f>
        <v/>
      </c>
      <c r="AL318" s="40" t="str">
        <f t="shared" si="226"/>
        <v/>
      </c>
      <c r="AM318" s="40" t="str">
        <f t="shared" si="227"/>
        <v/>
      </c>
      <c r="AP318" s="34" t="str">
        <f t="shared" si="228"/>
        <v/>
      </c>
      <c r="AQ318" s="34" t="str">
        <f t="shared" si="223"/>
        <v/>
      </c>
      <c r="AS318" s="5"/>
      <c r="AT318" s="16"/>
      <c r="AU318" s="16"/>
      <c r="AV318" s="108"/>
      <c r="AW318" s="109"/>
      <c r="AX318" s="34" t="str">
        <f t="shared" si="229"/>
        <v/>
      </c>
      <c r="AY318" s="34" t="str">
        <f t="shared" si="230"/>
        <v/>
      </c>
      <c r="BA318" s="91" t="str">
        <f>IF(OR(BB318="",BC318&lt;&gt;"",BD318&lt;&gt;""),"",COUNT($BA$6:BA317)+1)</f>
        <v/>
      </c>
      <c r="BB318" s="90" t="str">
        <f t="shared" si="234"/>
        <v/>
      </c>
      <c r="BC318" s="41" t="str">
        <f t="shared" si="231"/>
        <v>132</v>
      </c>
      <c r="BD318" s="34">
        <f>IF(ISNUMBER(MATCH(BB318,$BB$6:BB317,0)),2,"")</f>
        <v>2</v>
      </c>
      <c r="BE318" s="34" t="str">
        <f t="shared" si="232"/>
        <v/>
      </c>
      <c r="BK318" s="81">
        <f>IFERROR(IF(D318="",0,MATCH(D318,$D$6:D317,0)),0)+BL318</f>
        <v>0</v>
      </c>
      <c r="BL318" s="81">
        <f t="shared" si="233"/>
        <v>0</v>
      </c>
    </row>
    <row r="319" spans="2:64" x14ac:dyDescent="0.25">
      <c r="B319" s="5">
        <v>313</v>
      </c>
      <c r="C319" s="35" t="str">
        <f>IFERROR(IF(Calculation!D319="","",1),"")</f>
        <v/>
      </c>
      <c r="D319" s="67" t="str">
        <f>IFERROR(IF(INDEX(Mindmap!$B$9:$B$408,B319,1)=0,"",INDEX(Mindmap!$B$9:$B$408,B319,1)),"")</f>
        <v/>
      </c>
      <c r="E319" s="67">
        <f t="shared" si="217"/>
        <v>999999999</v>
      </c>
      <c r="F319" s="67" t="str">
        <f t="shared" si="250"/>
        <v/>
      </c>
      <c r="G319" s="67" t="str">
        <f t="shared" si="251"/>
        <v/>
      </c>
      <c r="H319" s="67" t="str">
        <f t="shared" si="252"/>
        <v/>
      </c>
      <c r="I319" s="67" t="str">
        <f t="shared" si="253"/>
        <v/>
      </c>
      <c r="J319" s="67" t="str">
        <f t="shared" si="254"/>
        <v/>
      </c>
      <c r="K319" s="67" t="str">
        <f t="shared" si="255"/>
        <v/>
      </c>
      <c r="L319" s="67" t="str">
        <f t="shared" si="256"/>
        <v/>
      </c>
      <c r="M319" s="67" t="str">
        <f t="shared" si="257"/>
        <v/>
      </c>
      <c r="N319" s="67" t="str">
        <f t="shared" si="258"/>
        <v/>
      </c>
      <c r="O319" s="67" t="str">
        <f t="shared" si="259"/>
        <v/>
      </c>
      <c r="P319" s="67" t="str">
        <f t="shared" si="260"/>
        <v/>
      </c>
      <c r="Q319" s="67" t="str">
        <f t="shared" si="261"/>
        <v/>
      </c>
      <c r="R319" s="37" t="str">
        <f t="shared" si="218"/>
        <v/>
      </c>
      <c r="S319" s="67">
        <f t="shared" si="224"/>
        <v>999999999</v>
      </c>
      <c r="T319" s="67" t="str">
        <f t="shared" si="219"/>
        <v/>
      </c>
      <c r="U319" s="68" t="str">
        <f>IFERROR(""&amp;INDEX(automaticUpdate,MATCH(Calculation!T319,changerange,0),1),"")</f>
        <v/>
      </c>
      <c r="V319" s="68" t="str">
        <f>IFERROR(IF(LEN(INDEX(Mindmap!$D$9:$D$407,MATCH(Calculation!T319,changerange,0),1))=0,"",INDEX(Mindmap!$D$9:$D$407,MATCH(Calculation!T319,changerange,0),1)),"")</f>
        <v/>
      </c>
      <c r="W319" s="67" t="str">
        <f t="shared" si="262"/>
        <v xml:space="preserve"> - </v>
      </c>
      <c r="X319" s="34" t="str">
        <f t="array" ref="X319">IFERROR(IF(AND(LEN(T319)&gt;0, Y319&gt;1),IF(MATCH(1,(IFERROR(SEARCH(T319&amp;".",$T$7:$T$406),0)),0)&gt;0,""),""),maxL)</f>
        <v/>
      </c>
      <c r="Y319" s="35" t="str">
        <f t="shared" si="225"/>
        <v/>
      </c>
      <c r="Z319" s="34" t="str">
        <f t="shared" si="220"/>
        <v/>
      </c>
      <c r="AA319" s="36" t="str">
        <f t="shared" si="221"/>
        <v/>
      </c>
      <c r="AB319" s="34" t="str">
        <f t="shared" si="263"/>
        <v/>
      </c>
      <c r="AC319" s="35" t="str">
        <f t="shared" si="264"/>
        <v/>
      </c>
      <c r="AH319" s="80" t="str">
        <f t="shared" si="222"/>
        <v/>
      </c>
      <c r="AI319" s="39" t="str">
        <f t="array" aca="1" ref="AI319" ca="1">IF(AND(X319="",ISNUMBER(Y319)),IF(Y319=1,IF($AJ$5&lt;=COUNTIF($Y$7:$Y$406,1),COUNTIF($Y$7:Y319,1),IFERROR(IF($BI$20="Y",0.5,1)*$AJ$5*COUNTIF($Y$7:Y319,1)/(1+COUNTIF($Y$7:$Y$406,1)), COUNTIF($Y$7:Y319,1))),
IF(OR(Y320=Y321,AND(Y320&gt;Y319,Y318&gt;=Y319)),AVERAGE(OFFSET(AJ319,0,0,IFERROR(MATCH(TRUE,Y320:$Y$406&lt;=Y319,0),406),1)),MIN(OFFSET(AJ319,0,0,IFERROR(MATCH(Y319,Y320:$Y$406,0),406),1)))),"")</f>
        <v/>
      </c>
      <c r="AJ319" s="40" t="str">
        <f>IF(ISNUMBER(X319),COUNT($X$7:X319),"")</f>
        <v/>
      </c>
      <c r="AL319" s="40" t="str">
        <f t="shared" si="226"/>
        <v/>
      </c>
      <c r="AM319" s="40" t="str">
        <f t="shared" si="227"/>
        <v/>
      </c>
      <c r="AP319" s="34" t="str">
        <f t="shared" si="228"/>
        <v/>
      </c>
      <c r="AQ319" s="34" t="str">
        <f t="shared" si="223"/>
        <v/>
      </c>
      <c r="AS319" s="5"/>
      <c r="AT319" s="16"/>
      <c r="AU319" s="16"/>
      <c r="AV319" s="108"/>
      <c r="AW319" s="109"/>
      <c r="AX319" s="34" t="str">
        <f t="shared" si="229"/>
        <v/>
      </c>
      <c r="AY319" s="34" t="str">
        <f t="shared" si="230"/>
        <v/>
      </c>
      <c r="BA319" s="91" t="str">
        <f>IF(OR(BB319="",BC319&lt;&gt;"",BD319&lt;&gt;""),"",COUNT($BA$6:BA318)+1)</f>
        <v/>
      </c>
      <c r="BB319" s="90" t="str">
        <f t="shared" si="234"/>
        <v/>
      </c>
      <c r="BC319" s="41" t="str">
        <f t="shared" si="231"/>
        <v>132</v>
      </c>
      <c r="BD319" s="34">
        <f>IF(ISNUMBER(MATCH(BB319,$BB$6:BB318,0)),2,"")</f>
        <v>2</v>
      </c>
      <c r="BE319" s="34" t="str">
        <f t="shared" si="232"/>
        <v/>
      </c>
      <c r="BK319" s="81">
        <f>IFERROR(IF(D319="",0,MATCH(D319,$D$6:D318,0)),0)+BL319</f>
        <v>0</v>
      </c>
      <c r="BL319" s="81">
        <f t="shared" si="233"/>
        <v>0</v>
      </c>
    </row>
    <row r="320" spans="2:64" x14ac:dyDescent="0.25">
      <c r="B320" s="5">
        <v>314</v>
      </c>
      <c r="C320" s="35" t="str">
        <f>IFERROR(IF(Calculation!D320="","",1),"")</f>
        <v/>
      </c>
      <c r="D320" s="67" t="str">
        <f>IFERROR(IF(INDEX(Mindmap!$B$9:$B$408,B320,1)=0,"",INDEX(Mindmap!$B$9:$B$408,B320,1)),"")</f>
        <v/>
      </c>
      <c r="E320" s="67">
        <f t="shared" si="217"/>
        <v>999999999</v>
      </c>
      <c r="F320" s="67" t="str">
        <f t="shared" si="250"/>
        <v/>
      </c>
      <c r="G320" s="67" t="str">
        <f t="shared" si="251"/>
        <v/>
      </c>
      <c r="H320" s="67" t="str">
        <f t="shared" si="252"/>
        <v/>
      </c>
      <c r="I320" s="67" t="str">
        <f t="shared" si="253"/>
        <v/>
      </c>
      <c r="J320" s="67" t="str">
        <f t="shared" si="254"/>
        <v/>
      </c>
      <c r="K320" s="67" t="str">
        <f t="shared" si="255"/>
        <v/>
      </c>
      <c r="L320" s="67" t="str">
        <f t="shared" si="256"/>
        <v/>
      </c>
      <c r="M320" s="67" t="str">
        <f t="shared" si="257"/>
        <v/>
      </c>
      <c r="N320" s="67" t="str">
        <f t="shared" si="258"/>
        <v/>
      </c>
      <c r="O320" s="67" t="str">
        <f t="shared" si="259"/>
        <v/>
      </c>
      <c r="P320" s="67" t="str">
        <f t="shared" si="260"/>
        <v/>
      </c>
      <c r="Q320" s="67" t="str">
        <f t="shared" si="261"/>
        <v/>
      </c>
      <c r="R320" s="37" t="str">
        <f t="shared" si="218"/>
        <v/>
      </c>
      <c r="S320" s="67">
        <f t="shared" si="224"/>
        <v>999999999</v>
      </c>
      <c r="T320" s="67" t="str">
        <f t="shared" si="219"/>
        <v/>
      </c>
      <c r="U320" s="68" t="str">
        <f>IFERROR(""&amp;INDEX(automaticUpdate,MATCH(Calculation!T320,changerange,0),1),"")</f>
        <v/>
      </c>
      <c r="V320" s="68" t="str">
        <f>IFERROR(IF(LEN(INDEX(Mindmap!$D$9:$D$407,MATCH(Calculation!T320,changerange,0),1))=0,"",INDEX(Mindmap!$D$9:$D$407,MATCH(Calculation!T320,changerange,0),1)),"")</f>
        <v/>
      </c>
      <c r="W320" s="67" t="str">
        <f t="shared" si="262"/>
        <v xml:space="preserve"> - </v>
      </c>
      <c r="X320" s="34" t="str">
        <f t="array" ref="X320">IFERROR(IF(AND(LEN(T320)&gt;0, Y320&gt;1),IF(MATCH(1,(IFERROR(SEARCH(T320&amp;".",$T$7:$T$406),0)),0)&gt;0,""),""),maxL)</f>
        <v/>
      </c>
      <c r="Y320" s="35" t="str">
        <f t="shared" si="225"/>
        <v/>
      </c>
      <c r="Z320" s="34" t="str">
        <f t="shared" si="220"/>
        <v/>
      </c>
      <c r="AA320" s="36" t="str">
        <f t="shared" si="221"/>
        <v/>
      </c>
      <c r="AB320" s="34" t="str">
        <f t="shared" si="263"/>
        <v/>
      </c>
      <c r="AC320" s="35" t="str">
        <f t="shared" si="264"/>
        <v/>
      </c>
      <c r="AH320" s="80" t="str">
        <f t="shared" si="222"/>
        <v/>
      </c>
      <c r="AI320" s="39" t="str">
        <f t="array" aca="1" ref="AI320" ca="1">IF(AND(X320="",ISNUMBER(Y320)),IF(Y320=1,IF($AJ$5&lt;=COUNTIF($Y$7:$Y$406,1),COUNTIF($Y$7:Y320,1),IFERROR(IF($BI$20="Y",0.5,1)*$AJ$5*COUNTIF($Y$7:Y320,1)/(1+COUNTIF($Y$7:$Y$406,1)), COUNTIF($Y$7:Y320,1))),
IF(OR(Y321=Y322,AND(Y321&gt;Y320,Y319&gt;=Y320)),AVERAGE(OFFSET(AJ320,0,0,IFERROR(MATCH(TRUE,Y321:$Y$406&lt;=Y320,0),406),1)),MIN(OFFSET(AJ320,0,0,IFERROR(MATCH(Y320,Y321:$Y$406,0),406),1)))),"")</f>
        <v/>
      </c>
      <c r="AJ320" s="40" t="str">
        <f>IF(ISNUMBER(X320),COUNT($X$7:X320),"")</f>
        <v/>
      </c>
      <c r="AL320" s="40" t="str">
        <f t="shared" si="226"/>
        <v/>
      </c>
      <c r="AM320" s="40" t="str">
        <f t="shared" si="227"/>
        <v/>
      </c>
      <c r="AP320" s="34" t="str">
        <f t="shared" si="228"/>
        <v/>
      </c>
      <c r="AQ320" s="34" t="str">
        <f t="shared" si="223"/>
        <v/>
      </c>
      <c r="AS320" s="5"/>
      <c r="AT320" s="16"/>
      <c r="AU320" s="16"/>
      <c r="AV320" s="108"/>
      <c r="AW320" s="109"/>
      <c r="AX320" s="34" t="str">
        <f t="shared" si="229"/>
        <v/>
      </c>
      <c r="AY320" s="34" t="str">
        <f t="shared" si="230"/>
        <v/>
      </c>
      <c r="BA320" s="91" t="str">
        <f>IF(OR(BB320="",BC320&lt;&gt;"",BD320&lt;&gt;""),"",COUNT($BA$6:BA319)+1)</f>
        <v/>
      </c>
      <c r="BB320" s="90" t="str">
        <f t="shared" si="234"/>
        <v/>
      </c>
      <c r="BC320" s="41" t="str">
        <f t="shared" si="231"/>
        <v>132</v>
      </c>
      <c r="BD320" s="34">
        <f>IF(ISNUMBER(MATCH(BB320,$BB$6:BB319,0)),2,"")</f>
        <v>2</v>
      </c>
      <c r="BE320" s="34" t="str">
        <f t="shared" si="232"/>
        <v/>
      </c>
      <c r="BK320" s="81">
        <f>IFERROR(IF(D320="",0,MATCH(D320,$D$6:D319,0)),0)+BL320</f>
        <v>0</v>
      </c>
      <c r="BL320" s="81">
        <f t="shared" si="233"/>
        <v>0</v>
      </c>
    </row>
    <row r="321" spans="2:64" x14ac:dyDescent="0.25">
      <c r="B321" s="5">
        <v>315</v>
      </c>
      <c r="C321" s="35" t="str">
        <f>IFERROR(IF(Calculation!D321="","",1),"")</f>
        <v/>
      </c>
      <c r="D321" s="67" t="str">
        <f>IFERROR(IF(INDEX(Mindmap!$B$9:$B$408,B321,1)=0,"",INDEX(Mindmap!$B$9:$B$408,B321,1)),"")</f>
        <v/>
      </c>
      <c r="E321" s="67">
        <f t="shared" si="217"/>
        <v>999999999</v>
      </c>
      <c r="F321" s="67" t="str">
        <f t="shared" si="250"/>
        <v/>
      </c>
      <c r="G321" s="67" t="str">
        <f t="shared" si="251"/>
        <v/>
      </c>
      <c r="H321" s="67" t="str">
        <f t="shared" si="252"/>
        <v/>
      </c>
      <c r="I321" s="67" t="str">
        <f t="shared" si="253"/>
        <v/>
      </c>
      <c r="J321" s="67" t="str">
        <f t="shared" si="254"/>
        <v/>
      </c>
      <c r="K321" s="67" t="str">
        <f t="shared" si="255"/>
        <v/>
      </c>
      <c r="L321" s="67" t="str">
        <f t="shared" si="256"/>
        <v/>
      </c>
      <c r="M321" s="67" t="str">
        <f t="shared" si="257"/>
        <v/>
      </c>
      <c r="N321" s="67" t="str">
        <f t="shared" si="258"/>
        <v/>
      </c>
      <c r="O321" s="67" t="str">
        <f t="shared" si="259"/>
        <v/>
      </c>
      <c r="P321" s="67" t="str">
        <f t="shared" si="260"/>
        <v/>
      </c>
      <c r="Q321" s="67" t="str">
        <f t="shared" si="261"/>
        <v/>
      </c>
      <c r="R321" s="37" t="str">
        <f t="shared" si="218"/>
        <v/>
      </c>
      <c r="S321" s="67">
        <f t="shared" si="224"/>
        <v>999999999</v>
      </c>
      <c r="T321" s="67" t="str">
        <f t="shared" si="219"/>
        <v/>
      </c>
      <c r="U321" s="68" t="str">
        <f>IFERROR(""&amp;INDEX(automaticUpdate,MATCH(Calculation!T321,changerange,0),1),"")</f>
        <v/>
      </c>
      <c r="V321" s="68" t="str">
        <f>IFERROR(IF(LEN(INDEX(Mindmap!$D$9:$D$407,MATCH(Calculation!T321,changerange,0),1))=0,"",INDEX(Mindmap!$D$9:$D$407,MATCH(Calculation!T321,changerange,0),1)),"")</f>
        <v/>
      </c>
      <c r="W321" s="67" t="str">
        <f t="shared" si="262"/>
        <v xml:space="preserve"> - </v>
      </c>
      <c r="X321" s="34" t="str">
        <f t="array" ref="X321">IFERROR(IF(AND(LEN(T321)&gt;0, Y321&gt;1),IF(MATCH(1,(IFERROR(SEARCH(T321&amp;".",$T$7:$T$406),0)),0)&gt;0,""),""),maxL)</f>
        <v/>
      </c>
      <c r="Y321" s="35" t="str">
        <f t="shared" si="225"/>
        <v/>
      </c>
      <c r="Z321" s="34" t="str">
        <f t="shared" si="220"/>
        <v/>
      </c>
      <c r="AA321" s="36" t="str">
        <f t="shared" si="221"/>
        <v/>
      </c>
      <c r="AB321" s="34" t="str">
        <f t="shared" si="263"/>
        <v/>
      </c>
      <c r="AC321" s="35" t="str">
        <f t="shared" si="264"/>
        <v/>
      </c>
      <c r="AH321" s="80" t="str">
        <f t="shared" si="222"/>
        <v/>
      </c>
      <c r="AI321" s="39" t="str">
        <f t="array" aca="1" ref="AI321" ca="1">IF(AND(X321="",ISNUMBER(Y321)),IF(Y321=1,IF($AJ$5&lt;=COUNTIF($Y$7:$Y$406,1),COUNTIF($Y$7:Y321,1),IFERROR(IF($BI$20="Y",0.5,1)*$AJ$5*COUNTIF($Y$7:Y321,1)/(1+COUNTIF($Y$7:$Y$406,1)), COUNTIF($Y$7:Y321,1))),
IF(OR(Y322=Y323,AND(Y322&gt;Y321,Y320&gt;=Y321)),AVERAGE(OFFSET(AJ321,0,0,IFERROR(MATCH(TRUE,Y322:$Y$406&lt;=Y321,0),406),1)),MIN(OFFSET(AJ321,0,0,IFERROR(MATCH(Y321,Y322:$Y$406,0),406),1)))),"")</f>
        <v/>
      </c>
      <c r="AJ321" s="40" t="str">
        <f>IF(ISNUMBER(X321),COUNT($X$7:X321),"")</f>
        <v/>
      </c>
      <c r="AL321" s="40" t="str">
        <f t="shared" si="226"/>
        <v/>
      </c>
      <c r="AM321" s="40" t="str">
        <f t="shared" si="227"/>
        <v/>
      </c>
      <c r="AP321" s="34" t="str">
        <f t="shared" si="228"/>
        <v/>
      </c>
      <c r="AQ321" s="34" t="str">
        <f t="shared" si="223"/>
        <v/>
      </c>
      <c r="AS321" s="5"/>
      <c r="AT321" s="16"/>
      <c r="AU321" s="16"/>
      <c r="AV321" s="108"/>
      <c r="AW321" s="109"/>
      <c r="AX321" s="34" t="str">
        <f t="shared" si="229"/>
        <v/>
      </c>
      <c r="AY321" s="34" t="str">
        <f t="shared" si="230"/>
        <v/>
      </c>
      <c r="BA321" s="91" t="str">
        <f>IF(OR(BB321="",BC321&lt;&gt;"",BD321&lt;&gt;""),"",COUNT($BA$6:BA320)+1)</f>
        <v/>
      </c>
      <c r="BB321" s="90" t="str">
        <f t="shared" si="234"/>
        <v/>
      </c>
      <c r="BC321" s="41" t="str">
        <f t="shared" si="231"/>
        <v>132</v>
      </c>
      <c r="BD321" s="34">
        <f>IF(ISNUMBER(MATCH(BB321,$BB$6:BB320,0)),2,"")</f>
        <v>2</v>
      </c>
      <c r="BE321" s="34" t="str">
        <f t="shared" si="232"/>
        <v/>
      </c>
      <c r="BK321" s="81">
        <f>IFERROR(IF(D321="",0,MATCH(D321,$D$6:D320,0)),0)+BL321</f>
        <v>0</v>
      </c>
      <c r="BL321" s="81">
        <f t="shared" si="233"/>
        <v>0</v>
      </c>
    </row>
    <row r="322" spans="2:64" x14ac:dyDescent="0.25">
      <c r="B322" s="5">
        <v>316</v>
      </c>
      <c r="C322" s="35" t="str">
        <f>IFERROR(IF(Calculation!D322="","",1),"")</f>
        <v/>
      </c>
      <c r="D322" s="67" t="str">
        <f>IFERROR(IF(INDEX(Mindmap!$B$9:$B$408,B322,1)=0,"",INDEX(Mindmap!$B$9:$B$408,B322,1)),"")</f>
        <v/>
      </c>
      <c r="E322" s="67">
        <f t="shared" si="217"/>
        <v>999999999</v>
      </c>
      <c r="F322" s="67" t="str">
        <f t="shared" si="250"/>
        <v/>
      </c>
      <c r="G322" s="67" t="str">
        <f t="shared" si="251"/>
        <v/>
      </c>
      <c r="H322" s="67" t="str">
        <f t="shared" si="252"/>
        <v/>
      </c>
      <c r="I322" s="67" t="str">
        <f t="shared" si="253"/>
        <v/>
      </c>
      <c r="J322" s="67" t="str">
        <f t="shared" si="254"/>
        <v/>
      </c>
      <c r="K322" s="67" t="str">
        <f t="shared" si="255"/>
        <v/>
      </c>
      <c r="L322" s="67" t="str">
        <f t="shared" si="256"/>
        <v/>
      </c>
      <c r="M322" s="67" t="str">
        <f t="shared" si="257"/>
        <v/>
      </c>
      <c r="N322" s="67" t="str">
        <f t="shared" si="258"/>
        <v/>
      </c>
      <c r="O322" s="67" t="str">
        <f t="shared" si="259"/>
        <v/>
      </c>
      <c r="P322" s="67" t="str">
        <f t="shared" si="260"/>
        <v/>
      </c>
      <c r="Q322" s="67" t="str">
        <f t="shared" si="261"/>
        <v/>
      </c>
      <c r="R322" s="37" t="str">
        <f t="shared" si="218"/>
        <v/>
      </c>
      <c r="S322" s="67">
        <f t="shared" si="224"/>
        <v>999999999</v>
      </c>
      <c r="T322" s="67" t="str">
        <f t="shared" si="219"/>
        <v/>
      </c>
      <c r="U322" s="68" t="str">
        <f>IFERROR(""&amp;INDEX(automaticUpdate,MATCH(Calculation!T322,changerange,0),1),"")</f>
        <v/>
      </c>
      <c r="V322" s="68" t="str">
        <f>IFERROR(IF(LEN(INDEX(Mindmap!$D$9:$D$407,MATCH(Calculation!T322,changerange,0),1))=0,"",INDEX(Mindmap!$D$9:$D$407,MATCH(Calculation!T322,changerange,0),1)),"")</f>
        <v/>
      </c>
      <c r="W322" s="67" t="str">
        <f t="shared" si="262"/>
        <v xml:space="preserve"> - </v>
      </c>
      <c r="X322" s="34" t="str">
        <f t="array" ref="X322">IFERROR(IF(AND(LEN(T322)&gt;0, Y322&gt;1),IF(MATCH(1,(IFERROR(SEARCH(T322&amp;".",$T$7:$T$406),0)),0)&gt;0,""),""),maxL)</f>
        <v/>
      </c>
      <c r="Y322" s="35" t="str">
        <f t="shared" si="225"/>
        <v/>
      </c>
      <c r="Z322" s="34" t="str">
        <f t="shared" si="220"/>
        <v/>
      </c>
      <c r="AA322" s="36" t="str">
        <f t="shared" si="221"/>
        <v/>
      </c>
      <c r="AB322" s="34" t="str">
        <f t="shared" si="263"/>
        <v/>
      </c>
      <c r="AC322" s="35" t="str">
        <f t="shared" si="264"/>
        <v/>
      </c>
      <c r="AH322" s="80" t="str">
        <f t="shared" si="222"/>
        <v/>
      </c>
      <c r="AI322" s="39" t="str">
        <f t="array" aca="1" ref="AI322" ca="1">IF(AND(X322="",ISNUMBER(Y322)),IF(Y322=1,IF($AJ$5&lt;=COUNTIF($Y$7:$Y$406,1),COUNTIF($Y$7:Y322,1),IFERROR(IF($BI$20="Y",0.5,1)*$AJ$5*COUNTIF($Y$7:Y322,1)/(1+COUNTIF($Y$7:$Y$406,1)), COUNTIF($Y$7:Y322,1))),
IF(OR(Y323=Y324,AND(Y323&gt;Y322,Y321&gt;=Y322)),AVERAGE(OFFSET(AJ322,0,0,IFERROR(MATCH(TRUE,Y323:$Y$406&lt;=Y322,0),406),1)),MIN(OFFSET(AJ322,0,0,IFERROR(MATCH(Y322,Y323:$Y$406,0),406),1)))),"")</f>
        <v/>
      </c>
      <c r="AJ322" s="40" t="str">
        <f>IF(ISNUMBER(X322),COUNT($X$7:X322),"")</f>
        <v/>
      </c>
      <c r="AL322" s="40" t="str">
        <f t="shared" si="226"/>
        <v/>
      </c>
      <c r="AM322" s="40" t="str">
        <f t="shared" si="227"/>
        <v/>
      </c>
      <c r="AP322" s="34" t="str">
        <f t="shared" si="228"/>
        <v/>
      </c>
      <c r="AQ322" s="34" t="str">
        <f t="shared" si="223"/>
        <v/>
      </c>
      <c r="AS322" s="5"/>
      <c r="AT322" s="16"/>
      <c r="AU322" s="16"/>
      <c r="AV322" s="108"/>
      <c r="AW322" s="109"/>
      <c r="AX322" s="34" t="str">
        <f t="shared" si="229"/>
        <v/>
      </c>
      <c r="AY322" s="34" t="str">
        <f t="shared" si="230"/>
        <v/>
      </c>
      <c r="BA322" s="91" t="str">
        <f>IF(OR(BB322="",BC322&lt;&gt;"",BD322&lt;&gt;""),"",COUNT($BA$6:BA321)+1)</f>
        <v/>
      </c>
      <c r="BB322" s="90" t="str">
        <f t="shared" si="234"/>
        <v/>
      </c>
      <c r="BC322" s="41" t="str">
        <f t="shared" si="231"/>
        <v>132</v>
      </c>
      <c r="BD322" s="34">
        <f>IF(ISNUMBER(MATCH(BB322,$BB$6:BB321,0)),2,"")</f>
        <v>2</v>
      </c>
      <c r="BE322" s="34" t="str">
        <f t="shared" si="232"/>
        <v/>
      </c>
      <c r="BK322" s="81">
        <f>IFERROR(IF(D322="",0,MATCH(D322,$D$6:D321,0)),0)+BL322</f>
        <v>0</v>
      </c>
      <c r="BL322" s="81">
        <f t="shared" si="233"/>
        <v>0</v>
      </c>
    </row>
    <row r="323" spans="2:64" x14ac:dyDescent="0.25">
      <c r="B323" s="5">
        <v>317</v>
      </c>
      <c r="C323" s="35" t="str">
        <f>IFERROR(IF(Calculation!D323="","",1),"")</f>
        <v/>
      </c>
      <c r="D323" s="67" t="str">
        <f>IFERROR(IF(INDEX(Mindmap!$B$9:$B$408,B323,1)=0,"",INDEX(Mindmap!$B$9:$B$408,B323,1)),"")</f>
        <v/>
      </c>
      <c r="E323" s="67">
        <f t="shared" si="217"/>
        <v>999999999</v>
      </c>
      <c r="F323" s="67" t="str">
        <f t="shared" si="250"/>
        <v/>
      </c>
      <c r="G323" s="67" t="str">
        <f t="shared" si="251"/>
        <v/>
      </c>
      <c r="H323" s="67" t="str">
        <f t="shared" si="252"/>
        <v/>
      </c>
      <c r="I323" s="67" t="str">
        <f t="shared" si="253"/>
        <v/>
      </c>
      <c r="J323" s="67" t="str">
        <f t="shared" si="254"/>
        <v/>
      </c>
      <c r="K323" s="67" t="str">
        <f t="shared" si="255"/>
        <v/>
      </c>
      <c r="L323" s="67" t="str">
        <f t="shared" si="256"/>
        <v/>
      </c>
      <c r="M323" s="67" t="str">
        <f t="shared" si="257"/>
        <v/>
      </c>
      <c r="N323" s="67" t="str">
        <f t="shared" si="258"/>
        <v/>
      </c>
      <c r="O323" s="67" t="str">
        <f t="shared" si="259"/>
        <v/>
      </c>
      <c r="P323" s="67" t="str">
        <f t="shared" si="260"/>
        <v/>
      </c>
      <c r="Q323" s="67" t="str">
        <f t="shared" si="261"/>
        <v/>
      </c>
      <c r="R323" s="37" t="str">
        <f t="shared" si="218"/>
        <v/>
      </c>
      <c r="S323" s="67">
        <f t="shared" si="224"/>
        <v>999999999</v>
      </c>
      <c r="T323" s="67" t="str">
        <f t="shared" si="219"/>
        <v/>
      </c>
      <c r="U323" s="68" t="str">
        <f>IFERROR(""&amp;INDEX(automaticUpdate,MATCH(Calculation!T323,changerange,0),1),"")</f>
        <v/>
      </c>
      <c r="V323" s="68" t="str">
        <f>IFERROR(IF(LEN(INDEX(Mindmap!$D$9:$D$407,MATCH(Calculation!T323,changerange,0),1))=0,"",INDEX(Mindmap!$D$9:$D$407,MATCH(Calculation!T323,changerange,0),1)),"")</f>
        <v/>
      </c>
      <c r="W323" s="67" t="str">
        <f t="shared" si="262"/>
        <v xml:space="preserve"> - </v>
      </c>
      <c r="X323" s="34" t="str">
        <f t="array" ref="X323">IFERROR(IF(AND(LEN(T323)&gt;0, Y323&gt;1),IF(MATCH(1,(IFERROR(SEARCH(T323&amp;".",$T$7:$T$406),0)),0)&gt;0,""),""),maxL)</f>
        <v/>
      </c>
      <c r="Y323" s="35" t="str">
        <f t="shared" si="225"/>
        <v/>
      </c>
      <c r="Z323" s="34" t="str">
        <f t="shared" si="220"/>
        <v/>
      </c>
      <c r="AA323" s="36" t="str">
        <f t="shared" si="221"/>
        <v/>
      </c>
      <c r="AB323" s="34" t="str">
        <f t="shared" si="263"/>
        <v/>
      </c>
      <c r="AC323" s="35" t="str">
        <f t="shared" si="264"/>
        <v/>
      </c>
      <c r="AH323" s="80" t="str">
        <f t="shared" si="222"/>
        <v/>
      </c>
      <c r="AI323" s="39" t="str">
        <f t="array" aca="1" ref="AI323" ca="1">IF(AND(X323="",ISNUMBER(Y323)),IF(Y323=1,IF($AJ$5&lt;=COUNTIF($Y$7:$Y$406,1),COUNTIF($Y$7:Y323,1),IFERROR(IF($BI$20="Y",0.5,1)*$AJ$5*COUNTIF($Y$7:Y323,1)/(1+COUNTIF($Y$7:$Y$406,1)), COUNTIF($Y$7:Y323,1))),
IF(OR(Y324=Y325,AND(Y324&gt;Y323,Y322&gt;=Y323)),AVERAGE(OFFSET(AJ323,0,0,IFERROR(MATCH(TRUE,Y324:$Y$406&lt;=Y323,0),406),1)),MIN(OFFSET(AJ323,0,0,IFERROR(MATCH(Y323,Y324:$Y$406,0),406),1)))),"")</f>
        <v/>
      </c>
      <c r="AJ323" s="40" t="str">
        <f>IF(ISNUMBER(X323),COUNT($X$7:X323),"")</f>
        <v/>
      </c>
      <c r="AL323" s="40" t="str">
        <f t="shared" si="226"/>
        <v/>
      </c>
      <c r="AM323" s="40" t="str">
        <f t="shared" si="227"/>
        <v/>
      </c>
      <c r="AP323" s="34" t="str">
        <f t="shared" si="228"/>
        <v/>
      </c>
      <c r="AQ323" s="34" t="str">
        <f t="shared" si="223"/>
        <v/>
      </c>
      <c r="AS323" s="5"/>
      <c r="AT323" s="16"/>
      <c r="AU323" s="16"/>
      <c r="AV323" s="108"/>
      <c r="AW323" s="109"/>
      <c r="AX323" s="34" t="str">
        <f t="shared" si="229"/>
        <v/>
      </c>
      <c r="AY323" s="34" t="str">
        <f t="shared" si="230"/>
        <v/>
      </c>
      <c r="BA323" s="91" t="str">
        <f>IF(OR(BB323="",BC323&lt;&gt;"",BD323&lt;&gt;""),"",COUNT($BA$6:BA322)+1)</f>
        <v/>
      </c>
      <c r="BB323" s="90" t="str">
        <f t="shared" si="234"/>
        <v/>
      </c>
      <c r="BC323" s="41" t="str">
        <f t="shared" si="231"/>
        <v>132</v>
      </c>
      <c r="BD323" s="34">
        <f>IF(ISNUMBER(MATCH(BB323,$BB$6:BB322,0)),2,"")</f>
        <v>2</v>
      </c>
      <c r="BE323" s="34" t="str">
        <f t="shared" si="232"/>
        <v/>
      </c>
      <c r="BK323" s="81">
        <f>IFERROR(IF(D323="",0,MATCH(D323,$D$6:D322,0)),0)+BL323</f>
        <v>0</v>
      </c>
      <c r="BL323" s="81">
        <f t="shared" si="233"/>
        <v>0</v>
      </c>
    </row>
    <row r="324" spans="2:64" x14ac:dyDescent="0.25">
      <c r="B324" s="5">
        <v>318</v>
      </c>
      <c r="C324" s="35" t="str">
        <f>IFERROR(IF(Calculation!D324="","",1),"")</f>
        <v/>
      </c>
      <c r="D324" s="67" t="str">
        <f>IFERROR(IF(INDEX(Mindmap!$B$9:$B$408,B324,1)=0,"",INDEX(Mindmap!$B$9:$B$408,B324,1)),"")</f>
        <v/>
      </c>
      <c r="E324" s="67">
        <f t="shared" si="217"/>
        <v>999999999</v>
      </c>
      <c r="F324" s="67" t="str">
        <f t="shared" si="250"/>
        <v/>
      </c>
      <c r="G324" s="67" t="str">
        <f t="shared" si="251"/>
        <v/>
      </c>
      <c r="H324" s="67" t="str">
        <f t="shared" si="252"/>
        <v/>
      </c>
      <c r="I324" s="67" t="str">
        <f t="shared" si="253"/>
        <v/>
      </c>
      <c r="J324" s="67" t="str">
        <f t="shared" si="254"/>
        <v/>
      </c>
      <c r="K324" s="67" t="str">
        <f t="shared" si="255"/>
        <v/>
      </c>
      <c r="L324" s="67" t="str">
        <f t="shared" si="256"/>
        <v/>
      </c>
      <c r="M324" s="67" t="str">
        <f t="shared" si="257"/>
        <v/>
      </c>
      <c r="N324" s="67" t="str">
        <f t="shared" si="258"/>
        <v/>
      </c>
      <c r="O324" s="67" t="str">
        <f t="shared" si="259"/>
        <v/>
      </c>
      <c r="P324" s="67" t="str">
        <f t="shared" si="260"/>
        <v/>
      </c>
      <c r="Q324" s="67" t="str">
        <f t="shared" si="261"/>
        <v/>
      </c>
      <c r="R324" s="37" t="str">
        <f t="shared" si="218"/>
        <v/>
      </c>
      <c r="S324" s="67">
        <f t="shared" si="224"/>
        <v>999999999</v>
      </c>
      <c r="T324" s="67" t="str">
        <f t="shared" si="219"/>
        <v/>
      </c>
      <c r="U324" s="68" t="str">
        <f>IFERROR(""&amp;INDEX(automaticUpdate,MATCH(Calculation!T324,changerange,0),1),"")</f>
        <v/>
      </c>
      <c r="V324" s="68" t="str">
        <f>IFERROR(IF(LEN(INDEX(Mindmap!$D$9:$D$407,MATCH(Calculation!T324,changerange,0),1))=0,"",INDEX(Mindmap!$D$9:$D$407,MATCH(Calculation!T324,changerange,0),1)),"")</f>
        <v/>
      </c>
      <c r="W324" s="67" t="str">
        <f t="shared" si="262"/>
        <v xml:space="preserve"> - </v>
      </c>
      <c r="X324" s="34" t="str">
        <f t="array" ref="X324">IFERROR(IF(AND(LEN(T324)&gt;0, Y324&gt;1),IF(MATCH(1,(IFERROR(SEARCH(T324&amp;".",$T$7:$T$406),0)),0)&gt;0,""),""),maxL)</f>
        <v/>
      </c>
      <c r="Y324" s="35" t="str">
        <f t="shared" si="225"/>
        <v/>
      </c>
      <c r="Z324" s="34" t="str">
        <f t="shared" si="220"/>
        <v/>
      </c>
      <c r="AA324" s="36" t="str">
        <f t="shared" si="221"/>
        <v/>
      </c>
      <c r="AB324" s="34" t="str">
        <f t="shared" si="263"/>
        <v/>
      </c>
      <c r="AC324" s="35" t="str">
        <f t="shared" si="264"/>
        <v/>
      </c>
      <c r="AH324" s="80" t="str">
        <f t="shared" si="222"/>
        <v/>
      </c>
      <c r="AI324" s="39" t="str">
        <f t="array" aca="1" ref="AI324" ca="1">IF(AND(X324="",ISNUMBER(Y324)),IF(Y324=1,IF($AJ$5&lt;=COUNTIF($Y$7:$Y$406,1),COUNTIF($Y$7:Y324,1),IFERROR(IF($BI$20="Y",0.5,1)*$AJ$5*COUNTIF($Y$7:Y324,1)/(1+COUNTIF($Y$7:$Y$406,1)), COUNTIF($Y$7:Y324,1))),
IF(OR(Y325=Y326,AND(Y325&gt;Y324,Y323&gt;=Y324)),AVERAGE(OFFSET(AJ324,0,0,IFERROR(MATCH(TRUE,Y325:$Y$406&lt;=Y324,0),406),1)),MIN(OFFSET(AJ324,0,0,IFERROR(MATCH(Y324,Y325:$Y$406,0),406),1)))),"")</f>
        <v/>
      </c>
      <c r="AJ324" s="40" t="str">
        <f>IF(ISNUMBER(X324),COUNT($X$7:X324),"")</f>
        <v/>
      </c>
      <c r="AL324" s="40" t="str">
        <f t="shared" si="226"/>
        <v/>
      </c>
      <c r="AM324" s="40" t="str">
        <f t="shared" si="227"/>
        <v/>
      </c>
      <c r="AP324" s="34" t="str">
        <f t="shared" si="228"/>
        <v/>
      </c>
      <c r="AQ324" s="34" t="str">
        <f t="shared" si="223"/>
        <v/>
      </c>
      <c r="AS324" s="5"/>
      <c r="AT324" s="16"/>
      <c r="AU324" s="16"/>
      <c r="AV324" s="108"/>
      <c r="AW324" s="109"/>
      <c r="AX324" s="34" t="str">
        <f t="shared" si="229"/>
        <v/>
      </c>
      <c r="AY324" s="34" t="str">
        <f t="shared" si="230"/>
        <v/>
      </c>
      <c r="BA324" s="91" t="str">
        <f>IF(OR(BB324="",BC324&lt;&gt;"",BD324&lt;&gt;""),"",COUNT($BA$6:BA323)+1)</f>
        <v/>
      </c>
      <c r="BB324" s="90" t="str">
        <f t="shared" si="234"/>
        <v/>
      </c>
      <c r="BC324" s="41" t="str">
        <f t="shared" si="231"/>
        <v>132</v>
      </c>
      <c r="BD324" s="34">
        <f>IF(ISNUMBER(MATCH(BB324,$BB$6:BB323,0)),2,"")</f>
        <v>2</v>
      </c>
      <c r="BE324" s="34" t="str">
        <f t="shared" si="232"/>
        <v/>
      </c>
      <c r="BK324" s="81">
        <f>IFERROR(IF(D324="",0,MATCH(D324,$D$6:D323,0)),0)+BL324</f>
        <v>0</v>
      </c>
      <c r="BL324" s="81">
        <f t="shared" si="233"/>
        <v>0</v>
      </c>
    </row>
    <row r="325" spans="2:64" x14ac:dyDescent="0.25">
      <c r="B325" s="5">
        <v>319</v>
      </c>
      <c r="C325" s="35" t="str">
        <f>IFERROR(IF(Calculation!D325="","",1),"")</f>
        <v/>
      </c>
      <c r="D325" s="67" t="str">
        <f>IFERROR(IF(INDEX(Mindmap!$B$9:$B$408,B325,1)=0,"",INDEX(Mindmap!$B$9:$B$408,B325,1)),"")</f>
        <v/>
      </c>
      <c r="E325" s="67">
        <f t="shared" si="217"/>
        <v>999999999</v>
      </c>
      <c r="F325" s="67" t="str">
        <f t="shared" si="250"/>
        <v/>
      </c>
      <c r="G325" s="67" t="str">
        <f t="shared" si="251"/>
        <v/>
      </c>
      <c r="H325" s="67" t="str">
        <f t="shared" si="252"/>
        <v/>
      </c>
      <c r="I325" s="67" t="str">
        <f t="shared" si="253"/>
        <v/>
      </c>
      <c r="J325" s="67" t="str">
        <f t="shared" si="254"/>
        <v/>
      </c>
      <c r="K325" s="67" t="str">
        <f t="shared" si="255"/>
        <v/>
      </c>
      <c r="L325" s="67" t="str">
        <f t="shared" si="256"/>
        <v/>
      </c>
      <c r="M325" s="67" t="str">
        <f t="shared" si="257"/>
        <v/>
      </c>
      <c r="N325" s="67" t="str">
        <f t="shared" si="258"/>
        <v/>
      </c>
      <c r="O325" s="67" t="str">
        <f t="shared" si="259"/>
        <v/>
      </c>
      <c r="P325" s="67" t="str">
        <f t="shared" si="260"/>
        <v/>
      </c>
      <c r="Q325" s="67" t="str">
        <f t="shared" si="261"/>
        <v/>
      </c>
      <c r="R325" s="37" t="str">
        <f t="shared" si="218"/>
        <v/>
      </c>
      <c r="S325" s="67">
        <f t="shared" si="224"/>
        <v>999999999</v>
      </c>
      <c r="T325" s="67" t="str">
        <f t="shared" si="219"/>
        <v/>
      </c>
      <c r="U325" s="68" t="str">
        <f>IFERROR(""&amp;INDEX(automaticUpdate,MATCH(Calculation!T325,changerange,0),1),"")</f>
        <v/>
      </c>
      <c r="V325" s="68" t="str">
        <f>IFERROR(IF(LEN(INDEX(Mindmap!$D$9:$D$407,MATCH(Calculation!T325,changerange,0),1))=0,"",INDEX(Mindmap!$D$9:$D$407,MATCH(Calculation!T325,changerange,0),1)),"")</f>
        <v/>
      </c>
      <c r="W325" s="67" t="str">
        <f t="shared" si="262"/>
        <v xml:space="preserve"> - </v>
      </c>
      <c r="X325" s="34" t="str">
        <f t="array" ref="X325">IFERROR(IF(AND(LEN(T325)&gt;0, Y325&gt;1),IF(MATCH(1,(IFERROR(SEARCH(T325&amp;".",$T$7:$T$406),0)),0)&gt;0,""),""),maxL)</f>
        <v/>
      </c>
      <c r="Y325" s="35" t="str">
        <f t="shared" si="225"/>
        <v/>
      </c>
      <c r="Z325" s="34" t="str">
        <f t="shared" si="220"/>
        <v/>
      </c>
      <c r="AA325" s="36" t="str">
        <f t="shared" si="221"/>
        <v/>
      </c>
      <c r="AB325" s="34" t="str">
        <f t="shared" si="263"/>
        <v/>
      </c>
      <c r="AC325" s="35" t="str">
        <f t="shared" si="264"/>
        <v/>
      </c>
      <c r="AH325" s="80" t="str">
        <f t="shared" si="222"/>
        <v/>
      </c>
      <c r="AI325" s="39" t="str">
        <f t="array" aca="1" ref="AI325" ca="1">IF(AND(X325="",ISNUMBER(Y325)),IF(Y325=1,IF($AJ$5&lt;=COUNTIF($Y$7:$Y$406,1),COUNTIF($Y$7:Y325,1),IFERROR(IF($BI$20="Y",0.5,1)*$AJ$5*COUNTIF($Y$7:Y325,1)/(1+COUNTIF($Y$7:$Y$406,1)), COUNTIF($Y$7:Y325,1))),
IF(OR(Y326=Y327,AND(Y326&gt;Y325,Y324&gt;=Y325)),AVERAGE(OFFSET(AJ325,0,0,IFERROR(MATCH(TRUE,Y326:$Y$406&lt;=Y325,0),406),1)),MIN(OFFSET(AJ325,0,0,IFERROR(MATCH(Y325,Y326:$Y$406,0),406),1)))),"")</f>
        <v/>
      </c>
      <c r="AJ325" s="40" t="str">
        <f>IF(ISNUMBER(X325),COUNT($X$7:X325),"")</f>
        <v/>
      </c>
      <c r="AL325" s="40" t="str">
        <f t="shared" si="226"/>
        <v/>
      </c>
      <c r="AM325" s="40" t="str">
        <f t="shared" si="227"/>
        <v/>
      </c>
      <c r="AP325" s="34" t="str">
        <f t="shared" si="228"/>
        <v/>
      </c>
      <c r="AQ325" s="34" t="str">
        <f t="shared" si="223"/>
        <v/>
      </c>
      <c r="AS325" s="5"/>
      <c r="AT325" s="16"/>
      <c r="AU325" s="16"/>
      <c r="AV325" s="108"/>
      <c r="AW325" s="109"/>
      <c r="AX325" s="34" t="str">
        <f t="shared" si="229"/>
        <v/>
      </c>
      <c r="AY325" s="34" t="str">
        <f t="shared" si="230"/>
        <v/>
      </c>
      <c r="BA325" s="91" t="str">
        <f>IF(OR(BB325="",BC325&lt;&gt;"",BD325&lt;&gt;""),"",COUNT($BA$6:BA324)+1)</f>
        <v/>
      </c>
      <c r="BB325" s="90" t="str">
        <f t="shared" si="234"/>
        <v/>
      </c>
      <c r="BC325" s="41" t="str">
        <f t="shared" si="231"/>
        <v>132</v>
      </c>
      <c r="BD325" s="34">
        <f>IF(ISNUMBER(MATCH(BB325,$BB$6:BB324,0)),2,"")</f>
        <v>2</v>
      </c>
      <c r="BE325" s="34" t="str">
        <f t="shared" si="232"/>
        <v/>
      </c>
      <c r="BK325" s="81">
        <f>IFERROR(IF(D325="",0,MATCH(D325,$D$6:D324,0)),0)+BL325</f>
        <v>0</v>
      </c>
      <c r="BL325" s="81">
        <f t="shared" si="233"/>
        <v>0</v>
      </c>
    </row>
    <row r="326" spans="2:64" x14ac:dyDescent="0.25">
      <c r="B326" s="5">
        <v>320</v>
      </c>
      <c r="C326" s="35" t="str">
        <f>IFERROR(IF(Calculation!D326="","",1),"")</f>
        <v/>
      </c>
      <c r="D326" s="67" t="str">
        <f>IFERROR(IF(INDEX(Mindmap!$B$9:$B$408,B326,1)=0,"",INDEX(Mindmap!$B$9:$B$408,B326,1)),"")</f>
        <v/>
      </c>
      <c r="E326" s="67">
        <f t="shared" si="217"/>
        <v>999999999</v>
      </c>
      <c r="F326" s="67" t="str">
        <f t="shared" si="250"/>
        <v/>
      </c>
      <c r="G326" s="67" t="str">
        <f t="shared" si="251"/>
        <v/>
      </c>
      <c r="H326" s="67" t="str">
        <f t="shared" si="252"/>
        <v/>
      </c>
      <c r="I326" s="67" t="str">
        <f t="shared" si="253"/>
        <v/>
      </c>
      <c r="J326" s="67" t="str">
        <f t="shared" si="254"/>
        <v/>
      </c>
      <c r="K326" s="67" t="str">
        <f t="shared" si="255"/>
        <v/>
      </c>
      <c r="L326" s="67" t="str">
        <f t="shared" si="256"/>
        <v/>
      </c>
      <c r="M326" s="67" t="str">
        <f t="shared" si="257"/>
        <v/>
      </c>
      <c r="N326" s="67" t="str">
        <f t="shared" si="258"/>
        <v/>
      </c>
      <c r="O326" s="67" t="str">
        <f t="shared" si="259"/>
        <v/>
      </c>
      <c r="P326" s="67" t="str">
        <f t="shared" si="260"/>
        <v/>
      </c>
      <c r="Q326" s="67" t="str">
        <f t="shared" si="261"/>
        <v/>
      </c>
      <c r="R326" s="37" t="str">
        <f t="shared" si="218"/>
        <v/>
      </c>
      <c r="S326" s="67">
        <f t="shared" si="224"/>
        <v>999999999</v>
      </c>
      <c r="T326" s="67" t="str">
        <f t="shared" si="219"/>
        <v/>
      </c>
      <c r="U326" s="68" t="str">
        <f>IFERROR(""&amp;INDEX(automaticUpdate,MATCH(Calculation!T326,changerange,0),1),"")</f>
        <v/>
      </c>
      <c r="V326" s="68" t="str">
        <f>IFERROR(IF(LEN(INDEX(Mindmap!$D$9:$D$407,MATCH(Calculation!T326,changerange,0),1))=0,"",INDEX(Mindmap!$D$9:$D$407,MATCH(Calculation!T326,changerange,0),1)),"")</f>
        <v/>
      </c>
      <c r="W326" s="67" t="str">
        <f t="shared" si="262"/>
        <v xml:space="preserve"> - </v>
      </c>
      <c r="X326" s="34" t="str">
        <f t="array" ref="X326">IFERROR(IF(AND(LEN(T326)&gt;0, Y326&gt;1),IF(MATCH(1,(IFERROR(SEARCH(T326&amp;".",$T$7:$T$406),0)),0)&gt;0,""),""),maxL)</f>
        <v/>
      </c>
      <c r="Y326" s="35" t="str">
        <f t="shared" si="225"/>
        <v/>
      </c>
      <c r="Z326" s="34" t="str">
        <f t="shared" si="220"/>
        <v/>
      </c>
      <c r="AA326" s="36" t="str">
        <f t="shared" si="221"/>
        <v/>
      </c>
      <c r="AB326" s="34" t="str">
        <f t="shared" si="263"/>
        <v/>
      </c>
      <c r="AC326" s="35" t="str">
        <f t="shared" si="264"/>
        <v/>
      </c>
      <c r="AH326" s="80" t="str">
        <f t="shared" si="222"/>
        <v/>
      </c>
      <c r="AI326" s="39" t="str">
        <f t="array" aca="1" ref="AI326" ca="1">IF(AND(X326="",ISNUMBER(Y326)),IF(Y326=1,IF($AJ$5&lt;=COUNTIF($Y$7:$Y$406,1),COUNTIF($Y$7:Y326,1),IFERROR(IF($BI$20="Y",0.5,1)*$AJ$5*COUNTIF($Y$7:Y326,1)/(1+COUNTIF($Y$7:$Y$406,1)), COUNTIF($Y$7:Y326,1))),
IF(OR(Y327=Y328,AND(Y327&gt;Y326,Y325&gt;=Y326)),AVERAGE(OFFSET(AJ326,0,0,IFERROR(MATCH(TRUE,Y327:$Y$406&lt;=Y326,0),406),1)),MIN(OFFSET(AJ326,0,0,IFERROR(MATCH(Y326,Y327:$Y$406,0),406),1)))),"")</f>
        <v/>
      </c>
      <c r="AJ326" s="40" t="str">
        <f>IF(ISNUMBER(X326),COUNT($X$7:X326),"")</f>
        <v/>
      </c>
      <c r="AL326" s="40" t="str">
        <f t="shared" si="226"/>
        <v/>
      </c>
      <c r="AM326" s="40" t="str">
        <f t="shared" si="227"/>
        <v/>
      </c>
      <c r="AP326" s="34" t="str">
        <f t="shared" si="228"/>
        <v/>
      </c>
      <c r="AQ326" s="34" t="str">
        <f t="shared" si="223"/>
        <v/>
      </c>
      <c r="AS326" s="5"/>
      <c r="AT326" s="16"/>
      <c r="AU326" s="16"/>
      <c r="AV326" s="108"/>
      <c r="AW326" s="109"/>
      <c r="AX326" s="34" t="str">
        <f t="shared" si="229"/>
        <v/>
      </c>
      <c r="AY326" s="34" t="str">
        <f t="shared" si="230"/>
        <v/>
      </c>
      <c r="BA326" s="91" t="str">
        <f>IF(OR(BB326="",BC326&lt;&gt;"",BD326&lt;&gt;""),"",COUNT($BA$6:BA325)+1)</f>
        <v/>
      </c>
      <c r="BB326" s="90" t="str">
        <f t="shared" si="234"/>
        <v/>
      </c>
      <c r="BC326" s="41" t="str">
        <f t="shared" si="231"/>
        <v>132</v>
      </c>
      <c r="BD326" s="34">
        <f>IF(ISNUMBER(MATCH(BB326,$BB$6:BB325,0)),2,"")</f>
        <v>2</v>
      </c>
      <c r="BE326" s="34" t="str">
        <f t="shared" si="232"/>
        <v/>
      </c>
      <c r="BK326" s="81">
        <f>IFERROR(IF(D326="",0,MATCH(D326,$D$6:D325,0)),0)+BL326</f>
        <v>0</v>
      </c>
      <c r="BL326" s="81">
        <f t="shared" si="233"/>
        <v>0</v>
      </c>
    </row>
    <row r="327" spans="2:64" x14ac:dyDescent="0.25">
      <c r="B327" s="5">
        <v>321</v>
      </c>
      <c r="C327" s="35" t="str">
        <f>IFERROR(IF(Calculation!D327="","",1),"")</f>
        <v/>
      </c>
      <c r="D327" s="67" t="str">
        <f>IFERROR(IF(INDEX(Mindmap!$B$9:$B$408,B327,1)=0,"",INDEX(Mindmap!$B$9:$B$408,B327,1)),"")</f>
        <v/>
      </c>
      <c r="E327" s="67">
        <f t="shared" ref="E327:E390" si="265">IF(D327="",999999999,1*(P327&amp;REPT(0,$Q$5+COUNT($F$5:$O$5)-LEN(P327))))</f>
        <v>999999999</v>
      </c>
      <c r="F327" s="67" t="str">
        <f t="shared" si="250"/>
        <v/>
      </c>
      <c r="G327" s="67" t="str">
        <f t="shared" si="251"/>
        <v/>
      </c>
      <c r="H327" s="67" t="str">
        <f t="shared" si="252"/>
        <v/>
      </c>
      <c r="I327" s="67" t="str">
        <f t="shared" si="253"/>
        <v/>
      </c>
      <c r="J327" s="67" t="str">
        <f t="shared" si="254"/>
        <v/>
      </c>
      <c r="K327" s="67" t="str">
        <f t="shared" si="255"/>
        <v/>
      </c>
      <c r="L327" s="67" t="str">
        <f t="shared" si="256"/>
        <v/>
      </c>
      <c r="M327" s="67" t="str">
        <f t="shared" si="257"/>
        <v/>
      </c>
      <c r="N327" s="67" t="str">
        <f t="shared" si="258"/>
        <v/>
      </c>
      <c r="O327" s="67" t="str">
        <f t="shared" si="259"/>
        <v/>
      </c>
      <c r="P327" s="67" t="str">
        <f t="shared" si="260"/>
        <v/>
      </c>
      <c r="Q327" s="67" t="str">
        <f t="shared" si="261"/>
        <v/>
      </c>
      <c r="R327" s="37" t="str">
        <f t="shared" ref="R327:R390" si="266">IF(ISNUMBER(Q327),IF(Q327=1,IF(LEN(D327)&gt;1,2,""),IF(LEN(RIGHT(D327,LEN(D327)-SEARCH(";",SUBSTITUTE(D327,".",";",Q327-1),1)))&gt;1,2,"")),"")</f>
        <v/>
      </c>
      <c r="S327" s="67">
        <f t="shared" si="224"/>
        <v>999999999</v>
      </c>
      <c r="T327" s="67" t="str">
        <f t="shared" ref="T327:T390" si="267">INDEX($D$7:$D$406,MATCH(S327,$E$7:$E$406,0),1)</f>
        <v/>
      </c>
      <c r="U327" s="68" t="str">
        <f>IFERROR(""&amp;INDEX(automaticUpdate,MATCH(Calculation!T327,changerange,0),1),"")</f>
        <v/>
      </c>
      <c r="V327" s="68" t="str">
        <f>IFERROR(IF(LEN(INDEX(Mindmap!$D$9:$D$407,MATCH(Calculation!T327,changerange,0),1))=0,"",INDEX(Mindmap!$D$9:$D$407,MATCH(Calculation!T327,changerange,0),1)),"")</f>
        <v/>
      </c>
      <c r="W327" s="67" t="str">
        <f t="shared" si="262"/>
        <v xml:space="preserve"> - </v>
      </c>
      <c r="X327" s="34" t="str">
        <f t="array" ref="X327">IFERROR(IF(AND(LEN(T327)&gt;0, Y327&gt;1),IF(MATCH(1,(IFERROR(SEARCH(T327&amp;".",$T$7:$T$406),0)),0)&gt;0,""),""),maxL)</f>
        <v/>
      </c>
      <c r="Y327" s="35" t="str">
        <f t="shared" si="225"/>
        <v/>
      </c>
      <c r="Z327" s="34" t="str">
        <f t="shared" ref="Z327:Z390" si="268">IF(AND(ISNUMBER(Y327),Y327&gt;1),IF(B327&lt;$AF$9,1,-1),"")</f>
        <v/>
      </c>
      <c r="AA327" s="36" t="str">
        <f t="shared" ref="AA327:AA390" si="269">IF(V327="","",IF(INDEX(side,MATCH(V327,$T$7:$T$406,0),1)=Z327,Z327,-1*Z327))</f>
        <v/>
      </c>
      <c r="AB327" s="34" t="str">
        <f t="shared" si="263"/>
        <v/>
      </c>
      <c r="AC327" s="35" t="str">
        <f t="shared" si="264"/>
        <v/>
      </c>
      <c r="AH327" s="80" t="str">
        <f t="shared" ref="AH327:AH390" si="270">IFERROR((Y327-1)*IF(Z327="",1,Z327),"")</f>
        <v/>
      </c>
      <c r="AI327" s="39" t="str">
        <f t="array" aca="1" ref="AI327" ca="1">IF(AND(X327="",ISNUMBER(Y327)),IF(Y327=1,IF($AJ$5&lt;=COUNTIF($Y$7:$Y$406,1),COUNTIF($Y$7:Y327,1),IFERROR(IF($BI$20="Y",0.5,1)*$AJ$5*COUNTIF($Y$7:Y327,1)/(1+COUNTIF($Y$7:$Y$406,1)), COUNTIF($Y$7:Y327,1))),
IF(OR(Y328=Y329,AND(Y328&gt;Y327,Y326&gt;=Y327)),AVERAGE(OFFSET(AJ327,0,0,IFERROR(MATCH(TRUE,Y328:$Y$406&lt;=Y327,0),406),1)),MIN(OFFSET(AJ327,0,0,IFERROR(MATCH(Y327,Y328:$Y$406,0),406),1)))),"")</f>
        <v/>
      </c>
      <c r="AJ327" s="40" t="str">
        <f>IF(ISNUMBER(X327),COUNT($X$7:X327),"")</f>
        <v/>
      </c>
      <c r="AL327" s="40" t="str">
        <f t="shared" si="226"/>
        <v/>
      </c>
      <c r="AM327" s="40" t="str">
        <f t="shared" si="227"/>
        <v/>
      </c>
      <c r="AP327" s="34" t="str">
        <f t="shared" si="228"/>
        <v/>
      </c>
      <c r="AQ327" s="34" t="str">
        <f t="shared" ref="AQ327:AQ390" si="271">IF(V327="","",IF(LEN(V327)-LEN(SUBSTITUTE(V327,".",""))+1&lt;Y327,-1,IF((LEN(V327)-LEN(SUBSTITUTE(V327,".",""))+1)=Y327,0,1)))</f>
        <v/>
      </c>
      <c r="AS327" s="5"/>
      <c r="AT327" s="16"/>
      <c r="AU327" s="16"/>
      <c r="AV327" s="108"/>
      <c r="AW327" s="109"/>
      <c r="AX327" s="34" t="str">
        <f t="shared" si="229"/>
        <v/>
      </c>
      <c r="AY327" s="34" t="str">
        <f t="shared" si="230"/>
        <v/>
      </c>
      <c r="BA327" s="91" t="str">
        <f>IF(OR(BB327="",BC327&lt;&gt;"",BD327&lt;&gt;""),"",COUNT($BA$6:BA326)+1)</f>
        <v/>
      </c>
      <c r="BB327" s="90" t="str">
        <f t="shared" si="234"/>
        <v/>
      </c>
      <c r="BC327" s="41" t="str">
        <f t="shared" si="231"/>
        <v>132</v>
      </c>
      <c r="BD327" s="34">
        <f>IF(ISNUMBER(MATCH(BB327,$BB$6:BB326,0)),2,"")</f>
        <v>2</v>
      </c>
      <c r="BE327" s="34" t="str">
        <f t="shared" si="232"/>
        <v/>
      </c>
      <c r="BK327" s="81">
        <f>IFERROR(IF(D327="",0,MATCH(D327,$D$6:D326,0)),0)+BL327</f>
        <v>0</v>
      </c>
      <c r="BL327" s="81">
        <f t="shared" si="233"/>
        <v>0</v>
      </c>
    </row>
    <row r="328" spans="2:64" x14ac:dyDescent="0.25">
      <c r="B328" s="5">
        <v>322</v>
      </c>
      <c r="C328" s="35" t="str">
        <f>IFERROR(IF(Calculation!D328="","",1),"")</f>
        <v/>
      </c>
      <c r="D328" s="67" t="str">
        <f>IFERROR(IF(INDEX(Mindmap!$B$9:$B$408,B328,1)=0,"",INDEX(Mindmap!$B$9:$B$408,B328,1)),"")</f>
        <v/>
      </c>
      <c r="E328" s="67">
        <f t="shared" si="265"/>
        <v>999999999</v>
      </c>
      <c r="F328" s="67" t="str">
        <f t="shared" si="250"/>
        <v/>
      </c>
      <c r="G328" s="67" t="str">
        <f t="shared" si="251"/>
        <v/>
      </c>
      <c r="H328" s="67" t="str">
        <f t="shared" si="252"/>
        <v/>
      </c>
      <c r="I328" s="67" t="str">
        <f t="shared" si="253"/>
        <v/>
      </c>
      <c r="J328" s="67" t="str">
        <f t="shared" si="254"/>
        <v/>
      </c>
      <c r="K328" s="67" t="str">
        <f t="shared" si="255"/>
        <v/>
      </c>
      <c r="L328" s="67" t="str">
        <f t="shared" si="256"/>
        <v/>
      </c>
      <c r="M328" s="67" t="str">
        <f t="shared" si="257"/>
        <v/>
      </c>
      <c r="N328" s="67" t="str">
        <f t="shared" si="258"/>
        <v/>
      </c>
      <c r="O328" s="67" t="str">
        <f t="shared" si="259"/>
        <v/>
      </c>
      <c r="P328" s="67" t="str">
        <f t="shared" si="260"/>
        <v/>
      </c>
      <c r="Q328" s="67" t="str">
        <f t="shared" si="261"/>
        <v/>
      </c>
      <c r="R328" s="37" t="str">
        <f t="shared" si="266"/>
        <v/>
      </c>
      <c r="S328" s="67">
        <f t="shared" ref="S328:S391" si="272">SMALL($E$7:$E$406,ROW(A328)-ROW($A$6))</f>
        <v>999999999</v>
      </c>
      <c r="T328" s="67" t="str">
        <f t="shared" si="267"/>
        <v/>
      </c>
      <c r="U328" s="68" t="str">
        <f>IFERROR(""&amp;INDEX(automaticUpdate,MATCH(Calculation!T328,changerange,0),1),"")</f>
        <v/>
      </c>
      <c r="V328" s="68" t="str">
        <f>IFERROR(IF(LEN(INDEX(Mindmap!$D$9:$D$407,MATCH(Calculation!T328,changerange,0),1))=0,"",INDEX(Mindmap!$D$9:$D$407,MATCH(Calculation!T328,changerange,0),1)),"")</f>
        <v/>
      </c>
      <c r="W328" s="67" t="str">
        <f t="shared" si="262"/>
        <v xml:space="preserve"> - </v>
      </c>
      <c r="X328" s="34" t="str">
        <f t="array" ref="X328">IFERROR(IF(AND(LEN(T328)&gt;0, Y328&gt;1),IF(MATCH(1,(IFERROR(SEARCH(T328&amp;".",$T$7:$T$406),0)),0)&gt;0,""),""),maxL)</f>
        <v/>
      </c>
      <c r="Y328" s="35" t="str">
        <f t="shared" ref="Y328:Y391" si="273">IF(LEN(T328)&gt;0,LEN(T328)-LEN(SUBSTITUTE(T328,".",""))+1,"")</f>
        <v/>
      </c>
      <c r="Z328" s="34" t="str">
        <f t="shared" si="268"/>
        <v/>
      </c>
      <c r="AA328" s="36" t="str">
        <f t="shared" si="269"/>
        <v/>
      </c>
      <c r="AB328" s="34" t="str">
        <f t="shared" si="263"/>
        <v/>
      </c>
      <c r="AC328" s="35" t="str">
        <f t="shared" si="264"/>
        <v/>
      </c>
      <c r="AH328" s="80" t="str">
        <f t="shared" si="270"/>
        <v/>
      </c>
      <c r="AI328" s="39" t="str">
        <f t="array" aca="1" ref="AI328" ca="1">IF(AND(X328="",ISNUMBER(Y328)),IF(Y328=1,IF($AJ$5&lt;=COUNTIF($Y$7:$Y$406,1),COUNTIF($Y$7:Y328,1),IFERROR(IF($BI$20="Y",0.5,1)*$AJ$5*COUNTIF($Y$7:Y328,1)/(1+COUNTIF($Y$7:$Y$406,1)), COUNTIF($Y$7:Y328,1))),
IF(OR(Y329=Y330,AND(Y329&gt;Y328,Y327&gt;=Y328)),AVERAGE(OFFSET(AJ328,0,0,IFERROR(MATCH(TRUE,Y329:$Y$406&lt;=Y328,0),406),1)),MIN(OFFSET(AJ328,0,0,IFERROR(MATCH(Y328,Y329:$Y$406,0),406),1)))),"")</f>
        <v/>
      </c>
      <c r="AJ328" s="40" t="str">
        <f>IF(ISNUMBER(X328),COUNT($X$7:X328),"")</f>
        <v/>
      </c>
      <c r="AL328" s="40" t="str">
        <f t="shared" ref="AL328:AL391" si="274">IF(AND($BI$20="Y", $AJ$5&lt;&gt;0),IF(ISNUMBER(Y328),AH328-$AF$13-1,""),IF(ISNUMBER(Y328),Y328-1,""))</f>
        <v/>
      </c>
      <c r="AM328" s="40" t="str">
        <f t="shared" ref="AM328:AM391" si="275">IF(ISNUMBER(Y328),IF(AND($BI$20="Y",$AJ$5&lt;&gt;0), IF(AND(ROW(AK328)-ROW($AK$6)&gt;=$AF$9,IF(ISNUMBER(AI328),AI328,AJ328)&gt;$AF$11),IF(ISNUMBER(AI328),AI328,AJ328)-$AF$11,IF(ISNUMBER(AI328),AI328,AJ328)),  IF(ISNUMBER(AI328),AI328,AJ328) )-1,"")</f>
        <v/>
      </c>
      <c r="AP328" s="34" t="str">
        <f t="shared" ref="AP328:AP391" si="276">IF(OR(Y328=1,Y328=""),"",LEFT(SUBSTITUTE(T328,".",";",Y328-1),SEARCH(";",SUBSTITUTE(T328,".",";",Y328-1),1)-1))</f>
        <v/>
      </c>
      <c r="AQ328" s="34" t="str">
        <f t="shared" si="271"/>
        <v/>
      </c>
      <c r="AS328" s="5"/>
      <c r="AT328" s="16"/>
      <c r="AU328" s="16"/>
      <c r="AV328" s="108"/>
      <c r="AW328" s="109"/>
      <c r="AX328" s="34" t="str">
        <f t="shared" ref="AX328:AX391" si="277">IF(Y328&lt;&gt;"",T328 &amp;".1","")</f>
        <v/>
      </c>
      <c r="AY328" s="34" t="str">
        <f t="shared" ref="AY328:AY391" si="278">IF(Y328&lt;&gt;"",IF(Y328=1,T328+1,LEFT(T328,SEARCH(";",SUBSTITUTE(T328,".",";",Y328-1),1))&amp; RIGHT(T328,LEN(T328)-SEARCH(";",SUBSTITUTE(T328,".",";",Y328-1),1)) +1   ),"")</f>
        <v/>
      </c>
      <c r="BA328" s="91" t="str">
        <f>IF(OR(BB328="",BC328&lt;&gt;"",BD328&lt;&gt;""),"",COUNT($BA$6:BA327)+1)</f>
        <v/>
      </c>
      <c r="BB328" s="90" t="str">
        <f t="shared" si="234"/>
        <v/>
      </c>
      <c r="BC328" s="41" t="str">
        <f t="shared" ref="BC328:BC391" si="279">IFERROR(MATCH(BB328,$T$7:$T$406,0) &amp; BD328,"")</f>
        <v>132</v>
      </c>
      <c r="BD328" s="34">
        <f>IF(ISNUMBER(MATCH(BB328,$BB$6:BB327,0)),2,"")</f>
        <v>2</v>
      </c>
      <c r="BE328" s="34" t="str">
        <f t="shared" ref="BE328:BE391" si="280">IFERROR(""&amp;INDEX($BB$7:$BB$807,MATCH(ROW(BA328)-ROW($BA$6),$BA$7:$BA$807,0),1),"")</f>
        <v/>
      </c>
      <c r="BK328" s="81">
        <f>IFERROR(IF(D328="",0,MATCH(D328,$D$6:D327,0)),0)+BL328</f>
        <v>0</v>
      </c>
      <c r="BL328" s="81">
        <f t="shared" ref="BL328:BL391" si="281">IF(ISNUMBER(FIND("100",D328,1))=TRUE,1,0)</f>
        <v>0</v>
      </c>
    </row>
    <row r="329" spans="2:64" x14ac:dyDescent="0.25">
      <c r="B329" s="5">
        <v>323</v>
      </c>
      <c r="C329" s="35" t="str">
        <f>IFERROR(IF(Calculation!D329="","",1),"")</f>
        <v/>
      </c>
      <c r="D329" s="67" t="str">
        <f>IFERROR(IF(INDEX(Mindmap!$B$9:$B$408,B329,1)=0,"",INDEX(Mindmap!$B$9:$B$408,B329,1)),"")</f>
        <v/>
      </c>
      <c r="E329" s="67">
        <f t="shared" si="265"/>
        <v>999999999</v>
      </c>
      <c r="F329" s="67" t="str">
        <f t="shared" si="250"/>
        <v/>
      </c>
      <c r="G329" s="67" t="str">
        <f t="shared" si="251"/>
        <v/>
      </c>
      <c r="H329" s="67" t="str">
        <f t="shared" si="252"/>
        <v/>
      </c>
      <c r="I329" s="67" t="str">
        <f t="shared" si="253"/>
        <v/>
      </c>
      <c r="J329" s="67" t="str">
        <f t="shared" si="254"/>
        <v/>
      </c>
      <c r="K329" s="67" t="str">
        <f t="shared" si="255"/>
        <v/>
      </c>
      <c r="L329" s="67" t="str">
        <f t="shared" si="256"/>
        <v/>
      </c>
      <c r="M329" s="67" t="str">
        <f t="shared" si="257"/>
        <v/>
      </c>
      <c r="N329" s="67" t="str">
        <f t="shared" si="258"/>
        <v/>
      </c>
      <c r="O329" s="67" t="str">
        <f t="shared" si="259"/>
        <v/>
      </c>
      <c r="P329" s="67" t="str">
        <f t="shared" si="260"/>
        <v/>
      </c>
      <c r="Q329" s="67" t="str">
        <f t="shared" si="261"/>
        <v/>
      </c>
      <c r="R329" s="37" t="str">
        <f t="shared" si="266"/>
        <v/>
      </c>
      <c r="S329" s="67">
        <f t="shared" si="272"/>
        <v>999999999</v>
      </c>
      <c r="T329" s="67" t="str">
        <f t="shared" si="267"/>
        <v/>
      </c>
      <c r="U329" s="68" t="str">
        <f>IFERROR(""&amp;INDEX(automaticUpdate,MATCH(Calculation!T329,changerange,0),1),"")</f>
        <v/>
      </c>
      <c r="V329" s="68" t="str">
        <f>IFERROR(IF(LEN(INDEX(Mindmap!$D$9:$D$407,MATCH(Calculation!T329,changerange,0),1))=0,"",INDEX(Mindmap!$D$9:$D$407,MATCH(Calculation!T329,changerange,0),1)),"")</f>
        <v/>
      </c>
      <c r="W329" s="67" t="str">
        <f t="shared" si="262"/>
        <v xml:space="preserve"> - </v>
      </c>
      <c r="X329" s="34" t="str">
        <f t="array" ref="X329">IFERROR(IF(AND(LEN(T329)&gt;0, Y329&gt;1),IF(MATCH(1,(IFERROR(SEARCH(T329&amp;".",$T$7:$T$406),0)),0)&gt;0,""),""),maxL)</f>
        <v/>
      </c>
      <c r="Y329" s="35" t="str">
        <f t="shared" si="273"/>
        <v/>
      </c>
      <c r="Z329" s="34" t="str">
        <f t="shared" si="268"/>
        <v/>
      </c>
      <c r="AA329" s="36" t="str">
        <f t="shared" si="269"/>
        <v/>
      </c>
      <c r="AB329" s="34" t="str">
        <f t="shared" si="263"/>
        <v/>
      </c>
      <c r="AC329" s="35" t="str">
        <f t="shared" si="264"/>
        <v/>
      </c>
      <c r="AH329" s="80" t="str">
        <f t="shared" si="270"/>
        <v/>
      </c>
      <c r="AI329" s="39" t="str">
        <f t="array" aca="1" ref="AI329" ca="1">IF(AND(X329="",ISNUMBER(Y329)),IF(Y329=1,IF($AJ$5&lt;=COUNTIF($Y$7:$Y$406,1),COUNTIF($Y$7:Y329,1),IFERROR(IF($BI$20="Y",0.5,1)*$AJ$5*COUNTIF($Y$7:Y329,1)/(1+COUNTIF($Y$7:$Y$406,1)), COUNTIF($Y$7:Y329,1))),
IF(OR(Y330=Y331,AND(Y330&gt;Y329,Y328&gt;=Y329)),AVERAGE(OFFSET(AJ329,0,0,IFERROR(MATCH(TRUE,Y330:$Y$406&lt;=Y329,0),406),1)),MIN(OFFSET(AJ329,0,0,IFERROR(MATCH(Y329,Y330:$Y$406,0),406),1)))),"")</f>
        <v/>
      </c>
      <c r="AJ329" s="40" t="str">
        <f>IF(ISNUMBER(X329),COUNT($X$7:X329),"")</f>
        <v/>
      </c>
      <c r="AL329" s="40" t="str">
        <f t="shared" si="274"/>
        <v/>
      </c>
      <c r="AM329" s="40" t="str">
        <f t="shared" si="275"/>
        <v/>
      </c>
      <c r="AP329" s="34" t="str">
        <f t="shared" si="276"/>
        <v/>
      </c>
      <c r="AQ329" s="34" t="str">
        <f t="shared" si="271"/>
        <v/>
      </c>
      <c r="AS329" s="5"/>
      <c r="AT329" s="16"/>
      <c r="AU329" s="16"/>
      <c r="AV329" s="108"/>
      <c r="AW329" s="109"/>
      <c r="AX329" s="34" t="str">
        <f t="shared" si="277"/>
        <v/>
      </c>
      <c r="AY329" s="34" t="str">
        <f t="shared" si="278"/>
        <v/>
      </c>
      <c r="BA329" s="91" t="str">
        <f>IF(OR(BB329="",BC329&lt;&gt;"",BD329&lt;&gt;""),"",COUNT($BA$6:BA328)+1)</f>
        <v/>
      </c>
      <c r="BB329" s="90" t="str">
        <f t="shared" ref="BB329:BB392" si="282">IF(OR(AX328="",ISNUMBER(FIND("100",AX328,1)) ),"",""&amp;AX328)</f>
        <v/>
      </c>
      <c r="BC329" s="41" t="str">
        <f t="shared" si="279"/>
        <v>132</v>
      </c>
      <c r="BD329" s="34">
        <f>IF(ISNUMBER(MATCH(BB329,$BB$6:BB328,0)),2,"")</f>
        <v>2</v>
      </c>
      <c r="BE329" s="34" t="str">
        <f t="shared" si="280"/>
        <v/>
      </c>
      <c r="BK329" s="81">
        <f>IFERROR(IF(D329="",0,MATCH(D329,$D$6:D328,0)),0)+BL329</f>
        <v>0</v>
      </c>
      <c r="BL329" s="81">
        <f t="shared" si="281"/>
        <v>0</v>
      </c>
    </row>
    <row r="330" spans="2:64" x14ac:dyDescent="0.25">
      <c r="B330" s="5">
        <v>324</v>
      </c>
      <c r="C330" s="35" t="str">
        <f>IFERROR(IF(Calculation!D330="","",1),"")</f>
        <v/>
      </c>
      <c r="D330" s="67" t="str">
        <f>IFERROR(IF(INDEX(Mindmap!$B$9:$B$408,B330,1)=0,"",INDEX(Mindmap!$B$9:$B$408,B330,1)),"")</f>
        <v/>
      </c>
      <c r="E330" s="67">
        <f t="shared" si="265"/>
        <v>999999999</v>
      </c>
      <c r="F330" s="67" t="str">
        <f t="shared" si="250"/>
        <v/>
      </c>
      <c r="G330" s="67" t="str">
        <f t="shared" si="251"/>
        <v/>
      </c>
      <c r="H330" s="67" t="str">
        <f t="shared" si="252"/>
        <v/>
      </c>
      <c r="I330" s="67" t="str">
        <f t="shared" si="253"/>
        <v/>
      </c>
      <c r="J330" s="67" t="str">
        <f t="shared" si="254"/>
        <v/>
      </c>
      <c r="K330" s="67" t="str">
        <f t="shared" si="255"/>
        <v/>
      </c>
      <c r="L330" s="67" t="str">
        <f t="shared" si="256"/>
        <v/>
      </c>
      <c r="M330" s="67" t="str">
        <f t="shared" si="257"/>
        <v/>
      </c>
      <c r="N330" s="67" t="str">
        <f t="shared" si="258"/>
        <v/>
      </c>
      <c r="O330" s="67" t="str">
        <f t="shared" si="259"/>
        <v/>
      </c>
      <c r="P330" s="67" t="str">
        <f t="shared" si="260"/>
        <v/>
      </c>
      <c r="Q330" s="67" t="str">
        <f t="shared" si="261"/>
        <v/>
      </c>
      <c r="R330" s="37" t="str">
        <f t="shared" si="266"/>
        <v/>
      </c>
      <c r="S330" s="67">
        <f t="shared" si="272"/>
        <v>999999999</v>
      </c>
      <c r="T330" s="67" t="str">
        <f t="shared" si="267"/>
        <v/>
      </c>
      <c r="U330" s="68" t="str">
        <f>IFERROR(""&amp;INDEX(automaticUpdate,MATCH(Calculation!T330,changerange,0),1),"")</f>
        <v/>
      </c>
      <c r="V330" s="68" t="str">
        <f>IFERROR(IF(LEN(INDEX(Mindmap!$D$9:$D$407,MATCH(Calculation!T330,changerange,0),1))=0,"",INDEX(Mindmap!$D$9:$D$407,MATCH(Calculation!T330,changerange,0),1)),"")</f>
        <v/>
      </c>
      <c r="W330" s="67" t="str">
        <f t="shared" si="262"/>
        <v xml:space="preserve"> - </v>
      </c>
      <c r="X330" s="34" t="str">
        <f t="array" ref="X330">IFERROR(IF(AND(LEN(T330)&gt;0, Y330&gt;1),IF(MATCH(1,(IFERROR(SEARCH(T330&amp;".",$T$7:$T$406),0)),0)&gt;0,""),""),maxL)</f>
        <v/>
      </c>
      <c r="Y330" s="35" t="str">
        <f t="shared" si="273"/>
        <v/>
      </c>
      <c r="Z330" s="34" t="str">
        <f t="shared" si="268"/>
        <v/>
      </c>
      <c r="AA330" s="36" t="str">
        <f t="shared" si="269"/>
        <v/>
      </c>
      <c r="AB330" s="34" t="str">
        <f t="shared" si="263"/>
        <v/>
      </c>
      <c r="AC330" s="35" t="str">
        <f t="shared" si="264"/>
        <v/>
      </c>
      <c r="AH330" s="80" t="str">
        <f t="shared" si="270"/>
        <v/>
      </c>
      <c r="AI330" s="39" t="str">
        <f t="array" aca="1" ref="AI330" ca="1">IF(AND(X330="",ISNUMBER(Y330)),IF(Y330=1,IF($AJ$5&lt;=COUNTIF($Y$7:$Y$406,1),COUNTIF($Y$7:Y330,1),IFERROR(IF($BI$20="Y",0.5,1)*$AJ$5*COUNTIF($Y$7:Y330,1)/(1+COUNTIF($Y$7:$Y$406,1)), COUNTIF($Y$7:Y330,1))),
IF(OR(Y331=Y332,AND(Y331&gt;Y330,Y329&gt;=Y330)),AVERAGE(OFFSET(AJ330,0,0,IFERROR(MATCH(TRUE,Y331:$Y$406&lt;=Y330,0),406),1)),MIN(OFFSET(AJ330,0,0,IFERROR(MATCH(Y330,Y331:$Y$406,0),406),1)))),"")</f>
        <v/>
      </c>
      <c r="AJ330" s="40" t="str">
        <f>IF(ISNUMBER(X330),COUNT($X$7:X330),"")</f>
        <v/>
      </c>
      <c r="AL330" s="40" t="str">
        <f t="shared" si="274"/>
        <v/>
      </c>
      <c r="AM330" s="40" t="str">
        <f t="shared" si="275"/>
        <v/>
      </c>
      <c r="AP330" s="34" t="str">
        <f t="shared" si="276"/>
        <v/>
      </c>
      <c r="AQ330" s="34" t="str">
        <f t="shared" si="271"/>
        <v/>
      </c>
      <c r="AS330" s="5"/>
      <c r="AT330" s="16"/>
      <c r="AU330" s="16"/>
      <c r="AV330" s="108"/>
      <c r="AW330" s="109"/>
      <c r="AX330" s="34" t="str">
        <f t="shared" si="277"/>
        <v/>
      </c>
      <c r="AY330" s="34" t="str">
        <f t="shared" si="278"/>
        <v/>
      </c>
      <c r="BA330" s="91" t="str">
        <f>IF(OR(BB330="",BC330&lt;&gt;"",BD330&lt;&gt;""),"",COUNT($BA$6:BA329)+1)</f>
        <v/>
      </c>
      <c r="BB330" s="90" t="str">
        <f t="shared" si="282"/>
        <v/>
      </c>
      <c r="BC330" s="41" t="str">
        <f t="shared" si="279"/>
        <v>132</v>
      </c>
      <c r="BD330" s="34">
        <f>IF(ISNUMBER(MATCH(BB330,$BB$6:BB329,0)),2,"")</f>
        <v>2</v>
      </c>
      <c r="BE330" s="34" t="str">
        <f t="shared" si="280"/>
        <v/>
      </c>
      <c r="BK330" s="81">
        <f>IFERROR(IF(D330="",0,MATCH(D330,$D$6:D329,0)),0)+BL330</f>
        <v>0</v>
      </c>
      <c r="BL330" s="81">
        <f t="shared" si="281"/>
        <v>0</v>
      </c>
    </row>
    <row r="331" spans="2:64" x14ac:dyDescent="0.25">
      <c r="B331" s="5">
        <v>325</v>
      </c>
      <c r="C331" s="35" t="str">
        <f>IFERROR(IF(Calculation!D331="","",1),"")</f>
        <v/>
      </c>
      <c r="D331" s="67" t="str">
        <f>IFERROR(IF(INDEX(Mindmap!$B$9:$B$408,B331,1)=0,"",INDEX(Mindmap!$B$9:$B$408,B331,1)),"")</f>
        <v/>
      </c>
      <c r="E331" s="67">
        <f t="shared" si="265"/>
        <v>999999999</v>
      </c>
      <c r="F331" s="67" t="str">
        <f t="shared" si="250"/>
        <v/>
      </c>
      <c r="G331" s="67" t="str">
        <f t="shared" si="251"/>
        <v/>
      </c>
      <c r="H331" s="67" t="str">
        <f t="shared" si="252"/>
        <v/>
      </c>
      <c r="I331" s="67" t="str">
        <f t="shared" si="253"/>
        <v/>
      </c>
      <c r="J331" s="67" t="str">
        <f t="shared" si="254"/>
        <v/>
      </c>
      <c r="K331" s="67" t="str">
        <f t="shared" si="255"/>
        <v/>
      </c>
      <c r="L331" s="67" t="str">
        <f t="shared" si="256"/>
        <v/>
      </c>
      <c r="M331" s="67" t="str">
        <f t="shared" si="257"/>
        <v/>
      </c>
      <c r="N331" s="67" t="str">
        <f t="shared" si="258"/>
        <v/>
      </c>
      <c r="O331" s="67" t="str">
        <f t="shared" si="259"/>
        <v/>
      </c>
      <c r="P331" s="67" t="str">
        <f t="shared" si="260"/>
        <v/>
      </c>
      <c r="Q331" s="67" t="str">
        <f t="shared" si="261"/>
        <v/>
      </c>
      <c r="R331" s="37" t="str">
        <f t="shared" si="266"/>
        <v/>
      </c>
      <c r="S331" s="67">
        <f t="shared" si="272"/>
        <v>999999999</v>
      </c>
      <c r="T331" s="67" t="str">
        <f t="shared" si="267"/>
        <v/>
      </c>
      <c r="U331" s="68" t="str">
        <f>IFERROR(""&amp;INDEX(automaticUpdate,MATCH(Calculation!T331,changerange,0),1),"")</f>
        <v/>
      </c>
      <c r="V331" s="68" t="str">
        <f>IFERROR(IF(LEN(INDEX(Mindmap!$D$9:$D$407,MATCH(Calculation!T331,changerange,0),1))=0,"",INDEX(Mindmap!$D$9:$D$407,MATCH(Calculation!T331,changerange,0),1)),"")</f>
        <v/>
      </c>
      <c r="W331" s="67" t="str">
        <f t="shared" si="262"/>
        <v xml:space="preserve"> - </v>
      </c>
      <c r="X331" s="34" t="str">
        <f t="array" ref="X331">IFERROR(IF(AND(LEN(T331)&gt;0, Y331&gt;1),IF(MATCH(1,(IFERROR(SEARCH(T331&amp;".",$T$7:$T$406),0)),0)&gt;0,""),""),maxL)</f>
        <v/>
      </c>
      <c r="Y331" s="35" t="str">
        <f t="shared" si="273"/>
        <v/>
      </c>
      <c r="Z331" s="34" t="str">
        <f t="shared" si="268"/>
        <v/>
      </c>
      <c r="AA331" s="36" t="str">
        <f t="shared" si="269"/>
        <v/>
      </c>
      <c r="AB331" s="34" t="str">
        <f t="shared" si="263"/>
        <v/>
      </c>
      <c r="AC331" s="35" t="str">
        <f t="shared" si="264"/>
        <v/>
      </c>
      <c r="AH331" s="80" t="str">
        <f t="shared" si="270"/>
        <v/>
      </c>
      <c r="AI331" s="39" t="str">
        <f t="array" aca="1" ref="AI331" ca="1">IF(AND(X331="",ISNUMBER(Y331)),IF(Y331=1,IF($AJ$5&lt;=COUNTIF($Y$7:$Y$406,1),COUNTIF($Y$7:Y331,1),IFERROR(IF($BI$20="Y",0.5,1)*$AJ$5*COUNTIF($Y$7:Y331,1)/(1+COUNTIF($Y$7:$Y$406,1)), COUNTIF($Y$7:Y331,1))),
IF(OR(Y332=Y333,AND(Y332&gt;Y331,Y330&gt;=Y331)),AVERAGE(OFFSET(AJ331,0,0,IFERROR(MATCH(TRUE,Y332:$Y$406&lt;=Y331,0),406),1)),MIN(OFFSET(AJ331,0,0,IFERROR(MATCH(Y331,Y332:$Y$406,0),406),1)))),"")</f>
        <v/>
      </c>
      <c r="AJ331" s="40" t="str">
        <f>IF(ISNUMBER(X331),COUNT($X$7:X331),"")</f>
        <v/>
      </c>
      <c r="AL331" s="40" t="str">
        <f t="shared" si="274"/>
        <v/>
      </c>
      <c r="AM331" s="40" t="str">
        <f t="shared" si="275"/>
        <v/>
      </c>
      <c r="AP331" s="34" t="str">
        <f t="shared" si="276"/>
        <v/>
      </c>
      <c r="AQ331" s="34" t="str">
        <f t="shared" si="271"/>
        <v/>
      </c>
      <c r="AS331" s="5"/>
      <c r="AT331" s="16"/>
      <c r="AU331" s="16"/>
      <c r="AV331" s="108"/>
      <c r="AW331" s="109"/>
      <c r="AX331" s="34" t="str">
        <f t="shared" si="277"/>
        <v/>
      </c>
      <c r="AY331" s="34" t="str">
        <f t="shared" si="278"/>
        <v/>
      </c>
      <c r="BA331" s="91" t="str">
        <f>IF(OR(BB331="",BC331&lt;&gt;"",BD331&lt;&gt;""),"",COUNT($BA$6:BA330)+1)</f>
        <v/>
      </c>
      <c r="BB331" s="90" t="str">
        <f t="shared" si="282"/>
        <v/>
      </c>
      <c r="BC331" s="41" t="str">
        <f t="shared" si="279"/>
        <v>132</v>
      </c>
      <c r="BD331" s="34">
        <f>IF(ISNUMBER(MATCH(BB331,$BB$6:BB330,0)),2,"")</f>
        <v>2</v>
      </c>
      <c r="BE331" s="34" t="str">
        <f t="shared" si="280"/>
        <v/>
      </c>
      <c r="BK331" s="81">
        <f>IFERROR(IF(D331="",0,MATCH(D331,$D$6:D330,0)),0)+BL331</f>
        <v>0</v>
      </c>
      <c r="BL331" s="81">
        <f t="shared" si="281"/>
        <v>0</v>
      </c>
    </row>
    <row r="332" spans="2:64" x14ac:dyDescent="0.25">
      <c r="B332" s="5">
        <v>326</v>
      </c>
      <c r="C332" s="35" t="str">
        <f>IFERROR(IF(Calculation!D332="","",1),"")</f>
        <v/>
      </c>
      <c r="D332" s="67" t="str">
        <f>IFERROR(IF(INDEX(Mindmap!$B$9:$B$408,B332,1)=0,"",INDEX(Mindmap!$B$9:$B$408,B332,1)),"")</f>
        <v/>
      </c>
      <c r="E332" s="67">
        <f t="shared" si="265"/>
        <v>999999999</v>
      </c>
      <c r="F332" s="67" t="str">
        <f t="shared" si="250"/>
        <v/>
      </c>
      <c r="G332" s="67" t="str">
        <f t="shared" si="251"/>
        <v/>
      </c>
      <c r="H332" s="67" t="str">
        <f t="shared" si="252"/>
        <v/>
      </c>
      <c r="I332" s="67" t="str">
        <f t="shared" si="253"/>
        <v/>
      </c>
      <c r="J332" s="67" t="str">
        <f t="shared" si="254"/>
        <v/>
      </c>
      <c r="K332" s="67" t="str">
        <f t="shared" si="255"/>
        <v/>
      </c>
      <c r="L332" s="67" t="str">
        <f t="shared" si="256"/>
        <v/>
      </c>
      <c r="M332" s="67" t="str">
        <f t="shared" si="257"/>
        <v/>
      </c>
      <c r="N332" s="67" t="str">
        <f t="shared" si="258"/>
        <v/>
      </c>
      <c r="O332" s="67" t="str">
        <f t="shared" si="259"/>
        <v/>
      </c>
      <c r="P332" s="67" t="str">
        <f t="shared" si="260"/>
        <v/>
      </c>
      <c r="Q332" s="67" t="str">
        <f t="shared" si="261"/>
        <v/>
      </c>
      <c r="R332" s="37" t="str">
        <f t="shared" si="266"/>
        <v/>
      </c>
      <c r="S332" s="67">
        <f t="shared" si="272"/>
        <v>999999999</v>
      </c>
      <c r="T332" s="67" t="str">
        <f t="shared" si="267"/>
        <v/>
      </c>
      <c r="U332" s="68" t="str">
        <f>IFERROR(""&amp;INDEX(automaticUpdate,MATCH(Calculation!T332,changerange,0),1),"")</f>
        <v/>
      </c>
      <c r="V332" s="68" t="str">
        <f>IFERROR(IF(LEN(INDEX(Mindmap!$D$9:$D$407,MATCH(Calculation!T332,changerange,0),1))=0,"",INDEX(Mindmap!$D$9:$D$407,MATCH(Calculation!T332,changerange,0),1)),"")</f>
        <v/>
      </c>
      <c r="W332" s="67" t="str">
        <f t="shared" si="262"/>
        <v xml:space="preserve"> - </v>
      </c>
      <c r="X332" s="34" t="str">
        <f t="array" ref="X332">IFERROR(IF(AND(LEN(T332)&gt;0, Y332&gt;1),IF(MATCH(1,(IFERROR(SEARCH(T332&amp;".",$T$7:$T$406),0)),0)&gt;0,""),""),maxL)</f>
        <v/>
      </c>
      <c r="Y332" s="35" t="str">
        <f t="shared" si="273"/>
        <v/>
      </c>
      <c r="Z332" s="34" t="str">
        <f t="shared" si="268"/>
        <v/>
      </c>
      <c r="AA332" s="36" t="str">
        <f t="shared" si="269"/>
        <v/>
      </c>
      <c r="AB332" s="34" t="str">
        <f t="shared" si="263"/>
        <v/>
      </c>
      <c r="AC332" s="35" t="str">
        <f t="shared" si="264"/>
        <v/>
      </c>
      <c r="AH332" s="80" t="str">
        <f t="shared" si="270"/>
        <v/>
      </c>
      <c r="AI332" s="39" t="str">
        <f t="array" aca="1" ref="AI332" ca="1">IF(AND(X332="",ISNUMBER(Y332)),IF(Y332=1,IF($AJ$5&lt;=COUNTIF($Y$7:$Y$406,1),COUNTIF($Y$7:Y332,1),IFERROR(IF($BI$20="Y",0.5,1)*$AJ$5*COUNTIF($Y$7:Y332,1)/(1+COUNTIF($Y$7:$Y$406,1)), COUNTIF($Y$7:Y332,1))),
IF(OR(Y333=Y334,AND(Y333&gt;Y332,Y331&gt;=Y332)),AVERAGE(OFFSET(AJ332,0,0,IFERROR(MATCH(TRUE,Y333:$Y$406&lt;=Y332,0),406),1)),MIN(OFFSET(AJ332,0,0,IFERROR(MATCH(Y332,Y333:$Y$406,0),406),1)))),"")</f>
        <v/>
      </c>
      <c r="AJ332" s="40" t="str">
        <f>IF(ISNUMBER(X332),COUNT($X$7:X332),"")</f>
        <v/>
      </c>
      <c r="AL332" s="40" t="str">
        <f t="shared" si="274"/>
        <v/>
      </c>
      <c r="AM332" s="40" t="str">
        <f t="shared" si="275"/>
        <v/>
      </c>
      <c r="AP332" s="34" t="str">
        <f t="shared" si="276"/>
        <v/>
      </c>
      <c r="AQ332" s="34" t="str">
        <f t="shared" si="271"/>
        <v/>
      </c>
      <c r="AS332" s="5"/>
      <c r="AT332" s="16"/>
      <c r="AU332" s="16"/>
      <c r="AV332" s="108"/>
      <c r="AW332" s="109"/>
      <c r="AX332" s="34" t="str">
        <f t="shared" si="277"/>
        <v/>
      </c>
      <c r="AY332" s="34" t="str">
        <f t="shared" si="278"/>
        <v/>
      </c>
      <c r="BA332" s="91" t="str">
        <f>IF(OR(BB332="",BC332&lt;&gt;"",BD332&lt;&gt;""),"",COUNT($BA$6:BA331)+1)</f>
        <v/>
      </c>
      <c r="BB332" s="90" t="str">
        <f t="shared" si="282"/>
        <v/>
      </c>
      <c r="BC332" s="41" t="str">
        <f t="shared" si="279"/>
        <v>132</v>
      </c>
      <c r="BD332" s="34">
        <f>IF(ISNUMBER(MATCH(BB332,$BB$6:BB331,0)),2,"")</f>
        <v>2</v>
      </c>
      <c r="BE332" s="34" t="str">
        <f t="shared" si="280"/>
        <v/>
      </c>
      <c r="BK332" s="81">
        <f>IFERROR(IF(D332="",0,MATCH(D332,$D$6:D331,0)),0)+BL332</f>
        <v>0</v>
      </c>
      <c r="BL332" s="81">
        <f t="shared" si="281"/>
        <v>0</v>
      </c>
    </row>
    <row r="333" spans="2:64" x14ac:dyDescent="0.25">
      <c r="B333" s="5">
        <v>327</v>
      </c>
      <c r="C333" s="35" t="str">
        <f>IFERROR(IF(Calculation!D333="","",1),"")</f>
        <v/>
      </c>
      <c r="D333" s="67" t="str">
        <f>IFERROR(IF(INDEX(Mindmap!$B$9:$B$408,B333,1)=0,"",INDEX(Mindmap!$B$9:$B$408,B333,1)),"")</f>
        <v/>
      </c>
      <c r="E333" s="67">
        <f t="shared" si="265"/>
        <v>999999999</v>
      </c>
      <c r="F333" s="67" t="str">
        <f t="shared" si="250"/>
        <v/>
      </c>
      <c r="G333" s="67" t="str">
        <f t="shared" si="251"/>
        <v/>
      </c>
      <c r="H333" s="67" t="str">
        <f t="shared" si="252"/>
        <v/>
      </c>
      <c r="I333" s="67" t="str">
        <f t="shared" si="253"/>
        <v/>
      </c>
      <c r="J333" s="67" t="str">
        <f t="shared" si="254"/>
        <v/>
      </c>
      <c r="K333" s="67" t="str">
        <f t="shared" si="255"/>
        <v/>
      </c>
      <c r="L333" s="67" t="str">
        <f t="shared" si="256"/>
        <v/>
      </c>
      <c r="M333" s="67" t="str">
        <f t="shared" si="257"/>
        <v/>
      </c>
      <c r="N333" s="67" t="str">
        <f t="shared" si="258"/>
        <v/>
      </c>
      <c r="O333" s="67" t="str">
        <f t="shared" si="259"/>
        <v/>
      </c>
      <c r="P333" s="67" t="str">
        <f t="shared" si="260"/>
        <v/>
      </c>
      <c r="Q333" s="67" t="str">
        <f t="shared" si="261"/>
        <v/>
      </c>
      <c r="R333" s="37" t="str">
        <f t="shared" si="266"/>
        <v/>
      </c>
      <c r="S333" s="67">
        <f t="shared" si="272"/>
        <v>999999999</v>
      </c>
      <c r="T333" s="67" t="str">
        <f t="shared" si="267"/>
        <v/>
      </c>
      <c r="U333" s="68" t="str">
        <f>IFERROR(""&amp;INDEX(automaticUpdate,MATCH(Calculation!T333,changerange,0),1),"")</f>
        <v/>
      </c>
      <c r="V333" s="68" t="str">
        <f>IFERROR(IF(LEN(INDEX(Mindmap!$D$9:$D$407,MATCH(Calculation!T333,changerange,0),1))=0,"",INDEX(Mindmap!$D$9:$D$407,MATCH(Calculation!T333,changerange,0),1)),"")</f>
        <v/>
      </c>
      <c r="W333" s="67" t="str">
        <f t="shared" si="262"/>
        <v xml:space="preserve"> - </v>
      </c>
      <c r="X333" s="34" t="str">
        <f t="array" ref="X333">IFERROR(IF(AND(LEN(T333)&gt;0, Y333&gt;1),IF(MATCH(1,(IFERROR(SEARCH(T333&amp;".",$T$7:$T$406),0)),0)&gt;0,""),""),maxL)</f>
        <v/>
      </c>
      <c r="Y333" s="35" t="str">
        <f t="shared" si="273"/>
        <v/>
      </c>
      <c r="Z333" s="34" t="str">
        <f t="shared" si="268"/>
        <v/>
      </c>
      <c r="AA333" s="36" t="str">
        <f t="shared" si="269"/>
        <v/>
      </c>
      <c r="AB333" s="34" t="str">
        <f t="shared" si="263"/>
        <v/>
      </c>
      <c r="AC333" s="35" t="str">
        <f t="shared" si="264"/>
        <v/>
      </c>
      <c r="AH333" s="80" t="str">
        <f t="shared" si="270"/>
        <v/>
      </c>
      <c r="AI333" s="39" t="str">
        <f t="array" aca="1" ref="AI333" ca="1">IF(AND(X333="",ISNUMBER(Y333)),IF(Y333=1,IF($AJ$5&lt;=COUNTIF($Y$7:$Y$406,1),COUNTIF($Y$7:Y333,1),IFERROR(IF($BI$20="Y",0.5,1)*$AJ$5*COUNTIF($Y$7:Y333,1)/(1+COUNTIF($Y$7:$Y$406,1)), COUNTIF($Y$7:Y333,1))),
IF(OR(Y334=Y335,AND(Y334&gt;Y333,Y332&gt;=Y333)),AVERAGE(OFFSET(AJ333,0,0,IFERROR(MATCH(TRUE,Y334:$Y$406&lt;=Y333,0),406),1)),MIN(OFFSET(AJ333,0,0,IFERROR(MATCH(Y333,Y334:$Y$406,0),406),1)))),"")</f>
        <v/>
      </c>
      <c r="AJ333" s="40" t="str">
        <f>IF(ISNUMBER(X333),COUNT($X$7:X333),"")</f>
        <v/>
      </c>
      <c r="AL333" s="40" t="str">
        <f t="shared" si="274"/>
        <v/>
      </c>
      <c r="AM333" s="40" t="str">
        <f t="shared" si="275"/>
        <v/>
      </c>
      <c r="AP333" s="34" t="str">
        <f t="shared" si="276"/>
        <v/>
      </c>
      <c r="AQ333" s="34" t="str">
        <f t="shared" si="271"/>
        <v/>
      </c>
      <c r="AS333" s="5"/>
      <c r="AT333" s="16"/>
      <c r="AU333" s="16"/>
      <c r="AV333" s="108"/>
      <c r="AW333" s="109"/>
      <c r="AX333" s="34" t="str">
        <f t="shared" si="277"/>
        <v/>
      </c>
      <c r="AY333" s="34" t="str">
        <f t="shared" si="278"/>
        <v/>
      </c>
      <c r="BA333" s="91" t="str">
        <f>IF(OR(BB333="",BC333&lt;&gt;"",BD333&lt;&gt;""),"",COUNT($BA$6:BA332)+1)</f>
        <v/>
      </c>
      <c r="BB333" s="90" t="str">
        <f t="shared" si="282"/>
        <v/>
      </c>
      <c r="BC333" s="41" t="str">
        <f t="shared" si="279"/>
        <v>132</v>
      </c>
      <c r="BD333" s="34">
        <f>IF(ISNUMBER(MATCH(BB333,$BB$6:BB332,0)),2,"")</f>
        <v>2</v>
      </c>
      <c r="BE333" s="34" t="str">
        <f t="shared" si="280"/>
        <v/>
      </c>
      <c r="BK333" s="81">
        <f>IFERROR(IF(D333="",0,MATCH(D333,$D$6:D332,0)),0)+BL333</f>
        <v>0</v>
      </c>
      <c r="BL333" s="81">
        <f t="shared" si="281"/>
        <v>0</v>
      </c>
    </row>
    <row r="334" spans="2:64" x14ac:dyDescent="0.25">
      <c r="B334" s="5">
        <v>328</v>
      </c>
      <c r="C334" s="35" t="str">
        <f>IFERROR(IF(Calculation!D334="","",1),"")</f>
        <v/>
      </c>
      <c r="D334" s="67" t="str">
        <f>IFERROR(IF(INDEX(Mindmap!$B$9:$B$408,B334,1)=0,"",INDEX(Mindmap!$B$9:$B$408,B334,1)),"")</f>
        <v/>
      </c>
      <c r="E334" s="67">
        <f t="shared" si="265"/>
        <v>999999999</v>
      </c>
      <c r="F334" s="67" t="str">
        <f t="shared" si="250"/>
        <v/>
      </c>
      <c r="G334" s="67" t="str">
        <f t="shared" si="251"/>
        <v/>
      </c>
      <c r="H334" s="67" t="str">
        <f t="shared" si="252"/>
        <v/>
      </c>
      <c r="I334" s="67" t="str">
        <f t="shared" si="253"/>
        <v/>
      </c>
      <c r="J334" s="67" t="str">
        <f t="shared" si="254"/>
        <v/>
      </c>
      <c r="K334" s="67" t="str">
        <f t="shared" si="255"/>
        <v/>
      </c>
      <c r="L334" s="67" t="str">
        <f t="shared" si="256"/>
        <v/>
      </c>
      <c r="M334" s="67" t="str">
        <f t="shared" si="257"/>
        <v/>
      </c>
      <c r="N334" s="67" t="str">
        <f t="shared" si="258"/>
        <v/>
      </c>
      <c r="O334" s="67" t="str">
        <f t="shared" si="259"/>
        <v/>
      </c>
      <c r="P334" s="67" t="str">
        <f t="shared" si="260"/>
        <v/>
      </c>
      <c r="Q334" s="67" t="str">
        <f t="shared" si="261"/>
        <v/>
      </c>
      <c r="R334" s="37" t="str">
        <f t="shared" si="266"/>
        <v/>
      </c>
      <c r="S334" s="67">
        <f t="shared" si="272"/>
        <v>999999999</v>
      </c>
      <c r="T334" s="67" t="str">
        <f t="shared" si="267"/>
        <v/>
      </c>
      <c r="U334" s="68" t="str">
        <f>IFERROR(""&amp;INDEX(automaticUpdate,MATCH(Calculation!T334,changerange,0),1),"")</f>
        <v/>
      </c>
      <c r="V334" s="68" t="str">
        <f>IFERROR(IF(LEN(INDEX(Mindmap!$D$9:$D$407,MATCH(Calculation!T334,changerange,0),1))=0,"",INDEX(Mindmap!$D$9:$D$407,MATCH(Calculation!T334,changerange,0),1)),"")</f>
        <v/>
      </c>
      <c r="W334" s="67" t="str">
        <f t="shared" si="262"/>
        <v xml:space="preserve"> - </v>
      </c>
      <c r="X334" s="34" t="str">
        <f t="array" ref="X334">IFERROR(IF(AND(LEN(T334)&gt;0, Y334&gt;1),IF(MATCH(1,(IFERROR(SEARCH(T334&amp;".",$T$7:$T$406),0)),0)&gt;0,""),""),maxL)</f>
        <v/>
      </c>
      <c r="Y334" s="35" t="str">
        <f t="shared" si="273"/>
        <v/>
      </c>
      <c r="Z334" s="34" t="str">
        <f t="shared" si="268"/>
        <v/>
      </c>
      <c r="AA334" s="36" t="str">
        <f t="shared" si="269"/>
        <v/>
      </c>
      <c r="AB334" s="34" t="str">
        <f t="shared" si="263"/>
        <v/>
      </c>
      <c r="AC334" s="35" t="str">
        <f t="shared" si="264"/>
        <v/>
      </c>
      <c r="AH334" s="80" t="str">
        <f t="shared" si="270"/>
        <v/>
      </c>
      <c r="AI334" s="39" t="str">
        <f t="array" aca="1" ref="AI334" ca="1">IF(AND(X334="",ISNUMBER(Y334)),IF(Y334=1,IF($AJ$5&lt;=COUNTIF($Y$7:$Y$406,1),COUNTIF($Y$7:Y334,1),IFERROR(IF($BI$20="Y",0.5,1)*$AJ$5*COUNTIF($Y$7:Y334,1)/(1+COUNTIF($Y$7:$Y$406,1)), COUNTIF($Y$7:Y334,1))),
IF(OR(Y335=Y336,AND(Y335&gt;Y334,Y333&gt;=Y334)),AVERAGE(OFFSET(AJ334,0,0,IFERROR(MATCH(TRUE,Y335:$Y$406&lt;=Y334,0),406),1)),MIN(OFFSET(AJ334,0,0,IFERROR(MATCH(Y334,Y335:$Y$406,0),406),1)))),"")</f>
        <v/>
      </c>
      <c r="AJ334" s="40" t="str">
        <f>IF(ISNUMBER(X334),COUNT($X$7:X334),"")</f>
        <v/>
      </c>
      <c r="AL334" s="40" t="str">
        <f t="shared" si="274"/>
        <v/>
      </c>
      <c r="AM334" s="40" t="str">
        <f t="shared" si="275"/>
        <v/>
      </c>
      <c r="AP334" s="34" t="str">
        <f t="shared" si="276"/>
        <v/>
      </c>
      <c r="AQ334" s="34" t="str">
        <f t="shared" si="271"/>
        <v/>
      </c>
      <c r="AS334" s="5"/>
      <c r="AT334" s="16"/>
      <c r="AU334" s="16"/>
      <c r="AV334" s="108"/>
      <c r="AW334" s="109"/>
      <c r="AX334" s="34" t="str">
        <f t="shared" si="277"/>
        <v/>
      </c>
      <c r="AY334" s="34" t="str">
        <f t="shared" si="278"/>
        <v/>
      </c>
      <c r="BA334" s="91" t="str">
        <f>IF(OR(BB334="",BC334&lt;&gt;"",BD334&lt;&gt;""),"",COUNT($BA$6:BA333)+1)</f>
        <v/>
      </c>
      <c r="BB334" s="90" t="str">
        <f t="shared" si="282"/>
        <v/>
      </c>
      <c r="BC334" s="41" t="str">
        <f t="shared" si="279"/>
        <v>132</v>
      </c>
      <c r="BD334" s="34">
        <f>IF(ISNUMBER(MATCH(BB334,$BB$6:BB333,0)),2,"")</f>
        <v>2</v>
      </c>
      <c r="BE334" s="34" t="str">
        <f t="shared" si="280"/>
        <v/>
      </c>
      <c r="BK334" s="81">
        <f>IFERROR(IF(D334="",0,MATCH(D334,$D$6:D333,0)),0)+BL334</f>
        <v>0</v>
      </c>
      <c r="BL334" s="81">
        <f t="shared" si="281"/>
        <v>0</v>
      </c>
    </row>
    <row r="335" spans="2:64" x14ac:dyDescent="0.25">
      <c r="B335" s="5">
        <v>329</v>
      </c>
      <c r="C335" s="35" t="str">
        <f>IFERROR(IF(Calculation!D335="","",1),"")</f>
        <v/>
      </c>
      <c r="D335" s="67" t="str">
        <f>IFERROR(IF(INDEX(Mindmap!$B$9:$B$408,B335,1)=0,"",INDEX(Mindmap!$B$9:$B$408,B335,1)),"")</f>
        <v/>
      </c>
      <c r="E335" s="67">
        <f t="shared" si="265"/>
        <v>999999999</v>
      </c>
      <c r="F335" s="67" t="str">
        <f t="shared" si="250"/>
        <v/>
      </c>
      <c r="G335" s="67" t="str">
        <f t="shared" si="251"/>
        <v/>
      </c>
      <c r="H335" s="67" t="str">
        <f t="shared" si="252"/>
        <v/>
      </c>
      <c r="I335" s="67" t="str">
        <f t="shared" si="253"/>
        <v/>
      </c>
      <c r="J335" s="67" t="str">
        <f t="shared" si="254"/>
        <v/>
      </c>
      <c r="K335" s="67" t="str">
        <f t="shared" si="255"/>
        <v/>
      </c>
      <c r="L335" s="67" t="str">
        <f t="shared" si="256"/>
        <v/>
      </c>
      <c r="M335" s="67" t="str">
        <f t="shared" si="257"/>
        <v/>
      </c>
      <c r="N335" s="67" t="str">
        <f t="shared" si="258"/>
        <v/>
      </c>
      <c r="O335" s="67" t="str">
        <f t="shared" si="259"/>
        <v/>
      </c>
      <c r="P335" s="67" t="str">
        <f t="shared" si="260"/>
        <v/>
      </c>
      <c r="Q335" s="67" t="str">
        <f t="shared" si="261"/>
        <v/>
      </c>
      <c r="R335" s="37" t="str">
        <f t="shared" si="266"/>
        <v/>
      </c>
      <c r="S335" s="67">
        <f t="shared" si="272"/>
        <v>999999999</v>
      </c>
      <c r="T335" s="67" t="str">
        <f t="shared" si="267"/>
        <v/>
      </c>
      <c r="U335" s="68" t="str">
        <f>IFERROR(""&amp;INDEX(automaticUpdate,MATCH(Calculation!T335,changerange,0),1),"")</f>
        <v/>
      </c>
      <c r="V335" s="68" t="str">
        <f>IFERROR(IF(LEN(INDEX(Mindmap!$D$9:$D$407,MATCH(Calculation!T335,changerange,0),1))=0,"",INDEX(Mindmap!$D$9:$D$407,MATCH(Calculation!T335,changerange,0),1)),"")</f>
        <v/>
      </c>
      <c r="W335" s="67" t="str">
        <f t="shared" si="262"/>
        <v xml:space="preserve"> - </v>
      </c>
      <c r="X335" s="34" t="str">
        <f t="array" ref="X335">IFERROR(IF(AND(LEN(T335)&gt;0, Y335&gt;1),IF(MATCH(1,(IFERROR(SEARCH(T335&amp;".",$T$7:$T$406),0)),0)&gt;0,""),""),maxL)</f>
        <v/>
      </c>
      <c r="Y335" s="35" t="str">
        <f t="shared" si="273"/>
        <v/>
      </c>
      <c r="Z335" s="34" t="str">
        <f t="shared" si="268"/>
        <v/>
      </c>
      <c r="AA335" s="36" t="str">
        <f t="shared" si="269"/>
        <v/>
      </c>
      <c r="AB335" s="34" t="str">
        <f t="shared" si="263"/>
        <v/>
      </c>
      <c r="AC335" s="35" t="str">
        <f t="shared" si="264"/>
        <v/>
      </c>
      <c r="AH335" s="80" t="str">
        <f t="shared" si="270"/>
        <v/>
      </c>
      <c r="AI335" s="39" t="str">
        <f t="array" aca="1" ref="AI335" ca="1">IF(AND(X335="",ISNUMBER(Y335)),IF(Y335=1,IF($AJ$5&lt;=COUNTIF($Y$7:$Y$406,1),COUNTIF($Y$7:Y335,1),IFERROR(IF($BI$20="Y",0.5,1)*$AJ$5*COUNTIF($Y$7:Y335,1)/(1+COUNTIF($Y$7:$Y$406,1)), COUNTIF($Y$7:Y335,1))),
IF(OR(Y336=Y337,AND(Y336&gt;Y335,Y334&gt;=Y335)),AVERAGE(OFFSET(AJ335,0,0,IFERROR(MATCH(TRUE,Y336:$Y$406&lt;=Y335,0),406),1)),MIN(OFFSET(AJ335,0,0,IFERROR(MATCH(Y335,Y336:$Y$406,0),406),1)))),"")</f>
        <v/>
      </c>
      <c r="AJ335" s="40" t="str">
        <f>IF(ISNUMBER(X335),COUNT($X$7:X335),"")</f>
        <v/>
      </c>
      <c r="AL335" s="40" t="str">
        <f t="shared" si="274"/>
        <v/>
      </c>
      <c r="AM335" s="40" t="str">
        <f t="shared" si="275"/>
        <v/>
      </c>
      <c r="AP335" s="34" t="str">
        <f t="shared" si="276"/>
        <v/>
      </c>
      <c r="AQ335" s="34" t="str">
        <f t="shared" si="271"/>
        <v/>
      </c>
      <c r="AS335" s="5"/>
      <c r="AT335" s="16"/>
      <c r="AU335" s="16"/>
      <c r="AV335" s="108"/>
      <c r="AW335" s="109"/>
      <c r="AX335" s="34" t="str">
        <f t="shared" si="277"/>
        <v/>
      </c>
      <c r="AY335" s="34" t="str">
        <f t="shared" si="278"/>
        <v/>
      </c>
      <c r="BA335" s="91" t="str">
        <f>IF(OR(BB335="",BC335&lt;&gt;"",BD335&lt;&gt;""),"",COUNT($BA$6:BA334)+1)</f>
        <v/>
      </c>
      <c r="BB335" s="90" t="str">
        <f t="shared" si="282"/>
        <v/>
      </c>
      <c r="BC335" s="41" t="str">
        <f t="shared" si="279"/>
        <v>132</v>
      </c>
      <c r="BD335" s="34">
        <f>IF(ISNUMBER(MATCH(BB335,$BB$6:BB334,0)),2,"")</f>
        <v>2</v>
      </c>
      <c r="BE335" s="34" t="str">
        <f t="shared" si="280"/>
        <v/>
      </c>
      <c r="BK335" s="81">
        <f>IFERROR(IF(D335="",0,MATCH(D335,$D$6:D334,0)),0)+BL335</f>
        <v>0</v>
      </c>
      <c r="BL335" s="81">
        <f t="shared" si="281"/>
        <v>0</v>
      </c>
    </row>
    <row r="336" spans="2:64" x14ac:dyDescent="0.25">
      <c r="B336" s="5">
        <v>330</v>
      </c>
      <c r="C336" s="35" t="str">
        <f>IFERROR(IF(Calculation!D336="","",1),"")</f>
        <v/>
      </c>
      <c r="D336" s="67" t="str">
        <f>IFERROR(IF(INDEX(Mindmap!$B$9:$B$408,B336,1)=0,"",INDEX(Mindmap!$B$9:$B$408,B336,1)),"")</f>
        <v/>
      </c>
      <c r="E336" s="67">
        <f t="shared" si="265"/>
        <v>999999999</v>
      </c>
      <c r="F336" s="67" t="str">
        <f t="shared" si="250"/>
        <v/>
      </c>
      <c r="G336" s="67" t="str">
        <f t="shared" si="251"/>
        <v/>
      </c>
      <c r="H336" s="67" t="str">
        <f t="shared" si="252"/>
        <v/>
      </c>
      <c r="I336" s="67" t="str">
        <f t="shared" si="253"/>
        <v/>
      </c>
      <c r="J336" s="67" t="str">
        <f t="shared" si="254"/>
        <v/>
      </c>
      <c r="K336" s="67" t="str">
        <f t="shared" si="255"/>
        <v/>
      </c>
      <c r="L336" s="67" t="str">
        <f t="shared" si="256"/>
        <v/>
      </c>
      <c r="M336" s="67" t="str">
        <f t="shared" si="257"/>
        <v/>
      </c>
      <c r="N336" s="67" t="str">
        <f t="shared" si="258"/>
        <v/>
      </c>
      <c r="O336" s="67" t="str">
        <f t="shared" si="259"/>
        <v/>
      </c>
      <c r="P336" s="67" t="str">
        <f t="shared" si="260"/>
        <v/>
      </c>
      <c r="Q336" s="67" t="str">
        <f t="shared" si="261"/>
        <v/>
      </c>
      <c r="R336" s="37" t="str">
        <f t="shared" si="266"/>
        <v/>
      </c>
      <c r="S336" s="67">
        <f t="shared" si="272"/>
        <v>999999999</v>
      </c>
      <c r="T336" s="67" t="str">
        <f t="shared" si="267"/>
        <v/>
      </c>
      <c r="U336" s="68" t="str">
        <f>IFERROR(""&amp;INDEX(automaticUpdate,MATCH(Calculation!T336,changerange,0),1),"")</f>
        <v/>
      </c>
      <c r="V336" s="68" t="str">
        <f>IFERROR(IF(LEN(INDEX(Mindmap!$D$9:$D$407,MATCH(Calculation!T336,changerange,0),1))=0,"",INDEX(Mindmap!$D$9:$D$407,MATCH(Calculation!T336,changerange,0),1)),"")</f>
        <v/>
      </c>
      <c r="W336" s="67" t="str">
        <f t="shared" si="262"/>
        <v xml:space="preserve"> - </v>
      </c>
      <c r="X336" s="34" t="str">
        <f t="array" ref="X336">IFERROR(IF(AND(LEN(T336)&gt;0, Y336&gt;1),IF(MATCH(1,(IFERROR(SEARCH(T336&amp;".",$T$7:$T$406),0)),0)&gt;0,""),""),maxL)</f>
        <v/>
      </c>
      <c r="Y336" s="35" t="str">
        <f t="shared" si="273"/>
        <v/>
      </c>
      <c r="Z336" s="34" t="str">
        <f t="shared" si="268"/>
        <v/>
      </c>
      <c r="AA336" s="36" t="str">
        <f t="shared" si="269"/>
        <v/>
      </c>
      <c r="AB336" s="34" t="str">
        <f t="shared" si="263"/>
        <v/>
      </c>
      <c r="AC336" s="35" t="str">
        <f t="shared" si="264"/>
        <v/>
      </c>
      <c r="AH336" s="80" t="str">
        <f t="shared" si="270"/>
        <v/>
      </c>
      <c r="AI336" s="39" t="str">
        <f t="array" aca="1" ref="AI336" ca="1">IF(AND(X336="",ISNUMBER(Y336)),IF(Y336=1,IF($AJ$5&lt;=COUNTIF($Y$7:$Y$406,1),COUNTIF($Y$7:Y336,1),IFERROR(IF($BI$20="Y",0.5,1)*$AJ$5*COUNTIF($Y$7:Y336,1)/(1+COUNTIF($Y$7:$Y$406,1)), COUNTIF($Y$7:Y336,1))),
IF(OR(Y337=Y338,AND(Y337&gt;Y336,Y335&gt;=Y336)),AVERAGE(OFFSET(AJ336,0,0,IFERROR(MATCH(TRUE,Y337:$Y$406&lt;=Y336,0),406),1)),MIN(OFFSET(AJ336,0,0,IFERROR(MATCH(Y336,Y337:$Y$406,0),406),1)))),"")</f>
        <v/>
      </c>
      <c r="AJ336" s="40" t="str">
        <f>IF(ISNUMBER(X336),COUNT($X$7:X336),"")</f>
        <v/>
      </c>
      <c r="AL336" s="40" t="str">
        <f t="shared" si="274"/>
        <v/>
      </c>
      <c r="AM336" s="40" t="str">
        <f t="shared" si="275"/>
        <v/>
      </c>
      <c r="AP336" s="34" t="str">
        <f t="shared" si="276"/>
        <v/>
      </c>
      <c r="AQ336" s="34" t="str">
        <f t="shared" si="271"/>
        <v/>
      </c>
      <c r="AS336" s="5"/>
      <c r="AT336" s="16"/>
      <c r="AU336" s="16"/>
      <c r="AV336" s="108"/>
      <c r="AW336" s="109"/>
      <c r="AX336" s="34" t="str">
        <f t="shared" si="277"/>
        <v/>
      </c>
      <c r="AY336" s="34" t="str">
        <f t="shared" si="278"/>
        <v/>
      </c>
      <c r="BA336" s="91" t="str">
        <f>IF(OR(BB336="",BC336&lt;&gt;"",BD336&lt;&gt;""),"",COUNT($BA$6:BA335)+1)</f>
        <v/>
      </c>
      <c r="BB336" s="90" t="str">
        <f t="shared" si="282"/>
        <v/>
      </c>
      <c r="BC336" s="41" t="str">
        <f t="shared" si="279"/>
        <v>132</v>
      </c>
      <c r="BD336" s="34">
        <f>IF(ISNUMBER(MATCH(BB336,$BB$6:BB335,0)),2,"")</f>
        <v>2</v>
      </c>
      <c r="BE336" s="34" t="str">
        <f t="shared" si="280"/>
        <v/>
      </c>
      <c r="BK336" s="81">
        <f>IFERROR(IF(D336="",0,MATCH(D336,$D$6:D335,0)),0)+BL336</f>
        <v>0</v>
      </c>
      <c r="BL336" s="81">
        <f t="shared" si="281"/>
        <v>0</v>
      </c>
    </row>
    <row r="337" spans="2:64" x14ac:dyDescent="0.25">
      <c r="B337" s="5">
        <v>331</v>
      </c>
      <c r="C337" s="35" t="str">
        <f>IFERROR(IF(Calculation!D337="","",1),"")</f>
        <v/>
      </c>
      <c r="D337" s="67" t="str">
        <f>IFERROR(IF(INDEX(Mindmap!$B$9:$B$408,B337,1)=0,"",INDEX(Mindmap!$B$9:$B$408,B337,1)),"")</f>
        <v/>
      </c>
      <c r="E337" s="67">
        <f t="shared" si="265"/>
        <v>999999999</v>
      </c>
      <c r="F337" s="67" t="str">
        <f t="shared" si="250"/>
        <v/>
      </c>
      <c r="G337" s="67" t="str">
        <f t="shared" si="251"/>
        <v/>
      </c>
      <c r="H337" s="67" t="str">
        <f t="shared" si="252"/>
        <v/>
      </c>
      <c r="I337" s="67" t="str">
        <f t="shared" si="253"/>
        <v/>
      </c>
      <c r="J337" s="67" t="str">
        <f t="shared" si="254"/>
        <v/>
      </c>
      <c r="K337" s="67" t="str">
        <f t="shared" si="255"/>
        <v/>
      </c>
      <c r="L337" s="67" t="str">
        <f t="shared" si="256"/>
        <v/>
      </c>
      <c r="M337" s="67" t="str">
        <f t="shared" si="257"/>
        <v/>
      </c>
      <c r="N337" s="67" t="str">
        <f t="shared" si="258"/>
        <v/>
      </c>
      <c r="O337" s="67" t="str">
        <f t="shared" si="259"/>
        <v/>
      </c>
      <c r="P337" s="67" t="str">
        <f t="shared" si="260"/>
        <v/>
      </c>
      <c r="Q337" s="67" t="str">
        <f t="shared" si="261"/>
        <v/>
      </c>
      <c r="R337" s="37" t="str">
        <f t="shared" si="266"/>
        <v/>
      </c>
      <c r="S337" s="67">
        <f t="shared" si="272"/>
        <v>999999999</v>
      </c>
      <c r="T337" s="67" t="str">
        <f t="shared" si="267"/>
        <v/>
      </c>
      <c r="U337" s="68" t="str">
        <f>IFERROR(""&amp;INDEX(automaticUpdate,MATCH(Calculation!T337,changerange,0),1),"")</f>
        <v/>
      </c>
      <c r="V337" s="68" t="str">
        <f>IFERROR(IF(LEN(INDEX(Mindmap!$D$9:$D$407,MATCH(Calculation!T337,changerange,0),1))=0,"",INDEX(Mindmap!$D$9:$D$407,MATCH(Calculation!T337,changerange,0),1)),"")</f>
        <v/>
      </c>
      <c r="W337" s="67" t="str">
        <f t="shared" si="262"/>
        <v xml:space="preserve"> - </v>
      </c>
      <c r="X337" s="34" t="str">
        <f t="array" ref="X337">IFERROR(IF(AND(LEN(T337)&gt;0, Y337&gt;1),IF(MATCH(1,(IFERROR(SEARCH(T337&amp;".",$T$7:$T$406),0)),0)&gt;0,""),""),maxL)</f>
        <v/>
      </c>
      <c r="Y337" s="35" t="str">
        <f t="shared" si="273"/>
        <v/>
      </c>
      <c r="Z337" s="34" t="str">
        <f t="shared" si="268"/>
        <v/>
      </c>
      <c r="AA337" s="36" t="str">
        <f t="shared" si="269"/>
        <v/>
      </c>
      <c r="AB337" s="34" t="str">
        <f t="shared" si="263"/>
        <v/>
      </c>
      <c r="AC337" s="35" t="str">
        <f t="shared" si="264"/>
        <v/>
      </c>
      <c r="AH337" s="80" t="str">
        <f t="shared" si="270"/>
        <v/>
      </c>
      <c r="AI337" s="39" t="str">
        <f t="array" aca="1" ref="AI337" ca="1">IF(AND(X337="",ISNUMBER(Y337)),IF(Y337=1,IF($AJ$5&lt;=COUNTIF($Y$7:$Y$406,1),COUNTIF($Y$7:Y337,1),IFERROR(IF($BI$20="Y",0.5,1)*$AJ$5*COUNTIF($Y$7:Y337,1)/(1+COUNTIF($Y$7:$Y$406,1)), COUNTIF($Y$7:Y337,1))),
IF(OR(Y338=Y339,AND(Y338&gt;Y337,Y336&gt;=Y337)),AVERAGE(OFFSET(AJ337,0,0,IFERROR(MATCH(TRUE,Y338:$Y$406&lt;=Y337,0),406),1)),MIN(OFFSET(AJ337,0,0,IFERROR(MATCH(Y337,Y338:$Y$406,0),406),1)))),"")</f>
        <v/>
      </c>
      <c r="AJ337" s="40" t="str">
        <f>IF(ISNUMBER(X337),COUNT($X$7:X337),"")</f>
        <v/>
      </c>
      <c r="AL337" s="40" t="str">
        <f t="shared" si="274"/>
        <v/>
      </c>
      <c r="AM337" s="40" t="str">
        <f t="shared" si="275"/>
        <v/>
      </c>
      <c r="AP337" s="34" t="str">
        <f t="shared" si="276"/>
        <v/>
      </c>
      <c r="AQ337" s="34" t="str">
        <f t="shared" si="271"/>
        <v/>
      </c>
      <c r="AS337" s="5"/>
      <c r="AT337" s="16"/>
      <c r="AU337" s="16"/>
      <c r="AV337" s="108"/>
      <c r="AW337" s="109"/>
      <c r="AX337" s="34" t="str">
        <f t="shared" si="277"/>
        <v/>
      </c>
      <c r="AY337" s="34" t="str">
        <f t="shared" si="278"/>
        <v/>
      </c>
      <c r="BA337" s="91" t="str">
        <f>IF(OR(BB337="",BC337&lt;&gt;"",BD337&lt;&gt;""),"",COUNT($BA$6:BA336)+1)</f>
        <v/>
      </c>
      <c r="BB337" s="90" t="str">
        <f t="shared" si="282"/>
        <v/>
      </c>
      <c r="BC337" s="41" t="str">
        <f t="shared" si="279"/>
        <v>132</v>
      </c>
      <c r="BD337" s="34">
        <f>IF(ISNUMBER(MATCH(BB337,$BB$6:BB336,0)),2,"")</f>
        <v>2</v>
      </c>
      <c r="BE337" s="34" t="str">
        <f t="shared" si="280"/>
        <v/>
      </c>
      <c r="BK337" s="81">
        <f>IFERROR(IF(D337="",0,MATCH(D337,$D$6:D336,0)),0)+BL337</f>
        <v>0</v>
      </c>
      <c r="BL337" s="81">
        <f t="shared" si="281"/>
        <v>0</v>
      </c>
    </row>
    <row r="338" spans="2:64" x14ac:dyDescent="0.25">
      <c r="B338" s="5">
        <v>332</v>
      </c>
      <c r="C338" s="35" t="str">
        <f>IFERROR(IF(Calculation!D338="","",1),"")</f>
        <v/>
      </c>
      <c r="D338" s="67" t="str">
        <f>IFERROR(IF(INDEX(Mindmap!$B$9:$B$408,B338,1)=0,"",INDEX(Mindmap!$B$9:$B$408,B338,1)),"")</f>
        <v/>
      </c>
      <c r="E338" s="67">
        <f t="shared" si="265"/>
        <v>999999999</v>
      </c>
      <c r="F338" s="67" t="str">
        <f t="shared" si="250"/>
        <v/>
      </c>
      <c r="G338" s="67" t="str">
        <f t="shared" si="251"/>
        <v/>
      </c>
      <c r="H338" s="67" t="str">
        <f t="shared" si="252"/>
        <v/>
      </c>
      <c r="I338" s="67" t="str">
        <f t="shared" si="253"/>
        <v/>
      </c>
      <c r="J338" s="67" t="str">
        <f t="shared" si="254"/>
        <v/>
      </c>
      <c r="K338" s="67" t="str">
        <f t="shared" si="255"/>
        <v/>
      </c>
      <c r="L338" s="67" t="str">
        <f t="shared" si="256"/>
        <v/>
      </c>
      <c r="M338" s="67" t="str">
        <f t="shared" si="257"/>
        <v/>
      </c>
      <c r="N338" s="67" t="str">
        <f t="shared" si="258"/>
        <v/>
      </c>
      <c r="O338" s="67" t="str">
        <f t="shared" si="259"/>
        <v/>
      </c>
      <c r="P338" s="67" t="str">
        <f t="shared" si="260"/>
        <v/>
      </c>
      <c r="Q338" s="67" t="str">
        <f t="shared" si="261"/>
        <v/>
      </c>
      <c r="R338" s="37" t="str">
        <f t="shared" si="266"/>
        <v/>
      </c>
      <c r="S338" s="67">
        <f t="shared" si="272"/>
        <v>999999999</v>
      </c>
      <c r="T338" s="67" t="str">
        <f t="shared" si="267"/>
        <v/>
      </c>
      <c r="U338" s="68" t="str">
        <f>IFERROR(""&amp;INDEX(automaticUpdate,MATCH(Calculation!T338,changerange,0),1),"")</f>
        <v/>
      </c>
      <c r="V338" s="68" t="str">
        <f>IFERROR(IF(LEN(INDEX(Mindmap!$D$9:$D$407,MATCH(Calculation!T338,changerange,0),1))=0,"",INDEX(Mindmap!$D$9:$D$407,MATCH(Calculation!T338,changerange,0),1)),"")</f>
        <v/>
      </c>
      <c r="W338" s="67" t="str">
        <f t="shared" si="262"/>
        <v xml:space="preserve"> - </v>
      </c>
      <c r="X338" s="34" t="str">
        <f t="array" ref="X338">IFERROR(IF(AND(LEN(T338)&gt;0, Y338&gt;1),IF(MATCH(1,(IFERROR(SEARCH(T338&amp;".",$T$7:$T$406),0)),0)&gt;0,""),""),maxL)</f>
        <v/>
      </c>
      <c r="Y338" s="35" t="str">
        <f t="shared" si="273"/>
        <v/>
      </c>
      <c r="Z338" s="34" t="str">
        <f t="shared" si="268"/>
        <v/>
      </c>
      <c r="AA338" s="36" t="str">
        <f t="shared" si="269"/>
        <v/>
      </c>
      <c r="AB338" s="34" t="str">
        <f t="shared" si="263"/>
        <v/>
      </c>
      <c r="AC338" s="35" t="str">
        <f t="shared" si="264"/>
        <v/>
      </c>
      <c r="AH338" s="80" t="str">
        <f t="shared" si="270"/>
        <v/>
      </c>
      <c r="AI338" s="39" t="str">
        <f t="array" aca="1" ref="AI338" ca="1">IF(AND(X338="",ISNUMBER(Y338)),IF(Y338=1,IF($AJ$5&lt;=COUNTIF($Y$7:$Y$406,1),COUNTIF($Y$7:Y338,1),IFERROR(IF($BI$20="Y",0.5,1)*$AJ$5*COUNTIF($Y$7:Y338,1)/(1+COUNTIF($Y$7:$Y$406,1)), COUNTIF($Y$7:Y338,1))),
IF(OR(Y339=Y340,AND(Y339&gt;Y338,Y337&gt;=Y338)),AVERAGE(OFFSET(AJ338,0,0,IFERROR(MATCH(TRUE,Y339:$Y$406&lt;=Y338,0),406),1)),MIN(OFFSET(AJ338,0,0,IFERROR(MATCH(Y338,Y339:$Y$406,0),406),1)))),"")</f>
        <v/>
      </c>
      <c r="AJ338" s="40" t="str">
        <f>IF(ISNUMBER(X338),COUNT($X$7:X338),"")</f>
        <v/>
      </c>
      <c r="AL338" s="40" t="str">
        <f t="shared" si="274"/>
        <v/>
      </c>
      <c r="AM338" s="40" t="str">
        <f t="shared" si="275"/>
        <v/>
      </c>
      <c r="AP338" s="34" t="str">
        <f t="shared" si="276"/>
        <v/>
      </c>
      <c r="AQ338" s="34" t="str">
        <f t="shared" si="271"/>
        <v/>
      </c>
      <c r="AS338" s="5"/>
      <c r="AT338" s="16"/>
      <c r="AU338" s="16"/>
      <c r="AV338" s="108"/>
      <c r="AW338" s="109"/>
      <c r="AX338" s="34" t="str">
        <f t="shared" si="277"/>
        <v/>
      </c>
      <c r="AY338" s="34" t="str">
        <f t="shared" si="278"/>
        <v/>
      </c>
      <c r="BA338" s="91" t="str">
        <f>IF(OR(BB338="",BC338&lt;&gt;"",BD338&lt;&gt;""),"",COUNT($BA$6:BA337)+1)</f>
        <v/>
      </c>
      <c r="BB338" s="90" t="str">
        <f t="shared" si="282"/>
        <v/>
      </c>
      <c r="BC338" s="41" t="str">
        <f t="shared" si="279"/>
        <v>132</v>
      </c>
      <c r="BD338" s="34">
        <f>IF(ISNUMBER(MATCH(BB338,$BB$6:BB337,0)),2,"")</f>
        <v>2</v>
      </c>
      <c r="BE338" s="34" t="str">
        <f t="shared" si="280"/>
        <v/>
      </c>
      <c r="BK338" s="81">
        <f>IFERROR(IF(D338="",0,MATCH(D338,$D$6:D337,0)),0)+BL338</f>
        <v>0</v>
      </c>
      <c r="BL338" s="81">
        <f t="shared" si="281"/>
        <v>0</v>
      </c>
    </row>
    <row r="339" spans="2:64" x14ac:dyDescent="0.25">
      <c r="B339" s="5">
        <v>333</v>
      </c>
      <c r="C339" s="35" t="str">
        <f>IFERROR(IF(Calculation!D339="","",1),"")</f>
        <v/>
      </c>
      <c r="D339" s="67" t="str">
        <f>IFERROR(IF(INDEX(Mindmap!$B$9:$B$408,B339,1)=0,"",INDEX(Mindmap!$B$9:$B$408,B339,1)),"")</f>
        <v/>
      </c>
      <c r="E339" s="67">
        <f t="shared" si="265"/>
        <v>999999999</v>
      </c>
      <c r="F339" s="67" t="str">
        <f t="shared" si="250"/>
        <v/>
      </c>
      <c r="G339" s="67" t="str">
        <f t="shared" si="251"/>
        <v/>
      </c>
      <c r="H339" s="67" t="str">
        <f t="shared" si="252"/>
        <v/>
      </c>
      <c r="I339" s="67" t="str">
        <f t="shared" si="253"/>
        <v/>
      </c>
      <c r="J339" s="67" t="str">
        <f t="shared" si="254"/>
        <v/>
      </c>
      <c r="K339" s="67" t="str">
        <f t="shared" si="255"/>
        <v/>
      </c>
      <c r="L339" s="67" t="str">
        <f t="shared" si="256"/>
        <v/>
      </c>
      <c r="M339" s="67" t="str">
        <f t="shared" si="257"/>
        <v/>
      </c>
      <c r="N339" s="67" t="str">
        <f t="shared" si="258"/>
        <v/>
      </c>
      <c r="O339" s="67" t="str">
        <f t="shared" si="259"/>
        <v/>
      </c>
      <c r="P339" s="67" t="str">
        <f t="shared" si="260"/>
        <v/>
      </c>
      <c r="Q339" s="67" t="str">
        <f t="shared" si="261"/>
        <v/>
      </c>
      <c r="R339" s="37" t="str">
        <f t="shared" si="266"/>
        <v/>
      </c>
      <c r="S339" s="67">
        <f t="shared" si="272"/>
        <v>999999999</v>
      </c>
      <c r="T339" s="67" t="str">
        <f t="shared" si="267"/>
        <v/>
      </c>
      <c r="U339" s="68" t="str">
        <f>IFERROR(""&amp;INDEX(automaticUpdate,MATCH(Calculation!T339,changerange,0),1),"")</f>
        <v/>
      </c>
      <c r="V339" s="68" t="str">
        <f>IFERROR(IF(LEN(INDEX(Mindmap!$D$9:$D$407,MATCH(Calculation!T339,changerange,0),1))=0,"",INDEX(Mindmap!$D$9:$D$407,MATCH(Calculation!T339,changerange,0),1)),"")</f>
        <v/>
      </c>
      <c r="W339" s="67" t="str">
        <f t="shared" si="262"/>
        <v xml:space="preserve"> - </v>
      </c>
      <c r="X339" s="34" t="str">
        <f t="array" ref="X339">IFERROR(IF(AND(LEN(T339)&gt;0, Y339&gt;1),IF(MATCH(1,(IFERROR(SEARCH(T339&amp;".",$T$7:$T$406),0)),0)&gt;0,""),""),maxL)</f>
        <v/>
      </c>
      <c r="Y339" s="35" t="str">
        <f t="shared" si="273"/>
        <v/>
      </c>
      <c r="Z339" s="34" t="str">
        <f t="shared" si="268"/>
        <v/>
      </c>
      <c r="AA339" s="36" t="str">
        <f t="shared" si="269"/>
        <v/>
      </c>
      <c r="AB339" s="34" t="str">
        <f t="shared" si="263"/>
        <v/>
      </c>
      <c r="AC339" s="35" t="str">
        <f t="shared" si="264"/>
        <v/>
      </c>
      <c r="AH339" s="80" t="str">
        <f t="shared" si="270"/>
        <v/>
      </c>
      <c r="AI339" s="39" t="str">
        <f t="array" aca="1" ref="AI339" ca="1">IF(AND(X339="",ISNUMBER(Y339)),IF(Y339=1,IF($AJ$5&lt;=COUNTIF($Y$7:$Y$406,1),COUNTIF($Y$7:Y339,1),IFERROR(IF($BI$20="Y",0.5,1)*$AJ$5*COUNTIF($Y$7:Y339,1)/(1+COUNTIF($Y$7:$Y$406,1)), COUNTIF($Y$7:Y339,1))),
IF(OR(Y340=Y341,AND(Y340&gt;Y339,Y338&gt;=Y339)),AVERAGE(OFFSET(AJ339,0,0,IFERROR(MATCH(TRUE,Y340:$Y$406&lt;=Y339,0),406),1)),MIN(OFFSET(AJ339,0,0,IFERROR(MATCH(Y339,Y340:$Y$406,0),406),1)))),"")</f>
        <v/>
      </c>
      <c r="AJ339" s="40" t="str">
        <f>IF(ISNUMBER(X339),COUNT($X$7:X339),"")</f>
        <v/>
      </c>
      <c r="AL339" s="40" t="str">
        <f t="shared" si="274"/>
        <v/>
      </c>
      <c r="AM339" s="40" t="str">
        <f t="shared" si="275"/>
        <v/>
      </c>
      <c r="AP339" s="34" t="str">
        <f t="shared" si="276"/>
        <v/>
      </c>
      <c r="AQ339" s="34" t="str">
        <f t="shared" si="271"/>
        <v/>
      </c>
      <c r="AS339" s="5"/>
      <c r="AT339" s="16"/>
      <c r="AU339" s="16"/>
      <c r="AV339" s="108"/>
      <c r="AW339" s="109"/>
      <c r="AX339" s="34" t="str">
        <f t="shared" si="277"/>
        <v/>
      </c>
      <c r="AY339" s="34" t="str">
        <f t="shared" si="278"/>
        <v/>
      </c>
      <c r="BA339" s="91" t="str">
        <f>IF(OR(BB339="",BC339&lt;&gt;"",BD339&lt;&gt;""),"",COUNT($BA$6:BA338)+1)</f>
        <v/>
      </c>
      <c r="BB339" s="90" t="str">
        <f t="shared" si="282"/>
        <v/>
      </c>
      <c r="BC339" s="41" t="str">
        <f t="shared" si="279"/>
        <v>132</v>
      </c>
      <c r="BD339" s="34">
        <f>IF(ISNUMBER(MATCH(BB339,$BB$6:BB338,0)),2,"")</f>
        <v>2</v>
      </c>
      <c r="BE339" s="34" t="str">
        <f t="shared" si="280"/>
        <v/>
      </c>
      <c r="BK339" s="81">
        <f>IFERROR(IF(D339="",0,MATCH(D339,$D$6:D338,0)),0)+BL339</f>
        <v>0</v>
      </c>
      <c r="BL339" s="81">
        <f t="shared" si="281"/>
        <v>0</v>
      </c>
    </row>
    <row r="340" spans="2:64" x14ac:dyDescent="0.25">
      <c r="B340" s="5">
        <v>334</v>
      </c>
      <c r="C340" s="35" t="str">
        <f>IFERROR(IF(Calculation!D340="","",1),"")</f>
        <v/>
      </c>
      <c r="D340" s="67" t="str">
        <f>IFERROR(IF(INDEX(Mindmap!$B$9:$B$408,B340,1)=0,"",INDEX(Mindmap!$B$9:$B$408,B340,1)),"")</f>
        <v/>
      </c>
      <c r="E340" s="67">
        <f t="shared" si="265"/>
        <v>999999999</v>
      </c>
      <c r="F340" s="67" t="str">
        <f t="shared" si="250"/>
        <v/>
      </c>
      <c r="G340" s="67" t="str">
        <f t="shared" si="251"/>
        <v/>
      </c>
      <c r="H340" s="67" t="str">
        <f t="shared" si="252"/>
        <v/>
      </c>
      <c r="I340" s="67" t="str">
        <f t="shared" si="253"/>
        <v/>
      </c>
      <c r="J340" s="67" t="str">
        <f t="shared" si="254"/>
        <v/>
      </c>
      <c r="K340" s="67" t="str">
        <f t="shared" si="255"/>
        <v/>
      </c>
      <c r="L340" s="67" t="str">
        <f t="shared" si="256"/>
        <v/>
      </c>
      <c r="M340" s="67" t="str">
        <f t="shared" si="257"/>
        <v/>
      </c>
      <c r="N340" s="67" t="str">
        <f t="shared" si="258"/>
        <v/>
      </c>
      <c r="O340" s="67" t="str">
        <f t="shared" si="259"/>
        <v/>
      </c>
      <c r="P340" s="67" t="str">
        <f t="shared" si="260"/>
        <v/>
      </c>
      <c r="Q340" s="67" t="str">
        <f t="shared" si="261"/>
        <v/>
      </c>
      <c r="R340" s="37" t="str">
        <f t="shared" si="266"/>
        <v/>
      </c>
      <c r="S340" s="67">
        <f t="shared" si="272"/>
        <v>999999999</v>
      </c>
      <c r="T340" s="67" t="str">
        <f t="shared" si="267"/>
        <v/>
      </c>
      <c r="U340" s="68" t="str">
        <f>IFERROR(""&amp;INDEX(automaticUpdate,MATCH(Calculation!T340,changerange,0),1),"")</f>
        <v/>
      </c>
      <c r="V340" s="68" t="str">
        <f>IFERROR(IF(LEN(INDEX(Mindmap!$D$9:$D$407,MATCH(Calculation!T340,changerange,0),1))=0,"",INDEX(Mindmap!$D$9:$D$407,MATCH(Calculation!T340,changerange,0),1)),"")</f>
        <v/>
      </c>
      <c r="W340" s="67" t="str">
        <f t="shared" si="262"/>
        <v xml:space="preserve"> - </v>
      </c>
      <c r="X340" s="34" t="str">
        <f t="array" ref="X340">IFERROR(IF(AND(LEN(T340)&gt;0, Y340&gt;1),IF(MATCH(1,(IFERROR(SEARCH(T340&amp;".",$T$7:$T$406),0)),0)&gt;0,""),""),maxL)</f>
        <v/>
      </c>
      <c r="Y340" s="35" t="str">
        <f t="shared" si="273"/>
        <v/>
      </c>
      <c r="Z340" s="34" t="str">
        <f t="shared" si="268"/>
        <v/>
      </c>
      <c r="AA340" s="36" t="str">
        <f t="shared" si="269"/>
        <v/>
      </c>
      <c r="AB340" s="34" t="str">
        <f t="shared" si="263"/>
        <v/>
      </c>
      <c r="AC340" s="35" t="str">
        <f t="shared" si="264"/>
        <v/>
      </c>
      <c r="AH340" s="80" t="str">
        <f t="shared" si="270"/>
        <v/>
      </c>
      <c r="AI340" s="39" t="str">
        <f t="array" aca="1" ref="AI340" ca="1">IF(AND(X340="",ISNUMBER(Y340)),IF(Y340=1,IF($AJ$5&lt;=COUNTIF($Y$7:$Y$406,1),COUNTIF($Y$7:Y340,1),IFERROR(IF($BI$20="Y",0.5,1)*$AJ$5*COUNTIF($Y$7:Y340,1)/(1+COUNTIF($Y$7:$Y$406,1)), COUNTIF($Y$7:Y340,1))),
IF(OR(Y341=Y342,AND(Y341&gt;Y340,Y339&gt;=Y340)),AVERAGE(OFFSET(AJ340,0,0,IFERROR(MATCH(TRUE,Y341:$Y$406&lt;=Y340,0),406),1)),MIN(OFFSET(AJ340,0,0,IFERROR(MATCH(Y340,Y341:$Y$406,0),406),1)))),"")</f>
        <v/>
      </c>
      <c r="AJ340" s="40" t="str">
        <f>IF(ISNUMBER(X340),COUNT($X$7:X340),"")</f>
        <v/>
      </c>
      <c r="AL340" s="40" t="str">
        <f t="shared" si="274"/>
        <v/>
      </c>
      <c r="AM340" s="40" t="str">
        <f t="shared" si="275"/>
        <v/>
      </c>
      <c r="AP340" s="34" t="str">
        <f t="shared" si="276"/>
        <v/>
      </c>
      <c r="AQ340" s="34" t="str">
        <f t="shared" si="271"/>
        <v/>
      </c>
      <c r="AS340" s="5"/>
      <c r="AT340" s="16"/>
      <c r="AU340" s="16"/>
      <c r="AV340" s="108"/>
      <c r="AW340" s="109"/>
      <c r="AX340" s="34" t="str">
        <f t="shared" si="277"/>
        <v/>
      </c>
      <c r="AY340" s="34" t="str">
        <f t="shared" si="278"/>
        <v/>
      </c>
      <c r="BA340" s="91" t="str">
        <f>IF(OR(BB340="",BC340&lt;&gt;"",BD340&lt;&gt;""),"",COUNT($BA$6:BA339)+1)</f>
        <v/>
      </c>
      <c r="BB340" s="90" t="str">
        <f t="shared" si="282"/>
        <v/>
      </c>
      <c r="BC340" s="41" t="str">
        <f t="shared" si="279"/>
        <v>132</v>
      </c>
      <c r="BD340" s="34">
        <f>IF(ISNUMBER(MATCH(BB340,$BB$6:BB339,0)),2,"")</f>
        <v>2</v>
      </c>
      <c r="BE340" s="34" t="str">
        <f t="shared" si="280"/>
        <v/>
      </c>
      <c r="BK340" s="81">
        <f>IFERROR(IF(D340="",0,MATCH(D340,$D$6:D339,0)),0)+BL340</f>
        <v>0</v>
      </c>
      <c r="BL340" s="81">
        <f t="shared" si="281"/>
        <v>0</v>
      </c>
    </row>
    <row r="341" spans="2:64" x14ac:dyDescent="0.25">
      <c r="B341" s="5">
        <v>335</v>
      </c>
      <c r="C341" s="35" t="str">
        <f>IFERROR(IF(Calculation!D341="","",1),"")</f>
        <v/>
      </c>
      <c r="D341" s="67" t="str">
        <f>IFERROR(IF(INDEX(Mindmap!$B$9:$B$408,B341,1)=0,"",INDEX(Mindmap!$B$9:$B$408,B341,1)),"")</f>
        <v/>
      </c>
      <c r="E341" s="67">
        <f t="shared" si="265"/>
        <v>999999999</v>
      </c>
      <c r="F341" s="67" t="str">
        <f t="shared" si="250"/>
        <v/>
      </c>
      <c r="G341" s="67" t="str">
        <f t="shared" si="251"/>
        <v/>
      </c>
      <c r="H341" s="67" t="str">
        <f t="shared" si="252"/>
        <v/>
      </c>
      <c r="I341" s="67" t="str">
        <f t="shared" si="253"/>
        <v/>
      </c>
      <c r="J341" s="67" t="str">
        <f t="shared" si="254"/>
        <v/>
      </c>
      <c r="K341" s="67" t="str">
        <f t="shared" si="255"/>
        <v/>
      </c>
      <c r="L341" s="67" t="str">
        <f t="shared" si="256"/>
        <v/>
      </c>
      <c r="M341" s="67" t="str">
        <f t="shared" si="257"/>
        <v/>
      </c>
      <c r="N341" s="67" t="str">
        <f t="shared" si="258"/>
        <v/>
      </c>
      <c r="O341" s="67" t="str">
        <f t="shared" si="259"/>
        <v/>
      </c>
      <c r="P341" s="67" t="str">
        <f t="shared" si="260"/>
        <v/>
      </c>
      <c r="Q341" s="67" t="str">
        <f t="shared" si="261"/>
        <v/>
      </c>
      <c r="R341" s="37" t="str">
        <f t="shared" si="266"/>
        <v/>
      </c>
      <c r="S341" s="67">
        <f t="shared" si="272"/>
        <v>999999999</v>
      </c>
      <c r="T341" s="67" t="str">
        <f t="shared" si="267"/>
        <v/>
      </c>
      <c r="U341" s="68" t="str">
        <f>IFERROR(""&amp;INDEX(automaticUpdate,MATCH(Calculation!T341,changerange,0),1),"")</f>
        <v/>
      </c>
      <c r="V341" s="68" t="str">
        <f>IFERROR(IF(LEN(INDEX(Mindmap!$D$9:$D$407,MATCH(Calculation!T341,changerange,0),1))=0,"",INDEX(Mindmap!$D$9:$D$407,MATCH(Calculation!T341,changerange,0),1)),"")</f>
        <v/>
      </c>
      <c r="W341" s="67" t="str">
        <f t="shared" si="262"/>
        <v xml:space="preserve"> - </v>
      </c>
      <c r="X341" s="34" t="str">
        <f t="array" ref="X341">IFERROR(IF(AND(LEN(T341)&gt;0, Y341&gt;1),IF(MATCH(1,(IFERROR(SEARCH(T341&amp;".",$T$7:$T$406),0)),0)&gt;0,""),""),maxL)</f>
        <v/>
      </c>
      <c r="Y341" s="35" t="str">
        <f t="shared" si="273"/>
        <v/>
      </c>
      <c r="Z341" s="34" t="str">
        <f t="shared" si="268"/>
        <v/>
      </c>
      <c r="AA341" s="36" t="str">
        <f t="shared" si="269"/>
        <v/>
      </c>
      <c r="AB341" s="34" t="str">
        <f t="shared" si="263"/>
        <v/>
      </c>
      <c r="AC341" s="35" t="str">
        <f t="shared" si="264"/>
        <v/>
      </c>
      <c r="AH341" s="80" t="str">
        <f t="shared" si="270"/>
        <v/>
      </c>
      <c r="AI341" s="39" t="str">
        <f t="array" aca="1" ref="AI341" ca="1">IF(AND(X341="",ISNUMBER(Y341)),IF(Y341=1,IF($AJ$5&lt;=COUNTIF($Y$7:$Y$406,1),COUNTIF($Y$7:Y341,1),IFERROR(IF($BI$20="Y",0.5,1)*$AJ$5*COUNTIF($Y$7:Y341,1)/(1+COUNTIF($Y$7:$Y$406,1)), COUNTIF($Y$7:Y341,1))),
IF(OR(Y342=Y343,AND(Y342&gt;Y341,Y340&gt;=Y341)),AVERAGE(OFFSET(AJ341,0,0,IFERROR(MATCH(TRUE,Y342:$Y$406&lt;=Y341,0),406),1)),MIN(OFFSET(AJ341,0,0,IFERROR(MATCH(Y341,Y342:$Y$406,0),406),1)))),"")</f>
        <v/>
      </c>
      <c r="AJ341" s="40" t="str">
        <f>IF(ISNUMBER(X341),COUNT($X$7:X341),"")</f>
        <v/>
      </c>
      <c r="AL341" s="40" t="str">
        <f t="shared" si="274"/>
        <v/>
      </c>
      <c r="AM341" s="40" t="str">
        <f t="shared" si="275"/>
        <v/>
      </c>
      <c r="AP341" s="34" t="str">
        <f t="shared" si="276"/>
        <v/>
      </c>
      <c r="AQ341" s="34" t="str">
        <f t="shared" si="271"/>
        <v/>
      </c>
      <c r="AS341" s="5"/>
      <c r="AT341" s="16"/>
      <c r="AU341" s="16"/>
      <c r="AV341" s="108"/>
      <c r="AW341" s="109"/>
      <c r="AX341" s="34" t="str">
        <f t="shared" si="277"/>
        <v/>
      </c>
      <c r="AY341" s="34" t="str">
        <f t="shared" si="278"/>
        <v/>
      </c>
      <c r="BA341" s="91" t="str">
        <f>IF(OR(BB341="",BC341&lt;&gt;"",BD341&lt;&gt;""),"",COUNT($BA$6:BA340)+1)</f>
        <v/>
      </c>
      <c r="BB341" s="90" t="str">
        <f t="shared" si="282"/>
        <v/>
      </c>
      <c r="BC341" s="41" t="str">
        <f t="shared" si="279"/>
        <v>132</v>
      </c>
      <c r="BD341" s="34">
        <f>IF(ISNUMBER(MATCH(BB341,$BB$6:BB340,0)),2,"")</f>
        <v>2</v>
      </c>
      <c r="BE341" s="34" t="str">
        <f t="shared" si="280"/>
        <v/>
      </c>
      <c r="BK341" s="81">
        <f>IFERROR(IF(D341="",0,MATCH(D341,$D$6:D340,0)),0)+BL341</f>
        <v>0</v>
      </c>
      <c r="BL341" s="81">
        <f t="shared" si="281"/>
        <v>0</v>
      </c>
    </row>
    <row r="342" spans="2:64" x14ac:dyDescent="0.25">
      <c r="B342" s="5">
        <v>336</v>
      </c>
      <c r="C342" s="35" t="str">
        <f>IFERROR(IF(Calculation!D342="","",1),"")</f>
        <v/>
      </c>
      <c r="D342" s="67" t="str">
        <f>IFERROR(IF(INDEX(Mindmap!$B$9:$B$408,B342,1)=0,"",INDEX(Mindmap!$B$9:$B$408,B342,1)),"")</f>
        <v/>
      </c>
      <c r="E342" s="67">
        <f t="shared" si="265"/>
        <v>999999999</v>
      </c>
      <c r="F342" s="67" t="str">
        <f t="shared" si="250"/>
        <v/>
      </c>
      <c r="G342" s="67" t="str">
        <f t="shared" si="251"/>
        <v/>
      </c>
      <c r="H342" s="67" t="str">
        <f t="shared" si="252"/>
        <v/>
      </c>
      <c r="I342" s="67" t="str">
        <f t="shared" si="253"/>
        <v/>
      </c>
      <c r="J342" s="67" t="str">
        <f t="shared" si="254"/>
        <v/>
      </c>
      <c r="K342" s="67" t="str">
        <f t="shared" si="255"/>
        <v/>
      </c>
      <c r="L342" s="67" t="str">
        <f t="shared" si="256"/>
        <v/>
      </c>
      <c r="M342" s="67" t="str">
        <f t="shared" si="257"/>
        <v/>
      </c>
      <c r="N342" s="67" t="str">
        <f t="shared" si="258"/>
        <v/>
      </c>
      <c r="O342" s="67" t="str">
        <f t="shared" si="259"/>
        <v/>
      </c>
      <c r="P342" s="67" t="str">
        <f t="shared" si="260"/>
        <v/>
      </c>
      <c r="Q342" s="67" t="str">
        <f t="shared" si="261"/>
        <v/>
      </c>
      <c r="R342" s="37" t="str">
        <f t="shared" si="266"/>
        <v/>
      </c>
      <c r="S342" s="67">
        <f t="shared" si="272"/>
        <v>999999999</v>
      </c>
      <c r="T342" s="67" t="str">
        <f t="shared" si="267"/>
        <v/>
      </c>
      <c r="U342" s="68" t="str">
        <f>IFERROR(""&amp;INDEX(automaticUpdate,MATCH(Calculation!T342,changerange,0),1),"")</f>
        <v/>
      </c>
      <c r="V342" s="68" t="str">
        <f>IFERROR(IF(LEN(INDEX(Mindmap!$D$9:$D$407,MATCH(Calculation!T342,changerange,0),1))=0,"",INDEX(Mindmap!$D$9:$D$407,MATCH(Calculation!T342,changerange,0),1)),"")</f>
        <v/>
      </c>
      <c r="W342" s="67" t="str">
        <f t="shared" si="262"/>
        <v xml:space="preserve"> - </v>
      </c>
      <c r="X342" s="34" t="str">
        <f t="array" ref="X342">IFERROR(IF(AND(LEN(T342)&gt;0, Y342&gt;1),IF(MATCH(1,(IFERROR(SEARCH(T342&amp;".",$T$7:$T$406),0)),0)&gt;0,""),""),maxL)</f>
        <v/>
      </c>
      <c r="Y342" s="35" t="str">
        <f t="shared" si="273"/>
        <v/>
      </c>
      <c r="Z342" s="34" t="str">
        <f t="shared" si="268"/>
        <v/>
      </c>
      <c r="AA342" s="36" t="str">
        <f t="shared" si="269"/>
        <v/>
      </c>
      <c r="AB342" s="34" t="str">
        <f t="shared" si="263"/>
        <v/>
      </c>
      <c r="AC342" s="35" t="str">
        <f t="shared" si="264"/>
        <v/>
      </c>
      <c r="AH342" s="80" t="str">
        <f t="shared" si="270"/>
        <v/>
      </c>
      <c r="AI342" s="39" t="str">
        <f t="array" aca="1" ref="AI342" ca="1">IF(AND(X342="",ISNUMBER(Y342)),IF(Y342=1,IF($AJ$5&lt;=COUNTIF($Y$7:$Y$406,1),COUNTIF($Y$7:Y342,1),IFERROR(IF($BI$20="Y",0.5,1)*$AJ$5*COUNTIF($Y$7:Y342,1)/(1+COUNTIF($Y$7:$Y$406,1)), COUNTIF($Y$7:Y342,1))),
IF(OR(Y343=Y344,AND(Y343&gt;Y342,Y341&gt;=Y342)),AVERAGE(OFFSET(AJ342,0,0,IFERROR(MATCH(TRUE,Y343:$Y$406&lt;=Y342,0),406),1)),MIN(OFFSET(AJ342,0,0,IFERROR(MATCH(Y342,Y343:$Y$406,0),406),1)))),"")</f>
        <v/>
      </c>
      <c r="AJ342" s="40" t="str">
        <f>IF(ISNUMBER(X342),COUNT($X$7:X342),"")</f>
        <v/>
      </c>
      <c r="AL342" s="40" t="str">
        <f t="shared" si="274"/>
        <v/>
      </c>
      <c r="AM342" s="40" t="str">
        <f t="shared" si="275"/>
        <v/>
      </c>
      <c r="AP342" s="34" t="str">
        <f t="shared" si="276"/>
        <v/>
      </c>
      <c r="AQ342" s="34" t="str">
        <f t="shared" si="271"/>
        <v/>
      </c>
      <c r="AS342" s="5"/>
      <c r="AT342" s="16"/>
      <c r="AU342" s="16"/>
      <c r="AV342" s="108"/>
      <c r="AW342" s="109"/>
      <c r="AX342" s="34" t="str">
        <f t="shared" si="277"/>
        <v/>
      </c>
      <c r="AY342" s="34" t="str">
        <f t="shared" si="278"/>
        <v/>
      </c>
      <c r="BA342" s="91" t="str">
        <f>IF(OR(BB342="",BC342&lt;&gt;"",BD342&lt;&gt;""),"",COUNT($BA$6:BA341)+1)</f>
        <v/>
      </c>
      <c r="BB342" s="90" t="str">
        <f t="shared" si="282"/>
        <v/>
      </c>
      <c r="BC342" s="41" t="str">
        <f t="shared" si="279"/>
        <v>132</v>
      </c>
      <c r="BD342" s="34">
        <f>IF(ISNUMBER(MATCH(BB342,$BB$6:BB341,0)),2,"")</f>
        <v>2</v>
      </c>
      <c r="BE342" s="34" t="str">
        <f t="shared" si="280"/>
        <v/>
      </c>
      <c r="BK342" s="81">
        <f>IFERROR(IF(D342="",0,MATCH(D342,$D$6:D341,0)),0)+BL342</f>
        <v>0</v>
      </c>
      <c r="BL342" s="81">
        <f t="shared" si="281"/>
        <v>0</v>
      </c>
    </row>
    <row r="343" spans="2:64" x14ac:dyDescent="0.25">
      <c r="B343" s="5">
        <v>337</v>
      </c>
      <c r="C343" s="35" t="str">
        <f>IFERROR(IF(Calculation!D343="","",1),"")</f>
        <v/>
      </c>
      <c r="D343" s="67" t="str">
        <f>IFERROR(IF(INDEX(Mindmap!$B$9:$B$408,B343,1)=0,"",INDEX(Mindmap!$B$9:$B$408,B343,1)),"")</f>
        <v/>
      </c>
      <c r="E343" s="67">
        <f t="shared" si="265"/>
        <v>999999999</v>
      </c>
      <c r="F343" s="67" t="str">
        <f t="shared" si="250"/>
        <v/>
      </c>
      <c r="G343" s="67" t="str">
        <f t="shared" si="251"/>
        <v/>
      </c>
      <c r="H343" s="67" t="str">
        <f t="shared" si="252"/>
        <v/>
      </c>
      <c r="I343" s="67" t="str">
        <f t="shared" si="253"/>
        <v/>
      </c>
      <c r="J343" s="67" t="str">
        <f t="shared" si="254"/>
        <v/>
      </c>
      <c r="K343" s="67" t="str">
        <f t="shared" si="255"/>
        <v/>
      </c>
      <c r="L343" s="67" t="str">
        <f t="shared" si="256"/>
        <v/>
      </c>
      <c r="M343" s="67" t="str">
        <f t="shared" si="257"/>
        <v/>
      </c>
      <c r="N343" s="67" t="str">
        <f t="shared" si="258"/>
        <v/>
      </c>
      <c r="O343" s="67" t="str">
        <f t="shared" si="259"/>
        <v/>
      </c>
      <c r="P343" s="67" t="str">
        <f t="shared" si="260"/>
        <v/>
      </c>
      <c r="Q343" s="67" t="str">
        <f t="shared" si="261"/>
        <v/>
      </c>
      <c r="R343" s="37" t="str">
        <f t="shared" si="266"/>
        <v/>
      </c>
      <c r="S343" s="67">
        <f t="shared" si="272"/>
        <v>999999999</v>
      </c>
      <c r="T343" s="67" t="str">
        <f t="shared" si="267"/>
        <v/>
      </c>
      <c r="U343" s="68" t="str">
        <f>IFERROR(""&amp;INDEX(automaticUpdate,MATCH(Calculation!T343,changerange,0),1),"")</f>
        <v/>
      </c>
      <c r="V343" s="68" t="str">
        <f>IFERROR(IF(LEN(INDEX(Mindmap!$D$9:$D$407,MATCH(Calculation!T343,changerange,0),1))=0,"",INDEX(Mindmap!$D$9:$D$407,MATCH(Calculation!T343,changerange,0),1)),"")</f>
        <v/>
      </c>
      <c r="W343" s="67" t="str">
        <f t="shared" si="262"/>
        <v xml:space="preserve"> - </v>
      </c>
      <c r="X343" s="34" t="str">
        <f t="array" ref="X343">IFERROR(IF(AND(LEN(T343)&gt;0, Y343&gt;1),IF(MATCH(1,(IFERROR(SEARCH(T343&amp;".",$T$7:$T$406),0)),0)&gt;0,""),""),maxL)</f>
        <v/>
      </c>
      <c r="Y343" s="35" t="str">
        <f t="shared" si="273"/>
        <v/>
      </c>
      <c r="Z343" s="34" t="str">
        <f t="shared" si="268"/>
        <v/>
      </c>
      <c r="AA343" s="36" t="str">
        <f t="shared" si="269"/>
        <v/>
      </c>
      <c r="AB343" s="34" t="str">
        <f t="shared" si="263"/>
        <v/>
      </c>
      <c r="AC343" s="35" t="str">
        <f t="shared" si="264"/>
        <v/>
      </c>
      <c r="AH343" s="80" t="str">
        <f t="shared" si="270"/>
        <v/>
      </c>
      <c r="AI343" s="39" t="str">
        <f t="array" aca="1" ref="AI343" ca="1">IF(AND(X343="",ISNUMBER(Y343)),IF(Y343=1,IF($AJ$5&lt;=COUNTIF($Y$7:$Y$406,1),COUNTIF($Y$7:Y343,1),IFERROR(IF($BI$20="Y",0.5,1)*$AJ$5*COUNTIF($Y$7:Y343,1)/(1+COUNTIF($Y$7:$Y$406,1)), COUNTIF($Y$7:Y343,1))),
IF(OR(Y344=Y345,AND(Y344&gt;Y343,Y342&gt;=Y343)),AVERAGE(OFFSET(AJ343,0,0,IFERROR(MATCH(TRUE,Y344:$Y$406&lt;=Y343,0),406),1)),MIN(OFFSET(AJ343,0,0,IFERROR(MATCH(Y343,Y344:$Y$406,0),406),1)))),"")</f>
        <v/>
      </c>
      <c r="AJ343" s="40" t="str">
        <f>IF(ISNUMBER(X343),COUNT($X$7:X343),"")</f>
        <v/>
      </c>
      <c r="AL343" s="40" t="str">
        <f t="shared" si="274"/>
        <v/>
      </c>
      <c r="AM343" s="40" t="str">
        <f t="shared" si="275"/>
        <v/>
      </c>
      <c r="AP343" s="34" t="str">
        <f t="shared" si="276"/>
        <v/>
      </c>
      <c r="AQ343" s="34" t="str">
        <f t="shared" si="271"/>
        <v/>
      </c>
      <c r="AS343" s="5"/>
      <c r="AT343" s="16"/>
      <c r="AU343" s="16"/>
      <c r="AV343" s="108"/>
      <c r="AW343" s="109"/>
      <c r="AX343" s="34" t="str">
        <f t="shared" si="277"/>
        <v/>
      </c>
      <c r="AY343" s="34" t="str">
        <f t="shared" si="278"/>
        <v/>
      </c>
      <c r="BA343" s="91" t="str">
        <f>IF(OR(BB343="",BC343&lt;&gt;"",BD343&lt;&gt;""),"",COUNT($BA$6:BA342)+1)</f>
        <v/>
      </c>
      <c r="BB343" s="90" t="str">
        <f t="shared" si="282"/>
        <v/>
      </c>
      <c r="BC343" s="41" t="str">
        <f t="shared" si="279"/>
        <v>132</v>
      </c>
      <c r="BD343" s="34">
        <f>IF(ISNUMBER(MATCH(BB343,$BB$6:BB342,0)),2,"")</f>
        <v>2</v>
      </c>
      <c r="BE343" s="34" t="str">
        <f t="shared" si="280"/>
        <v/>
      </c>
      <c r="BK343" s="81">
        <f>IFERROR(IF(D343="",0,MATCH(D343,$D$6:D342,0)),0)+BL343</f>
        <v>0</v>
      </c>
      <c r="BL343" s="81">
        <f t="shared" si="281"/>
        <v>0</v>
      </c>
    </row>
    <row r="344" spans="2:64" x14ac:dyDescent="0.25">
      <c r="B344" s="5">
        <v>338</v>
      </c>
      <c r="C344" s="35" t="str">
        <f>IFERROR(IF(Calculation!D344="","",1),"")</f>
        <v/>
      </c>
      <c r="D344" s="67" t="str">
        <f>IFERROR(IF(INDEX(Mindmap!$B$9:$B$408,B344,1)=0,"",INDEX(Mindmap!$B$9:$B$408,B344,1)),"")</f>
        <v/>
      </c>
      <c r="E344" s="67">
        <f t="shared" si="265"/>
        <v>999999999</v>
      </c>
      <c r="F344" s="67" t="str">
        <f t="shared" si="250"/>
        <v/>
      </c>
      <c r="G344" s="67" t="str">
        <f t="shared" si="251"/>
        <v/>
      </c>
      <c r="H344" s="67" t="str">
        <f t="shared" si="252"/>
        <v/>
      </c>
      <c r="I344" s="67" t="str">
        <f t="shared" si="253"/>
        <v/>
      </c>
      <c r="J344" s="67" t="str">
        <f t="shared" si="254"/>
        <v/>
      </c>
      <c r="K344" s="67" t="str">
        <f t="shared" si="255"/>
        <v/>
      </c>
      <c r="L344" s="67" t="str">
        <f t="shared" si="256"/>
        <v/>
      </c>
      <c r="M344" s="67" t="str">
        <f t="shared" si="257"/>
        <v/>
      </c>
      <c r="N344" s="67" t="str">
        <f t="shared" si="258"/>
        <v/>
      </c>
      <c r="O344" s="67" t="str">
        <f t="shared" si="259"/>
        <v/>
      </c>
      <c r="P344" s="67" t="str">
        <f t="shared" si="260"/>
        <v/>
      </c>
      <c r="Q344" s="67" t="str">
        <f t="shared" si="261"/>
        <v/>
      </c>
      <c r="R344" s="37" t="str">
        <f t="shared" si="266"/>
        <v/>
      </c>
      <c r="S344" s="67">
        <f t="shared" si="272"/>
        <v>999999999</v>
      </c>
      <c r="T344" s="67" t="str">
        <f t="shared" si="267"/>
        <v/>
      </c>
      <c r="U344" s="68" t="str">
        <f>IFERROR(""&amp;INDEX(automaticUpdate,MATCH(Calculation!T344,changerange,0),1),"")</f>
        <v/>
      </c>
      <c r="V344" s="68" t="str">
        <f>IFERROR(IF(LEN(INDEX(Mindmap!$D$9:$D$407,MATCH(Calculation!T344,changerange,0),1))=0,"",INDEX(Mindmap!$D$9:$D$407,MATCH(Calculation!T344,changerange,0),1)),"")</f>
        <v/>
      </c>
      <c r="W344" s="67" t="str">
        <f t="shared" si="262"/>
        <v xml:space="preserve"> - </v>
      </c>
      <c r="X344" s="34" t="str">
        <f t="array" ref="X344">IFERROR(IF(AND(LEN(T344)&gt;0, Y344&gt;1),IF(MATCH(1,(IFERROR(SEARCH(T344&amp;".",$T$7:$T$406),0)),0)&gt;0,""),""),maxL)</f>
        <v/>
      </c>
      <c r="Y344" s="35" t="str">
        <f t="shared" si="273"/>
        <v/>
      </c>
      <c r="Z344" s="34" t="str">
        <f t="shared" si="268"/>
        <v/>
      </c>
      <c r="AA344" s="36" t="str">
        <f t="shared" si="269"/>
        <v/>
      </c>
      <c r="AB344" s="34" t="str">
        <f t="shared" si="263"/>
        <v/>
      </c>
      <c r="AC344" s="35" t="str">
        <f t="shared" si="264"/>
        <v/>
      </c>
      <c r="AH344" s="80" t="str">
        <f t="shared" si="270"/>
        <v/>
      </c>
      <c r="AI344" s="39" t="str">
        <f t="array" aca="1" ref="AI344" ca="1">IF(AND(X344="",ISNUMBER(Y344)),IF(Y344=1,IF($AJ$5&lt;=COUNTIF($Y$7:$Y$406,1),COUNTIF($Y$7:Y344,1),IFERROR(IF($BI$20="Y",0.5,1)*$AJ$5*COUNTIF($Y$7:Y344,1)/(1+COUNTIF($Y$7:$Y$406,1)), COUNTIF($Y$7:Y344,1))),
IF(OR(Y345=Y346,AND(Y345&gt;Y344,Y343&gt;=Y344)),AVERAGE(OFFSET(AJ344,0,0,IFERROR(MATCH(TRUE,Y345:$Y$406&lt;=Y344,0),406),1)),MIN(OFFSET(AJ344,0,0,IFERROR(MATCH(Y344,Y345:$Y$406,0),406),1)))),"")</f>
        <v/>
      </c>
      <c r="AJ344" s="40" t="str">
        <f>IF(ISNUMBER(X344),COUNT($X$7:X344),"")</f>
        <v/>
      </c>
      <c r="AL344" s="40" t="str">
        <f t="shared" si="274"/>
        <v/>
      </c>
      <c r="AM344" s="40" t="str">
        <f t="shared" si="275"/>
        <v/>
      </c>
      <c r="AP344" s="34" t="str">
        <f t="shared" si="276"/>
        <v/>
      </c>
      <c r="AQ344" s="34" t="str">
        <f t="shared" si="271"/>
        <v/>
      </c>
      <c r="AS344" s="5"/>
      <c r="AT344" s="16"/>
      <c r="AU344" s="16"/>
      <c r="AV344" s="108"/>
      <c r="AW344" s="109"/>
      <c r="AX344" s="34" t="str">
        <f t="shared" si="277"/>
        <v/>
      </c>
      <c r="AY344" s="34" t="str">
        <f t="shared" si="278"/>
        <v/>
      </c>
      <c r="BA344" s="91" t="str">
        <f>IF(OR(BB344="",BC344&lt;&gt;"",BD344&lt;&gt;""),"",COUNT($BA$6:BA343)+1)</f>
        <v/>
      </c>
      <c r="BB344" s="90" t="str">
        <f t="shared" si="282"/>
        <v/>
      </c>
      <c r="BC344" s="41" t="str">
        <f t="shared" si="279"/>
        <v>132</v>
      </c>
      <c r="BD344" s="34">
        <f>IF(ISNUMBER(MATCH(BB344,$BB$6:BB343,0)),2,"")</f>
        <v>2</v>
      </c>
      <c r="BE344" s="34" t="str">
        <f t="shared" si="280"/>
        <v/>
      </c>
      <c r="BK344" s="81">
        <f>IFERROR(IF(D344="",0,MATCH(D344,$D$6:D343,0)),0)+BL344</f>
        <v>0</v>
      </c>
      <c r="BL344" s="81">
        <f t="shared" si="281"/>
        <v>0</v>
      </c>
    </row>
    <row r="345" spans="2:64" x14ac:dyDescent="0.25">
      <c r="B345" s="5">
        <v>339</v>
      </c>
      <c r="C345" s="35" t="str">
        <f>IFERROR(IF(Calculation!D345="","",1),"")</f>
        <v/>
      </c>
      <c r="D345" s="67" t="str">
        <f>IFERROR(IF(INDEX(Mindmap!$B$9:$B$408,B345,1)=0,"",INDEX(Mindmap!$B$9:$B$408,B345,1)),"")</f>
        <v/>
      </c>
      <c r="E345" s="67">
        <f t="shared" si="265"/>
        <v>999999999</v>
      </c>
      <c r="F345" s="67" t="str">
        <f t="shared" si="250"/>
        <v/>
      </c>
      <c r="G345" s="67" t="str">
        <f t="shared" si="251"/>
        <v/>
      </c>
      <c r="H345" s="67" t="str">
        <f t="shared" si="252"/>
        <v/>
      </c>
      <c r="I345" s="67" t="str">
        <f t="shared" si="253"/>
        <v/>
      </c>
      <c r="J345" s="67" t="str">
        <f t="shared" si="254"/>
        <v/>
      </c>
      <c r="K345" s="67" t="str">
        <f t="shared" si="255"/>
        <v/>
      </c>
      <c r="L345" s="67" t="str">
        <f t="shared" si="256"/>
        <v/>
      </c>
      <c r="M345" s="67" t="str">
        <f t="shared" si="257"/>
        <v/>
      </c>
      <c r="N345" s="67" t="str">
        <f t="shared" si="258"/>
        <v/>
      </c>
      <c r="O345" s="67" t="str">
        <f t="shared" si="259"/>
        <v/>
      </c>
      <c r="P345" s="67" t="str">
        <f t="shared" si="260"/>
        <v/>
      </c>
      <c r="Q345" s="67" t="str">
        <f t="shared" si="261"/>
        <v/>
      </c>
      <c r="R345" s="37" t="str">
        <f t="shared" si="266"/>
        <v/>
      </c>
      <c r="S345" s="67">
        <f t="shared" si="272"/>
        <v>999999999</v>
      </c>
      <c r="T345" s="67" t="str">
        <f t="shared" si="267"/>
        <v/>
      </c>
      <c r="U345" s="68" t="str">
        <f>IFERROR(""&amp;INDEX(automaticUpdate,MATCH(Calculation!T345,changerange,0),1),"")</f>
        <v/>
      </c>
      <c r="V345" s="68" t="str">
        <f>IFERROR(IF(LEN(INDEX(Mindmap!$D$9:$D$407,MATCH(Calculation!T345,changerange,0),1))=0,"",INDEX(Mindmap!$D$9:$D$407,MATCH(Calculation!T345,changerange,0),1)),"")</f>
        <v/>
      </c>
      <c r="W345" s="67" t="str">
        <f t="shared" si="262"/>
        <v xml:space="preserve"> - </v>
      </c>
      <c r="X345" s="34" t="str">
        <f t="array" ref="X345">IFERROR(IF(AND(LEN(T345)&gt;0, Y345&gt;1),IF(MATCH(1,(IFERROR(SEARCH(T345&amp;".",$T$7:$T$406),0)),0)&gt;0,""),""),maxL)</f>
        <v/>
      </c>
      <c r="Y345" s="35" t="str">
        <f t="shared" si="273"/>
        <v/>
      </c>
      <c r="Z345" s="34" t="str">
        <f t="shared" si="268"/>
        <v/>
      </c>
      <c r="AA345" s="36" t="str">
        <f t="shared" si="269"/>
        <v/>
      </c>
      <c r="AB345" s="34" t="str">
        <f t="shared" si="263"/>
        <v/>
      </c>
      <c r="AC345" s="35" t="str">
        <f t="shared" si="264"/>
        <v/>
      </c>
      <c r="AH345" s="80" t="str">
        <f t="shared" si="270"/>
        <v/>
      </c>
      <c r="AI345" s="39" t="str">
        <f t="array" aca="1" ref="AI345" ca="1">IF(AND(X345="",ISNUMBER(Y345)),IF(Y345=1,IF($AJ$5&lt;=COUNTIF($Y$7:$Y$406,1),COUNTIF($Y$7:Y345,1),IFERROR(IF($BI$20="Y",0.5,1)*$AJ$5*COUNTIF($Y$7:Y345,1)/(1+COUNTIF($Y$7:$Y$406,1)), COUNTIF($Y$7:Y345,1))),
IF(OR(Y346=Y347,AND(Y346&gt;Y345,Y344&gt;=Y345)),AVERAGE(OFFSET(AJ345,0,0,IFERROR(MATCH(TRUE,Y346:$Y$406&lt;=Y345,0),406),1)),MIN(OFFSET(AJ345,0,0,IFERROR(MATCH(Y345,Y346:$Y$406,0),406),1)))),"")</f>
        <v/>
      </c>
      <c r="AJ345" s="40" t="str">
        <f>IF(ISNUMBER(X345),COUNT($X$7:X345),"")</f>
        <v/>
      </c>
      <c r="AL345" s="40" t="str">
        <f t="shared" si="274"/>
        <v/>
      </c>
      <c r="AM345" s="40" t="str">
        <f t="shared" si="275"/>
        <v/>
      </c>
      <c r="AP345" s="34" t="str">
        <f t="shared" si="276"/>
        <v/>
      </c>
      <c r="AQ345" s="34" t="str">
        <f t="shared" si="271"/>
        <v/>
      </c>
      <c r="AS345" s="5"/>
      <c r="AT345" s="16"/>
      <c r="AU345" s="16"/>
      <c r="AV345" s="108"/>
      <c r="AW345" s="109"/>
      <c r="AX345" s="34" t="str">
        <f t="shared" si="277"/>
        <v/>
      </c>
      <c r="AY345" s="34" t="str">
        <f t="shared" si="278"/>
        <v/>
      </c>
      <c r="BA345" s="91" t="str">
        <f>IF(OR(BB345="",BC345&lt;&gt;"",BD345&lt;&gt;""),"",COUNT($BA$6:BA344)+1)</f>
        <v/>
      </c>
      <c r="BB345" s="90" t="str">
        <f t="shared" si="282"/>
        <v/>
      </c>
      <c r="BC345" s="41" t="str">
        <f t="shared" si="279"/>
        <v>132</v>
      </c>
      <c r="BD345" s="34">
        <f>IF(ISNUMBER(MATCH(BB345,$BB$6:BB344,0)),2,"")</f>
        <v>2</v>
      </c>
      <c r="BE345" s="34" t="str">
        <f t="shared" si="280"/>
        <v/>
      </c>
      <c r="BK345" s="81">
        <f>IFERROR(IF(D345="",0,MATCH(D345,$D$6:D344,0)),0)+BL345</f>
        <v>0</v>
      </c>
      <c r="BL345" s="81">
        <f t="shared" si="281"/>
        <v>0</v>
      </c>
    </row>
    <row r="346" spans="2:64" x14ac:dyDescent="0.25">
      <c r="B346" s="5">
        <v>340</v>
      </c>
      <c r="C346" s="35" t="str">
        <f>IFERROR(IF(Calculation!D346="","",1),"")</f>
        <v/>
      </c>
      <c r="D346" s="67" t="str">
        <f>IFERROR(IF(INDEX(Mindmap!$B$9:$B$408,B346,1)=0,"",INDEX(Mindmap!$B$9:$B$408,B346,1)),"")</f>
        <v/>
      </c>
      <c r="E346" s="67">
        <f t="shared" si="265"/>
        <v>999999999</v>
      </c>
      <c r="F346" s="67" t="str">
        <f t="shared" ref="F346:F377" si="283">IFERROR(IF(1*$Q346&lt;1*F$6,"",IF(AND(F$5=2,LEN(SUBSTITUTE(LEFT($D346,2),".",""))=1),"0" &amp; SUBSTITUTE(LEFT($D346,2),".",""),SUBSTITUTE(LEFT($D346,2),".",""))),"")</f>
        <v/>
      </c>
      <c r="G346" s="67" t="str">
        <f t="shared" ref="G346:G377" si="284">IFERROR(IF(1*$Q346&lt;1*G$6,"",IF(AND(G$5=2,LEN(SUBSTITUTE(MID($D346,SEARCH(";",SUBSTITUTE($D346,".",";",G$6-1),1)+1,2),".",""))=1),"0" &amp; SUBSTITUTE(MID($D346,SEARCH(";",SUBSTITUTE($D346,".",";",G$6-1),1)+1,2),".",""),SUBSTITUTE(MID($D346,SEARCH(";",SUBSTITUTE($D346,".",";",G$6-1),1)+1,2),".",""))),"")</f>
        <v/>
      </c>
      <c r="H346" s="67" t="str">
        <f t="shared" ref="H346:H377" si="285">IFERROR(IF(1*$Q346&lt;1*H$6,"",IF(AND(H$5=2,LEN(SUBSTITUTE(MID($D346,SEARCH(";",SUBSTITUTE($D346,".",";",H$6-1),1)+1,2),".",""))=1),"0" &amp; SUBSTITUTE(MID($D346,SEARCH(";",SUBSTITUTE($D346,".",";",H$6-1),1)+1,2),".",""),SUBSTITUTE(MID($D346,SEARCH(";",SUBSTITUTE($D346,".",";",H$6-1),1)+1,2),".",""))),"")</f>
        <v/>
      </c>
      <c r="I346" s="67" t="str">
        <f t="shared" ref="I346:I377" si="286">IFERROR(IF(1*$Q346&lt;1*I$6,"",IF(AND(I$5=2,LEN(SUBSTITUTE(MID($D346,SEARCH(";",SUBSTITUTE($D346,".",";",I$6-1),1)+1,2),".",""))=1),"0" &amp; SUBSTITUTE(MID($D346,SEARCH(";",SUBSTITUTE($D346,".",";",I$6-1),1)+1,2),".",""),SUBSTITUTE(MID($D346,SEARCH(";",SUBSTITUTE($D346,".",";",I$6-1),1)+1,2),".",""))),"")</f>
        <v/>
      </c>
      <c r="J346" s="67" t="str">
        <f t="shared" ref="J346:J377" si="287">IFERROR(IF(1*$Q346&lt;1*J$6,"",IF(AND(J$5=2,LEN(SUBSTITUTE(MID($D346,SEARCH(";",SUBSTITUTE($D346,".",";",J$6-1),1)+1,2),".",""))=1),"0" &amp; SUBSTITUTE(MID($D346,SEARCH(";",SUBSTITUTE($D346,".",";",J$6-1),1)+1,2),".",""),SUBSTITUTE(MID($D346,SEARCH(";",SUBSTITUTE($D346,".",";",J$6-1),1)+1,2),".",""))),"")</f>
        <v/>
      </c>
      <c r="K346" s="67" t="str">
        <f t="shared" ref="K346:K377" si="288">IFERROR(IF(1*$Q346&lt;1*K$6,"",IF(AND(K$5=2,LEN(SUBSTITUTE(MID($D346,SEARCH(";",SUBSTITUTE($D346,".",";",K$6-1),1)+1,2),".",""))=1),"0" &amp; SUBSTITUTE(MID($D346,SEARCH(";",SUBSTITUTE($D346,".",";",K$6-1),1)+1,2),".",""),SUBSTITUTE(MID($D346,SEARCH(";",SUBSTITUTE($D346,".",";",K$6-1),1)+1,2),".",""))),"")</f>
        <v/>
      </c>
      <c r="L346" s="67" t="str">
        <f t="shared" ref="L346:L377" si="289">IFERROR(IF(1*$Q346&lt;1*L$6,"",IF(AND(L$5=2,LEN(SUBSTITUTE(MID($D346,SEARCH(";",SUBSTITUTE($D346,".",";",L$6-1),1)+1,2),".",""))=1),"0" &amp; SUBSTITUTE(MID($D346,SEARCH(";",SUBSTITUTE($D346,".",";",L$6-1),1)+1,2),".",""),SUBSTITUTE(MID($D346,SEARCH(";",SUBSTITUTE($D346,".",";",L$6-1),1)+1,2),".",""))),"")</f>
        <v/>
      </c>
      <c r="M346" s="67" t="str">
        <f t="shared" ref="M346:M377" si="290">IFERROR(IF(1*$Q346&lt;1*M$6,"",IF(AND(M$5=2,LEN(SUBSTITUTE(MID($D346,SEARCH(";",SUBSTITUTE($D346,".",";",M$6-1),1)+1,2),".",""))=1),"0" &amp; SUBSTITUTE(MID($D346,SEARCH(";",SUBSTITUTE($D346,".",";",M$6-1),1)+1,2),".",""),SUBSTITUTE(MID($D346,SEARCH(";",SUBSTITUTE($D346,".",";",M$6-1),1)+1,2),".",""))),"")</f>
        <v/>
      </c>
      <c r="N346" s="67" t="str">
        <f t="shared" ref="N346:N377" si="291">IFERROR(IF(1*$Q346&lt;1*N$6,"",IF(AND(N$5=2,LEN(SUBSTITUTE(MID($D346,SEARCH(";",SUBSTITUTE($D346,".",";",N$6-1),1)+1,2),".",""))=1),"0" &amp; SUBSTITUTE(MID($D346,SEARCH(";",SUBSTITUTE($D346,".",";",N$6-1),1)+1,2),".",""),SUBSTITUTE(MID($D346,SEARCH(";",SUBSTITUTE($D346,".",";",N$6-1),1)+1,2),".",""))),"")</f>
        <v/>
      </c>
      <c r="O346" s="67" t="str">
        <f t="shared" ref="O346:O377" si="292">IFERROR(IF(1*$Q346&lt;1*O$6,"",IF(AND(O$5=2,LEN(SUBSTITUTE(MID($D346,SEARCH(";",SUBSTITUTE($D346,".",";",O$6-1),1)+1,2),".",""))=1),"0" &amp; SUBSTITUTE(MID($D346,SEARCH(";",SUBSTITUTE($D346,".",";",O$6-1),1)+1,2),".",""),SUBSTITUTE(MID($D346,SEARCH(";",SUBSTITUTE($D346,".",";",O$6-1),1)+1,2),".",""))),"")</f>
        <v/>
      </c>
      <c r="P346" s="67" t="str">
        <f t="shared" ref="P346:P377" si="293">F346&amp;G346&amp;H346&amp;I346&amp;J346&amp;K346&amp;L346&amp;M346&amp;N346&amp;O346</f>
        <v/>
      </c>
      <c r="Q346" s="67" t="str">
        <f t="shared" ref="Q346:Q377" si="294">IF(LEN(D346)&gt;0,LEN(D346)-LEN(SUBSTITUTE(D346,".",""))+1,"")</f>
        <v/>
      </c>
      <c r="R346" s="37" t="str">
        <f t="shared" si="266"/>
        <v/>
      </c>
      <c r="S346" s="67">
        <f t="shared" si="272"/>
        <v>999999999</v>
      </c>
      <c r="T346" s="67" t="str">
        <f t="shared" si="267"/>
        <v/>
      </c>
      <c r="U346" s="68" t="str">
        <f>IFERROR(""&amp;INDEX(automaticUpdate,MATCH(Calculation!T346,changerange,0),1),"")</f>
        <v/>
      </c>
      <c r="V346" s="68" t="str">
        <f>IFERROR(IF(LEN(INDEX(Mindmap!$D$9:$D$407,MATCH(Calculation!T346,changerange,0),1))=0,"",INDEX(Mindmap!$D$9:$D$407,MATCH(Calculation!T346,changerange,0),1)),"")</f>
        <v/>
      </c>
      <c r="W346" s="67" t="str">
        <f t="shared" ref="W346:W377" si="295">T346 &amp; " - " &amp;U346</f>
        <v xml:space="preserve"> - </v>
      </c>
      <c r="X346" s="34" t="str">
        <f t="array" ref="X346">IFERROR(IF(AND(LEN(T346)&gt;0, Y346&gt;1),IF(MATCH(1,(IFERROR(SEARCH(T346&amp;".",$T$7:$T$406),0)),0)&gt;0,""),""),maxL)</f>
        <v/>
      </c>
      <c r="Y346" s="35" t="str">
        <f t="shared" si="273"/>
        <v/>
      </c>
      <c r="Z346" s="34" t="str">
        <f t="shared" si="268"/>
        <v/>
      </c>
      <c r="AA346" s="36" t="str">
        <f t="shared" si="269"/>
        <v/>
      </c>
      <c r="AB346" s="34" t="str">
        <f t="shared" ref="AB346:AB377" si="296">IF(Y346=2,ROW(Y346)-ROW($AB$6),"")</f>
        <v/>
      </c>
      <c r="AC346" s="35" t="str">
        <f t="shared" ref="AC346:AC377" si="297">IFERROR(Y346*Z346,"")</f>
        <v/>
      </c>
      <c r="AH346" s="80" t="str">
        <f t="shared" si="270"/>
        <v/>
      </c>
      <c r="AI346" s="39" t="str">
        <f t="array" aca="1" ref="AI346" ca="1">IF(AND(X346="",ISNUMBER(Y346)),IF(Y346=1,IF($AJ$5&lt;=COUNTIF($Y$7:$Y$406,1),COUNTIF($Y$7:Y346,1),IFERROR(IF($BI$20="Y",0.5,1)*$AJ$5*COUNTIF($Y$7:Y346,1)/(1+COUNTIF($Y$7:$Y$406,1)), COUNTIF($Y$7:Y346,1))),
IF(OR(Y347=Y348,AND(Y347&gt;Y346,Y345&gt;=Y346)),AVERAGE(OFFSET(AJ346,0,0,IFERROR(MATCH(TRUE,Y347:$Y$406&lt;=Y346,0),406),1)),MIN(OFFSET(AJ346,0,0,IFERROR(MATCH(Y346,Y347:$Y$406,0),406),1)))),"")</f>
        <v/>
      </c>
      <c r="AJ346" s="40" t="str">
        <f>IF(ISNUMBER(X346),COUNT($X$7:X346),"")</f>
        <v/>
      </c>
      <c r="AL346" s="40" t="str">
        <f t="shared" si="274"/>
        <v/>
      </c>
      <c r="AM346" s="40" t="str">
        <f t="shared" si="275"/>
        <v/>
      </c>
      <c r="AP346" s="34" t="str">
        <f t="shared" si="276"/>
        <v/>
      </c>
      <c r="AQ346" s="34" t="str">
        <f t="shared" si="271"/>
        <v/>
      </c>
      <c r="AS346" s="5"/>
      <c r="AT346" s="16"/>
      <c r="AU346" s="16"/>
      <c r="AV346" s="108"/>
      <c r="AW346" s="109"/>
      <c r="AX346" s="34" t="str">
        <f t="shared" si="277"/>
        <v/>
      </c>
      <c r="AY346" s="34" t="str">
        <f t="shared" si="278"/>
        <v/>
      </c>
      <c r="BA346" s="91" t="str">
        <f>IF(OR(BB346="",BC346&lt;&gt;"",BD346&lt;&gt;""),"",COUNT($BA$6:BA345)+1)</f>
        <v/>
      </c>
      <c r="BB346" s="90" t="str">
        <f t="shared" si="282"/>
        <v/>
      </c>
      <c r="BC346" s="41" t="str">
        <f t="shared" si="279"/>
        <v>132</v>
      </c>
      <c r="BD346" s="34">
        <f>IF(ISNUMBER(MATCH(BB346,$BB$6:BB345,0)),2,"")</f>
        <v>2</v>
      </c>
      <c r="BE346" s="34" t="str">
        <f t="shared" si="280"/>
        <v/>
      </c>
      <c r="BK346" s="81">
        <f>IFERROR(IF(D346="",0,MATCH(D346,$D$6:D345,0)),0)+BL346</f>
        <v>0</v>
      </c>
      <c r="BL346" s="81">
        <f t="shared" si="281"/>
        <v>0</v>
      </c>
    </row>
    <row r="347" spans="2:64" x14ac:dyDescent="0.25">
      <c r="B347" s="5">
        <v>341</v>
      </c>
      <c r="C347" s="35" t="str">
        <f>IFERROR(IF(Calculation!D347="","",1),"")</f>
        <v/>
      </c>
      <c r="D347" s="67" t="str">
        <f>IFERROR(IF(INDEX(Mindmap!$B$9:$B$408,B347,1)=0,"",INDEX(Mindmap!$B$9:$B$408,B347,1)),"")</f>
        <v/>
      </c>
      <c r="E347" s="67">
        <f t="shared" si="265"/>
        <v>999999999</v>
      </c>
      <c r="F347" s="67" t="str">
        <f t="shared" si="283"/>
        <v/>
      </c>
      <c r="G347" s="67" t="str">
        <f t="shared" si="284"/>
        <v/>
      </c>
      <c r="H347" s="67" t="str">
        <f t="shared" si="285"/>
        <v/>
      </c>
      <c r="I347" s="67" t="str">
        <f t="shared" si="286"/>
        <v/>
      </c>
      <c r="J347" s="67" t="str">
        <f t="shared" si="287"/>
        <v/>
      </c>
      <c r="K347" s="67" t="str">
        <f t="shared" si="288"/>
        <v/>
      </c>
      <c r="L347" s="67" t="str">
        <f t="shared" si="289"/>
        <v/>
      </c>
      <c r="M347" s="67" t="str">
        <f t="shared" si="290"/>
        <v/>
      </c>
      <c r="N347" s="67" t="str">
        <f t="shared" si="291"/>
        <v/>
      </c>
      <c r="O347" s="67" t="str">
        <f t="shared" si="292"/>
        <v/>
      </c>
      <c r="P347" s="67" t="str">
        <f t="shared" si="293"/>
        <v/>
      </c>
      <c r="Q347" s="67" t="str">
        <f t="shared" si="294"/>
        <v/>
      </c>
      <c r="R347" s="37" t="str">
        <f t="shared" si="266"/>
        <v/>
      </c>
      <c r="S347" s="67">
        <f t="shared" si="272"/>
        <v>999999999</v>
      </c>
      <c r="T347" s="67" t="str">
        <f t="shared" si="267"/>
        <v/>
      </c>
      <c r="U347" s="68" t="str">
        <f>IFERROR(""&amp;INDEX(automaticUpdate,MATCH(Calculation!T347,changerange,0),1),"")</f>
        <v/>
      </c>
      <c r="V347" s="68" t="str">
        <f>IFERROR(IF(LEN(INDEX(Mindmap!$D$9:$D$407,MATCH(Calculation!T347,changerange,0),1))=0,"",INDEX(Mindmap!$D$9:$D$407,MATCH(Calculation!T347,changerange,0),1)),"")</f>
        <v/>
      </c>
      <c r="W347" s="67" t="str">
        <f t="shared" si="295"/>
        <v xml:space="preserve"> - </v>
      </c>
      <c r="X347" s="34" t="str">
        <f t="array" ref="X347">IFERROR(IF(AND(LEN(T347)&gt;0, Y347&gt;1),IF(MATCH(1,(IFERROR(SEARCH(T347&amp;".",$T$7:$T$406),0)),0)&gt;0,""),""),maxL)</f>
        <v/>
      </c>
      <c r="Y347" s="35" t="str">
        <f t="shared" si="273"/>
        <v/>
      </c>
      <c r="Z347" s="34" t="str">
        <f t="shared" si="268"/>
        <v/>
      </c>
      <c r="AA347" s="36" t="str">
        <f t="shared" si="269"/>
        <v/>
      </c>
      <c r="AB347" s="34" t="str">
        <f t="shared" si="296"/>
        <v/>
      </c>
      <c r="AC347" s="35" t="str">
        <f t="shared" si="297"/>
        <v/>
      </c>
      <c r="AH347" s="80" t="str">
        <f t="shared" si="270"/>
        <v/>
      </c>
      <c r="AI347" s="39" t="str">
        <f t="array" aca="1" ref="AI347" ca="1">IF(AND(X347="",ISNUMBER(Y347)),IF(Y347=1,IF($AJ$5&lt;=COUNTIF($Y$7:$Y$406,1),COUNTIF($Y$7:Y347,1),IFERROR(IF($BI$20="Y",0.5,1)*$AJ$5*COUNTIF($Y$7:Y347,1)/(1+COUNTIF($Y$7:$Y$406,1)), COUNTIF($Y$7:Y347,1))),
IF(OR(Y348=Y349,AND(Y348&gt;Y347,Y346&gt;=Y347)),AVERAGE(OFFSET(AJ347,0,0,IFERROR(MATCH(TRUE,Y348:$Y$406&lt;=Y347,0),406),1)),MIN(OFFSET(AJ347,0,0,IFERROR(MATCH(Y347,Y348:$Y$406,0),406),1)))),"")</f>
        <v/>
      </c>
      <c r="AJ347" s="40" t="str">
        <f>IF(ISNUMBER(X347),COUNT($X$7:X347),"")</f>
        <v/>
      </c>
      <c r="AL347" s="40" t="str">
        <f t="shared" si="274"/>
        <v/>
      </c>
      <c r="AM347" s="40" t="str">
        <f t="shared" si="275"/>
        <v/>
      </c>
      <c r="AP347" s="34" t="str">
        <f t="shared" si="276"/>
        <v/>
      </c>
      <c r="AQ347" s="34" t="str">
        <f t="shared" si="271"/>
        <v/>
      </c>
      <c r="AS347" s="5"/>
      <c r="AT347" s="16"/>
      <c r="AU347" s="16"/>
      <c r="AV347" s="108"/>
      <c r="AW347" s="109"/>
      <c r="AX347" s="34" t="str">
        <f t="shared" si="277"/>
        <v/>
      </c>
      <c r="AY347" s="34" t="str">
        <f t="shared" si="278"/>
        <v/>
      </c>
      <c r="BA347" s="91" t="str">
        <f>IF(OR(BB347="",BC347&lt;&gt;"",BD347&lt;&gt;""),"",COUNT($BA$6:BA346)+1)</f>
        <v/>
      </c>
      <c r="BB347" s="90" t="str">
        <f t="shared" si="282"/>
        <v/>
      </c>
      <c r="BC347" s="41" t="str">
        <f t="shared" si="279"/>
        <v>132</v>
      </c>
      <c r="BD347" s="34">
        <f>IF(ISNUMBER(MATCH(BB347,$BB$6:BB346,0)),2,"")</f>
        <v>2</v>
      </c>
      <c r="BE347" s="34" t="str">
        <f t="shared" si="280"/>
        <v/>
      </c>
      <c r="BK347" s="81">
        <f>IFERROR(IF(D347="",0,MATCH(D347,$D$6:D346,0)),0)+BL347</f>
        <v>0</v>
      </c>
      <c r="BL347" s="81">
        <f t="shared" si="281"/>
        <v>0</v>
      </c>
    </row>
    <row r="348" spans="2:64" x14ac:dyDescent="0.25">
      <c r="B348" s="5">
        <v>342</v>
      </c>
      <c r="C348" s="35" t="str">
        <f>IFERROR(IF(Calculation!D348="","",1),"")</f>
        <v/>
      </c>
      <c r="D348" s="67" t="str">
        <f>IFERROR(IF(INDEX(Mindmap!$B$9:$B$408,B348,1)=0,"",INDEX(Mindmap!$B$9:$B$408,B348,1)),"")</f>
        <v/>
      </c>
      <c r="E348" s="67">
        <f t="shared" si="265"/>
        <v>999999999</v>
      </c>
      <c r="F348" s="67" t="str">
        <f t="shared" si="283"/>
        <v/>
      </c>
      <c r="G348" s="67" t="str">
        <f t="shared" si="284"/>
        <v/>
      </c>
      <c r="H348" s="67" t="str">
        <f t="shared" si="285"/>
        <v/>
      </c>
      <c r="I348" s="67" t="str">
        <f t="shared" si="286"/>
        <v/>
      </c>
      <c r="J348" s="67" t="str">
        <f t="shared" si="287"/>
        <v/>
      </c>
      <c r="K348" s="67" t="str">
        <f t="shared" si="288"/>
        <v/>
      </c>
      <c r="L348" s="67" t="str">
        <f t="shared" si="289"/>
        <v/>
      </c>
      <c r="M348" s="67" t="str">
        <f t="shared" si="290"/>
        <v/>
      </c>
      <c r="N348" s="67" t="str">
        <f t="shared" si="291"/>
        <v/>
      </c>
      <c r="O348" s="67" t="str">
        <f t="shared" si="292"/>
        <v/>
      </c>
      <c r="P348" s="67" t="str">
        <f t="shared" si="293"/>
        <v/>
      </c>
      <c r="Q348" s="67" t="str">
        <f t="shared" si="294"/>
        <v/>
      </c>
      <c r="R348" s="37" t="str">
        <f t="shared" si="266"/>
        <v/>
      </c>
      <c r="S348" s="67">
        <f t="shared" si="272"/>
        <v>999999999</v>
      </c>
      <c r="T348" s="67" t="str">
        <f t="shared" si="267"/>
        <v/>
      </c>
      <c r="U348" s="68" t="str">
        <f>IFERROR(""&amp;INDEX(automaticUpdate,MATCH(Calculation!T348,changerange,0),1),"")</f>
        <v/>
      </c>
      <c r="V348" s="68" t="str">
        <f>IFERROR(IF(LEN(INDEX(Mindmap!$D$9:$D$407,MATCH(Calculation!T348,changerange,0),1))=0,"",INDEX(Mindmap!$D$9:$D$407,MATCH(Calculation!T348,changerange,0),1)),"")</f>
        <v/>
      </c>
      <c r="W348" s="67" t="str">
        <f t="shared" si="295"/>
        <v xml:space="preserve"> - </v>
      </c>
      <c r="X348" s="34" t="str">
        <f t="array" ref="X348">IFERROR(IF(AND(LEN(T348)&gt;0, Y348&gt;1),IF(MATCH(1,(IFERROR(SEARCH(T348&amp;".",$T$7:$T$406),0)),0)&gt;0,""),""),maxL)</f>
        <v/>
      </c>
      <c r="Y348" s="35" t="str">
        <f t="shared" si="273"/>
        <v/>
      </c>
      <c r="Z348" s="34" t="str">
        <f t="shared" si="268"/>
        <v/>
      </c>
      <c r="AA348" s="36" t="str">
        <f t="shared" si="269"/>
        <v/>
      </c>
      <c r="AB348" s="34" t="str">
        <f t="shared" si="296"/>
        <v/>
      </c>
      <c r="AC348" s="35" t="str">
        <f t="shared" si="297"/>
        <v/>
      </c>
      <c r="AH348" s="80" t="str">
        <f t="shared" si="270"/>
        <v/>
      </c>
      <c r="AI348" s="39" t="str">
        <f t="array" aca="1" ref="AI348" ca="1">IF(AND(X348="",ISNUMBER(Y348)),IF(Y348=1,IF($AJ$5&lt;=COUNTIF($Y$7:$Y$406,1),COUNTIF($Y$7:Y348,1),IFERROR(IF($BI$20="Y",0.5,1)*$AJ$5*COUNTIF($Y$7:Y348,1)/(1+COUNTIF($Y$7:$Y$406,1)), COUNTIF($Y$7:Y348,1))),
IF(OR(Y349=Y350,AND(Y349&gt;Y348,Y347&gt;=Y348)),AVERAGE(OFFSET(AJ348,0,0,IFERROR(MATCH(TRUE,Y349:$Y$406&lt;=Y348,0),406),1)),MIN(OFFSET(AJ348,0,0,IFERROR(MATCH(Y348,Y349:$Y$406,0),406),1)))),"")</f>
        <v/>
      </c>
      <c r="AJ348" s="40" t="str">
        <f>IF(ISNUMBER(X348),COUNT($X$7:X348),"")</f>
        <v/>
      </c>
      <c r="AL348" s="40" t="str">
        <f t="shared" si="274"/>
        <v/>
      </c>
      <c r="AM348" s="40" t="str">
        <f t="shared" si="275"/>
        <v/>
      </c>
      <c r="AP348" s="34" t="str">
        <f t="shared" si="276"/>
        <v/>
      </c>
      <c r="AQ348" s="34" t="str">
        <f t="shared" si="271"/>
        <v/>
      </c>
      <c r="AS348" s="5"/>
      <c r="AT348" s="16"/>
      <c r="AU348" s="16"/>
      <c r="AV348" s="108"/>
      <c r="AW348" s="109"/>
      <c r="AX348" s="34" t="str">
        <f t="shared" si="277"/>
        <v/>
      </c>
      <c r="AY348" s="34" t="str">
        <f t="shared" si="278"/>
        <v/>
      </c>
      <c r="BA348" s="91" t="str">
        <f>IF(OR(BB348="",BC348&lt;&gt;"",BD348&lt;&gt;""),"",COUNT($BA$6:BA347)+1)</f>
        <v/>
      </c>
      <c r="BB348" s="90" t="str">
        <f t="shared" si="282"/>
        <v/>
      </c>
      <c r="BC348" s="41" t="str">
        <f t="shared" si="279"/>
        <v>132</v>
      </c>
      <c r="BD348" s="34">
        <f>IF(ISNUMBER(MATCH(BB348,$BB$6:BB347,0)),2,"")</f>
        <v>2</v>
      </c>
      <c r="BE348" s="34" t="str">
        <f t="shared" si="280"/>
        <v/>
      </c>
      <c r="BK348" s="81">
        <f>IFERROR(IF(D348="",0,MATCH(D348,$D$6:D347,0)),0)+BL348</f>
        <v>0</v>
      </c>
      <c r="BL348" s="81">
        <f t="shared" si="281"/>
        <v>0</v>
      </c>
    </row>
    <row r="349" spans="2:64" x14ac:dyDescent="0.25">
      <c r="B349" s="5">
        <v>343</v>
      </c>
      <c r="C349" s="35" t="str">
        <f>IFERROR(IF(Calculation!D349="","",1),"")</f>
        <v/>
      </c>
      <c r="D349" s="67" t="str">
        <f>IFERROR(IF(INDEX(Mindmap!$B$9:$B$408,B349,1)=0,"",INDEX(Mindmap!$B$9:$B$408,B349,1)),"")</f>
        <v/>
      </c>
      <c r="E349" s="67">
        <f t="shared" si="265"/>
        <v>999999999</v>
      </c>
      <c r="F349" s="67" t="str">
        <f t="shared" si="283"/>
        <v/>
      </c>
      <c r="G349" s="67" t="str">
        <f t="shared" si="284"/>
        <v/>
      </c>
      <c r="H349" s="67" t="str">
        <f t="shared" si="285"/>
        <v/>
      </c>
      <c r="I349" s="67" t="str">
        <f t="shared" si="286"/>
        <v/>
      </c>
      <c r="J349" s="67" t="str">
        <f t="shared" si="287"/>
        <v/>
      </c>
      <c r="K349" s="67" t="str">
        <f t="shared" si="288"/>
        <v/>
      </c>
      <c r="L349" s="67" t="str">
        <f t="shared" si="289"/>
        <v/>
      </c>
      <c r="M349" s="67" t="str">
        <f t="shared" si="290"/>
        <v/>
      </c>
      <c r="N349" s="67" t="str">
        <f t="shared" si="291"/>
        <v/>
      </c>
      <c r="O349" s="67" t="str">
        <f t="shared" si="292"/>
        <v/>
      </c>
      <c r="P349" s="67" t="str">
        <f t="shared" si="293"/>
        <v/>
      </c>
      <c r="Q349" s="67" t="str">
        <f t="shared" si="294"/>
        <v/>
      </c>
      <c r="R349" s="37" t="str">
        <f t="shared" si="266"/>
        <v/>
      </c>
      <c r="S349" s="67">
        <f t="shared" si="272"/>
        <v>999999999</v>
      </c>
      <c r="T349" s="67" t="str">
        <f t="shared" si="267"/>
        <v/>
      </c>
      <c r="U349" s="68" t="str">
        <f>IFERROR(""&amp;INDEX(automaticUpdate,MATCH(Calculation!T349,changerange,0),1),"")</f>
        <v/>
      </c>
      <c r="V349" s="68" t="str">
        <f>IFERROR(IF(LEN(INDEX(Mindmap!$D$9:$D$407,MATCH(Calculation!T349,changerange,0),1))=0,"",INDEX(Mindmap!$D$9:$D$407,MATCH(Calculation!T349,changerange,0),1)),"")</f>
        <v/>
      </c>
      <c r="W349" s="67" t="str">
        <f t="shared" si="295"/>
        <v xml:space="preserve"> - </v>
      </c>
      <c r="X349" s="34" t="str">
        <f t="array" ref="X349">IFERROR(IF(AND(LEN(T349)&gt;0, Y349&gt;1),IF(MATCH(1,(IFERROR(SEARCH(T349&amp;".",$T$7:$T$406),0)),0)&gt;0,""),""),maxL)</f>
        <v/>
      </c>
      <c r="Y349" s="35" t="str">
        <f t="shared" si="273"/>
        <v/>
      </c>
      <c r="Z349" s="34" t="str">
        <f t="shared" si="268"/>
        <v/>
      </c>
      <c r="AA349" s="36" t="str">
        <f t="shared" si="269"/>
        <v/>
      </c>
      <c r="AB349" s="34" t="str">
        <f t="shared" si="296"/>
        <v/>
      </c>
      <c r="AC349" s="35" t="str">
        <f t="shared" si="297"/>
        <v/>
      </c>
      <c r="AH349" s="80" t="str">
        <f t="shared" si="270"/>
        <v/>
      </c>
      <c r="AI349" s="39" t="str">
        <f t="array" aca="1" ref="AI349" ca="1">IF(AND(X349="",ISNUMBER(Y349)),IF(Y349=1,IF($AJ$5&lt;=COUNTIF($Y$7:$Y$406,1),COUNTIF($Y$7:Y349,1),IFERROR(IF($BI$20="Y",0.5,1)*$AJ$5*COUNTIF($Y$7:Y349,1)/(1+COUNTIF($Y$7:$Y$406,1)), COUNTIF($Y$7:Y349,1))),
IF(OR(Y350=Y351,AND(Y350&gt;Y349,Y348&gt;=Y349)),AVERAGE(OFFSET(AJ349,0,0,IFERROR(MATCH(TRUE,Y350:$Y$406&lt;=Y349,0),406),1)),MIN(OFFSET(AJ349,0,0,IFERROR(MATCH(Y349,Y350:$Y$406,0),406),1)))),"")</f>
        <v/>
      </c>
      <c r="AJ349" s="40" t="str">
        <f>IF(ISNUMBER(X349),COUNT($X$7:X349),"")</f>
        <v/>
      </c>
      <c r="AL349" s="40" t="str">
        <f t="shared" si="274"/>
        <v/>
      </c>
      <c r="AM349" s="40" t="str">
        <f t="shared" si="275"/>
        <v/>
      </c>
      <c r="AP349" s="34" t="str">
        <f t="shared" si="276"/>
        <v/>
      </c>
      <c r="AQ349" s="34" t="str">
        <f t="shared" si="271"/>
        <v/>
      </c>
      <c r="AS349" s="5"/>
      <c r="AT349" s="16"/>
      <c r="AU349" s="16"/>
      <c r="AV349" s="108"/>
      <c r="AW349" s="109"/>
      <c r="AX349" s="34" t="str">
        <f t="shared" si="277"/>
        <v/>
      </c>
      <c r="AY349" s="34" t="str">
        <f t="shared" si="278"/>
        <v/>
      </c>
      <c r="BA349" s="91" t="str">
        <f>IF(OR(BB349="",BC349&lt;&gt;"",BD349&lt;&gt;""),"",COUNT($BA$6:BA348)+1)</f>
        <v/>
      </c>
      <c r="BB349" s="90" t="str">
        <f t="shared" si="282"/>
        <v/>
      </c>
      <c r="BC349" s="41" t="str">
        <f t="shared" si="279"/>
        <v>132</v>
      </c>
      <c r="BD349" s="34">
        <f>IF(ISNUMBER(MATCH(BB349,$BB$6:BB348,0)),2,"")</f>
        <v>2</v>
      </c>
      <c r="BE349" s="34" t="str">
        <f t="shared" si="280"/>
        <v/>
      </c>
      <c r="BK349" s="81">
        <f>IFERROR(IF(D349="",0,MATCH(D349,$D$6:D348,0)),0)+BL349</f>
        <v>0</v>
      </c>
      <c r="BL349" s="81">
        <f t="shared" si="281"/>
        <v>0</v>
      </c>
    </row>
    <row r="350" spans="2:64" x14ac:dyDescent="0.25">
      <c r="B350" s="5">
        <v>344</v>
      </c>
      <c r="C350" s="35" t="str">
        <f>IFERROR(IF(Calculation!D350="","",1),"")</f>
        <v/>
      </c>
      <c r="D350" s="67" t="str">
        <f>IFERROR(IF(INDEX(Mindmap!$B$9:$B$408,B350,1)=0,"",INDEX(Mindmap!$B$9:$B$408,B350,1)),"")</f>
        <v/>
      </c>
      <c r="E350" s="67">
        <f t="shared" si="265"/>
        <v>999999999</v>
      </c>
      <c r="F350" s="67" t="str">
        <f t="shared" si="283"/>
        <v/>
      </c>
      <c r="G350" s="67" t="str">
        <f t="shared" si="284"/>
        <v/>
      </c>
      <c r="H350" s="67" t="str">
        <f t="shared" si="285"/>
        <v/>
      </c>
      <c r="I350" s="67" t="str">
        <f t="shared" si="286"/>
        <v/>
      </c>
      <c r="J350" s="67" t="str">
        <f t="shared" si="287"/>
        <v/>
      </c>
      <c r="K350" s="67" t="str">
        <f t="shared" si="288"/>
        <v/>
      </c>
      <c r="L350" s="67" t="str">
        <f t="shared" si="289"/>
        <v/>
      </c>
      <c r="M350" s="67" t="str">
        <f t="shared" si="290"/>
        <v/>
      </c>
      <c r="N350" s="67" t="str">
        <f t="shared" si="291"/>
        <v/>
      </c>
      <c r="O350" s="67" t="str">
        <f t="shared" si="292"/>
        <v/>
      </c>
      <c r="P350" s="67" t="str">
        <f t="shared" si="293"/>
        <v/>
      </c>
      <c r="Q350" s="67" t="str">
        <f t="shared" si="294"/>
        <v/>
      </c>
      <c r="R350" s="37" t="str">
        <f t="shared" si="266"/>
        <v/>
      </c>
      <c r="S350" s="67">
        <f t="shared" si="272"/>
        <v>999999999</v>
      </c>
      <c r="T350" s="67" t="str">
        <f t="shared" si="267"/>
        <v/>
      </c>
      <c r="U350" s="68" t="str">
        <f>IFERROR(""&amp;INDEX(automaticUpdate,MATCH(Calculation!T350,changerange,0),1),"")</f>
        <v/>
      </c>
      <c r="V350" s="68" t="str">
        <f>IFERROR(IF(LEN(INDEX(Mindmap!$D$9:$D$407,MATCH(Calculation!T350,changerange,0),1))=0,"",INDEX(Mindmap!$D$9:$D$407,MATCH(Calculation!T350,changerange,0),1)),"")</f>
        <v/>
      </c>
      <c r="W350" s="67" t="str">
        <f t="shared" si="295"/>
        <v xml:space="preserve"> - </v>
      </c>
      <c r="X350" s="34" t="str">
        <f t="array" ref="X350">IFERROR(IF(AND(LEN(T350)&gt;0, Y350&gt;1),IF(MATCH(1,(IFERROR(SEARCH(T350&amp;".",$T$7:$T$406),0)),0)&gt;0,""),""),maxL)</f>
        <v/>
      </c>
      <c r="Y350" s="35" t="str">
        <f t="shared" si="273"/>
        <v/>
      </c>
      <c r="Z350" s="34" t="str">
        <f t="shared" si="268"/>
        <v/>
      </c>
      <c r="AA350" s="36" t="str">
        <f t="shared" si="269"/>
        <v/>
      </c>
      <c r="AB350" s="34" t="str">
        <f t="shared" si="296"/>
        <v/>
      </c>
      <c r="AC350" s="35" t="str">
        <f t="shared" si="297"/>
        <v/>
      </c>
      <c r="AH350" s="80" t="str">
        <f t="shared" si="270"/>
        <v/>
      </c>
      <c r="AI350" s="39" t="str">
        <f t="array" aca="1" ref="AI350" ca="1">IF(AND(X350="",ISNUMBER(Y350)),IF(Y350=1,IF($AJ$5&lt;=COUNTIF($Y$7:$Y$406,1),COUNTIF($Y$7:Y350,1),IFERROR(IF($BI$20="Y",0.5,1)*$AJ$5*COUNTIF($Y$7:Y350,1)/(1+COUNTIF($Y$7:$Y$406,1)), COUNTIF($Y$7:Y350,1))),
IF(OR(Y351=Y352,AND(Y351&gt;Y350,Y349&gt;=Y350)),AVERAGE(OFFSET(AJ350,0,0,IFERROR(MATCH(TRUE,Y351:$Y$406&lt;=Y350,0),406),1)),MIN(OFFSET(AJ350,0,0,IFERROR(MATCH(Y350,Y351:$Y$406,0),406),1)))),"")</f>
        <v/>
      </c>
      <c r="AJ350" s="40" t="str">
        <f>IF(ISNUMBER(X350),COUNT($X$7:X350),"")</f>
        <v/>
      </c>
      <c r="AL350" s="40" t="str">
        <f t="shared" si="274"/>
        <v/>
      </c>
      <c r="AM350" s="40" t="str">
        <f t="shared" si="275"/>
        <v/>
      </c>
      <c r="AP350" s="34" t="str">
        <f t="shared" si="276"/>
        <v/>
      </c>
      <c r="AQ350" s="34" t="str">
        <f t="shared" si="271"/>
        <v/>
      </c>
      <c r="AS350" s="5"/>
      <c r="AT350" s="16"/>
      <c r="AU350" s="16"/>
      <c r="AV350" s="108"/>
      <c r="AW350" s="109"/>
      <c r="AX350" s="34" t="str">
        <f t="shared" si="277"/>
        <v/>
      </c>
      <c r="AY350" s="34" t="str">
        <f t="shared" si="278"/>
        <v/>
      </c>
      <c r="BA350" s="91" t="str">
        <f>IF(OR(BB350="",BC350&lt;&gt;"",BD350&lt;&gt;""),"",COUNT($BA$6:BA349)+1)</f>
        <v/>
      </c>
      <c r="BB350" s="90" t="str">
        <f t="shared" si="282"/>
        <v/>
      </c>
      <c r="BC350" s="41" t="str">
        <f t="shared" si="279"/>
        <v>132</v>
      </c>
      <c r="BD350" s="34">
        <f>IF(ISNUMBER(MATCH(BB350,$BB$6:BB349,0)),2,"")</f>
        <v>2</v>
      </c>
      <c r="BE350" s="34" t="str">
        <f t="shared" si="280"/>
        <v/>
      </c>
      <c r="BK350" s="81">
        <f>IFERROR(IF(D350="",0,MATCH(D350,$D$6:D349,0)),0)+BL350</f>
        <v>0</v>
      </c>
      <c r="BL350" s="81">
        <f t="shared" si="281"/>
        <v>0</v>
      </c>
    </row>
    <row r="351" spans="2:64" x14ac:dyDescent="0.25">
      <c r="B351" s="5">
        <v>345</v>
      </c>
      <c r="C351" s="35" t="str">
        <f>IFERROR(IF(Calculation!D351="","",1),"")</f>
        <v/>
      </c>
      <c r="D351" s="67" t="str">
        <f>IFERROR(IF(INDEX(Mindmap!$B$9:$B$408,B351,1)=0,"",INDEX(Mindmap!$B$9:$B$408,B351,1)),"")</f>
        <v/>
      </c>
      <c r="E351" s="67">
        <f t="shared" si="265"/>
        <v>999999999</v>
      </c>
      <c r="F351" s="67" t="str">
        <f t="shared" si="283"/>
        <v/>
      </c>
      <c r="G351" s="67" t="str">
        <f t="shared" si="284"/>
        <v/>
      </c>
      <c r="H351" s="67" t="str">
        <f t="shared" si="285"/>
        <v/>
      </c>
      <c r="I351" s="67" t="str">
        <f t="shared" si="286"/>
        <v/>
      </c>
      <c r="J351" s="67" t="str">
        <f t="shared" si="287"/>
        <v/>
      </c>
      <c r="K351" s="67" t="str">
        <f t="shared" si="288"/>
        <v/>
      </c>
      <c r="L351" s="67" t="str">
        <f t="shared" si="289"/>
        <v/>
      </c>
      <c r="M351" s="67" t="str">
        <f t="shared" si="290"/>
        <v/>
      </c>
      <c r="N351" s="67" t="str">
        <f t="shared" si="291"/>
        <v/>
      </c>
      <c r="O351" s="67" t="str">
        <f t="shared" si="292"/>
        <v/>
      </c>
      <c r="P351" s="67" t="str">
        <f t="shared" si="293"/>
        <v/>
      </c>
      <c r="Q351" s="67" t="str">
        <f t="shared" si="294"/>
        <v/>
      </c>
      <c r="R351" s="37" t="str">
        <f t="shared" si="266"/>
        <v/>
      </c>
      <c r="S351" s="67">
        <f t="shared" si="272"/>
        <v>999999999</v>
      </c>
      <c r="T351" s="67" t="str">
        <f t="shared" si="267"/>
        <v/>
      </c>
      <c r="U351" s="68" t="str">
        <f>IFERROR(""&amp;INDEX(automaticUpdate,MATCH(Calculation!T351,changerange,0),1),"")</f>
        <v/>
      </c>
      <c r="V351" s="68" t="str">
        <f>IFERROR(IF(LEN(INDEX(Mindmap!$D$9:$D$407,MATCH(Calculation!T351,changerange,0),1))=0,"",INDEX(Mindmap!$D$9:$D$407,MATCH(Calculation!T351,changerange,0),1)),"")</f>
        <v/>
      </c>
      <c r="W351" s="67" t="str">
        <f t="shared" si="295"/>
        <v xml:space="preserve"> - </v>
      </c>
      <c r="X351" s="34" t="str">
        <f t="array" ref="X351">IFERROR(IF(AND(LEN(T351)&gt;0, Y351&gt;1),IF(MATCH(1,(IFERROR(SEARCH(T351&amp;".",$T$7:$T$406),0)),0)&gt;0,""),""),maxL)</f>
        <v/>
      </c>
      <c r="Y351" s="35" t="str">
        <f t="shared" si="273"/>
        <v/>
      </c>
      <c r="Z351" s="34" t="str">
        <f t="shared" si="268"/>
        <v/>
      </c>
      <c r="AA351" s="36" t="str">
        <f t="shared" si="269"/>
        <v/>
      </c>
      <c r="AB351" s="34" t="str">
        <f t="shared" si="296"/>
        <v/>
      </c>
      <c r="AC351" s="35" t="str">
        <f t="shared" si="297"/>
        <v/>
      </c>
      <c r="AH351" s="80" t="str">
        <f t="shared" si="270"/>
        <v/>
      </c>
      <c r="AI351" s="39" t="str">
        <f t="array" aca="1" ref="AI351" ca="1">IF(AND(X351="",ISNUMBER(Y351)),IF(Y351=1,IF($AJ$5&lt;=COUNTIF($Y$7:$Y$406,1),COUNTIF($Y$7:Y351,1),IFERROR(IF($BI$20="Y",0.5,1)*$AJ$5*COUNTIF($Y$7:Y351,1)/(1+COUNTIF($Y$7:$Y$406,1)), COUNTIF($Y$7:Y351,1))),
IF(OR(Y352=Y353,AND(Y352&gt;Y351,Y350&gt;=Y351)),AVERAGE(OFFSET(AJ351,0,0,IFERROR(MATCH(TRUE,Y352:$Y$406&lt;=Y351,0),406),1)),MIN(OFFSET(AJ351,0,0,IFERROR(MATCH(Y351,Y352:$Y$406,0),406),1)))),"")</f>
        <v/>
      </c>
      <c r="AJ351" s="40" t="str">
        <f>IF(ISNUMBER(X351),COUNT($X$7:X351),"")</f>
        <v/>
      </c>
      <c r="AL351" s="40" t="str">
        <f t="shared" si="274"/>
        <v/>
      </c>
      <c r="AM351" s="40" t="str">
        <f t="shared" si="275"/>
        <v/>
      </c>
      <c r="AP351" s="34" t="str">
        <f t="shared" si="276"/>
        <v/>
      </c>
      <c r="AQ351" s="34" t="str">
        <f t="shared" si="271"/>
        <v/>
      </c>
      <c r="AS351" s="5"/>
      <c r="AT351" s="16"/>
      <c r="AU351" s="16"/>
      <c r="AV351" s="108"/>
      <c r="AW351" s="109"/>
      <c r="AX351" s="34" t="str">
        <f t="shared" si="277"/>
        <v/>
      </c>
      <c r="AY351" s="34" t="str">
        <f t="shared" si="278"/>
        <v/>
      </c>
      <c r="BA351" s="91" t="str">
        <f>IF(OR(BB351="",BC351&lt;&gt;"",BD351&lt;&gt;""),"",COUNT($BA$6:BA350)+1)</f>
        <v/>
      </c>
      <c r="BB351" s="90" t="str">
        <f t="shared" si="282"/>
        <v/>
      </c>
      <c r="BC351" s="41" t="str">
        <f t="shared" si="279"/>
        <v>132</v>
      </c>
      <c r="BD351" s="34">
        <f>IF(ISNUMBER(MATCH(BB351,$BB$6:BB350,0)),2,"")</f>
        <v>2</v>
      </c>
      <c r="BE351" s="34" t="str">
        <f t="shared" si="280"/>
        <v/>
      </c>
      <c r="BK351" s="81">
        <f>IFERROR(IF(D351="",0,MATCH(D351,$D$6:D350,0)),0)+BL351</f>
        <v>0</v>
      </c>
      <c r="BL351" s="81">
        <f t="shared" si="281"/>
        <v>0</v>
      </c>
    </row>
    <row r="352" spans="2:64" x14ac:dyDescent="0.25">
      <c r="B352" s="5">
        <v>346</v>
      </c>
      <c r="C352" s="35" t="str">
        <f>IFERROR(IF(Calculation!D352="","",1),"")</f>
        <v/>
      </c>
      <c r="D352" s="67" t="str">
        <f>IFERROR(IF(INDEX(Mindmap!$B$9:$B$408,B352,1)=0,"",INDEX(Mindmap!$B$9:$B$408,B352,1)),"")</f>
        <v/>
      </c>
      <c r="E352" s="67">
        <f t="shared" si="265"/>
        <v>999999999</v>
      </c>
      <c r="F352" s="67" t="str">
        <f t="shared" si="283"/>
        <v/>
      </c>
      <c r="G352" s="67" t="str">
        <f t="shared" si="284"/>
        <v/>
      </c>
      <c r="H352" s="67" t="str">
        <f t="shared" si="285"/>
        <v/>
      </c>
      <c r="I352" s="67" t="str">
        <f t="shared" si="286"/>
        <v/>
      </c>
      <c r="J352" s="67" t="str">
        <f t="shared" si="287"/>
        <v/>
      </c>
      <c r="K352" s="67" t="str">
        <f t="shared" si="288"/>
        <v/>
      </c>
      <c r="L352" s="67" t="str">
        <f t="shared" si="289"/>
        <v/>
      </c>
      <c r="M352" s="67" t="str">
        <f t="shared" si="290"/>
        <v/>
      </c>
      <c r="N352" s="67" t="str">
        <f t="shared" si="291"/>
        <v/>
      </c>
      <c r="O352" s="67" t="str">
        <f t="shared" si="292"/>
        <v/>
      </c>
      <c r="P352" s="67" t="str">
        <f t="shared" si="293"/>
        <v/>
      </c>
      <c r="Q352" s="67" t="str">
        <f t="shared" si="294"/>
        <v/>
      </c>
      <c r="R352" s="37" t="str">
        <f t="shared" si="266"/>
        <v/>
      </c>
      <c r="S352" s="67">
        <f t="shared" si="272"/>
        <v>999999999</v>
      </c>
      <c r="T352" s="67" t="str">
        <f t="shared" si="267"/>
        <v/>
      </c>
      <c r="U352" s="68" t="str">
        <f>IFERROR(""&amp;INDEX(automaticUpdate,MATCH(Calculation!T352,changerange,0),1),"")</f>
        <v/>
      </c>
      <c r="V352" s="68" t="str">
        <f>IFERROR(IF(LEN(INDEX(Mindmap!$D$9:$D$407,MATCH(Calculation!T352,changerange,0),1))=0,"",INDEX(Mindmap!$D$9:$D$407,MATCH(Calculation!T352,changerange,0),1)),"")</f>
        <v/>
      </c>
      <c r="W352" s="67" t="str">
        <f t="shared" si="295"/>
        <v xml:space="preserve"> - </v>
      </c>
      <c r="X352" s="34" t="str">
        <f t="array" ref="X352">IFERROR(IF(AND(LEN(T352)&gt;0, Y352&gt;1),IF(MATCH(1,(IFERROR(SEARCH(T352&amp;".",$T$7:$T$406),0)),0)&gt;0,""),""),maxL)</f>
        <v/>
      </c>
      <c r="Y352" s="35" t="str">
        <f t="shared" si="273"/>
        <v/>
      </c>
      <c r="Z352" s="34" t="str">
        <f t="shared" si="268"/>
        <v/>
      </c>
      <c r="AA352" s="36" t="str">
        <f t="shared" si="269"/>
        <v/>
      </c>
      <c r="AB352" s="34" t="str">
        <f t="shared" si="296"/>
        <v/>
      </c>
      <c r="AC352" s="35" t="str">
        <f t="shared" si="297"/>
        <v/>
      </c>
      <c r="AH352" s="80" t="str">
        <f t="shared" si="270"/>
        <v/>
      </c>
      <c r="AI352" s="39" t="str">
        <f t="array" aca="1" ref="AI352" ca="1">IF(AND(X352="",ISNUMBER(Y352)),IF(Y352=1,IF($AJ$5&lt;=COUNTIF($Y$7:$Y$406,1),COUNTIF($Y$7:Y352,1),IFERROR(IF($BI$20="Y",0.5,1)*$AJ$5*COUNTIF($Y$7:Y352,1)/(1+COUNTIF($Y$7:$Y$406,1)), COUNTIF($Y$7:Y352,1))),
IF(OR(Y353=Y354,AND(Y353&gt;Y352,Y351&gt;=Y352)),AVERAGE(OFFSET(AJ352,0,0,IFERROR(MATCH(TRUE,Y353:$Y$406&lt;=Y352,0),406),1)),MIN(OFFSET(AJ352,0,0,IFERROR(MATCH(Y352,Y353:$Y$406,0),406),1)))),"")</f>
        <v/>
      </c>
      <c r="AJ352" s="40" t="str">
        <f>IF(ISNUMBER(X352),COUNT($X$7:X352),"")</f>
        <v/>
      </c>
      <c r="AL352" s="40" t="str">
        <f t="shared" si="274"/>
        <v/>
      </c>
      <c r="AM352" s="40" t="str">
        <f t="shared" si="275"/>
        <v/>
      </c>
      <c r="AP352" s="34" t="str">
        <f t="shared" si="276"/>
        <v/>
      </c>
      <c r="AQ352" s="34" t="str">
        <f t="shared" si="271"/>
        <v/>
      </c>
      <c r="AS352" s="5"/>
      <c r="AT352" s="16"/>
      <c r="AU352" s="16"/>
      <c r="AV352" s="108"/>
      <c r="AW352" s="109"/>
      <c r="AX352" s="34" t="str">
        <f t="shared" si="277"/>
        <v/>
      </c>
      <c r="AY352" s="34" t="str">
        <f t="shared" si="278"/>
        <v/>
      </c>
      <c r="BA352" s="91" t="str">
        <f>IF(OR(BB352="",BC352&lt;&gt;"",BD352&lt;&gt;""),"",COUNT($BA$6:BA351)+1)</f>
        <v/>
      </c>
      <c r="BB352" s="90" t="str">
        <f t="shared" si="282"/>
        <v/>
      </c>
      <c r="BC352" s="41" t="str">
        <f t="shared" si="279"/>
        <v>132</v>
      </c>
      <c r="BD352" s="34">
        <f>IF(ISNUMBER(MATCH(BB352,$BB$6:BB351,0)),2,"")</f>
        <v>2</v>
      </c>
      <c r="BE352" s="34" t="str">
        <f t="shared" si="280"/>
        <v/>
      </c>
      <c r="BK352" s="81">
        <f>IFERROR(IF(D352="",0,MATCH(D352,$D$6:D351,0)),0)+BL352</f>
        <v>0</v>
      </c>
      <c r="BL352" s="81">
        <f t="shared" si="281"/>
        <v>0</v>
      </c>
    </row>
    <row r="353" spans="2:64" x14ac:dyDescent="0.25">
      <c r="B353" s="5">
        <v>347</v>
      </c>
      <c r="C353" s="35" t="str">
        <f>IFERROR(IF(Calculation!D353="","",1),"")</f>
        <v/>
      </c>
      <c r="D353" s="67" t="str">
        <f>IFERROR(IF(INDEX(Mindmap!$B$9:$B$408,B353,1)=0,"",INDEX(Mindmap!$B$9:$B$408,B353,1)),"")</f>
        <v/>
      </c>
      <c r="E353" s="67">
        <f t="shared" si="265"/>
        <v>999999999</v>
      </c>
      <c r="F353" s="67" t="str">
        <f t="shared" si="283"/>
        <v/>
      </c>
      <c r="G353" s="67" t="str">
        <f t="shared" si="284"/>
        <v/>
      </c>
      <c r="H353" s="67" t="str">
        <f t="shared" si="285"/>
        <v/>
      </c>
      <c r="I353" s="67" t="str">
        <f t="shared" si="286"/>
        <v/>
      </c>
      <c r="J353" s="67" t="str">
        <f t="shared" si="287"/>
        <v/>
      </c>
      <c r="K353" s="67" t="str">
        <f t="shared" si="288"/>
        <v/>
      </c>
      <c r="L353" s="67" t="str">
        <f t="shared" si="289"/>
        <v/>
      </c>
      <c r="M353" s="67" t="str">
        <f t="shared" si="290"/>
        <v/>
      </c>
      <c r="N353" s="67" t="str">
        <f t="shared" si="291"/>
        <v/>
      </c>
      <c r="O353" s="67" t="str">
        <f t="shared" si="292"/>
        <v/>
      </c>
      <c r="P353" s="67" t="str">
        <f t="shared" si="293"/>
        <v/>
      </c>
      <c r="Q353" s="67" t="str">
        <f t="shared" si="294"/>
        <v/>
      </c>
      <c r="R353" s="37" t="str">
        <f t="shared" si="266"/>
        <v/>
      </c>
      <c r="S353" s="67">
        <f t="shared" si="272"/>
        <v>999999999</v>
      </c>
      <c r="T353" s="67" t="str">
        <f t="shared" si="267"/>
        <v/>
      </c>
      <c r="U353" s="68" t="str">
        <f>IFERROR(""&amp;INDEX(automaticUpdate,MATCH(Calculation!T353,changerange,0),1),"")</f>
        <v/>
      </c>
      <c r="V353" s="68" t="str">
        <f>IFERROR(IF(LEN(INDEX(Mindmap!$D$9:$D$407,MATCH(Calculation!T353,changerange,0),1))=0,"",INDEX(Mindmap!$D$9:$D$407,MATCH(Calculation!T353,changerange,0),1)),"")</f>
        <v/>
      </c>
      <c r="W353" s="67" t="str">
        <f t="shared" si="295"/>
        <v xml:space="preserve"> - </v>
      </c>
      <c r="X353" s="34" t="str">
        <f t="array" ref="X353">IFERROR(IF(AND(LEN(T353)&gt;0, Y353&gt;1),IF(MATCH(1,(IFERROR(SEARCH(T353&amp;".",$T$7:$T$406),0)),0)&gt;0,""),""),maxL)</f>
        <v/>
      </c>
      <c r="Y353" s="35" t="str">
        <f t="shared" si="273"/>
        <v/>
      </c>
      <c r="Z353" s="34" t="str">
        <f t="shared" si="268"/>
        <v/>
      </c>
      <c r="AA353" s="36" t="str">
        <f t="shared" si="269"/>
        <v/>
      </c>
      <c r="AB353" s="34" t="str">
        <f t="shared" si="296"/>
        <v/>
      </c>
      <c r="AC353" s="35" t="str">
        <f t="shared" si="297"/>
        <v/>
      </c>
      <c r="AH353" s="80" t="str">
        <f t="shared" si="270"/>
        <v/>
      </c>
      <c r="AI353" s="39" t="str">
        <f t="array" aca="1" ref="AI353" ca="1">IF(AND(X353="",ISNUMBER(Y353)),IF(Y353=1,IF($AJ$5&lt;=COUNTIF($Y$7:$Y$406,1),COUNTIF($Y$7:Y353,1),IFERROR(IF($BI$20="Y",0.5,1)*$AJ$5*COUNTIF($Y$7:Y353,1)/(1+COUNTIF($Y$7:$Y$406,1)), COUNTIF($Y$7:Y353,1))),
IF(OR(Y354=Y355,AND(Y354&gt;Y353,Y352&gt;=Y353)),AVERAGE(OFFSET(AJ353,0,0,IFERROR(MATCH(TRUE,Y354:$Y$406&lt;=Y353,0),406),1)),MIN(OFFSET(AJ353,0,0,IFERROR(MATCH(Y353,Y354:$Y$406,0),406),1)))),"")</f>
        <v/>
      </c>
      <c r="AJ353" s="40" t="str">
        <f>IF(ISNUMBER(X353),COUNT($X$7:X353),"")</f>
        <v/>
      </c>
      <c r="AL353" s="40" t="str">
        <f t="shared" si="274"/>
        <v/>
      </c>
      <c r="AM353" s="40" t="str">
        <f t="shared" si="275"/>
        <v/>
      </c>
      <c r="AP353" s="34" t="str">
        <f t="shared" si="276"/>
        <v/>
      </c>
      <c r="AQ353" s="34" t="str">
        <f t="shared" si="271"/>
        <v/>
      </c>
      <c r="AS353" s="5"/>
      <c r="AT353" s="16"/>
      <c r="AU353" s="16"/>
      <c r="AV353" s="108"/>
      <c r="AW353" s="109"/>
      <c r="AX353" s="34" t="str">
        <f t="shared" si="277"/>
        <v/>
      </c>
      <c r="AY353" s="34" t="str">
        <f t="shared" si="278"/>
        <v/>
      </c>
      <c r="BA353" s="91" t="str">
        <f>IF(OR(BB353="",BC353&lt;&gt;"",BD353&lt;&gt;""),"",COUNT($BA$6:BA352)+1)</f>
        <v/>
      </c>
      <c r="BB353" s="90" t="str">
        <f t="shared" si="282"/>
        <v/>
      </c>
      <c r="BC353" s="41" t="str">
        <f t="shared" si="279"/>
        <v>132</v>
      </c>
      <c r="BD353" s="34">
        <f>IF(ISNUMBER(MATCH(BB353,$BB$6:BB352,0)),2,"")</f>
        <v>2</v>
      </c>
      <c r="BE353" s="34" t="str">
        <f t="shared" si="280"/>
        <v/>
      </c>
      <c r="BK353" s="81">
        <f>IFERROR(IF(D353="",0,MATCH(D353,$D$6:D352,0)),0)+BL353</f>
        <v>0</v>
      </c>
      <c r="BL353" s="81">
        <f t="shared" si="281"/>
        <v>0</v>
      </c>
    </row>
    <row r="354" spans="2:64" x14ac:dyDescent="0.25">
      <c r="B354" s="5">
        <v>348</v>
      </c>
      <c r="C354" s="35" t="str">
        <f>IFERROR(IF(Calculation!D354="","",1),"")</f>
        <v/>
      </c>
      <c r="D354" s="67" t="str">
        <f>IFERROR(IF(INDEX(Mindmap!$B$9:$B$408,B354,1)=0,"",INDEX(Mindmap!$B$9:$B$408,B354,1)),"")</f>
        <v/>
      </c>
      <c r="E354" s="67">
        <f t="shared" si="265"/>
        <v>999999999</v>
      </c>
      <c r="F354" s="67" t="str">
        <f t="shared" si="283"/>
        <v/>
      </c>
      <c r="G354" s="67" t="str">
        <f t="shared" si="284"/>
        <v/>
      </c>
      <c r="H354" s="67" t="str">
        <f t="shared" si="285"/>
        <v/>
      </c>
      <c r="I354" s="67" t="str">
        <f t="shared" si="286"/>
        <v/>
      </c>
      <c r="J354" s="67" t="str">
        <f t="shared" si="287"/>
        <v/>
      </c>
      <c r="K354" s="67" t="str">
        <f t="shared" si="288"/>
        <v/>
      </c>
      <c r="L354" s="67" t="str">
        <f t="shared" si="289"/>
        <v/>
      </c>
      <c r="M354" s="67" t="str">
        <f t="shared" si="290"/>
        <v/>
      </c>
      <c r="N354" s="67" t="str">
        <f t="shared" si="291"/>
        <v/>
      </c>
      <c r="O354" s="67" t="str">
        <f t="shared" si="292"/>
        <v/>
      </c>
      <c r="P354" s="67" t="str">
        <f t="shared" si="293"/>
        <v/>
      </c>
      <c r="Q354" s="67" t="str">
        <f t="shared" si="294"/>
        <v/>
      </c>
      <c r="R354" s="37" t="str">
        <f t="shared" si="266"/>
        <v/>
      </c>
      <c r="S354" s="67">
        <f t="shared" si="272"/>
        <v>999999999</v>
      </c>
      <c r="T354" s="67" t="str">
        <f t="shared" si="267"/>
        <v/>
      </c>
      <c r="U354" s="68" t="str">
        <f>IFERROR(""&amp;INDEX(automaticUpdate,MATCH(Calculation!T354,changerange,0),1),"")</f>
        <v/>
      </c>
      <c r="V354" s="68" t="str">
        <f>IFERROR(IF(LEN(INDEX(Mindmap!$D$9:$D$407,MATCH(Calculation!T354,changerange,0),1))=0,"",INDEX(Mindmap!$D$9:$D$407,MATCH(Calculation!T354,changerange,0),1)),"")</f>
        <v/>
      </c>
      <c r="W354" s="67" t="str">
        <f t="shared" si="295"/>
        <v xml:space="preserve"> - </v>
      </c>
      <c r="X354" s="34" t="str">
        <f t="array" ref="X354">IFERROR(IF(AND(LEN(T354)&gt;0, Y354&gt;1),IF(MATCH(1,(IFERROR(SEARCH(T354&amp;".",$T$7:$T$406),0)),0)&gt;0,""),""),maxL)</f>
        <v/>
      </c>
      <c r="Y354" s="35" t="str">
        <f t="shared" si="273"/>
        <v/>
      </c>
      <c r="Z354" s="34" t="str">
        <f t="shared" si="268"/>
        <v/>
      </c>
      <c r="AA354" s="36" t="str">
        <f t="shared" si="269"/>
        <v/>
      </c>
      <c r="AB354" s="34" t="str">
        <f t="shared" si="296"/>
        <v/>
      </c>
      <c r="AC354" s="35" t="str">
        <f t="shared" si="297"/>
        <v/>
      </c>
      <c r="AH354" s="80" t="str">
        <f t="shared" si="270"/>
        <v/>
      </c>
      <c r="AI354" s="39" t="str">
        <f t="array" aca="1" ref="AI354" ca="1">IF(AND(X354="",ISNUMBER(Y354)),IF(Y354=1,IF($AJ$5&lt;=COUNTIF($Y$7:$Y$406,1),COUNTIF($Y$7:Y354,1),IFERROR(IF($BI$20="Y",0.5,1)*$AJ$5*COUNTIF($Y$7:Y354,1)/(1+COUNTIF($Y$7:$Y$406,1)), COUNTIF($Y$7:Y354,1))),
IF(OR(Y355=Y356,AND(Y355&gt;Y354,Y353&gt;=Y354)),AVERAGE(OFFSET(AJ354,0,0,IFERROR(MATCH(TRUE,Y355:$Y$406&lt;=Y354,0),406),1)),MIN(OFFSET(AJ354,0,0,IFERROR(MATCH(Y354,Y355:$Y$406,0),406),1)))),"")</f>
        <v/>
      </c>
      <c r="AJ354" s="40" t="str">
        <f>IF(ISNUMBER(X354),COUNT($X$7:X354),"")</f>
        <v/>
      </c>
      <c r="AL354" s="40" t="str">
        <f t="shared" si="274"/>
        <v/>
      </c>
      <c r="AM354" s="40" t="str">
        <f t="shared" si="275"/>
        <v/>
      </c>
      <c r="AP354" s="34" t="str">
        <f t="shared" si="276"/>
        <v/>
      </c>
      <c r="AQ354" s="34" t="str">
        <f t="shared" si="271"/>
        <v/>
      </c>
      <c r="AS354" s="5"/>
      <c r="AT354" s="16"/>
      <c r="AU354" s="16"/>
      <c r="AV354" s="108"/>
      <c r="AW354" s="109"/>
      <c r="AX354" s="34" t="str">
        <f t="shared" si="277"/>
        <v/>
      </c>
      <c r="AY354" s="34" t="str">
        <f t="shared" si="278"/>
        <v/>
      </c>
      <c r="BA354" s="91" t="str">
        <f>IF(OR(BB354="",BC354&lt;&gt;"",BD354&lt;&gt;""),"",COUNT($BA$6:BA353)+1)</f>
        <v/>
      </c>
      <c r="BB354" s="90" t="str">
        <f t="shared" si="282"/>
        <v/>
      </c>
      <c r="BC354" s="41" t="str">
        <f t="shared" si="279"/>
        <v>132</v>
      </c>
      <c r="BD354" s="34">
        <f>IF(ISNUMBER(MATCH(BB354,$BB$6:BB353,0)),2,"")</f>
        <v>2</v>
      </c>
      <c r="BE354" s="34" t="str">
        <f t="shared" si="280"/>
        <v/>
      </c>
      <c r="BK354" s="81">
        <f>IFERROR(IF(D354="",0,MATCH(D354,$D$6:D353,0)),0)+BL354</f>
        <v>0</v>
      </c>
      <c r="BL354" s="81">
        <f t="shared" si="281"/>
        <v>0</v>
      </c>
    </row>
    <row r="355" spans="2:64" x14ac:dyDescent="0.25">
      <c r="B355" s="5">
        <v>349</v>
      </c>
      <c r="C355" s="35" t="str">
        <f>IFERROR(IF(Calculation!D355="","",1),"")</f>
        <v/>
      </c>
      <c r="D355" s="67" t="str">
        <f>IFERROR(IF(INDEX(Mindmap!$B$9:$B$408,B355,1)=0,"",INDEX(Mindmap!$B$9:$B$408,B355,1)),"")</f>
        <v/>
      </c>
      <c r="E355" s="67">
        <f t="shared" si="265"/>
        <v>999999999</v>
      </c>
      <c r="F355" s="67" t="str">
        <f t="shared" si="283"/>
        <v/>
      </c>
      <c r="G355" s="67" t="str">
        <f t="shared" si="284"/>
        <v/>
      </c>
      <c r="H355" s="67" t="str">
        <f t="shared" si="285"/>
        <v/>
      </c>
      <c r="I355" s="67" t="str">
        <f t="shared" si="286"/>
        <v/>
      </c>
      <c r="J355" s="67" t="str">
        <f t="shared" si="287"/>
        <v/>
      </c>
      <c r="K355" s="67" t="str">
        <f t="shared" si="288"/>
        <v/>
      </c>
      <c r="L355" s="67" t="str">
        <f t="shared" si="289"/>
        <v/>
      </c>
      <c r="M355" s="67" t="str">
        <f t="shared" si="290"/>
        <v/>
      </c>
      <c r="N355" s="67" t="str">
        <f t="shared" si="291"/>
        <v/>
      </c>
      <c r="O355" s="67" t="str">
        <f t="shared" si="292"/>
        <v/>
      </c>
      <c r="P355" s="67" t="str">
        <f t="shared" si="293"/>
        <v/>
      </c>
      <c r="Q355" s="67" t="str">
        <f t="shared" si="294"/>
        <v/>
      </c>
      <c r="R355" s="37" t="str">
        <f t="shared" si="266"/>
        <v/>
      </c>
      <c r="S355" s="67">
        <f t="shared" si="272"/>
        <v>999999999</v>
      </c>
      <c r="T355" s="67" t="str">
        <f t="shared" si="267"/>
        <v/>
      </c>
      <c r="U355" s="68" t="str">
        <f>IFERROR(""&amp;INDEX(automaticUpdate,MATCH(Calculation!T355,changerange,0),1),"")</f>
        <v/>
      </c>
      <c r="V355" s="68" t="str">
        <f>IFERROR(IF(LEN(INDEX(Mindmap!$D$9:$D$407,MATCH(Calculation!T355,changerange,0),1))=0,"",INDEX(Mindmap!$D$9:$D$407,MATCH(Calculation!T355,changerange,0),1)),"")</f>
        <v/>
      </c>
      <c r="W355" s="67" t="str">
        <f t="shared" si="295"/>
        <v xml:space="preserve"> - </v>
      </c>
      <c r="X355" s="34" t="str">
        <f t="array" ref="X355">IFERROR(IF(AND(LEN(T355)&gt;0, Y355&gt;1),IF(MATCH(1,(IFERROR(SEARCH(T355&amp;".",$T$7:$T$406),0)),0)&gt;0,""),""),maxL)</f>
        <v/>
      </c>
      <c r="Y355" s="35" t="str">
        <f t="shared" si="273"/>
        <v/>
      </c>
      <c r="Z355" s="34" t="str">
        <f t="shared" si="268"/>
        <v/>
      </c>
      <c r="AA355" s="36" t="str">
        <f t="shared" si="269"/>
        <v/>
      </c>
      <c r="AB355" s="34" t="str">
        <f t="shared" si="296"/>
        <v/>
      </c>
      <c r="AC355" s="35" t="str">
        <f t="shared" si="297"/>
        <v/>
      </c>
      <c r="AH355" s="80" t="str">
        <f t="shared" si="270"/>
        <v/>
      </c>
      <c r="AI355" s="39" t="str">
        <f t="array" aca="1" ref="AI355" ca="1">IF(AND(X355="",ISNUMBER(Y355)),IF(Y355=1,IF($AJ$5&lt;=COUNTIF($Y$7:$Y$406,1),COUNTIF($Y$7:Y355,1),IFERROR(IF($BI$20="Y",0.5,1)*$AJ$5*COUNTIF($Y$7:Y355,1)/(1+COUNTIF($Y$7:$Y$406,1)), COUNTIF($Y$7:Y355,1))),
IF(OR(Y356=Y357,AND(Y356&gt;Y355,Y354&gt;=Y355)),AVERAGE(OFFSET(AJ355,0,0,IFERROR(MATCH(TRUE,Y356:$Y$406&lt;=Y355,0),406),1)),MIN(OFFSET(AJ355,0,0,IFERROR(MATCH(Y355,Y356:$Y$406,0),406),1)))),"")</f>
        <v/>
      </c>
      <c r="AJ355" s="40" t="str">
        <f>IF(ISNUMBER(X355),COUNT($X$7:X355),"")</f>
        <v/>
      </c>
      <c r="AL355" s="40" t="str">
        <f t="shared" si="274"/>
        <v/>
      </c>
      <c r="AM355" s="40" t="str">
        <f t="shared" si="275"/>
        <v/>
      </c>
      <c r="AP355" s="34" t="str">
        <f t="shared" si="276"/>
        <v/>
      </c>
      <c r="AQ355" s="34" t="str">
        <f t="shared" si="271"/>
        <v/>
      </c>
      <c r="AS355" s="5"/>
      <c r="AT355" s="16"/>
      <c r="AU355" s="16"/>
      <c r="AV355" s="108"/>
      <c r="AW355" s="109"/>
      <c r="AX355" s="34" t="str">
        <f t="shared" si="277"/>
        <v/>
      </c>
      <c r="AY355" s="34" t="str">
        <f t="shared" si="278"/>
        <v/>
      </c>
      <c r="BA355" s="91" t="str">
        <f>IF(OR(BB355="",BC355&lt;&gt;"",BD355&lt;&gt;""),"",COUNT($BA$6:BA354)+1)</f>
        <v/>
      </c>
      <c r="BB355" s="90" t="str">
        <f t="shared" si="282"/>
        <v/>
      </c>
      <c r="BC355" s="41" t="str">
        <f t="shared" si="279"/>
        <v>132</v>
      </c>
      <c r="BD355" s="34">
        <f>IF(ISNUMBER(MATCH(BB355,$BB$6:BB354,0)),2,"")</f>
        <v>2</v>
      </c>
      <c r="BE355" s="34" t="str">
        <f t="shared" si="280"/>
        <v/>
      </c>
      <c r="BK355" s="81">
        <f>IFERROR(IF(D355="",0,MATCH(D355,$D$6:D354,0)),0)+BL355</f>
        <v>0</v>
      </c>
      <c r="BL355" s="81">
        <f t="shared" si="281"/>
        <v>0</v>
      </c>
    </row>
    <row r="356" spans="2:64" x14ac:dyDescent="0.25">
      <c r="B356" s="5">
        <v>350</v>
      </c>
      <c r="C356" s="35" t="str">
        <f>IFERROR(IF(Calculation!D356="","",1),"")</f>
        <v/>
      </c>
      <c r="D356" s="67" t="str">
        <f>IFERROR(IF(INDEX(Mindmap!$B$9:$B$408,B356,1)=0,"",INDEX(Mindmap!$B$9:$B$408,B356,1)),"")</f>
        <v/>
      </c>
      <c r="E356" s="67">
        <f t="shared" si="265"/>
        <v>999999999</v>
      </c>
      <c r="F356" s="67" t="str">
        <f t="shared" si="283"/>
        <v/>
      </c>
      <c r="G356" s="67" t="str">
        <f t="shared" si="284"/>
        <v/>
      </c>
      <c r="H356" s="67" t="str">
        <f t="shared" si="285"/>
        <v/>
      </c>
      <c r="I356" s="67" t="str">
        <f t="shared" si="286"/>
        <v/>
      </c>
      <c r="J356" s="67" t="str">
        <f t="shared" si="287"/>
        <v/>
      </c>
      <c r="K356" s="67" t="str">
        <f t="shared" si="288"/>
        <v/>
      </c>
      <c r="L356" s="67" t="str">
        <f t="shared" si="289"/>
        <v/>
      </c>
      <c r="M356" s="67" t="str">
        <f t="shared" si="290"/>
        <v/>
      </c>
      <c r="N356" s="67" t="str">
        <f t="shared" si="291"/>
        <v/>
      </c>
      <c r="O356" s="67" t="str">
        <f t="shared" si="292"/>
        <v/>
      </c>
      <c r="P356" s="67" t="str">
        <f t="shared" si="293"/>
        <v/>
      </c>
      <c r="Q356" s="67" t="str">
        <f t="shared" si="294"/>
        <v/>
      </c>
      <c r="R356" s="37" t="str">
        <f t="shared" si="266"/>
        <v/>
      </c>
      <c r="S356" s="67">
        <f t="shared" si="272"/>
        <v>999999999</v>
      </c>
      <c r="T356" s="67" t="str">
        <f t="shared" si="267"/>
        <v/>
      </c>
      <c r="U356" s="68" t="str">
        <f>IFERROR(""&amp;INDEX(automaticUpdate,MATCH(Calculation!T356,changerange,0),1),"")</f>
        <v/>
      </c>
      <c r="V356" s="68" t="str">
        <f>IFERROR(IF(LEN(INDEX(Mindmap!$D$9:$D$407,MATCH(Calculation!T356,changerange,0),1))=0,"",INDEX(Mindmap!$D$9:$D$407,MATCH(Calculation!T356,changerange,0),1)),"")</f>
        <v/>
      </c>
      <c r="W356" s="67" t="str">
        <f t="shared" si="295"/>
        <v xml:space="preserve"> - </v>
      </c>
      <c r="X356" s="34" t="str">
        <f t="array" ref="X356">IFERROR(IF(AND(LEN(T356)&gt;0, Y356&gt;1),IF(MATCH(1,(IFERROR(SEARCH(T356&amp;".",$T$7:$T$406),0)),0)&gt;0,""),""),maxL)</f>
        <v/>
      </c>
      <c r="Y356" s="35" t="str">
        <f t="shared" si="273"/>
        <v/>
      </c>
      <c r="Z356" s="34" t="str">
        <f t="shared" si="268"/>
        <v/>
      </c>
      <c r="AA356" s="36" t="str">
        <f t="shared" si="269"/>
        <v/>
      </c>
      <c r="AB356" s="34" t="str">
        <f t="shared" si="296"/>
        <v/>
      </c>
      <c r="AC356" s="35" t="str">
        <f t="shared" si="297"/>
        <v/>
      </c>
      <c r="AH356" s="80" t="str">
        <f t="shared" si="270"/>
        <v/>
      </c>
      <c r="AI356" s="39" t="str">
        <f t="array" aca="1" ref="AI356" ca="1">IF(AND(X356="",ISNUMBER(Y356)),IF(Y356=1,IF($AJ$5&lt;=COUNTIF($Y$7:$Y$406,1),COUNTIF($Y$7:Y356,1),IFERROR(IF($BI$20="Y",0.5,1)*$AJ$5*COUNTIF($Y$7:Y356,1)/(1+COUNTIF($Y$7:$Y$406,1)), COUNTIF($Y$7:Y356,1))),
IF(OR(Y357=Y358,AND(Y357&gt;Y356,Y355&gt;=Y356)),AVERAGE(OFFSET(AJ356,0,0,IFERROR(MATCH(TRUE,Y357:$Y$406&lt;=Y356,0),406),1)),MIN(OFFSET(AJ356,0,0,IFERROR(MATCH(Y356,Y357:$Y$406,0),406),1)))),"")</f>
        <v/>
      </c>
      <c r="AJ356" s="40" t="str">
        <f>IF(ISNUMBER(X356),COUNT($X$7:X356),"")</f>
        <v/>
      </c>
      <c r="AL356" s="40" t="str">
        <f t="shared" si="274"/>
        <v/>
      </c>
      <c r="AM356" s="40" t="str">
        <f t="shared" si="275"/>
        <v/>
      </c>
      <c r="AP356" s="34" t="str">
        <f t="shared" si="276"/>
        <v/>
      </c>
      <c r="AQ356" s="34" t="str">
        <f t="shared" si="271"/>
        <v/>
      </c>
      <c r="AS356" s="5"/>
      <c r="AT356" s="16"/>
      <c r="AU356" s="16"/>
      <c r="AV356" s="108"/>
      <c r="AW356" s="109"/>
      <c r="AX356" s="34" t="str">
        <f t="shared" si="277"/>
        <v/>
      </c>
      <c r="AY356" s="34" t="str">
        <f t="shared" si="278"/>
        <v/>
      </c>
      <c r="BA356" s="91" t="str">
        <f>IF(OR(BB356="",BC356&lt;&gt;"",BD356&lt;&gt;""),"",COUNT($BA$6:BA355)+1)</f>
        <v/>
      </c>
      <c r="BB356" s="90" t="str">
        <f t="shared" si="282"/>
        <v/>
      </c>
      <c r="BC356" s="41" t="str">
        <f t="shared" si="279"/>
        <v>132</v>
      </c>
      <c r="BD356" s="34">
        <f>IF(ISNUMBER(MATCH(BB356,$BB$6:BB355,0)),2,"")</f>
        <v>2</v>
      </c>
      <c r="BE356" s="34" t="str">
        <f t="shared" si="280"/>
        <v/>
      </c>
      <c r="BK356" s="81">
        <f>IFERROR(IF(D356="",0,MATCH(D356,$D$6:D355,0)),0)+BL356</f>
        <v>0</v>
      </c>
      <c r="BL356" s="81">
        <f t="shared" si="281"/>
        <v>0</v>
      </c>
    </row>
    <row r="357" spans="2:64" x14ac:dyDescent="0.25">
      <c r="B357" s="5">
        <v>351</v>
      </c>
      <c r="C357" s="35" t="str">
        <f>IFERROR(IF(Calculation!D357="","",1),"")</f>
        <v/>
      </c>
      <c r="D357" s="67" t="str">
        <f>IFERROR(IF(INDEX(Mindmap!$B$9:$B$408,B357,1)=0,"",INDEX(Mindmap!$B$9:$B$408,B357,1)),"")</f>
        <v/>
      </c>
      <c r="E357" s="67">
        <f t="shared" si="265"/>
        <v>999999999</v>
      </c>
      <c r="F357" s="67" t="str">
        <f t="shared" si="283"/>
        <v/>
      </c>
      <c r="G357" s="67" t="str">
        <f t="shared" si="284"/>
        <v/>
      </c>
      <c r="H357" s="67" t="str">
        <f t="shared" si="285"/>
        <v/>
      </c>
      <c r="I357" s="67" t="str">
        <f t="shared" si="286"/>
        <v/>
      </c>
      <c r="J357" s="67" t="str">
        <f t="shared" si="287"/>
        <v/>
      </c>
      <c r="K357" s="67" t="str">
        <f t="shared" si="288"/>
        <v/>
      </c>
      <c r="L357" s="67" t="str">
        <f t="shared" si="289"/>
        <v/>
      </c>
      <c r="M357" s="67" t="str">
        <f t="shared" si="290"/>
        <v/>
      </c>
      <c r="N357" s="67" t="str">
        <f t="shared" si="291"/>
        <v/>
      </c>
      <c r="O357" s="67" t="str">
        <f t="shared" si="292"/>
        <v/>
      </c>
      <c r="P357" s="67" t="str">
        <f t="shared" si="293"/>
        <v/>
      </c>
      <c r="Q357" s="67" t="str">
        <f t="shared" si="294"/>
        <v/>
      </c>
      <c r="R357" s="37" t="str">
        <f t="shared" si="266"/>
        <v/>
      </c>
      <c r="S357" s="67">
        <f t="shared" si="272"/>
        <v>999999999</v>
      </c>
      <c r="T357" s="67" t="str">
        <f t="shared" si="267"/>
        <v/>
      </c>
      <c r="U357" s="68" t="str">
        <f>IFERROR(""&amp;INDEX(automaticUpdate,MATCH(Calculation!T357,changerange,0),1),"")</f>
        <v/>
      </c>
      <c r="V357" s="68" t="str">
        <f>IFERROR(IF(LEN(INDEX(Mindmap!$D$9:$D$407,MATCH(Calculation!T357,changerange,0),1))=0,"",INDEX(Mindmap!$D$9:$D$407,MATCH(Calculation!T357,changerange,0),1)),"")</f>
        <v/>
      </c>
      <c r="W357" s="67" t="str">
        <f t="shared" si="295"/>
        <v xml:space="preserve"> - </v>
      </c>
      <c r="X357" s="34" t="str">
        <f t="array" ref="X357">IFERROR(IF(AND(LEN(T357)&gt;0, Y357&gt;1),IF(MATCH(1,(IFERROR(SEARCH(T357&amp;".",$T$7:$T$406),0)),0)&gt;0,""),""),maxL)</f>
        <v/>
      </c>
      <c r="Y357" s="35" t="str">
        <f t="shared" si="273"/>
        <v/>
      </c>
      <c r="Z357" s="34" t="str">
        <f t="shared" si="268"/>
        <v/>
      </c>
      <c r="AA357" s="36" t="str">
        <f t="shared" si="269"/>
        <v/>
      </c>
      <c r="AB357" s="34" t="str">
        <f t="shared" si="296"/>
        <v/>
      </c>
      <c r="AC357" s="35" t="str">
        <f t="shared" si="297"/>
        <v/>
      </c>
      <c r="AH357" s="80" t="str">
        <f t="shared" si="270"/>
        <v/>
      </c>
      <c r="AI357" s="39" t="str">
        <f t="array" aca="1" ref="AI357" ca="1">IF(AND(X357="",ISNUMBER(Y357)),IF(Y357=1,IF($AJ$5&lt;=COUNTIF($Y$7:$Y$406,1),COUNTIF($Y$7:Y357,1),IFERROR(IF($BI$20="Y",0.5,1)*$AJ$5*COUNTIF($Y$7:Y357,1)/(1+COUNTIF($Y$7:$Y$406,1)), COUNTIF($Y$7:Y357,1))),
IF(OR(Y358=Y359,AND(Y358&gt;Y357,Y356&gt;=Y357)),AVERAGE(OFFSET(AJ357,0,0,IFERROR(MATCH(TRUE,Y358:$Y$406&lt;=Y357,0),406),1)),MIN(OFFSET(AJ357,0,0,IFERROR(MATCH(Y357,Y358:$Y$406,0),406),1)))),"")</f>
        <v/>
      </c>
      <c r="AJ357" s="40" t="str">
        <f>IF(ISNUMBER(X357),COUNT($X$7:X357),"")</f>
        <v/>
      </c>
      <c r="AL357" s="40" t="str">
        <f t="shared" si="274"/>
        <v/>
      </c>
      <c r="AM357" s="40" t="str">
        <f t="shared" si="275"/>
        <v/>
      </c>
      <c r="AP357" s="34" t="str">
        <f t="shared" si="276"/>
        <v/>
      </c>
      <c r="AQ357" s="34" t="str">
        <f t="shared" si="271"/>
        <v/>
      </c>
      <c r="AS357" s="5"/>
      <c r="AT357" s="16"/>
      <c r="AU357" s="16"/>
      <c r="AV357" s="108"/>
      <c r="AW357" s="109"/>
      <c r="AX357" s="34" t="str">
        <f t="shared" si="277"/>
        <v/>
      </c>
      <c r="AY357" s="34" t="str">
        <f t="shared" si="278"/>
        <v/>
      </c>
      <c r="BA357" s="91" t="str">
        <f>IF(OR(BB357="",BC357&lt;&gt;"",BD357&lt;&gt;""),"",COUNT($BA$6:BA356)+1)</f>
        <v/>
      </c>
      <c r="BB357" s="90" t="str">
        <f t="shared" si="282"/>
        <v/>
      </c>
      <c r="BC357" s="41" t="str">
        <f t="shared" si="279"/>
        <v>132</v>
      </c>
      <c r="BD357" s="34">
        <f>IF(ISNUMBER(MATCH(BB357,$BB$6:BB356,0)),2,"")</f>
        <v>2</v>
      </c>
      <c r="BE357" s="34" t="str">
        <f t="shared" si="280"/>
        <v/>
      </c>
      <c r="BK357" s="81">
        <f>IFERROR(IF(D357="",0,MATCH(D357,$D$6:D356,0)),0)+BL357</f>
        <v>0</v>
      </c>
      <c r="BL357" s="81">
        <f t="shared" si="281"/>
        <v>0</v>
      </c>
    </row>
    <row r="358" spans="2:64" x14ac:dyDescent="0.25">
      <c r="B358" s="5">
        <v>352</v>
      </c>
      <c r="C358" s="35" t="str">
        <f>IFERROR(IF(Calculation!D358="","",1),"")</f>
        <v/>
      </c>
      <c r="D358" s="67" t="str">
        <f>IFERROR(IF(INDEX(Mindmap!$B$9:$B$408,B358,1)=0,"",INDEX(Mindmap!$B$9:$B$408,B358,1)),"")</f>
        <v/>
      </c>
      <c r="E358" s="67">
        <f t="shared" si="265"/>
        <v>999999999</v>
      </c>
      <c r="F358" s="67" t="str">
        <f t="shared" si="283"/>
        <v/>
      </c>
      <c r="G358" s="67" t="str">
        <f t="shared" si="284"/>
        <v/>
      </c>
      <c r="H358" s="67" t="str">
        <f t="shared" si="285"/>
        <v/>
      </c>
      <c r="I358" s="67" t="str">
        <f t="shared" si="286"/>
        <v/>
      </c>
      <c r="J358" s="67" t="str">
        <f t="shared" si="287"/>
        <v/>
      </c>
      <c r="K358" s="67" t="str">
        <f t="shared" si="288"/>
        <v/>
      </c>
      <c r="L358" s="67" t="str">
        <f t="shared" si="289"/>
        <v/>
      </c>
      <c r="M358" s="67" t="str">
        <f t="shared" si="290"/>
        <v/>
      </c>
      <c r="N358" s="67" t="str">
        <f t="shared" si="291"/>
        <v/>
      </c>
      <c r="O358" s="67" t="str">
        <f t="shared" si="292"/>
        <v/>
      </c>
      <c r="P358" s="67" t="str">
        <f t="shared" si="293"/>
        <v/>
      </c>
      <c r="Q358" s="67" t="str">
        <f t="shared" si="294"/>
        <v/>
      </c>
      <c r="R358" s="37" t="str">
        <f t="shared" si="266"/>
        <v/>
      </c>
      <c r="S358" s="67">
        <f t="shared" si="272"/>
        <v>999999999</v>
      </c>
      <c r="T358" s="67" t="str">
        <f t="shared" si="267"/>
        <v/>
      </c>
      <c r="U358" s="68" t="str">
        <f>IFERROR(""&amp;INDEX(automaticUpdate,MATCH(Calculation!T358,changerange,0),1),"")</f>
        <v/>
      </c>
      <c r="V358" s="68" t="str">
        <f>IFERROR(IF(LEN(INDEX(Mindmap!$D$9:$D$407,MATCH(Calculation!T358,changerange,0),1))=0,"",INDEX(Mindmap!$D$9:$D$407,MATCH(Calculation!T358,changerange,0),1)),"")</f>
        <v/>
      </c>
      <c r="W358" s="67" t="str">
        <f t="shared" si="295"/>
        <v xml:space="preserve"> - </v>
      </c>
      <c r="X358" s="34" t="str">
        <f t="array" ref="X358">IFERROR(IF(AND(LEN(T358)&gt;0, Y358&gt;1),IF(MATCH(1,(IFERROR(SEARCH(T358&amp;".",$T$7:$T$406),0)),0)&gt;0,""),""),maxL)</f>
        <v/>
      </c>
      <c r="Y358" s="35" t="str">
        <f t="shared" si="273"/>
        <v/>
      </c>
      <c r="Z358" s="34" t="str">
        <f t="shared" si="268"/>
        <v/>
      </c>
      <c r="AA358" s="36" t="str">
        <f t="shared" si="269"/>
        <v/>
      </c>
      <c r="AB358" s="34" t="str">
        <f t="shared" si="296"/>
        <v/>
      </c>
      <c r="AC358" s="35" t="str">
        <f t="shared" si="297"/>
        <v/>
      </c>
      <c r="AH358" s="80" t="str">
        <f t="shared" si="270"/>
        <v/>
      </c>
      <c r="AI358" s="39" t="str">
        <f t="array" aca="1" ref="AI358" ca="1">IF(AND(X358="",ISNUMBER(Y358)),IF(Y358=1,IF($AJ$5&lt;=COUNTIF($Y$7:$Y$406,1),COUNTIF($Y$7:Y358,1),IFERROR(IF($BI$20="Y",0.5,1)*$AJ$5*COUNTIF($Y$7:Y358,1)/(1+COUNTIF($Y$7:$Y$406,1)), COUNTIF($Y$7:Y358,1))),
IF(OR(Y359=Y360,AND(Y359&gt;Y358,Y357&gt;=Y358)),AVERAGE(OFFSET(AJ358,0,0,IFERROR(MATCH(TRUE,Y359:$Y$406&lt;=Y358,0),406),1)),MIN(OFFSET(AJ358,0,0,IFERROR(MATCH(Y358,Y359:$Y$406,0),406),1)))),"")</f>
        <v/>
      </c>
      <c r="AJ358" s="40" t="str">
        <f>IF(ISNUMBER(X358),COUNT($X$7:X358),"")</f>
        <v/>
      </c>
      <c r="AL358" s="40" t="str">
        <f t="shared" si="274"/>
        <v/>
      </c>
      <c r="AM358" s="40" t="str">
        <f t="shared" si="275"/>
        <v/>
      </c>
      <c r="AP358" s="34" t="str">
        <f t="shared" si="276"/>
        <v/>
      </c>
      <c r="AQ358" s="34" t="str">
        <f t="shared" si="271"/>
        <v/>
      </c>
      <c r="AS358" s="5"/>
      <c r="AT358" s="16"/>
      <c r="AU358" s="16"/>
      <c r="AV358" s="108"/>
      <c r="AW358" s="109"/>
      <c r="AX358" s="34" t="str">
        <f t="shared" si="277"/>
        <v/>
      </c>
      <c r="AY358" s="34" t="str">
        <f t="shared" si="278"/>
        <v/>
      </c>
      <c r="BA358" s="91" t="str">
        <f>IF(OR(BB358="",BC358&lt;&gt;"",BD358&lt;&gt;""),"",COUNT($BA$6:BA357)+1)</f>
        <v/>
      </c>
      <c r="BB358" s="90" t="str">
        <f t="shared" si="282"/>
        <v/>
      </c>
      <c r="BC358" s="41" t="str">
        <f t="shared" si="279"/>
        <v>132</v>
      </c>
      <c r="BD358" s="34">
        <f>IF(ISNUMBER(MATCH(BB358,$BB$6:BB357,0)),2,"")</f>
        <v>2</v>
      </c>
      <c r="BE358" s="34" t="str">
        <f t="shared" si="280"/>
        <v/>
      </c>
      <c r="BK358" s="81">
        <f>IFERROR(IF(D358="",0,MATCH(D358,$D$6:D357,0)),0)+BL358</f>
        <v>0</v>
      </c>
      <c r="BL358" s="81">
        <f t="shared" si="281"/>
        <v>0</v>
      </c>
    </row>
    <row r="359" spans="2:64" x14ac:dyDescent="0.25">
      <c r="B359" s="5">
        <v>353</v>
      </c>
      <c r="C359" s="35" t="str">
        <f>IFERROR(IF(Calculation!D359="","",1),"")</f>
        <v/>
      </c>
      <c r="D359" s="67" t="str">
        <f>IFERROR(IF(INDEX(Mindmap!$B$9:$B$408,B359,1)=0,"",INDEX(Mindmap!$B$9:$B$408,B359,1)),"")</f>
        <v/>
      </c>
      <c r="E359" s="67">
        <f t="shared" si="265"/>
        <v>999999999</v>
      </c>
      <c r="F359" s="67" t="str">
        <f t="shared" si="283"/>
        <v/>
      </c>
      <c r="G359" s="67" t="str">
        <f t="shared" si="284"/>
        <v/>
      </c>
      <c r="H359" s="67" t="str">
        <f t="shared" si="285"/>
        <v/>
      </c>
      <c r="I359" s="67" t="str">
        <f t="shared" si="286"/>
        <v/>
      </c>
      <c r="J359" s="67" t="str">
        <f t="shared" si="287"/>
        <v/>
      </c>
      <c r="K359" s="67" t="str">
        <f t="shared" si="288"/>
        <v/>
      </c>
      <c r="L359" s="67" t="str">
        <f t="shared" si="289"/>
        <v/>
      </c>
      <c r="M359" s="67" t="str">
        <f t="shared" si="290"/>
        <v/>
      </c>
      <c r="N359" s="67" t="str">
        <f t="shared" si="291"/>
        <v/>
      </c>
      <c r="O359" s="67" t="str">
        <f t="shared" si="292"/>
        <v/>
      </c>
      <c r="P359" s="67" t="str">
        <f t="shared" si="293"/>
        <v/>
      </c>
      <c r="Q359" s="67" t="str">
        <f t="shared" si="294"/>
        <v/>
      </c>
      <c r="R359" s="37" t="str">
        <f t="shared" si="266"/>
        <v/>
      </c>
      <c r="S359" s="67">
        <f t="shared" si="272"/>
        <v>999999999</v>
      </c>
      <c r="T359" s="67" t="str">
        <f t="shared" si="267"/>
        <v/>
      </c>
      <c r="U359" s="68" t="str">
        <f>IFERROR(""&amp;INDEX(automaticUpdate,MATCH(Calculation!T359,changerange,0),1),"")</f>
        <v/>
      </c>
      <c r="V359" s="68" t="str">
        <f>IFERROR(IF(LEN(INDEX(Mindmap!$D$9:$D$407,MATCH(Calculation!T359,changerange,0),1))=0,"",INDEX(Mindmap!$D$9:$D$407,MATCH(Calculation!T359,changerange,0),1)),"")</f>
        <v/>
      </c>
      <c r="W359" s="67" t="str">
        <f t="shared" si="295"/>
        <v xml:space="preserve"> - </v>
      </c>
      <c r="X359" s="34" t="str">
        <f t="array" ref="X359">IFERROR(IF(AND(LEN(T359)&gt;0, Y359&gt;1),IF(MATCH(1,(IFERROR(SEARCH(T359&amp;".",$T$7:$T$406),0)),0)&gt;0,""),""),maxL)</f>
        <v/>
      </c>
      <c r="Y359" s="35" t="str">
        <f t="shared" si="273"/>
        <v/>
      </c>
      <c r="Z359" s="34" t="str">
        <f t="shared" si="268"/>
        <v/>
      </c>
      <c r="AA359" s="36" t="str">
        <f t="shared" si="269"/>
        <v/>
      </c>
      <c r="AB359" s="34" t="str">
        <f t="shared" si="296"/>
        <v/>
      </c>
      <c r="AC359" s="35" t="str">
        <f t="shared" si="297"/>
        <v/>
      </c>
      <c r="AH359" s="80" t="str">
        <f t="shared" si="270"/>
        <v/>
      </c>
      <c r="AI359" s="39" t="str">
        <f t="array" aca="1" ref="AI359" ca="1">IF(AND(X359="",ISNUMBER(Y359)),IF(Y359=1,IF($AJ$5&lt;=COUNTIF($Y$7:$Y$406,1),COUNTIF($Y$7:Y359,1),IFERROR(IF($BI$20="Y",0.5,1)*$AJ$5*COUNTIF($Y$7:Y359,1)/(1+COUNTIF($Y$7:$Y$406,1)), COUNTIF($Y$7:Y359,1))),
IF(OR(Y360=Y361,AND(Y360&gt;Y359,Y358&gt;=Y359)),AVERAGE(OFFSET(AJ359,0,0,IFERROR(MATCH(TRUE,Y360:$Y$406&lt;=Y359,0),406),1)),MIN(OFFSET(AJ359,0,0,IFERROR(MATCH(Y359,Y360:$Y$406,0),406),1)))),"")</f>
        <v/>
      </c>
      <c r="AJ359" s="40" t="str">
        <f>IF(ISNUMBER(X359),COUNT($X$7:X359),"")</f>
        <v/>
      </c>
      <c r="AL359" s="40" t="str">
        <f t="shared" si="274"/>
        <v/>
      </c>
      <c r="AM359" s="40" t="str">
        <f t="shared" si="275"/>
        <v/>
      </c>
      <c r="AP359" s="34" t="str">
        <f t="shared" si="276"/>
        <v/>
      </c>
      <c r="AQ359" s="34" t="str">
        <f t="shared" si="271"/>
        <v/>
      </c>
      <c r="AS359" s="5"/>
      <c r="AT359" s="16"/>
      <c r="AU359" s="16"/>
      <c r="AV359" s="108"/>
      <c r="AW359" s="109"/>
      <c r="AX359" s="34" t="str">
        <f t="shared" si="277"/>
        <v/>
      </c>
      <c r="AY359" s="34" t="str">
        <f t="shared" si="278"/>
        <v/>
      </c>
      <c r="BA359" s="91" t="str">
        <f>IF(OR(BB359="",BC359&lt;&gt;"",BD359&lt;&gt;""),"",COUNT($BA$6:BA358)+1)</f>
        <v/>
      </c>
      <c r="BB359" s="90" t="str">
        <f t="shared" si="282"/>
        <v/>
      </c>
      <c r="BC359" s="41" t="str">
        <f t="shared" si="279"/>
        <v>132</v>
      </c>
      <c r="BD359" s="34">
        <f>IF(ISNUMBER(MATCH(BB359,$BB$6:BB358,0)),2,"")</f>
        <v>2</v>
      </c>
      <c r="BE359" s="34" t="str">
        <f t="shared" si="280"/>
        <v/>
      </c>
      <c r="BK359" s="81">
        <f>IFERROR(IF(D359="",0,MATCH(D359,$D$6:D358,0)),0)+BL359</f>
        <v>0</v>
      </c>
      <c r="BL359" s="81">
        <f t="shared" si="281"/>
        <v>0</v>
      </c>
    </row>
    <row r="360" spans="2:64" x14ac:dyDescent="0.25">
      <c r="B360" s="5">
        <v>354</v>
      </c>
      <c r="C360" s="35" t="str">
        <f>IFERROR(IF(Calculation!D360="","",1),"")</f>
        <v/>
      </c>
      <c r="D360" s="67" t="str">
        <f>IFERROR(IF(INDEX(Mindmap!$B$9:$B$408,B360,1)=0,"",INDEX(Mindmap!$B$9:$B$408,B360,1)),"")</f>
        <v/>
      </c>
      <c r="E360" s="67">
        <f t="shared" si="265"/>
        <v>999999999</v>
      </c>
      <c r="F360" s="67" t="str">
        <f t="shared" si="283"/>
        <v/>
      </c>
      <c r="G360" s="67" t="str">
        <f t="shared" si="284"/>
        <v/>
      </c>
      <c r="H360" s="67" t="str">
        <f t="shared" si="285"/>
        <v/>
      </c>
      <c r="I360" s="67" t="str">
        <f t="shared" si="286"/>
        <v/>
      </c>
      <c r="J360" s="67" t="str">
        <f t="shared" si="287"/>
        <v/>
      </c>
      <c r="K360" s="67" t="str">
        <f t="shared" si="288"/>
        <v/>
      </c>
      <c r="L360" s="67" t="str">
        <f t="shared" si="289"/>
        <v/>
      </c>
      <c r="M360" s="67" t="str">
        <f t="shared" si="290"/>
        <v/>
      </c>
      <c r="N360" s="67" t="str">
        <f t="shared" si="291"/>
        <v/>
      </c>
      <c r="O360" s="67" t="str">
        <f t="shared" si="292"/>
        <v/>
      </c>
      <c r="P360" s="67" t="str">
        <f t="shared" si="293"/>
        <v/>
      </c>
      <c r="Q360" s="67" t="str">
        <f t="shared" si="294"/>
        <v/>
      </c>
      <c r="R360" s="37" t="str">
        <f t="shared" si="266"/>
        <v/>
      </c>
      <c r="S360" s="67">
        <f t="shared" si="272"/>
        <v>999999999</v>
      </c>
      <c r="T360" s="67" t="str">
        <f t="shared" si="267"/>
        <v/>
      </c>
      <c r="U360" s="68" t="str">
        <f>IFERROR(""&amp;INDEX(automaticUpdate,MATCH(Calculation!T360,changerange,0),1),"")</f>
        <v/>
      </c>
      <c r="V360" s="68" t="str">
        <f>IFERROR(IF(LEN(INDEX(Mindmap!$D$9:$D$407,MATCH(Calculation!T360,changerange,0),1))=0,"",INDEX(Mindmap!$D$9:$D$407,MATCH(Calculation!T360,changerange,0),1)),"")</f>
        <v/>
      </c>
      <c r="W360" s="67" t="str">
        <f t="shared" si="295"/>
        <v xml:space="preserve"> - </v>
      </c>
      <c r="X360" s="34" t="str">
        <f t="array" ref="X360">IFERROR(IF(AND(LEN(T360)&gt;0, Y360&gt;1),IF(MATCH(1,(IFERROR(SEARCH(T360&amp;".",$T$7:$T$406),0)),0)&gt;0,""),""),maxL)</f>
        <v/>
      </c>
      <c r="Y360" s="35" t="str">
        <f t="shared" si="273"/>
        <v/>
      </c>
      <c r="Z360" s="34" t="str">
        <f t="shared" si="268"/>
        <v/>
      </c>
      <c r="AA360" s="36" t="str">
        <f t="shared" si="269"/>
        <v/>
      </c>
      <c r="AB360" s="34" t="str">
        <f t="shared" si="296"/>
        <v/>
      </c>
      <c r="AC360" s="35" t="str">
        <f t="shared" si="297"/>
        <v/>
      </c>
      <c r="AH360" s="80" t="str">
        <f t="shared" si="270"/>
        <v/>
      </c>
      <c r="AI360" s="39" t="str">
        <f t="array" aca="1" ref="AI360" ca="1">IF(AND(X360="",ISNUMBER(Y360)),IF(Y360=1,IF($AJ$5&lt;=COUNTIF($Y$7:$Y$406,1),COUNTIF($Y$7:Y360,1),IFERROR(IF($BI$20="Y",0.5,1)*$AJ$5*COUNTIF($Y$7:Y360,1)/(1+COUNTIF($Y$7:$Y$406,1)), COUNTIF($Y$7:Y360,1))),
IF(OR(Y361=Y362,AND(Y361&gt;Y360,Y359&gt;=Y360)),AVERAGE(OFFSET(AJ360,0,0,IFERROR(MATCH(TRUE,Y361:$Y$406&lt;=Y360,0),406),1)),MIN(OFFSET(AJ360,0,0,IFERROR(MATCH(Y360,Y361:$Y$406,0),406),1)))),"")</f>
        <v/>
      </c>
      <c r="AJ360" s="40" t="str">
        <f>IF(ISNUMBER(X360),COUNT($X$7:X360),"")</f>
        <v/>
      </c>
      <c r="AL360" s="40" t="str">
        <f t="shared" si="274"/>
        <v/>
      </c>
      <c r="AM360" s="40" t="str">
        <f t="shared" si="275"/>
        <v/>
      </c>
      <c r="AP360" s="34" t="str">
        <f t="shared" si="276"/>
        <v/>
      </c>
      <c r="AQ360" s="34" t="str">
        <f t="shared" si="271"/>
        <v/>
      </c>
      <c r="AS360" s="5"/>
      <c r="AT360" s="16"/>
      <c r="AU360" s="16"/>
      <c r="AV360" s="108"/>
      <c r="AW360" s="109"/>
      <c r="AX360" s="34" t="str">
        <f t="shared" si="277"/>
        <v/>
      </c>
      <c r="AY360" s="34" t="str">
        <f t="shared" si="278"/>
        <v/>
      </c>
      <c r="BA360" s="91" t="str">
        <f>IF(OR(BB360="",BC360&lt;&gt;"",BD360&lt;&gt;""),"",COUNT($BA$6:BA359)+1)</f>
        <v/>
      </c>
      <c r="BB360" s="90" t="str">
        <f t="shared" si="282"/>
        <v/>
      </c>
      <c r="BC360" s="41" t="str">
        <f t="shared" si="279"/>
        <v>132</v>
      </c>
      <c r="BD360" s="34">
        <f>IF(ISNUMBER(MATCH(BB360,$BB$6:BB359,0)),2,"")</f>
        <v>2</v>
      </c>
      <c r="BE360" s="34" t="str">
        <f t="shared" si="280"/>
        <v/>
      </c>
      <c r="BK360" s="81">
        <f>IFERROR(IF(D360="",0,MATCH(D360,$D$6:D359,0)),0)+BL360</f>
        <v>0</v>
      </c>
      <c r="BL360" s="81">
        <f t="shared" si="281"/>
        <v>0</v>
      </c>
    </row>
    <row r="361" spans="2:64" x14ac:dyDescent="0.25">
      <c r="B361" s="5">
        <v>355</v>
      </c>
      <c r="C361" s="35" t="str">
        <f>IFERROR(IF(Calculation!D361="","",1),"")</f>
        <v/>
      </c>
      <c r="D361" s="67" t="str">
        <f>IFERROR(IF(INDEX(Mindmap!$B$9:$B$408,B361,1)=0,"",INDEX(Mindmap!$B$9:$B$408,B361,1)),"")</f>
        <v/>
      </c>
      <c r="E361" s="67">
        <f t="shared" si="265"/>
        <v>999999999</v>
      </c>
      <c r="F361" s="67" t="str">
        <f t="shared" si="283"/>
        <v/>
      </c>
      <c r="G361" s="67" t="str">
        <f t="shared" si="284"/>
        <v/>
      </c>
      <c r="H361" s="67" t="str">
        <f t="shared" si="285"/>
        <v/>
      </c>
      <c r="I361" s="67" t="str">
        <f t="shared" si="286"/>
        <v/>
      </c>
      <c r="J361" s="67" t="str">
        <f t="shared" si="287"/>
        <v/>
      </c>
      <c r="K361" s="67" t="str">
        <f t="shared" si="288"/>
        <v/>
      </c>
      <c r="L361" s="67" t="str">
        <f t="shared" si="289"/>
        <v/>
      </c>
      <c r="M361" s="67" t="str">
        <f t="shared" si="290"/>
        <v/>
      </c>
      <c r="N361" s="67" t="str">
        <f t="shared" si="291"/>
        <v/>
      </c>
      <c r="O361" s="67" t="str">
        <f t="shared" si="292"/>
        <v/>
      </c>
      <c r="P361" s="67" t="str">
        <f t="shared" si="293"/>
        <v/>
      </c>
      <c r="Q361" s="67" t="str">
        <f t="shared" si="294"/>
        <v/>
      </c>
      <c r="R361" s="37" t="str">
        <f t="shared" si="266"/>
        <v/>
      </c>
      <c r="S361" s="67">
        <f t="shared" si="272"/>
        <v>999999999</v>
      </c>
      <c r="T361" s="67" t="str">
        <f t="shared" si="267"/>
        <v/>
      </c>
      <c r="U361" s="68" t="str">
        <f>IFERROR(""&amp;INDEX(automaticUpdate,MATCH(Calculation!T361,changerange,0),1),"")</f>
        <v/>
      </c>
      <c r="V361" s="68" t="str">
        <f>IFERROR(IF(LEN(INDEX(Mindmap!$D$9:$D$407,MATCH(Calculation!T361,changerange,0),1))=0,"",INDEX(Mindmap!$D$9:$D$407,MATCH(Calculation!T361,changerange,0),1)),"")</f>
        <v/>
      </c>
      <c r="W361" s="67" t="str">
        <f t="shared" si="295"/>
        <v xml:space="preserve"> - </v>
      </c>
      <c r="X361" s="34" t="str">
        <f t="array" ref="X361">IFERROR(IF(AND(LEN(T361)&gt;0, Y361&gt;1),IF(MATCH(1,(IFERROR(SEARCH(T361&amp;".",$T$7:$T$406),0)),0)&gt;0,""),""),maxL)</f>
        <v/>
      </c>
      <c r="Y361" s="35" t="str">
        <f t="shared" si="273"/>
        <v/>
      </c>
      <c r="Z361" s="34" t="str">
        <f t="shared" si="268"/>
        <v/>
      </c>
      <c r="AA361" s="36" t="str">
        <f t="shared" si="269"/>
        <v/>
      </c>
      <c r="AB361" s="34" t="str">
        <f t="shared" si="296"/>
        <v/>
      </c>
      <c r="AC361" s="35" t="str">
        <f t="shared" si="297"/>
        <v/>
      </c>
      <c r="AH361" s="80" t="str">
        <f t="shared" si="270"/>
        <v/>
      </c>
      <c r="AI361" s="39" t="str">
        <f t="array" aca="1" ref="AI361" ca="1">IF(AND(X361="",ISNUMBER(Y361)),IF(Y361=1,IF($AJ$5&lt;=COUNTIF($Y$7:$Y$406,1),COUNTIF($Y$7:Y361,1),IFERROR(IF($BI$20="Y",0.5,1)*$AJ$5*COUNTIF($Y$7:Y361,1)/(1+COUNTIF($Y$7:$Y$406,1)), COUNTIF($Y$7:Y361,1))),
IF(OR(Y362=Y363,AND(Y362&gt;Y361,Y360&gt;=Y361)),AVERAGE(OFFSET(AJ361,0,0,IFERROR(MATCH(TRUE,Y362:$Y$406&lt;=Y361,0),406),1)),MIN(OFFSET(AJ361,0,0,IFERROR(MATCH(Y361,Y362:$Y$406,0),406),1)))),"")</f>
        <v/>
      </c>
      <c r="AJ361" s="40" t="str">
        <f>IF(ISNUMBER(X361),COUNT($X$7:X361),"")</f>
        <v/>
      </c>
      <c r="AL361" s="40" t="str">
        <f t="shared" si="274"/>
        <v/>
      </c>
      <c r="AM361" s="40" t="str">
        <f t="shared" si="275"/>
        <v/>
      </c>
      <c r="AP361" s="34" t="str">
        <f t="shared" si="276"/>
        <v/>
      </c>
      <c r="AQ361" s="34" t="str">
        <f t="shared" si="271"/>
        <v/>
      </c>
      <c r="AS361" s="5"/>
      <c r="AT361" s="16"/>
      <c r="AU361" s="16"/>
      <c r="AV361" s="108"/>
      <c r="AW361" s="109"/>
      <c r="AX361" s="34" t="str">
        <f t="shared" si="277"/>
        <v/>
      </c>
      <c r="AY361" s="34" t="str">
        <f t="shared" si="278"/>
        <v/>
      </c>
      <c r="BA361" s="91" t="str">
        <f>IF(OR(BB361="",BC361&lt;&gt;"",BD361&lt;&gt;""),"",COUNT($BA$6:BA360)+1)</f>
        <v/>
      </c>
      <c r="BB361" s="90" t="str">
        <f t="shared" si="282"/>
        <v/>
      </c>
      <c r="BC361" s="41" t="str">
        <f t="shared" si="279"/>
        <v>132</v>
      </c>
      <c r="BD361" s="34">
        <f>IF(ISNUMBER(MATCH(BB361,$BB$6:BB360,0)),2,"")</f>
        <v>2</v>
      </c>
      <c r="BE361" s="34" t="str">
        <f t="shared" si="280"/>
        <v/>
      </c>
      <c r="BK361" s="81">
        <f>IFERROR(IF(D361="",0,MATCH(D361,$D$6:D360,0)),0)+BL361</f>
        <v>0</v>
      </c>
      <c r="BL361" s="81">
        <f t="shared" si="281"/>
        <v>0</v>
      </c>
    </row>
    <row r="362" spans="2:64" x14ac:dyDescent="0.25">
      <c r="B362" s="5">
        <v>356</v>
      </c>
      <c r="C362" s="35" t="str">
        <f>IFERROR(IF(Calculation!D362="","",1),"")</f>
        <v/>
      </c>
      <c r="D362" s="67" t="str">
        <f>IFERROR(IF(INDEX(Mindmap!$B$9:$B$408,B362,1)=0,"",INDEX(Mindmap!$B$9:$B$408,B362,1)),"")</f>
        <v/>
      </c>
      <c r="E362" s="67">
        <f t="shared" si="265"/>
        <v>999999999</v>
      </c>
      <c r="F362" s="67" t="str">
        <f t="shared" si="283"/>
        <v/>
      </c>
      <c r="G362" s="67" t="str">
        <f t="shared" si="284"/>
        <v/>
      </c>
      <c r="H362" s="67" t="str">
        <f t="shared" si="285"/>
        <v/>
      </c>
      <c r="I362" s="67" t="str">
        <f t="shared" si="286"/>
        <v/>
      </c>
      <c r="J362" s="67" t="str">
        <f t="shared" si="287"/>
        <v/>
      </c>
      <c r="K362" s="67" t="str">
        <f t="shared" si="288"/>
        <v/>
      </c>
      <c r="L362" s="67" t="str">
        <f t="shared" si="289"/>
        <v/>
      </c>
      <c r="M362" s="67" t="str">
        <f t="shared" si="290"/>
        <v/>
      </c>
      <c r="N362" s="67" t="str">
        <f t="shared" si="291"/>
        <v/>
      </c>
      <c r="O362" s="67" t="str">
        <f t="shared" si="292"/>
        <v/>
      </c>
      <c r="P362" s="67" t="str">
        <f t="shared" si="293"/>
        <v/>
      </c>
      <c r="Q362" s="67" t="str">
        <f t="shared" si="294"/>
        <v/>
      </c>
      <c r="R362" s="37" t="str">
        <f t="shared" si="266"/>
        <v/>
      </c>
      <c r="S362" s="67">
        <f t="shared" si="272"/>
        <v>999999999</v>
      </c>
      <c r="T362" s="67" t="str">
        <f t="shared" si="267"/>
        <v/>
      </c>
      <c r="U362" s="68" t="str">
        <f>IFERROR(""&amp;INDEX(automaticUpdate,MATCH(Calculation!T362,changerange,0),1),"")</f>
        <v/>
      </c>
      <c r="V362" s="68" t="str">
        <f>IFERROR(IF(LEN(INDEX(Mindmap!$D$9:$D$407,MATCH(Calculation!T362,changerange,0),1))=0,"",INDEX(Mindmap!$D$9:$D$407,MATCH(Calculation!T362,changerange,0),1)),"")</f>
        <v/>
      </c>
      <c r="W362" s="67" t="str">
        <f t="shared" si="295"/>
        <v xml:space="preserve"> - </v>
      </c>
      <c r="X362" s="34" t="str">
        <f t="array" ref="X362">IFERROR(IF(AND(LEN(T362)&gt;0, Y362&gt;1),IF(MATCH(1,(IFERROR(SEARCH(T362&amp;".",$T$7:$T$406),0)),0)&gt;0,""),""),maxL)</f>
        <v/>
      </c>
      <c r="Y362" s="35" t="str">
        <f t="shared" si="273"/>
        <v/>
      </c>
      <c r="Z362" s="34" t="str">
        <f t="shared" si="268"/>
        <v/>
      </c>
      <c r="AA362" s="36" t="str">
        <f t="shared" si="269"/>
        <v/>
      </c>
      <c r="AB362" s="34" t="str">
        <f t="shared" si="296"/>
        <v/>
      </c>
      <c r="AC362" s="35" t="str">
        <f t="shared" si="297"/>
        <v/>
      </c>
      <c r="AH362" s="80" t="str">
        <f t="shared" si="270"/>
        <v/>
      </c>
      <c r="AI362" s="39" t="str">
        <f t="array" aca="1" ref="AI362" ca="1">IF(AND(X362="",ISNUMBER(Y362)),IF(Y362=1,IF($AJ$5&lt;=COUNTIF($Y$7:$Y$406,1),COUNTIF($Y$7:Y362,1),IFERROR(IF($BI$20="Y",0.5,1)*$AJ$5*COUNTIF($Y$7:Y362,1)/(1+COUNTIF($Y$7:$Y$406,1)), COUNTIF($Y$7:Y362,1))),
IF(OR(Y363=Y364,AND(Y363&gt;Y362,Y361&gt;=Y362)),AVERAGE(OFFSET(AJ362,0,0,IFERROR(MATCH(TRUE,Y363:$Y$406&lt;=Y362,0),406),1)),MIN(OFFSET(AJ362,0,0,IFERROR(MATCH(Y362,Y363:$Y$406,0),406),1)))),"")</f>
        <v/>
      </c>
      <c r="AJ362" s="40" t="str">
        <f>IF(ISNUMBER(X362),COUNT($X$7:X362),"")</f>
        <v/>
      </c>
      <c r="AL362" s="40" t="str">
        <f t="shared" si="274"/>
        <v/>
      </c>
      <c r="AM362" s="40" t="str">
        <f t="shared" si="275"/>
        <v/>
      </c>
      <c r="AP362" s="34" t="str">
        <f t="shared" si="276"/>
        <v/>
      </c>
      <c r="AQ362" s="34" t="str">
        <f t="shared" si="271"/>
        <v/>
      </c>
      <c r="AS362" s="5"/>
      <c r="AT362" s="16"/>
      <c r="AU362" s="16"/>
      <c r="AV362" s="108"/>
      <c r="AW362" s="109"/>
      <c r="AX362" s="34" t="str">
        <f t="shared" si="277"/>
        <v/>
      </c>
      <c r="AY362" s="34" t="str">
        <f t="shared" si="278"/>
        <v/>
      </c>
      <c r="BA362" s="91" t="str">
        <f>IF(OR(BB362="",BC362&lt;&gt;"",BD362&lt;&gt;""),"",COUNT($BA$6:BA361)+1)</f>
        <v/>
      </c>
      <c r="BB362" s="90" t="str">
        <f t="shared" si="282"/>
        <v/>
      </c>
      <c r="BC362" s="41" t="str">
        <f t="shared" si="279"/>
        <v>132</v>
      </c>
      <c r="BD362" s="34">
        <f>IF(ISNUMBER(MATCH(BB362,$BB$6:BB361,0)),2,"")</f>
        <v>2</v>
      </c>
      <c r="BE362" s="34" t="str">
        <f t="shared" si="280"/>
        <v/>
      </c>
      <c r="BK362" s="81">
        <f>IFERROR(IF(D362="",0,MATCH(D362,$D$6:D361,0)),0)+BL362</f>
        <v>0</v>
      </c>
      <c r="BL362" s="81">
        <f t="shared" si="281"/>
        <v>0</v>
      </c>
    </row>
    <row r="363" spans="2:64" x14ac:dyDescent="0.25">
      <c r="B363" s="5">
        <v>357</v>
      </c>
      <c r="C363" s="35" t="str">
        <f>IFERROR(IF(Calculation!D363="","",1),"")</f>
        <v/>
      </c>
      <c r="D363" s="67" t="str">
        <f>IFERROR(IF(INDEX(Mindmap!$B$9:$B$408,B363,1)=0,"",INDEX(Mindmap!$B$9:$B$408,B363,1)),"")</f>
        <v/>
      </c>
      <c r="E363" s="67">
        <f t="shared" si="265"/>
        <v>999999999</v>
      </c>
      <c r="F363" s="67" t="str">
        <f t="shared" si="283"/>
        <v/>
      </c>
      <c r="G363" s="67" t="str">
        <f t="shared" si="284"/>
        <v/>
      </c>
      <c r="H363" s="67" t="str">
        <f t="shared" si="285"/>
        <v/>
      </c>
      <c r="I363" s="67" t="str">
        <f t="shared" si="286"/>
        <v/>
      </c>
      <c r="J363" s="67" t="str">
        <f t="shared" si="287"/>
        <v/>
      </c>
      <c r="K363" s="67" t="str">
        <f t="shared" si="288"/>
        <v/>
      </c>
      <c r="L363" s="67" t="str">
        <f t="shared" si="289"/>
        <v/>
      </c>
      <c r="M363" s="67" t="str">
        <f t="shared" si="290"/>
        <v/>
      </c>
      <c r="N363" s="67" t="str">
        <f t="shared" si="291"/>
        <v/>
      </c>
      <c r="O363" s="67" t="str">
        <f t="shared" si="292"/>
        <v/>
      </c>
      <c r="P363" s="67" t="str">
        <f t="shared" si="293"/>
        <v/>
      </c>
      <c r="Q363" s="67" t="str">
        <f t="shared" si="294"/>
        <v/>
      </c>
      <c r="R363" s="37" t="str">
        <f t="shared" si="266"/>
        <v/>
      </c>
      <c r="S363" s="67">
        <f t="shared" si="272"/>
        <v>999999999</v>
      </c>
      <c r="T363" s="67" t="str">
        <f t="shared" si="267"/>
        <v/>
      </c>
      <c r="U363" s="68" t="str">
        <f>IFERROR(""&amp;INDEX(automaticUpdate,MATCH(Calculation!T363,changerange,0),1),"")</f>
        <v/>
      </c>
      <c r="V363" s="68" t="str">
        <f>IFERROR(IF(LEN(INDEX(Mindmap!$D$9:$D$407,MATCH(Calculation!T363,changerange,0),1))=0,"",INDEX(Mindmap!$D$9:$D$407,MATCH(Calculation!T363,changerange,0),1)),"")</f>
        <v/>
      </c>
      <c r="W363" s="67" t="str">
        <f t="shared" si="295"/>
        <v xml:space="preserve"> - </v>
      </c>
      <c r="X363" s="34" t="str">
        <f t="array" ref="X363">IFERROR(IF(AND(LEN(T363)&gt;0, Y363&gt;1),IF(MATCH(1,(IFERROR(SEARCH(T363&amp;".",$T$7:$T$406),0)),0)&gt;0,""),""),maxL)</f>
        <v/>
      </c>
      <c r="Y363" s="35" t="str">
        <f t="shared" si="273"/>
        <v/>
      </c>
      <c r="Z363" s="34" t="str">
        <f t="shared" si="268"/>
        <v/>
      </c>
      <c r="AA363" s="36" t="str">
        <f t="shared" si="269"/>
        <v/>
      </c>
      <c r="AB363" s="34" t="str">
        <f t="shared" si="296"/>
        <v/>
      </c>
      <c r="AC363" s="35" t="str">
        <f t="shared" si="297"/>
        <v/>
      </c>
      <c r="AH363" s="80" t="str">
        <f t="shared" si="270"/>
        <v/>
      </c>
      <c r="AI363" s="39" t="str">
        <f t="array" aca="1" ref="AI363" ca="1">IF(AND(X363="",ISNUMBER(Y363)),IF(Y363=1,IF($AJ$5&lt;=COUNTIF($Y$7:$Y$406,1),COUNTIF($Y$7:Y363,1),IFERROR(IF($BI$20="Y",0.5,1)*$AJ$5*COUNTIF($Y$7:Y363,1)/(1+COUNTIF($Y$7:$Y$406,1)), COUNTIF($Y$7:Y363,1))),
IF(OR(Y364=Y365,AND(Y364&gt;Y363,Y362&gt;=Y363)),AVERAGE(OFFSET(AJ363,0,0,IFERROR(MATCH(TRUE,Y364:$Y$406&lt;=Y363,0),406),1)),MIN(OFFSET(AJ363,0,0,IFERROR(MATCH(Y363,Y364:$Y$406,0),406),1)))),"")</f>
        <v/>
      </c>
      <c r="AJ363" s="40" t="str">
        <f>IF(ISNUMBER(X363),COUNT($X$7:X363),"")</f>
        <v/>
      </c>
      <c r="AL363" s="40" t="str">
        <f t="shared" si="274"/>
        <v/>
      </c>
      <c r="AM363" s="40" t="str">
        <f t="shared" si="275"/>
        <v/>
      </c>
      <c r="AP363" s="34" t="str">
        <f t="shared" si="276"/>
        <v/>
      </c>
      <c r="AQ363" s="34" t="str">
        <f t="shared" si="271"/>
        <v/>
      </c>
      <c r="AS363" s="5"/>
      <c r="AT363" s="16"/>
      <c r="AU363" s="16"/>
      <c r="AV363" s="108"/>
      <c r="AW363" s="109"/>
      <c r="AX363" s="34" t="str">
        <f t="shared" si="277"/>
        <v/>
      </c>
      <c r="AY363" s="34" t="str">
        <f t="shared" si="278"/>
        <v/>
      </c>
      <c r="BA363" s="91" t="str">
        <f>IF(OR(BB363="",BC363&lt;&gt;"",BD363&lt;&gt;""),"",COUNT($BA$6:BA362)+1)</f>
        <v/>
      </c>
      <c r="BB363" s="90" t="str">
        <f t="shared" si="282"/>
        <v/>
      </c>
      <c r="BC363" s="41" t="str">
        <f t="shared" si="279"/>
        <v>132</v>
      </c>
      <c r="BD363" s="34">
        <f>IF(ISNUMBER(MATCH(BB363,$BB$6:BB362,0)),2,"")</f>
        <v>2</v>
      </c>
      <c r="BE363" s="34" t="str">
        <f t="shared" si="280"/>
        <v/>
      </c>
      <c r="BK363" s="81">
        <f>IFERROR(IF(D363="",0,MATCH(D363,$D$6:D362,0)),0)+BL363</f>
        <v>0</v>
      </c>
      <c r="BL363" s="81">
        <f t="shared" si="281"/>
        <v>0</v>
      </c>
    </row>
    <row r="364" spans="2:64" x14ac:dyDescent="0.25">
      <c r="B364" s="5">
        <v>358</v>
      </c>
      <c r="C364" s="35" t="str">
        <f>IFERROR(IF(Calculation!D364="","",1),"")</f>
        <v/>
      </c>
      <c r="D364" s="67" t="str">
        <f>IFERROR(IF(INDEX(Mindmap!$B$9:$B$408,B364,1)=0,"",INDEX(Mindmap!$B$9:$B$408,B364,1)),"")</f>
        <v/>
      </c>
      <c r="E364" s="67">
        <f t="shared" si="265"/>
        <v>999999999</v>
      </c>
      <c r="F364" s="67" t="str">
        <f t="shared" si="283"/>
        <v/>
      </c>
      <c r="G364" s="67" t="str">
        <f t="shared" si="284"/>
        <v/>
      </c>
      <c r="H364" s="67" t="str">
        <f t="shared" si="285"/>
        <v/>
      </c>
      <c r="I364" s="67" t="str">
        <f t="shared" si="286"/>
        <v/>
      </c>
      <c r="J364" s="67" t="str">
        <f t="shared" si="287"/>
        <v/>
      </c>
      <c r="K364" s="67" t="str">
        <f t="shared" si="288"/>
        <v/>
      </c>
      <c r="L364" s="67" t="str">
        <f t="shared" si="289"/>
        <v/>
      </c>
      <c r="M364" s="67" t="str">
        <f t="shared" si="290"/>
        <v/>
      </c>
      <c r="N364" s="67" t="str">
        <f t="shared" si="291"/>
        <v/>
      </c>
      <c r="O364" s="67" t="str">
        <f t="shared" si="292"/>
        <v/>
      </c>
      <c r="P364" s="67" t="str">
        <f t="shared" si="293"/>
        <v/>
      </c>
      <c r="Q364" s="67" t="str">
        <f t="shared" si="294"/>
        <v/>
      </c>
      <c r="R364" s="37" t="str">
        <f t="shared" si="266"/>
        <v/>
      </c>
      <c r="S364" s="67">
        <f t="shared" si="272"/>
        <v>999999999</v>
      </c>
      <c r="T364" s="67" t="str">
        <f t="shared" si="267"/>
        <v/>
      </c>
      <c r="U364" s="68" t="str">
        <f>IFERROR(""&amp;INDEX(automaticUpdate,MATCH(Calculation!T364,changerange,0),1),"")</f>
        <v/>
      </c>
      <c r="V364" s="68" t="str">
        <f>IFERROR(IF(LEN(INDEX(Mindmap!$D$9:$D$407,MATCH(Calculation!T364,changerange,0),1))=0,"",INDEX(Mindmap!$D$9:$D$407,MATCH(Calculation!T364,changerange,0),1)),"")</f>
        <v/>
      </c>
      <c r="W364" s="67" t="str">
        <f t="shared" si="295"/>
        <v xml:space="preserve"> - </v>
      </c>
      <c r="X364" s="34" t="str">
        <f t="array" ref="X364">IFERROR(IF(AND(LEN(T364)&gt;0, Y364&gt;1),IF(MATCH(1,(IFERROR(SEARCH(T364&amp;".",$T$7:$T$406),0)),0)&gt;0,""),""),maxL)</f>
        <v/>
      </c>
      <c r="Y364" s="35" t="str">
        <f t="shared" si="273"/>
        <v/>
      </c>
      <c r="Z364" s="34" t="str">
        <f t="shared" si="268"/>
        <v/>
      </c>
      <c r="AA364" s="36" t="str">
        <f t="shared" si="269"/>
        <v/>
      </c>
      <c r="AB364" s="34" t="str">
        <f t="shared" si="296"/>
        <v/>
      </c>
      <c r="AC364" s="35" t="str">
        <f t="shared" si="297"/>
        <v/>
      </c>
      <c r="AH364" s="80" t="str">
        <f t="shared" si="270"/>
        <v/>
      </c>
      <c r="AI364" s="39" t="str">
        <f t="array" aca="1" ref="AI364" ca="1">IF(AND(X364="",ISNUMBER(Y364)),IF(Y364=1,IF($AJ$5&lt;=COUNTIF($Y$7:$Y$406,1),COUNTIF($Y$7:Y364,1),IFERROR(IF($BI$20="Y",0.5,1)*$AJ$5*COUNTIF($Y$7:Y364,1)/(1+COUNTIF($Y$7:$Y$406,1)), COUNTIF($Y$7:Y364,1))),
IF(OR(Y365=Y366,AND(Y365&gt;Y364,Y363&gt;=Y364)),AVERAGE(OFFSET(AJ364,0,0,IFERROR(MATCH(TRUE,Y365:$Y$406&lt;=Y364,0),406),1)),MIN(OFFSET(AJ364,0,0,IFERROR(MATCH(Y364,Y365:$Y$406,0),406),1)))),"")</f>
        <v/>
      </c>
      <c r="AJ364" s="40" t="str">
        <f>IF(ISNUMBER(X364),COUNT($X$7:X364),"")</f>
        <v/>
      </c>
      <c r="AL364" s="40" t="str">
        <f t="shared" si="274"/>
        <v/>
      </c>
      <c r="AM364" s="40" t="str">
        <f t="shared" si="275"/>
        <v/>
      </c>
      <c r="AP364" s="34" t="str">
        <f t="shared" si="276"/>
        <v/>
      </c>
      <c r="AQ364" s="34" t="str">
        <f t="shared" si="271"/>
        <v/>
      </c>
      <c r="AS364" s="5"/>
      <c r="AT364" s="16"/>
      <c r="AU364" s="16"/>
      <c r="AV364" s="108"/>
      <c r="AW364" s="109"/>
      <c r="AX364" s="34" t="str">
        <f t="shared" si="277"/>
        <v/>
      </c>
      <c r="AY364" s="34" t="str">
        <f t="shared" si="278"/>
        <v/>
      </c>
      <c r="BA364" s="91" t="str">
        <f>IF(OR(BB364="",BC364&lt;&gt;"",BD364&lt;&gt;""),"",COUNT($BA$6:BA363)+1)</f>
        <v/>
      </c>
      <c r="BB364" s="90" t="str">
        <f t="shared" si="282"/>
        <v/>
      </c>
      <c r="BC364" s="41" t="str">
        <f t="shared" si="279"/>
        <v>132</v>
      </c>
      <c r="BD364" s="34">
        <f>IF(ISNUMBER(MATCH(BB364,$BB$6:BB363,0)),2,"")</f>
        <v>2</v>
      </c>
      <c r="BE364" s="34" t="str">
        <f t="shared" si="280"/>
        <v/>
      </c>
      <c r="BK364" s="81">
        <f>IFERROR(IF(D364="",0,MATCH(D364,$D$6:D363,0)),0)+BL364</f>
        <v>0</v>
      </c>
      <c r="BL364" s="81">
        <f t="shared" si="281"/>
        <v>0</v>
      </c>
    </row>
    <row r="365" spans="2:64" x14ac:dyDescent="0.25">
      <c r="B365" s="5">
        <v>359</v>
      </c>
      <c r="C365" s="35" t="str">
        <f>IFERROR(IF(Calculation!D365="","",1),"")</f>
        <v/>
      </c>
      <c r="D365" s="67" t="str">
        <f>IFERROR(IF(INDEX(Mindmap!$B$9:$B$408,B365,1)=0,"",INDEX(Mindmap!$B$9:$B$408,B365,1)),"")</f>
        <v/>
      </c>
      <c r="E365" s="67">
        <f t="shared" si="265"/>
        <v>999999999</v>
      </c>
      <c r="F365" s="67" t="str">
        <f t="shared" si="283"/>
        <v/>
      </c>
      <c r="G365" s="67" t="str">
        <f t="shared" si="284"/>
        <v/>
      </c>
      <c r="H365" s="67" t="str">
        <f t="shared" si="285"/>
        <v/>
      </c>
      <c r="I365" s="67" t="str">
        <f t="shared" si="286"/>
        <v/>
      </c>
      <c r="J365" s="67" t="str">
        <f t="shared" si="287"/>
        <v/>
      </c>
      <c r="K365" s="67" t="str">
        <f t="shared" si="288"/>
        <v/>
      </c>
      <c r="L365" s="67" t="str">
        <f t="shared" si="289"/>
        <v/>
      </c>
      <c r="M365" s="67" t="str">
        <f t="shared" si="290"/>
        <v/>
      </c>
      <c r="N365" s="67" t="str">
        <f t="shared" si="291"/>
        <v/>
      </c>
      <c r="O365" s="67" t="str">
        <f t="shared" si="292"/>
        <v/>
      </c>
      <c r="P365" s="67" t="str">
        <f t="shared" si="293"/>
        <v/>
      </c>
      <c r="Q365" s="67" t="str">
        <f t="shared" si="294"/>
        <v/>
      </c>
      <c r="R365" s="37" t="str">
        <f t="shared" si="266"/>
        <v/>
      </c>
      <c r="S365" s="67">
        <f t="shared" si="272"/>
        <v>999999999</v>
      </c>
      <c r="T365" s="67" t="str">
        <f t="shared" si="267"/>
        <v/>
      </c>
      <c r="U365" s="68" t="str">
        <f>IFERROR(""&amp;INDEX(automaticUpdate,MATCH(Calculation!T365,changerange,0),1),"")</f>
        <v/>
      </c>
      <c r="V365" s="68" t="str">
        <f>IFERROR(IF(LEN(INDEX(Mindmap!$D$9:$D$407,MATCH(Calculation!T365,changerange,0),1))=0,"",INDEX(Mindmap!$D$9:$D$407,MATCH(Calculation!T365,changerange,0),1)),"")</f>
        <v/>
      </c>
      <c r="W365" s="67" t="str">
        <f t="shared" si="295"/>
        <v xml:space="preserve"> - </v>
      </c>
      <c r="X365" s="34" t="str">
        <f t="array" ref="X365">IFERROR(IF(AND(LEN(T365)&gt;0, Y365&gt;1),IF(MATCH(1,(IFERROR(SEARCH(T365&amp;".",$T$7:$T$406),0)),0)&gt;0,""),""),maxL)</f>
        <v/>
      </c>
      <c r="Y365" s="35" t="str">
        <f t="shared" si="273"/>
        <v/>
      </c>
      <c r="Z365" s="34" t="str">
        <f t="shared" si="268"/>
        <v/>
      </c>
      <c r="AA365" s="36" t="str">
        <f t="shared" si="269"/>
        <v/>
      </c>
      <c r="AB365" s="34" t="str">
        <f t="shared" si="296"/>
        <v/>
      </c>
      <c r="AC365" s="35" t="str">
        <f t="shared" si="297"/>
        <v/>
      </c>
      <c r="AH365" s="80" t="str">
        <f t="shared" si="270"/>
        <v/>
      </c>
      <c r="AI365" s="39" t="str">
        <f t="array" aca="1" ref="AI365" ca="1">IF(AND(X365="",ISNUMBER(Y365)),IF(Y365=1,IF($AJ$5&lt;=COUNTIF($Y$7:$Y$406,1),COUNTIF($Y$7:Y365,1),IFERROR(IF($BI$20="Y",0.5,1)*$AJ$5*COUNTIF($Y$7:Y365,1)/(1+COUNTIF($Y$7:$Y$406,1)), COUNTIF($Y$7:Y365,1))),
IF(OR(Y366=Y367,AND(Y366&gt;Y365,Y364&gt;=Y365)),AVERAGE(OFFSET(AJ365,0,0,IFERROR(MATCH(TRUE,Y366:$Y$406&lt;=Y365,0),406),1)),MIN(OFFSET(AJ365,0,0,IFERROR(MATCH(Y365,Y366:$Y$406,0),406),1)))),"")</f>
        <v/>
      </c>
      <c r="AJ365" s="40" t="str">
        <f>IF(ISNUMBER(X365),COUNT($X$7:X365),"")</f>
        <v/>
      </c>
      <c r="AL365" s="40" t="str">
        <f t="shared" si="274"/>
        <v/>
      </c>
      <c r="AM365" s="40" t="str">
        <f t="shared" si="275"/>
        <v/>
      </c>
      <c r="AP365" s="34" t="str">
        <f t="shared" si="276"/>
        <v/>
      </c>
      <c r="AQ365" s="34" t="str">
        <f t="shared" si="271"/>
        <v/>
      </c>
      <c r="AS365" s="5"/>
      <c r="AT365" s="16"/>
      <c r="AU365" s="16"/>
      <c r="AV365" s="108"/>
      <c r="AW365" s="109"/>
      <c r="AX365" s="34" t="str">
        <f t="shared" si="277"/>
        <v/>
      </c>
      <c r="AY365" s="34" t="str">
        <f t="shared" si="278"/>
        <v/>
      </c>
      <c r="BA365" s="91" t="str">
        <f>IF(OR(BB365="",BC365&lt;&gt;"",BD365&lt;&gt;""),"",COUNT($BA$6:BA364)+1)</f>
        <v/>
      </c>
      <c r="BB365" s="90" t="str">
        <f t="shared" si="282"/>
        <v/>
      </c>
      <c r="BC365" s="41" t="str">
        <f t="shared" si="279"/>
        <v>132</v>
      </c>
      <c r="BD365" s="34">
        <f>IF(ISNUMBER(MATCH(BB365,$BB$6:BB364,0)),2,"")</f>
        <v>2</v>
      </c>
      <c r="BE365" s="34" t="str">
        <f t="shared" si="280"/>
        <v/>
      </c>
      <c r="BK365" s="81">
        <f>IFERROR(IF(D365="",0,MATCH(D365,$D$6:D364,0)),0)+BL365</f>
        <v>0</v>
      </c>
      <c r="BL365" s="81">
        <f t="shared" si="281"/>
        <v>0</v>
      </c>
    </row>
    <row r="366" spans="2:64" x14ac:dyDescent="0.25">
      <c r="B366" s="5">
        <v>360</v>
      </c>
      <c r="C366" s="35" t="str">
        <f>IFERROR(IF(Calculation!D366="","",1),"")</f>
        <v/>
      </c>
      <c r="D366" s="67" t="str">
        <f>IFERROR(IF(INDEX(Mindmap!$B$9:$B$408,B366,1)=0,"",INDEX(Mindmap!$B$9:$B$408,B366,1)),"")</f>
        <v/>
      </c>
      <c r="E366" s="67">
        <f t="shared" si="265"/>
        <v>999999999</v>
      </c>
      <c r="F366" s="67" t="str">
        <f t="shared" si="283"/>
        <v/>
      </c>
      <c r="G366" s="67" t="str">
        <f t="shared" si="284"/>
        <v/>
      </c>
      <c r="H366" s="67" t="str">
        <f t="shared" si="285"/>
        <v/>
      </c>
      <c r="I366" s="67" t="str">
        <f t="shared" si="286"/>
        <v/>
      </c>
      <c r="J366" s="67" t="str">
        <f t="shared" si="287"/>
        <v/>
      </c>
      <c r="K366" s="67" t="str">
        <f t="shared" si="288"/>
        <v/>
      </c>
      <c r="L366" s="67" t="str">
        <f t="shared" si="289"/>
        <v/>
      </c>
      <c r="M366" s="67" t="str">
        <f t="shared" si="290"/>
        <v/>
      </c>
      <c r="N366" s="67" t="str">
        <f t="shared" si="291"/>
        <v/>
      </c>
      <c r="O366" s="67" t="str">
        <f t="shared" si="292"/>
        <v/>
      </c>
      <c r="P366" s="67" t="str">
        <f t="shared" si="293"/>
        <v/>
      </c>
      <c r="Q366" s="67" t="str">
        <f t="shared" si="294"/>
        <v/>
      </c>
      <c r="R366" s="37" t="str">
        <f t="shared" si="266"/>
        <v/>
      </c>
      <c r="S366" s="67">
        <f t="shared" si="272"/>
        <v>999999999</v>
      </c>
      <c r="T366" s="67" t="str">
        <f t="shared" si="267"/>
        <v/>
      </c>
      <c r="U366" s="68" t="str">
        <f>IFERROR(""&amp;INDEX(automaticUpdate,MATCH(Calculation!T366,changerange,0),1),"")</f>
        <v/>
      </c>
      <c r="V366" s="68" t="str">
        <f>IFERROR(IF(LEN(INDEX(Mindmap!$D$9:$D$407,MATCH(Calculation!T366,changerange,0),1))=0,"",INDEX(Mindmap!$D$9:$D$407,MATCH(Calculation!T366,changerange,0),1)),"")</f>
        <v/>
      </c>
      <c r="W366" s="67" t="str">
        <f t="shared" si="295"/>
        <v xml:space="preserve"> - </v>
      </c>
      <c r="X366" s="34" t="str">
        <f t="array" ref="X366">IFERROR(IF(AND(LEN(T366)&gt;0, Y366&gt;1),IF(MATCH(1,(IFERROR(SEARCH(T366&amp;".",$T$7:$T$406),0)),0)&gt;0,""),""),maxL)</f>
        <v/>
      </c>
      <c r="Y366" s="35" t="str">
        <f t="shared" si="273"/>
        <v/>
      </c>
      <c r="Z366" s="34" t="str">
        <f t="shared" si="268"/>
        <v/>
      </c>
      <c r="AA366" s="36" t="str">
        <f t="shared" si="269"/>
        <v/>
      </c>
      <c r="AB366" s="34" t="str">
        <f t="shared" si="296"/>
        <v/>
      </c>
      <c r="AC366" s="35" t="str">
        <f t="shared" si="297"/>
        <v/>
      </c>
      <c r="AH366" s="80" t="str">
        <f t="shared" si="270"/>
        <v/>
      </c>
      <c r="AI366" s="39" t="str">
        <f t="array" aca="1" ref="AI366" ca="1">IF(AND(X366="",ISNUMBER(Y366)),IF(Y366=1,IF($AJ$5&lt;=COUNTIF($Y$7:$Y$406,1),COUNTIF($Y$7:Y366,1),IFERROR(IF($BI$20="Y",0.5,1)*$AJ$5*COUNTIF($Y$7:Y366,1)/(1+COUNTIF($Y$7:$Y$406,1)), COUNTIF($Y$7:Y366,1))),
IF(OR(Y367=Y368,AND(Y367&gt;Y366,Y365&gt;=Y366)),AVERAGE(OFFSET(AJ366,0,0,IFERROR(MATCH(TRUE,Y367:$Y$406&lt;=Y366,0),406),1)),MIN(OFFSET(AJ366,0,0,IFERROR(MATCH(Y366,Y367:$Y$406,0),406),1)))),"")</f>
        <v/>
      </c>
      <c r="AJ366" s="40" t="str">
        <f>IF(ISNUMBER(X366),COUNT($X$7:X366),"")</f>
        <v/>
      </c>
      <c r="AL366" s="40" t="str">
        <f t="shared" si="274"/>
        <v/>
      </c>
      <c r="AM366" s="40" t="str">
        <f t="shared" si="275"/>
        <v/>
      </c>
      <c r="AP366" s="34" t="str">
        <f t="shared" si="276"/>
        <v/>
      </c>
      <c r="AQ366" s="34" t="str">
        <f t="shared" si="271"/>
        <v/>
      </c>
      <c r="AS366" s="5"/>
      <c r="AT366" s="16"/>
      <c r="AU366" s="16"/>
      <c r="AV366" s="108"/>
      <c r="AW366" s="109"/>
      <c r="AX366" s="34" t="str">
        <f t="shared" si="277"/>
        <v/>
      </c>
      <c r="AY366" s="34" t="str">
        <f t="shared" si="278"/>
        <v/>
      </c>
      <c r="BA366" s="91" t="str">
        <f>IF(OR(BB366="",BC366&lt;&gt;"",BD366&lt;&gt;""),"",COUNT($BA$6:BA365)+1)</f>
        <v/>
      </c>
      <c r="BB366" s="90" t="str">
        <f t="shared" si="282"/>
        <v/>
      </c>
      <c r="BC366" s="41" t="str">
        <f t="shared" si="279"/>
        <v>132</v>
      </c>
      <c r="BD366" s="34">
        <f>IF(ISNUMBER(MATCH(BB366,$BB$6:BB365,0)),2,"")</f>
        <v>2</v>
      </c>
      <c r="BE366" s="34" t="str">
        <f t="shared" si="280"/>
        <v/>
      </c>
      <c r="BK366" s="81">
        <f>IFERROR(IF(D366="",0,MATCH(D366,$D$6:D365,0)),0)+BL366</f>
        <v>0</v>
      </c>
      <c r="BL366" s="81">
        <f t="shared" si="281"/>
        <v>0</v>
      </c>
    </row>
    <row r="367" spans="2:64" x14ac:dyDescent="0.25">
      <c r="B367" s="5">
        <v>361</v>
      </c>
      <c r="C367" s="35" t="str">
        <f>IFERROR(IF(Calculation!D367="","",1),"")</f>
        <v/>
      </c>
      <c r="D367" s="67" t="str">
        <f>IFERROR(IF(INDEX(Mindmap!$B$9:$B$408,B367,1)=0,"",INDEX(Mindmap!$B$9:$B$408,B367,1)),"")</f>
        <v/>
      </c>
      <c r="E367" s="67">
        <f t="shared" si="265"/>
        <v>999999999</v>
      </c>
      <c r="F367" s="67" t="str">
        <f t="shared" si="283"/>
        <v/>
      </c>
      <c r="G367" s="67" t="str">
        <f t="shared" si="284"/>
        <v/>
      </c>
      <c r="H367" s="67" t="str">
        <f t="shared" si="285"/>
        <v/>
      </c>
      <c r="I367" s="67" t="str">
        <f t="shared" si="286"/>
        <v/>
      </c>
      <c r="J367" s="67" t="str">
        <f t="shared" si="287"/>
        <v/>
      </c>
      <c r="K367" s="67" t="str">
        <f t="shared" si="288"/>
        <v/>
      </c>
      <c r="L367" s="67" t="str">
        <f t="shared" si="289"/>
        <v/>
      </c>
      <c r="M367" s="67" t="str">
        <f t="shared" si="290"/>
        <v/>
      </c>
      <c r="N367" s="67" t="str">
        <f t="shared" si="291"/>
        <v/>
      </c>
      <c r="O367" s="67" t="str">
        <f t="shared" si="292"/>
        <v/>
      </c>
      <c r="P367" s="67" t="str">
        <f t="shared" si="293"/>
        <v/>
      </c>
      <c r="Q367" s="67" t="str">
        <f t="shared" si="294"/>
        <v/>
      </c>
      <c r="R367" s="37" t="str">
        <f t="shared" si="266"/>
        <v/>
      </c>
      <c r="S367" s="67">
        <f t="shared" si="272"/>
        <v>999999999</v>
      </c>
      <c r="T367" s="67" t="str">
        <f t="shared" si="267"/>
        <v/>
      </c>
      <c r="U367" s="68" t="str">
        <f>IFERROR(""&amp;INDEX(automaticUpdate,MATCH(Calculation!T367,changerange,0),1),"")</f>
        <v/>
      </c>
      <c r="V367" s="68" t="str">
        <f>IFERROR(IF(LEN(INDEX(Mindmap!$D$9:$D$407,MATCH(Calculation!T367,changerange,0),1))=0,"",INDEX(Mindmap!$D$9:$D$407,MATCH(Calculation!T367,changerange,0),1)),"")</f>
        <v/>
      </c>
      <c r="W367" s="67" t="str">
        <f t="shared" si="295"/>
        <v xml:space="preserve"> - </v>
      </c>
      <c r="X367" s="34" t="str">
        <f t="array" ref="X367">IFERROR(IF(AND(LEN(T367)&gt;0, Y367&gt;1),IF(MATCH(1,(IFERROR(SEARCH(T367&amp;".",$T$7:$T$406),0)),0)&gt;0,""),""),maxL)</f>
        <v/>
      </c>
      <c r="Y367" s="35" t="str">
        <f t="shared" si="273"/>
        <v/>
      </c>
      <c r="Z367" s="34" t="str">
        <f t="shared" si="268"/>
        <v/>
      </c>
      <c r="AA367" s="36" t="str">
        <f t="shared" si="269"/>
        <v/>
      </c>
      <c r="AB367" s="34" t="str">
        <f t="shared" si="296"/>
        <v/>
      </c>
      <c r="AC367" s="35" t="str">
        <f t="shared" si="297"/>
        <v/>
      </c>
      <c r="AH367" s="80" t="str">
        <f t="shared" si="270"/>
        <v/>
      </c>
      <c r="AI367" s="39" t="str">
        <f t="array" aca="1" ref="AI367" ca="1">IF(AND(X367="",ISNUMBER(Y367)),IF(Y367=1,IF($AJ$5&lt;=COUNTIF($Y$7:$Y$406,1),COUNTIF($Y$7:Y367,1),IFERROR(IF($BI$20="Y",0.5,1)*$AJ$5*COUNTIF($Y$7:Y367,1)/(1+COUNTIF($Y$7:$Y$406,1)), COUNTIF($Y$7:Y367,1))),
IF(OR(Y368=Y369,AND(Y368&gt;Y367,Y366&gt;=Y367)),AVERAGE(OFFSET(AJ367,0,0,IFERROR(MATCH(TRUE,Y368:$Y$406&lt;=Y367,0),406),1)),MIN(OFFSET(AJ367,0,0,IFERROR(MATCH(Y367,Y368:$Y$406,0),406),1)))),"")</f>
        <v/>
      </c>
      <c r="AJ367" s="40" t="str">
        <f>IF(ISNUMBER(X367),COUNT($X$7:X367),"")</f>
        <v/>
      </c>
      <c r="AL367" s="40" t="str">
        <f t="shared" si="274"/>
        <v/>
      </c>
      <c r="AM367" s="40" t="str">
        <f t="shared" si="275"/>
        <v/>
      </c>
      <c r="AP367" s="34" t="str">
        <f t="shared" si="276"/>
        <v/>
      </c>
      <c r="AQ367" s="34" t="str">
        <f t="shared" si="271"/>
        <v/>
      </c>
      <c r="AS367" s="5"/>
      <c r="AT367" s="16"/>
      <c r="AU367" s="16"/>
      <c r="AV367" s="108"/>
      <c r="AW367" s="109"/>
      <c r="AX367" s="34" t="str">
        <f t="shared" si="277"/>
        <v/>
      </c>
      <c r="AY367" s="34" t="str">
        <f t="shared" si="278"/>
        <v/>
      </c>
      <c r="BA367" s="91" t="str">
        <f>IF(OR(BB367="",BC367&lt;&gt;"",BD367&lt;&gt;""),"",COUNT($BA$6:BA366)+1)</f>
        <v/>
      </c>
      <c r="BB367" s="90" t="str">
        <f t="shared" si="282"/>
        <v/>
      </c>
      <c r="BC367" s="41" t="str">
        <f t="shared" si="279"/>
        <v>132</v>
      </c>
      <c r="BD367" s="34">
        <f>IF(ISNUMBER(MATCH(BB367,$BB$6:BB366,0)),2,"")</f>
        <v>2</v>
      </c>
      <c r="BE367" s="34" t="str">
        <f t="shared" si="280"/>
        <v/>
      </c>
      <c r="BK367" s="81">
        <f>IFERROR(IF(D367="",0,MATCH(D367,$D$6:D366,0)),0)+BL367</f>
        <v>0</v>
      </c>
      <c r="BL367" s="81">
        <f t="shared" si="281"/>
        <v>0</v>
      </c>
    </row>
    <row r="368" spans="2:64" x14ac:dyDescent="0.25">
      <c r="B368" s="5">
        <v>362</v>
      </c>
      <c r="C368" s="35" t="str">
        <f>IFERROR(IF(Calculation!D368="","",1),"")</f>
        <v/>
      </c>
      <c r="D368" s="67" t="str">
        <f>IFERROR(IF(INDEX(Mindmap!$B$9:$B$408,B368,1)=0,"",INDEX(Mindmap!$B$9:$B$408,B368,1)),"")</f>
        <v/>
      </c>
      <c r="E368" s="67">
        <f t="shared" si="265"/>
        <v>999999999</v>
      </c>
      <c r="F368" s="67" t="str">
        <f t="shared" si="283"/>
        <v/>
      </c>
      <c r="G368" s="67" t="str">
        <f t="shared" si="284"/>
        <v/>
      </c>
      <c r="H368" s="67" t="str">
        <f t="shared" si="285"/>
        <v/>
      </c>
      <c r="I368" s="67" t="str">
        <f t="shared" si="286"/>
        <v/>
      </c>
      <c r="J368" s="67" t="str">
        <f t="shared" si="287"/>
        <v/>
      </c>
      <c r="K368" s="67" t="str">
        <f t="shared" si="288"/>
        <v/>
      </c>
      <c r="L368" s="67" t="str">
        <f t="shared" si="289"/>
        <v/>
      </c>
      <c r="M368" s="67" t="str">
        <f t="shared" si="290"/>
        <v/>
      </c>
      <c r="N368" s="67" t="str">
        <f t="shared" si="291"/>
        <v/>
      </c>
      <c r="O368" s="67" t="str">
        <f t="shared" si="292"/>
        <v/>
      </c>
      <c r="P368" s="67" t="str">
        <f t="shared" si="293"/>
        <v/>
      </c>
      <c r="Q368" s="67" t="str">
        <f t="shared" si="294"/>
        <v/>
      </c>
      <c r="R368" s="37" t="str">
        <f t="shared" si="266"/>
        <v/>
      </c>
      <c r="S368" s="67">
        <f t="shared" si="272"/>
        <v>999999999</v>
      </c>
      <c r="T368" s="67" t="str">
        <f t="shared" si="267"/>
        <v/>
      </c>
      <c r="U368" s="68" t="str">
        <f>IFERROR(""&amp;INDEX(automaticUpdate,MATCH(Calculation!T368,changerange,0),1),"")</f>
        <v/>
      </c>
      <c r="V368" s="68" t="str">
        <f>IFERROR(IF(LEN(INDEX(Mindmap!$D$9:$D$407,MATCH(Calculation!T368,changerange,0),1))=0,"",INDEX(Mindmap!$D$9:$D$407,MATCH(Calculation!T368,changerange,0),1)),"")</f>
        <v/>
      </c>
      <c r="W368" s="67" t="str">
        <f t="shared" si="295"/>
        <v xml:space="preserve"> - </v>
      </c>
      <c r="X368" s="34" t="str">
        <f t="array" ref="X368">IFERROR(IF(AND(LEN(T368)&gt;0, Y368&gt;1),IF(MATCH(1,(IFERROR(SEARCH(T368&amp;".",$T$7:$T$406),0)),0)&gt;0,""),""),maxL)</f>
        <v/>
      </c>
      <c r="Y368" s="35" t="str">
        <f t="shared" si="273"/>
        <v/>
      </c>
      <c r="Z368" s="34" t="str">
        <f t="shared" si="268"/>
        <v/>
      </c>
      <c r="AA368" s="36" t="str">
        <f t="shared" si="269"/>
        <v/>
      </c>
      <c r="AB368" s="34" t="str">
        <f t="shared" si="296"/>
        <v/>
      </c>
      <c r="AC368" s="35" t="str">
        <f t="shared" si="297"/>
        <v/>
      </c>
      <c r="AH368" s="80" t="str">
        <f t="shared" si="270"/>
        <v/>
      </c>
      <c r="AI368" s="39" t="str">
        <f t="array" aca="1" ref="AI368" ca="1">IF(AND(X368="",ISNUMBER(Y368)),IF(Y368=1,IF($AJ$5&lt;=COUNTIF($Y$7:$Y$406,1),COUNTIF($Y$7:Y368,1),IFERROR(IF($BI$20="Y",0.5,1)*$AJ$5*COUNTIF($Y$7:Y368,1)/(1+COUNTIF($Y$7:$Y$406,1)), COUNTIF($Y$7:Y368,1))),
IF(OR(Y369=Y370,AND(Y369&gt;Y368,Y367&gt;=Y368)),AVERAGE(OFFSET(AJ368,0,0,IFERROR(MATCH(TRUE,Y369:$Y$406&lt;=Y368,0),406),1)),MIN(OFFSET(AJ368,0,0,IFERROR(MATCH(Y368,Y369:$Y$406,0),406),1)))),"")</f>
        <v/>
      </c>
      <c r="AJ368" s="40" t="str">
        <f>IF(ISNUMBER(X368),COUNT($X$7:X368),"")</f>
        <v/>
      </c>
      <c r="AL368" s="40" t="str">
        <f t="shared" si="274"/>
        <v/>
      </c>
      <c r="AM368" s="40" t="str">
        <f t="shared" si="275"/>
        <v/>
      </c>
      <c r="AP368" s="34" t="str">
        <f t="shared" si="276"/>
        <v/>
      </c>
      <c r="AQ368" s="34" t="str">
        <f t="shared" si="271"/>
        <v/>
      </c>
      <c r="AS368" s="5"/>
      <c r="AT368" s="16"/>
      <c r="AU368" s="16"/>
      <c r="AV368" s="108"/>
      <c r="AW368" s="109"/>
      <c r="AX368" s="34" t="str">
        <f t="shared" si="277"/>
        <v/>
      </c>
      <c r="AY368" s="34" t="str">
        <f t="shared" si="278"/>
        <v/>
      </c>
      <c r="BA368" s="91" t="str">
        <f>IF(OR(BB368="",BC368&lt;&gt;"",BD368&lt;&gt;""),"",COUNT($BA$6:BA367)+1)</f>
        <v/>
      </c>
      <c r="BB368" s="90" t="str">
        <f t="shared" si="282"/>
        <v/>
      </c>
      <c r="BC368" s="41" t="str">
        <f t="shared" si="279"/>
        <v>132</v>
      </c>
      <c r="BD368" s="34">
        <f>IF(ISNUMBER(MATCH(BB368,$BB$6:BB367,0)),2,"")</f>
        <v>2</v>
      </c>
      <c r="BE368" s="34" t="str">
        <f t="shared" si="280"/>
        <v/>
      </c>
      <c r="BK368" s="81">
        <f>IFERROR(IF(D368="",0,MATCH(D368,$D$6:D367,0)),0)+BL368</f>
        <v>0</v>
      </c>
      <c r="BL368" s="81">
        <f t="shared" si="281"/>
        <v>0</v>
      </c>
    </row>
    <row r="369" spans="2:64" x14ac:dyDescent="0.25">
      <c r="B369" s="5">
        <v>363</v>
      </c>
      <c r="C369" s="35" t="str">
        <f>IFERROR(IF(Calculation!D369="","",1),"")</f>
        <v/>
      </c>
      <c r="D369" s="67" t="str">
        <f>IFERROR(IF(INDEX(Mindmap!$B$9:$B$408,B369,1)=0,"",INDEX(Mindmap!$B$9:$B$408,B369,1)),"")</f>
        <v/>
      </c>
      <c r="E369" s="67">
        <f t="shared" si="265"/>
        <v>999999999</v>
      </c>
      <c r="F369" s="67" t="str">
        <f t="shared" si="283"/>
        <v/>
      </c>
      <c r="G369" s="67" t="str">
        <f t="shared" si="284"/>
        <v/>
      </c>
      <c r="H369" s="67" t="str">
        <f t="shared" si="285"/>
        <v/>
      </c>
      <c r="I369" s="67" t="str">
        <f t="shared" si="286"/>
        <v/>
      </c>
      <c r="J369" s="67" t="str">
        <f t="shared" si="287"/>
        <v/>
      </c>
      <c r="K369" s="67" t="str">
        <f t="shared" si="288"/>
        <v/>
      </c>
      <c r="L369" s="67" t="str">
        <f t="shared" si="289"/>
        <v/>
      </c>
      <c r="M369" s="67" t="str">
        <f t="shared" si="290"/>
        <v/>
      </c>
      <c r="N369" s="67" t="str">
        <f t="shared" si="291"/>
        <v/>
      </c>
      <c r="O369" s="67" t="str">
        <f t="shared" si="292"/>
        <v/>
      </c>
      <c r="P369" s="67" t="str">
        <f t="shared" si="293"/>
        <v/>
      </c>
      <c r="Q369" s="67" t="str">
        <f t="shared" si="294"/>
        <v/>
      </c>
      <c r="R369" s="37" t="str">
        <f t="shared" si="266"/>
        <v/>
      </c>
      <c r="S369" s="67">
        <f t="shared" si="272"/>
        <v>999999999</v>
      </c>
      <c r="T369" s="67" t="str">
        <f t="shared" si="267"/>
        <v/>
      </c>
      <c r="U369" s="68" t="str">
        <f>IFERROR(""&amp;INDEX(automaticUpdate,MATCH(Calculation!T369,changerange,0),1),"")</f>
        <v/>
      </c>
      <c r="V369" s="68" t="str">
        <f>IFERROR(IF(LEN(INDEX(Mindmap!$D$9:$D$407,MATCH(Calculation!T369,changerange,0),1))=0,"",INDEX(Mindmap!$D$9:$D$407,MATCH(Calculation!T369,changerange,0),1)),"")</f>
        <v/>
      </c>
      <c r="W369" s="67" t="str">
        <f t="shared" si="295"/>
        <v xml:space="preserve"> - </v>
      </c>
      <c r="X369" s="34" t="str">
        <f t="array" ref="X369">IFERROR(IF(AND(LEN(T369)&gt;0, Y369&gt;1),IF(MATCH(1,(IFERROR(SEARCH(T369&amp;".",$T$7:$T$406),0)),0)&gt;0,""),""),maxL)</f>
        <v/>
      </c>
      <c r="Y369" s="35" t="str">
        <f t="shared" si="273"/>
        <v/>
      </c>
      <c r="Z369" s="34" t="str">
        <f t="shared" si="268"/>
        <v/>
      </c>
      <c r="AA369" s="36" t="str">
        <f t="shared" si="269"/>
        <v/>
      </c>
      <c r="AB369" s="34" t="str">
        <f t="shared" si="296"/>
        <v/>
      </c>
      <c r="AC369" s="35" t="str">
        <f t="shared" si="297"/>
        <v/>
      </c>
      <c r="AH369" s="80" t="str">
        <f t="shared" si="270"/>
        <v/>
      </c>
      <c r="AI369" s="39" t="str">
        <f t="array" aca="1" ref="AI369" ca="1">IF(AND(X369="",ISNUMBER(Y369)),IF(Y369=1,IF($AJ$5&lt;=COUNTIF($Y$7:$Y$406,1),COUNTIF($Y$7:Y369,1),IFERROR(IF($BI$20="Y",0.5,1)*$AJ$5*COUNTIF($Y$7:Y369,1)/(1+COUNTIF($Y$7:$Y$406,1)), COUNTIF($Y$7:Y369,1))),
IF(OR(Y370=Y371,AND(Y370&gt;Y369,Y368&gt;=Y369)),AVERAGE(OFFSET(AJ369,0,0,IFERROR(MATCH(TRUE,Y370:$Y$406&lt;=Y369,0),406),1)),MIN(OFFSET(AJ369,0,0,IFERROR(MATCH(Y369,Y370:$Y$406,0),406),1)))),"")</f>
        <v/>
      </c>
      <c r="AJ369" s="40" t="str">
        <f>IF(ISNUMBER(X369),COUNT($X$7:X369),"")</f>
        <v/>
      </c>
      <c r="AL369" s="40" t="str">
        <f t="shared" si="274"/>
        <v/>
      </c>
      <c r="AM369" s="40" t="str">
        <f t="shared" si="275"/>
        <v/>
      </c>
      <c r="AP369" s="34" t="str">
        <f t="shared" si="276"/>
        <v/>
      </c>
      <c r="AQ369" s="34" t="str">
        <f t="shared" si="271"/>
        <v/>
      </c>
      <c r="AS369" s="5"/>
      <c r="AT369" s="16"/>
      <c r="AU369" s="16"/>
      <c r="AV369" s="108"/>
      <c r="AW369" s="109"/>
      <c r="AX369" s="34" t="str">
        <f t="shared" si="277"/>
        <v/>
      </c>
      <c r="AY369" s="34" t="str">
        <f t="shared" si="278"/>
        <v/>
      </c>
      <c r="BA369" s="91" t="str">
        <f>IF(OR(BB369="",BC369&lt;&gt;"",BD369&lt;&gt;""),"",COUNT($BA$6:BA368)+1)</f>
        <v/>
      </c>
      <c r="BB369" s="90" t="str">
        <f t="shared" si="282"/>
        <v/>
      </c>
      <c r="BC369" s="41" t="str">
        <f t="shared" si="279"/>
        <v>132</v>
      </c>
      <c r="BD369" s="34">
        <f>IF(ISNUMBER(MATCH(BB369,$BB$6:BB368,0)),2,"")</f>
        <v>2</v>
      </c>
      <c r="BE369" s="34" t="str">
        <f t="shared" si="280"/>
        <v/>
      </c>
      <c r="BK369" s="81">
        <f>IFERROR(IF(D369="",0,MATCH(D369,$D$6:D368,0)),0)+BL369</f>
        <v>0</v>
      </c>
      <c r="BL369" s="81">
        <f t="shared" si="281"/>
        <v>0</v>
      </c>
    </row>
    <row r="370" spans="2:64" x14ac:dyDescent="0.25">
      <c r="B370" s="5">
        <v>364</v>
      </c>
      <c r="C370" s="35" t="str">
        <f>IFERROR(IF(Calculation!D370="","",1),"")</f>
        <v/>
      </c>
      <c r="D370" s="67" t="str">
        <f>IFERROR(IF(INDEX(Mindmap!$B$9:$B$408,B370,1)=0,"",INDEX(Mindmap!$B$9:$B$408,B370,1)),"")</f>
        <v/>
      </c>
      <c r="E370" s="67">
        <f t="shared" si="265"/>
        <v>999999999</v>
      </c>
      <c r="F370" s="67" t="str">
        <f t="shared" si="283"/>
        <v/>
      </c>
      <c r="G370" s="67" t="str">
        <f t="shared" si="284"/>
        <v/>
      </c>
      <c r="H370" s="67" t="str">
        <f t="shared" si="285"/>
        <v/>
      </c>
      <c r="I370" s="67" t="str">
        <f t="shared" si="286"/>
        <v/>
      </c>
      <c r="J370" s="67" t="str">
        <f t="shared" si="287"/>
        <v/>
      </c>
      <c r="K370" s="67" t="str">
        <f t="shared" si="288"/>
        <v/>
      </c>
      <c r="L370" s="67" t="str">
        <f t="shared" si="289"/>
        <v/>
      </c>
      <c r="M370" s="67" t="str">
        <f t="shared" si="290"/>
        <v/>
      </c>
      <c r="N370" s="67" t="str">
        <f t="shared" si="291"/>
        <v/>
      </c>
      <c r="O370" s="67" t="str">
        <f t="shared" si="292"/>
        <v/>
      </c>
      <c r="P370" s="67" t="str">
        <f t="shared" si="293"/>
        <v/>
      </c>
      <c r="Q370" s="67" t="str">
        <f t="shared" si="294"/>
        <v/>
      </c>
      <c r="R370" s="37" t="str">
        <f t="shared" si="266"/>
        <v/>
      </c>
      <c r="S370" s="67">
        <f t="shared" si="272"/>
        <v>999999999</v>
      </c>
      <c r="T370" s="67" t="str">
        <f t="shared" si="267"/>
        <v/>
      </c>
      <c r="U370" s="68" t="str">
        <f>IFERROR(""&amp;INDEX(automaticUpdate,MATCH(Calculation!T370,changerange,0),1),"")</f>
        <v/>
      </c>
      <c r="V370" s="68" t="str">
        <f>IFERROR(IF(LEN(INDEX(Mindmap!$D$9:$D$407,MATCH(Calculation!T370,changerange,0),1))=0,"",INDEX(Mindmap!$D$9:$D$407,MATCH(Calculation!T370,changerange,0),1)),"")</f>
        <v/>
      </c>
      <c r="W370" s="67" t="str">
        <f t="shared" si="295"/>
        <v xml:space="preserve"> - </v>
      </c>
      <c r="X370" s="34" t="str">
        <f t="array" ref="X370">IFERROR(IF(AND(LEN(T370)&gt;0, Y370&gt;1),IF(MATCH(1,(IFERROR(SEARCH(T370&amp;".",$T$7:$T$406),0)),0)&gt;0,""),""),maxL)</f>
        <v/>
      </c>
      <c r="Y370" s="35" t="str">
        <f t="shared" si="273"/>
        <v/>
      </c>
      <c r="Z370" s="34" t="str">
        <f t="shared" si="268"/>
        <v/>
      </c>
      <c r="AA370" s="36" t="str">
        <f t="shared" si="269"/>
        <v/>
      </c>
      <c r="AB370" s="34" t="str">
        <f t="shared" si="296"/>
        <v/>
      </c>
      <c r="AC370" s="35" t="str">
        <f t="shared" si="297"/>
        <v/>
      </c>
      <c r="AH370" s="80" t="str">
        <f t="shared" si="270"/>
        <v/>
      </c>
      <c r="AI370" s="39" t="str">
        <f t="array" aca="1" ref="AI370" ca="1">IF(AND(X370="",ISNUMBER(Y370)),IF(Y370=1,IF($AJ$5&lt;=COUNTIF($Y$7:$Y$406,1),COUNTIF($Y$7:Y370,1),IFERROR(IF($BI$20="Y",0.5,1)*$AJ$5*COUNTIF($Y$7:Y370,1)/(1+COUNTIF($Y$7:$Y$406,1)), COUNTIF($Y$7:Y370,1))),
IF(OR(Y371=Y372,AND(Y371&gt;Y370,Y369&gt;=Y370)),AVERAGE(OFFSET(AJ370,0,0,IFERROR(MATCH(TRUE,Y371:$Y$406&lt;=Y370,0),406),1)),MIN(OFFSET(AJ370,0,0,IFERROR(MATCH(Y370,Y371:$Y$406,0),406),1)))),"")</f>
        <v/>
      </c>
      <c r="AJ370" s="40" t="str">
        <f>IF(ISNUMBER(X370),COUNT($X$7:X370),"")</f>
        <v/>
      </c>
      <c r="AL370" s="40" t="str">
        <f t="shared" si="274"/>
        <v/>
      </c>
      <c r="AM370" s="40" t="str">
        <f t="shared" si="275"/>
        <v/>
      </c>
      <c r="AP370" s="34" t="str">
        <f t="shared" si="276"/>
        <v/>
      </c>
      <c r="AQ370" s="34" t="str">
        <f t="shared" si="271"/>
        <v/>
      </c>
      <c r="AS370" s="5"/>
      <c r="AT370" s="16"/>
      <c r="AU370" s="16"/>
      <c r="AV370" s="108"/>
      <c r="AW370" s="109"/>
      <c r="AX370" s="34" t="str">
        <f t="shared" si="277"/>
        <v/>
      </c>
      <c r="AY370" s="34" t="str">
        <f t="shared" si="278"/>
        <v/>
      </c>
      <c r="BA370" s="91" t="str">
        <f>IF(OR(BB370="",BC370&lt;&gt;"",BD370&lt;&gt;""),"",COUNT($BA$6:BA369)+1)</f>
        <v/>
      </c>
      <c r="BB370" s="90" t="str">
        <f t="shared" si="282"/>
        <v/>
      </c>
      <c r="BC370" s="41" t="str">
        <f t="shared" si="279"/>
        <v>132</v>
      </c>
      <c r="BD370" s="34">
        <f>IF(ISNUMBER(MATCH(BB370,$BB$6:BB369,0)),2,"")</f>
        <v>2</v>
      </c>
      <c r="BE370" s="34" t="str">
        <f t="shared" si="280"/>
        <v/>
      </c>
      <c r="BK370" s="81">
        <f>IFERROR(IF(D370="",0,MATCH(D370,$D$6:D369,0)),0)+BL370</f>
        <v>0</v>
      </c>
      <c r="BL370" s="81">
        <f t="shared" si="281"/>
        <v>0</v>
      </c>
    </row>
    <row r="371" spans="2:64" x14ac:dyDescent="0.25">
      <c r="B371" s="5">
        <v>365</v>
      </c>
      <c r="C371" s="35" t="str">
        <f>IFERROR(IF(Calculation!D371="","",1),"")</f>
        <v/>
      </c>
      <c r="D371" s="67" t="str">
        <f>IFERROR(IF(INDEX(Mindmap!$B$9:$B$408,B371,1)=0,"",INDEX(Mindmap!$B$9:$B$408,B371,1)),"")</f>
        <v/>
      </c>
      <c r="E371" s="67">
        <f t="shared" si="265"/>
        <v>999999999</v>
      </c>
      <c r="F371" s="67" t="str">
        <f t="shared" si="283"/>
        <v/>
      </c>
      <c r="G371" s="67" t="str">
        <f t="shared" si="284"/>
        <v/>
      </c>
      <c r="H371" s="67" t="str">
        <f t="shared" si="285"/>
        <v/>
      </c>
      <c r="I371" s="67" t="str">
        <f t="shared" si="286"/>
        <v/>
      </c>
      <c r="J371" s="67" t="str">
        <f t="shared" si="287"/>
        <v/>
      </c>
      <c r="K371" s="67" t="str">
        <f t="shared" si="288"/>
        <v/>
      </c>
      <c r="L371" s="67" t="str">
        <f t="shared" si="289"/>
        <v/>
      </c>
      <c r="M371" s="67" t="str">
        <f t="shared" si="290"/>
        <v/>
      </c>
      <c r="N371" s="67" t="str">
        <f t="shared" si="291"/>
        <v/>
      </c>
      <c r="O371" s="67" t="str">
        <f t="shared" si="292"/>
        <v/>
      </c>
      <c r="P371" s="67" t="str">
        <f t="shared" si="293"/>
        <v/>
      </c>
      <c r="Q371" s="67" t="str">
        <f t="shared" si="294"/>
        <v/>
      </c>
      <c r="R371" s="37" t="str">
        <f t="shared" si="266"/>
        <v/>
      </c>
      <c r="S371" s="67">
        <f t="shared" si="272"/>
        <v>999999999</v>
      </c>
      <c r="T371" s="67" t="str">
        <f t="shared" si="267"/>
        <v/>
      </c>
      <c r="U371" s="68" t="str">
        <f>IFERROR(""&amp;INDEX(automaticUpdate,MATCH(Calculation!T371,changerange,0),1),"")</f>
        <v/>
      </c>
      <c r="V371" s="68" t="str">
        <f>IFERROR(IF(LEN(INDEX(Mindmap!$D$9:$D$407,MATCH(Calculation!T371,changerange,0),1))=0,"",INDEX(Mindmap!$D$9:$D$407,MATCH(Calculation!T371,changerange,0),1)),"")</f>
        <v/>
      </c>
      <c r="W371" s="67" t="str">
        <f t="shared" si="295"/>
        <v xml:space="preserve"> - </v>
      </c>
      <c r="X371" s="34" t="str">
        <f t="array" ref="X371">IFERROR(IF(AND(LEN(T371)&gt;0, Y371&gt;1),IF(MATCH(1,(IFERROR(SEARCH(T371&amp;".",$T$7:$T$406),0)),0)&gt;0,""),""),maxL)</f>
        <v/>
      </c>
      <c r="Y371" s="35" t="str">
        <f t="shared" si="273"/>
        <v/>
      </c>
      <c r="Z371" s="34" t="str">
        <f t="shared" si="268"/>
        <v/>
      </c>
      <c r="AA371" s="36" t="str">
        <f t="shared" si="269"/>
        <v/>
      </c>
      <c r="AB371" s="34" t="str">
        <f t="shared" si="296"/>
        <v/>
      </c>
      <c r="AC371" s="35" t="str">
        <f t="shared" si="297"/>
        <v/>
      </c>
      <c r="AH371" s="80" t="str">
        <f t="shared" si="270"/>
        <v/>
      </c>
      <c r="AI371" s="39" t="str">
        <f t="array" aca="1" ref="AI371" ca="1">IF(AND(X371="",ISNUMBER(Y371)),IF(Y371=1,IF($AJ$5&lt;=COUNTIF($Y$7:$Y$406,1),COUNTIF($Y$7:Y371,1),IFERROR(IF($BI$20="Y",0.5,1)*$AJ$5*COUNTIF($Y$7:Y371,1)/(1+COUNTIF($Y$7:$Y$406,1)), COUNTIF($Y$7:Y371,1))),
IF(OR(Y372=Y373,AND(Y372&gt;Y371,Y370&gt;=Y371)),AVERAGE(OFFSET(AJ371,0,0,IFERROR(MATCH(TRUE,Y372:$Y$406&lt;=Y371,0),406),1)),MIN(OFFSET(AJ371,0,0,IFERROR(MATCH(Y371,Y372:$Y$406,0),406),1)))),"")</f>
        <v/>
      </c>
      <c r="AJ371" s="40" t="str">
        <f>IF(ISNUMBER(X371),COUNT($X$7:X371),"")</f>
        <v/>
      </c>
      <c r="AL371" s="40" t="str">
        <f t="shared" si="274"/>
        <v/>
      </c>
      <c r="AM371" s="40" t="str">
        <f t="shared" si="275"/>
        <v/>
      </c>
      <c r="AP371" s="34" t="str">
        <f t="shared" si="276"/>
        <v/>
      </c>
      <c r="AQ371" s="34" t="str">
        <f t="shared" si="271"/>
        <v/>
      </c>
      <c r="AS371" s="5"/>
      <c r="AT371" s="16"/>
      <c r="AU371" s="16"/>
      <c r="AV371" s="108"/>
      <c r="AW371" s="109"/>
      <c r="AX371" s="34" t="str">
        <f t="shared" si="277"/>
        <v/>
      </c>
      <c r="AY371" s="34" t="str">
        <f t="shared" si="278"/>
        <v/>
      </c>
      <c r="BA371" s="91" t="str">
        <f>IF(OR(BB371="",BC371&lt;&gt;"",BD371&lt;&gt;""),"",COUNT($BA$6:BA370)+1)</f>
        <v/>
      </c>
      <c r="BB371" s="90" t="str">
        <f t="shared" si="282"/>
        <v/>
      </c>
      <c r="BC371" s="41" t="str">
        <f t="shared" si="279"/>
        <v>132</v>
      </c>
      <c r="BD371" s="34">
        <f>IF(ISNUMBER(MATCH(BB371,$BB$6:BB370,0)),2,"")</f>
        <v>2</v>
      </c>
      <c r="BE371" s="34" t="str">
        <f t="shared" si="280"/>
        <v/>
      </c>
      <c r="BK371" s="81">
        <f>IFERROR(IF(D371="",0,MATCH(D371,$D$6:D370,0)),0)+BL371</f>
        <v>0</v>
      </c>
      <c r="BL371" s="81">
        <f t="shared" si="281"/>
        <v>0</v>
      </c>
    </row>
    <row r="372" spans="2:64" x14ac:dyDescent="0.25">
      <c r="B372" s="5">
        <v>366</v>
      </c>
      <c r="C372" s="35" t="str">
        <f>IFERROR(IF(Calculation!D372="","",1),"")</f>
        <v/>
      </c>
      <c r="D372" s="67" t="str">
        <f>IFERROR(IF(INDEX(Mindmap!$B$9:$B$408,B372,1)=0,"",INDEX(Mindmap!$B$9:$B$408,B372,1)),"")</f>
        <v/>
      </c>
      <c r="E372" s="67">
        <f t="shared" si="265"/>
        <v>999999999</v>
      </c>
      <c r="F372" s="67" t="str">
        <f t="shared" si="283"/>
        <v/>
      </c>
      <c r="G372" s="67" t="str">
        <f t="shared" si="284"/>
        <v/>
      </c>
      <c r="H372" s="67" t="str">
        <f t="shared" si="285"/>
        <v/>
      </c>
      <c r="I372" s="67" t="str">
        <f t="shared" si="286"/>
        <v/>
      </c>
      <c r="J372" s="67" t="str">
        <f t="shared" si="287"/>
        <v/>
      </c>
      <c r="K372" s="67" t="str">
        <f t="shared" si="288"/>
        <v/>
      </c>
      <c r="L372" s="67" t="str">
        <f t="shared" si="289"/>
        <v/>
      </c>
      <c r="M372" s="67" t="str">
        <f t="shared" si="290"/>
        <v/>
      </c>
      <c r="N372" s="67" t="str">
        <f t="shared" si="291"/>
        <v/>
      </c>
      <c r="O372" s="67" t="str">
        <f t="shared" si="292"/>
        <v/>
      </c>
      <c r="P372" s="67" t="str">
        <f t="shared" si="293"/>
        <v/>
      </c>
      <c r="Q372" s="67" t="str">
        <f t="shared" si="294"/>
        <v/>
      </c>
      <c r="R372" s="37" t="str">
        <f t="shared" si="266"/>
        <v/>
      </c>
      <c r="S372" s="67">
        <f t="shared" si="272"/>
        <v>999999999</v>
      </c>
      <c r="T372" s="67" t="str">
        <f t="shared" si="267"/>
        <v/>
      </c>
      <c r="U372" s="68" t="str">
        <f>IFERROR(""&amp;INDEX(automaticUpdate,MATCH(Calculation!T372,changerange,0),1),"")</f>
        <v/>
      </c>
      <c r="V372" s="68" t="str">
        <f>IFERROR(IF(LEN(INDEX(Mindmap!$D$9:$D$407,MATCH(Calculation!T372,changerange,0),1))=0,"",INDEX(Mindmap!$D$9:$D$407,MATCH(Calculation!T372,changerange,0),1)),"")</f>
        <v/>
      </c>
      <c r="W372" s="67" t="str">
        <f t="shared" si="295"/>
        <v xml:space="preserve"> - </v>
      </c>
      <c r="X372" s="34" t="str">
        <f t="array" ref="X372">IFERROR(IF(AND(LEN(T372)&gt;0, Y372&gt;1),IF(MATCH(1,(IFERROR(SEARCH(T372&amp;".",$T$7:$T$406),0)),0)&gt;0,""),""),maxL)</f>
        <v/>
      </c>
      <c r="Y372" s="35" t="str">
        <f t="shared" si="273"/>
        <v/>
      </c>
      <c r="Z372" s="34" t="str">
        <f t="shared" si="268"/>
        <v/>
      </c>
      <c r="AA372" s="36" t="str">
        <f t="shared" si="269"/>
        <v/>
      </c>
      <c r="AB372" s="34" t="str">
        <f t="shared" si="296"/>
        <v/>
      </c>
      <c r="AC372" s="35" t="str">
        <f t="shared" si="297"/>
        <v/>
      </c>
      <c r="AH372" s="80" t="str">
        <f t="shared" si="270"/>
        <v/>
      </c>
      <c r="AI372" s="39" t="str">
        <f t="array" aca="1" ref="AI372" ca="1">IF(AND(X372="",ISNUMBER(Y372)),IF(Y372=1,IF($AJ$5&lt;=COUNTIF($Y$7:$Y$406,1),COUNTIF($Y$7:Y372,1),IFERROR(IF($BI$20="Y",0.5,1)*$AJ$5*COUNTIF($Y$7:Y372,1)/(1+COUNTIF($Y$7:$Y$406,1)), COUNTIF($Y$7:Y372,1))),
IF(OR(Y373=Y374,AND(Y373&gt;Y372,Y371&gt;=Y372)),AVERAGE(OFFSET(AJ372,0,0,IFERROR(MATCH(TRUE,Y373:$Y$406&lt;=Y372,0),406),1)),MIN(OFFSET(AJ372,0,0,IFERROR(MATCH(Y372,Y373:$Y$406,0),406),1)))),"")</f>
        <v/>
      </c>
      <c r="AJ372" s="40" t="str">
        <f>IF(ISNUMBER(X372),COUNT($X$7:X372),"")</f>
        <v/>
      </c>
      <c r="AL372" s="40" t="str">
        <f t="shared" si="274"/>
        <v/>
      </c>
      <c r="AM372" s="40" t="str">
        <f t="shared" si="275"/>
        <v/>
      </c>
      <c r="AP372" s="34" t="str">
        <f t="shared" si="276"/>
        <v/>
      </c>
      <c r="AQ372" s="34" t="str">
        <f t="shared" si="271"/>
        <v/>
      </c>
      <c r="AS372" s="5"/>
      <c r="AT372" s="16"/>
      <c r="AU372" s="16"/>
      <c r="AV372" s="108"/>
      <c r="AW372" s="109"/>
      <c r="AX372" s="34" t="str">
        <f t="shared" si="277"/>
        <v/>
      </c>
      <c r="AY372" s="34" t="str">
        <f t="shared" si="278"/>
        <v/>
      </c>
      <c r="BA372" s="91" t="str">
        <f>IF(OR(BB372="",BC372&lt;&gt;"",BD372&lt;&gt;""),"",COUNT($BA$6:BA371)+1)</f>
        <v/>
      </c>
      <c r="BB372" s="90" t="str">
        <f t="shared" si="282"/>
        <v/>
      </c>
      <c r="BC372" s="41" t="str">
        <f t="shared" si="279"/>
        <v>132</v>
      </c>
      <c r="BD372" s="34">
        <f>IF(ISNUMBER(MATCH(BB372,$BB$6:BB371,0)),2,"")</f>
        <v>2</v>
      </c>
      <c r="BE372" s="34" t="str">
        <f t="shared" si="280"/>
        <v/>
      </c>
      <c r="BK372" s="81">
        <f>IFERROR(IF(D372="",0,MATCH(D372,$D$6:D371,0)),0)+BL372</f>
        <v>0</v>
      </c>
      <c r="BL372" s="81">
        <f t="shared" si="281"/>
        <v>0</v>
      </c>
    </row>
    <row r="373" spans="2:64" x14ac:dyDescent="0.25">
      <c r="B373" s="5">
        <v>367</v>
      </c>
      <c r="C373" s="35" t="str">
        <f>IFERROR(IF(Calculation!D373="","",1),"")</f>
        <v/>
      </c>
      <c r="D373" s="67" t="str">
        <f>IFERROR(IF(INDEX(Mindmap!$B$9:$B$408,B373,1)=0,"",INDEX(Mindmap!$B$9:$B$408,B373,1)),"")</f>
        <v/>
      </c>
      <c r="E373" s="67">
        <f t="shared" si="265"/>
        <v>999999999</v>
      </c>
      <c r="F373" s="67" t="str">
        <f t="shared" si="283"/>
        <v/>
      </c>
      <c r="G373" s="67" t="str">
        <f t="shared" si="284"/>
        <v/>
      </c>
      <c r="H373" s="67" t="str">
        <f t="shared" si="285"/>
        <v/>
      </c>
      <c r="I373" s="67" t="str">
        <f t="shared" si="286"/>
        <v/>
      </c>
      <c r="J373" s="67" t="str">
        <f t="shared" si="287"/>
        <v/>
      </c>
      <c r="K373" s="67" t="str">
        <f t="shared" si="288"/>
        <v/>
      </c>
      <c r="L373" s="67" t="str">
        <f t="shared" si="289"/>
        <v/>
      </c>
      <c r="M373" s="67" t="str">
        <f t="shared" si="290"/>
        <v/>
      </c>
      <c r="N373" s="67" t="str">
        <f t="shared" si="291"/>
        <v/>
      </c>
      <c r="O373" s="67" t="str">
        <f t="shared" si="292"/>
        <v/>
      </c>
      <c r="P373" s="67" t="str">
        <f t="shared" si="293"/>
        <v/>
      </c>
      <c r="Q373" s="67" t="str">
        <f t="shared" si="294"/>
        <v/>
      </c>
      <c r="R373" s="37" t="str">
        <f t="shared" si="266"/>
        <v/>
      </c>
      <c r="S373" s="67">
        <f t="shared" si="272"/>
        <v>999999999</v>
      </c>
      <c r="T373" s="67" t="str">
        <f t="shared" si="267"/>
        <v/>
      </c>
      <c r="U373" s="68" t="str">
        <f>IFERROR(""&amp;INDEX(automaticUpdate,MATCH(Calculation!T373,changerange,0),1),"")</f>
        <v/>
      </c>
      <c r="V373" s="68" t="str">
        <f>IFERROR(IF(LEN(INDEX(Mindmap!$D$9:$D$407,MATCH(Calculation!T373,changerange,0),1))=0,"",INDEX(Mindmap!$D$9:$D$407,MATCH(Calculation!T373,changerange,0),1)),"")</f>
        <v/>
      </c>
      <c r="W373" s="67" t="str">
        <f t="shared" si="295"/>
        <v xml:space="preserve"> - </v>
      </c>
      <c r="X373" s="34" t="str">
        <f t="array" ref="X373">IFERROR(IF(AND(LEN(T373)&gt;0, Y373&gt;1),IF(MATCH(1,(IFERROR(SEARCH(T373&amp;".",$T$7:$T$406),0)),0)&gt;0,""),""),maxL)</f>
        <v/>
      </c>
      <c r="Y373" s="35" t="str">
        <f t="shared" si="273"/>
        <v/>
      </c>
      <c r="Z373" s="34" t="str">
        <f t="shared" si="268"/>
        <v/>
      </c>
      <c r="AA373" s="36" t="str">
        <f t="shared" si="269"/>
        <v/>
      </c>
      <c r="AB373" s="34" t="str">
        <f t="shared" si="296"/>
        <v/>
      </c>
      <c r="AC373" s="35" t="str">
        <f t="shared" si="297"/>
        <v/>
      </c>
      <c r="AH373" s="80" t="str">
        <f t="shared" si="270"/>
        <v/>
      </c>
      <c r="AI373" s="39" t="str">
        <f t="array" aca="1" ref="AI373" ca="1">IF(AND(X373="",ISNUMBER(Y373)),IF(Y373=1,IF($AJ$5&lt;=COUNTIF($Y$7:$Y$406,1),COUNTIF($Y$7:Y373,1),IFERROR(IF($BI$20="Y",0.5,1)*$AJ$5*COUNTIF($Y$7:Y373,1)/(1+COUNTIF($Y$7:$Y$406,1)), COUNTIF($Y$7:Y373,1))),
IF(OR(Y374=Y375,AND(Y374&gt;Y373,Y372&gt;=Y373)),AVERAGE(OFFSET(AJ373,0,0,IFERROR(MATCH(TRUE,Y374:$Y$406&lt;=Y373,0),406),1)),MIN(OFFSET(AJ373,0,0,IFERROR(MATCH(Y373,Y374:$Y$406,0),406),1)))),"")</f>
        <v/>
      </c>
      <c r="AJ373" s="40" t="str">
        <f>IF(ISNUMBER(X373),COUNT($X$7:X373),"")</f>
        <v/>
      </c>
      <c r="AL373" s="40" t="str">
        <f t="shared" si="274"/>
        <v/>
      </c>
      <c r="AM373" s="40" t="str">
        <f t="shared" si="275"/>
        <v/>
      </c>
      <c r="AP373" s="34" t="str">
        <f t="shared" si="276"/>
        <v/>
      </c>
      <c r="AQ373" s="34" t="str">
        <f t="shared" si="271"/>
        <v/>
      </c>
      <c r="AS373" s="5"/>
      <c r="AT373" s="16"/>
      <c r="AU373" s="16"/>
      <c r="AV373" s="108"/>
      <c r="AW373" s="109"/>
      <c r="AX373" s="34" t="str">
        <f t="shared" si="277"/>
        <v/>
      </c>
      <c r="AY373" s="34" t="str">
        <f t="shared" si="278"/>
        <v/>
      </c>
      <c r="BA373" s="91" t="str">
        <f>IF(OR(BB373="",BC373&lt;&gt;"",BD373&lt;&gt;""),"",COUNT($BA$6:BA372)+1)</f>
        <v/>
      </c>
      <c r="BB373" s="90" t="str">
        <f t="shared" si="282"/>
        <v/>
      </c>
      <c r="BC373" s="41" t="str">
        <f t="shared" si="279"/>
        <v>132</v>
      </c>
      <c r="BD373" s="34">
        <f>IF(ISNUMBER(MATCH(BB373,$BB$6:BB372,0)),2,"")</f>
        <v>2</v>
      </c>
      <c r="BE373" s="34" t="str">
        <f t="shared" si="280"/>
        <v/>
      </c>
      <c r="BK373" s="81">
        <f>IFERROR(IF(D373="",0,MATCH(D373,$D$6:D372,0)),0)+BL373</f>
        <v>0</v>
      </c>
      <c r="BL373" s="81">
        <f t="shared" si="281"/>
        <v>0</v>
      </c>
    </row>
    <row r="374" spans="2:64" x14ac:dyDescent="0.25">
      <c r="B374" s="5">
        <v>368</v>
      </c>
      <c r="C374" s="35" t="str">
        <f>IFERROR(IF(Calculation!D374="","",1),"")</f>
        <v/>
      </c>
      <c r="D374" s="67" t="str">
        <f>IFERROR(IF(INDEX(Mindmap!$B$9:$B$408,B374,1)=0,"",INDEX(Mindmap!$B$9:$B$408,B374,1)),"")</f>
        <v/>
      </c>
      <c r="E374" s="67">
        <f t="shared" si="265"/>
        <v>999999999</v>
      </c>
      <c r="F374" s="67" t="str">
        <f t="shared" si="283"/>
        <v/>
      </c>
      <c r="G374" s="67" t="str">
        <f t="shared" si="284"/>
        <v/>
      </c>
      <c r="H374" s="67" t="str">
        <f t="shared" si="285"/>
        <v/>
      </c>
      <c r="I374" s="67" t="str">
        <f t="shared" si="286"/>
        <v/>
      </c>
      <c r="J374" s="67" t="str">
        <f t="shared" si="287"/>
        <v/>
      </c>
      <c r="K374" s="67" t="str">
        <f t="shared" si="288"/>
        <v/>
      </c>
      <c r="L374" s="67" t="str">
        <f t="shared" si="289"/>
        <v/>
      </c>
      <c r="M374" s="67" t="str">
        <f t="shared" si="290"/>
        <v/>
      </c>
      <c r="N374" s="67" t="str">
        <f t="shared" si="291"/>
        <v/>
      </c>
      <c r="O374" s="67" t="str">
        <f t="shared" si="292"/>
        <v/>
      </c>
      <c r="P374" s="67" t="str">
        <f t="shared" si="293"/>
        <v/>
      </c>
      <c r="Q374" s="67" t="str">
        <f t="shared" si="294"/>
        <v/>
      </c>
      <c r="R374" s="37" t="str">
        <f t="shared" si="266"/>
        <v/>
      </c>
      <c r="S374" s="67">
        <f t="shared" si="272"/>
        <v>999999999</v>
      </c>
      <c r="T374" s="67" t="str">
        <f t="shared" si="267"/>
        <v/>
      </c>
      <c r="U374" s="68" t="str">
        <f>IFERROR(""&amp;INDEX(automaticUpdate,MATCH(Calculation!T374,changerange,0),1),"")</f>
        <v/>
      </c>
      <c r="V374" s="68" t="str">
        <f>IFERROR(IF(LEN(INDEX(Mindmap!$D$9:$D$407,MATCH(Calculation!T374,changerange,0),1))=0,"",INDEX(Mindmap!$D$9:$D$407,MATCH(Calculation!T374,changerange,0),1)),"")</f>
        <v/>
      </c>
      <c r="W374" s="67" t="str">
        <f t="shared" si="295"/>
        <v xml:space="preserve"> - </v>
      </c>
      <c r="X374" s="34" t="str">
        <f t="array" ref="X374">IFERROR(IF(AND(LEN(T374)&gt;0, Y374&gt;1),IF(MATCH(1,(IFERROR(SEARCH(T374&amp;".",$T$7:$T$406),0)),0)&gt;0,""),""),maxL)</f>
        <v/>
      </c>
      <c r="Y374" s="35" t="str">
        <f t="shared" si="273"/>
        <v/>
      </c>
      <c r="Z374" s="34" t="str">
        <f t="shared" si="268"/>
        <v/>
      </c>
      <c r="AA374" s="36" t="str">
        <f t="shared" si="269"/>
        <v/>
      </c>
      <c r="AB374" s="34" t="str">
        <f t="shared" si="296"/>
        <v/>
      </c>
      <c r="AC374" s="35" t="str">
        <f t="shared" si="297"/>
        <v/>
      </c>
      <c r="AH374" s="80" t="str">
        <f t="shared" si="270"/>
        <v/>
      </c>
      <c r="AI374" s="39" t="str">
        <f t="array" aca="1" ref="AI374" ca="1">IF(AND(X374="",ISNUMBER(Y374)),IF(Y374=1,IF($AJ$5&lt;=COUNTIF($Y$7:$Y$406,1),COUNTIF($Y$7:Y374,1),IFERROR(IF($BI$20="Y",0.5,1)*$AJ$5*COUNTIF($Y$7:Y374,1)/(1+COUNTIF($Y$7:$Y$406,1)), COUNTIF($Y$7:Y374,1))),
IF(OR(Y375=Y376,AND(Y375&gt;Y374,Y373&gt;=Y374)),AVERAGE(OFFSET(AJ374,0,0,IFERROR(MATCH(TRUE,Y375:$Y$406&lt;=Y374,0),406),1)),MIN(OFFSET(AJ374,0,0,IFERROR(MATCH(Y374,Y375:$Y$406,0),406),1)))),"")</f>
        <v/>
      </c>
      <c r="AJ374" s="40" t="str">
        <f>IF(ISNUMBER(X374),COUNT($X$7:X374),"")</f>
        <v/>
      </c>
      <c r="AL374" s="40" t="str">
        <f t="shared" si="274"/>
        <v/>
      </c>
      <c r="AM374" s="40" t="str">
        <f t="shared" si="275"/>
        <v/>
      </c>
      <c r="AP374" s="34" t="str">
        <f t="shared" si="276"/>
        <v/>
      </c>
      <c r="AQ374" s="34" t="str">
        <f t="shared" si="271"/>
        <v/>
      </c>
      <c r="AS374" s="5"/>
      <c r="AT374" s="16"/>
      <c r="AU374" s="16"/>
      <c r="AV374" s="108"/>
      <c r="AW374" s="109"/>
      <c r="AX374" s="34" t="str">
        <f t="shared" si="277"/>
        <v/>
      </c>
      <c r="AY374" s="34" t="str">
        <f t="shared" si="278"/>
        <v/>
      </c>
      <c r="BA374" s="91" t="str">
        <f>IF(OR(BB374="",BC374&lt;&gt;"",BD374&lt;&gt;""),"",COUNT($BA$6:BA373)+1)</f>
        <v/>
      </c>
      <c r="BB374" s="90" t="str">
        <f t="shared" si="282"/>
        <v/>
      </c>
      <c r="BC374" s="41" t="str">
        <f t="shared" si="279"/>
        <v>132</v>
      </c>
      <c r="BD374" s="34">
        <f>IF(ISNUMBER(MATCH(BB374,$BB$6:BB373,0)),2,"")</f>
        <v>2</v>
      </c>
      <c r="BE374" s="34" t="str">
        <f t="shared" si="280"/>
        <v/>
      </c>
      <c r="BK374" s="81">
        <f>IFERROR(IF(D374="",0,MATCH(D374,$D$6:D373,0)),0)+BL374</f>
        <v>0</v>
      </c>
      <c r="BL374" s="81">
        <f t="shared" si="281"/>
        <v>0</v>
      </c>
    </row>
    <row r="375" spans="2:64" x14ac:dyDescent="0.25">
      <c r="B375" s="5">
        <v>369</v>
      </c>
      <c r="C375" s="35" t="str">
        <f>IFERROR(IF(Calculation!D375="","",1),"")</f>
        <v/>
      </c>
      <c r="D375" s="67" t="str">
        <f>IFERROR(IF(INDEX(Mindmap!$B$9:$B$408,B375,1)=0,"",INDEX(Mindmap!$B$9:$B$408,B375,1)),"")</f>
        <v/>
      </c>
      <c r="E375" s="67">
        <f t="shared" si="265"/>
        <v>999999999</v>
      </c>
      <c r="F375" s="67" t="str">
        <f t="shared" si="283"/>
        <v/>
      </c>
      <c r="G375" s="67" t="str">
        <f t="shared" si="284"/>
        <v/>
      </c>
      <c r="H375" s="67" t="str">
        <f t="shared" si="285"/>
        <v/>
      </c>
      <c r="I375" s="67" t="str">
        <f t="shared" si="286"/>
        <v/>
      </c>
      <c r="J375" s="67" t="str">
        <f t="shared" si="287"/>
        <v/>
      </c>
      <c r="K375" s="67" t="str">
        <f t="shared" si="288"/>
        <v/>
      </c>
      <c r="L375" s="67" t="str">
        <f t="shared" si="289"/>
        <v/>
      </c>
      <c r="M375" s="67" t="str">
        <f t="shared" si="290"/>
        <v/>
      </c>
      <c r="N375" s="67" t="str">
        <f t="shared" si="291"/>
        <v/>
      </c>
      <c r="O375" s="67" t="str">
        <f t="shared" si="292"/>
        <v/>
      </c>
      <c r="P375" s="67" t="str">
        <f t="shared" si="293"/>
        <v/>
      </c>
      <c r="Q375" s="67" t="str">
        <f t="shared" si="294"/>
        <v/>
      </c>
      <c r="R375" s="37" t="str">
        <f t="shared" si="266"/>
        <v/>
      </c>
      <c r="S375" s="67">
        <f t="shared" si="272"/>
        <v>999999999</v>
      </c>
      <c r="T375" s="67" t="str">
        <f t="shared" si="267"/>
        <v/>
      </c>
      <c r="U375" s="68" t="str">
        <f>IFERROR(""&amp;INDEX(automaticUpdate,MATCH(Calculation!T375,changerange,0),1),"")</f>
        <v/>
      </c>
      <c r="V375" s="68" t="str">
        <f>IFERROR(IF(LEN(INDEX(Mindmap!$D$9:$D$407,MATCH(Calculation!T375,changerange,0),1))=0,"",INDEX(Mindmap!$D$9:$D$407,MATCH(Calculation!T375,changerange,0),1)),"")</f>
        <v/>
      </c>
      <c r="W375" s="67" t="str">
        <f t="shared" si="295"/>
        <v xml:space="preserve"> - </v>
      </c>
      <c r="X375" s="34" t="str">
        <f t="array" ref="X375">IFERROR(IF(AND(LEN(T375)&gt;0, Y375&gt;1),IF(MATCH(1,(IFERROR(SEARCH(T375&amp;".",$T$7:$T$406),0)),0)&gt;0,""),""),maxL)</f>
        <v/>
      </c>
      <c r="Y375" s="35" t="str">
        <f t="shared" si="273"/>
        <v/>
      </c>
      <c r="Z375" s="34" t="str">
        <f t="shared" si="268"/>
        <v/>
      </c>
      <c r="AA375" s="36" t="str">
        <f t="shared" si="269"/>
        <v/>
      </c>
      <c r="AB375" s="34" t="str">
        <f t="shared" si="296"/>
        <v/>
      </c>
      <c r="AC375" s="35" t="str">
        <f t="shared" si="297"/>
        <v/>
      </c>
      <c r="AH375" s="80" t="str">
        <f t="shared" si="270"/>
        <v/>
      </c>
      <c r="AI375" s="39" t="str">
        <f t="array" aca="1" ref="AI375" ca="1">IF(AND(X375="",ISNUMBER(Y375)),IF(Y375=1,IF($AJ$5&lt;=COUNTIF($Y$7:$Y$406,1),COUNTIF($Y$7:Y375,1),IFERROR(IF($BI$20="Y",0.5,1)*$AJ$5*COUNTIF($Y$7:Y375,1)/(1+COUNTIF($Y$7:$Y$406,1)), COUNTIF($Y$7:Y375,1))),
IF(OR(Y376=Y377,AND(Y376&gt;Y375,Y374&gt;=Y375)),AVERAGE(OFFSET(AJ375,0,0,IFERROR(MATCH(TRUE,Y376:$Y$406&lt;=Y375,0),406),1)),MIN(OFFSET(AJ375,0,0,IFERROR(MATCH(Y375,Y376:$Y$406,0),406),1)))),"")</f>
        <v/>
      </c>
      <c r="AJ375" s="40" t="str">
        <f>IF(ISNUMBER(X375),COUNT($X$7:X375),"")</f>
        <v/>
      </c>
      <c r="AL375" s="40" t="str">
        <f t="shared" si="274"/>
        <v/>
      </c>
      <c r="AM375" s="40" t="str">
        <f t="shared" si="275"/>
        <v/>
      </c>
      <c r="AP375" s="34" t="str">
        <f t="shared" si="276"/>
        <v/>
      </c>
      <c r="AQ375" s="34" t="str">
        <f t="shared" si="271"/>
        <v/>
      </c>
      <c r="AS375" s="5"/>
      <c r="AT375" s="16"/>
      <c r="AU375" s="16"/>
      <c r="AV375" s="108"/>
      <c r="AW375" s="109"/>
      <c r="AX375" s="34" t="str">
        <f t="shared" si="277"/>
        <v/>
      </c>
      <c r="AY375" s="34" t="str">
        <f t="shared" si="278"/>
        <v/>
      </c>
      <c r="BA375" s="91" t="str">
        <f>IF(OR(BB375="",BC375&lt;&gt;"",BD375&lt;&gt;""),"",COUNT($BA$6:BA374)+1)</f>
        <v/>
      </c>
      <c r="BB375" s="90" t="str">
        <f t="shared" si="282"/>
        <v/>
      </c>
      <c r="BC375" s="41" t="str">
        <f t="shared" si="279"/>
        <v>132</v>
      </c>
      <c r="BD375" s="34">
        <f>IF(ISNUMBER(MATCH(BB375,$BB$6:BB374,0)),2,"")</f>
        <v>2</v>
      </c>
      <c r="BE375" s="34" t="str">
        <f t="shared" si="280"/>
        <v/>
      </c>
      <c r="BK375" s="81">
        <f>IFERROR(IF(D375="",0,MATCH(D375,$D$6:D374,0)),0)+BL375</f>
        <v>0</v>
      </c>
      <c r="BL375" s="81">
        <f t="shared" si="281"/>
        <v>0</v>
      </c>
    </row>
    <row r="376" spans="2:64" x14ac:dyDescent="0.25">
      <c r="B376" s="5">
        <v>370</v>
      </c>
      <c r="C376" s="35" t="str">
        <f>IFERROR(IF(Calculation!D376="","",1),"")</f>
        <v/>
      </c>
      <c r="D376" s="67" t="str">
        <f>IFERROR(IF(INDEX(Mindmap!$B$9:$B$408,B376,1)=0,"",INDEX(Mindmap!$B$9:$B$408,B376,1)),"")</f>
        <v/>
      </c>
      <c r="E376" s="67">
        <f t="shared" si="265"/>
        <v>999999999</v>
      </c>
      <c r="F376" s="67" t="str">
        <f t="shared" si="283"/>
        <v/>
      </c>
      <c r="G376" s="67" t="str">
        <f t="shared" si="284"/>
        <v/>
      </c>
      <c r="H376" s="67" t="str">
        <f t="shared" si="285"/>
        <v/>
      </c>
      <c r="I376" s="67" t="str">
        <f t="shared" si="286"/>
        <v/>
      </c>
      <c r="J376" s="67" t="str">
        <f t="shared" si="287"/>
        <v/>
      </c>
      <c r="K376" s="67" t="str">
        <f t="shared" si="288"/>
        <v/>
      </c>
      <c r="L376" s="67" t="str">
        <f t="shared" si="289"/>
        <v/>
      </c>
      <c r="M376" s="67" t="str">
        <f t="shared" si="290"/>
        <v/>
      </c>
      <c r="N376" s="67" t="str">
        <f t="shared" si="291"/>
        <v/>
      </c>
      <c r="O376" s="67" t="str">
        <f t="shared" si="292"/>
        <v/>
      </c>
      <c r="P376" s="67" t="str">
        <f t="shared" si="293"/>
        <v/>
      </c>
      <c r="Q376" s="67" t="str">
        <f t="shared" si="294"/>
        <v/>
      </c>
      <c r="R376" s="37" t="str">
        <f t="shared" si="266"/>
        <v/>
      </c>
      <c r="S376" s="67">
        <f t="shared" si="272"/>
        <v>999999999</v>
      </c>
      <c r="T376" s="67" t="str">
        <f t="shared" si="267"/>
        <v/>
      </c>
      <c r="U376" s="68" t="str">
        <f>IFERROR(""&amp;INDEX(automaticUpdate,MATCH(Calculation!T376,changerange,0),1),"")</f>
        <v/>
      </c>
      <c r="V376" s="68" t="str">
        <f>IFERROR(IF(LEN(INDEX(Mindmap!$D$9:$D$407,MATCH(Calculation!T376,changerange,0),1))=0,"",INDEX(Mindmap!$D$9:$D$407,MATCH(Calculation!T376,changerange,0),1)),"")</f>
        <v/>
      </c>
      <c r="W376" s="67" t="str">
        <f t="shared" si="295"/>
        <v xml:space="preserve"> - </v>
      </c>
      <c r="X376" s="34" t="str">
        <f t="array" ref="X376">IFERROR(IF(AND(LEN(T376)&gt;0, Y376&gt;1),IF(MATCH(1,(IFERROR(SEARCH(T376&amp;".",$T$7:$T$406),0)),0)&gt;0,""),""),maxL)</f>
        <v/>
      </c>
      <c r="Y376" s="35" t="str">
        <f t="shared" si="273"/>
        <v/>
      </c>
      <c r="Z376" s="34" t="str">
        <f t="shared" si="268"/>
        <v/>
      </c>
      <c r="AA376" s="36" t="str">
        <f t="shared" si="269"/>
        <v/>
      </c>
      <c r="AB376" s="34" t="str">
        <f t="shared" si="296"/>
        <v/>
      </c>
      <c r="AC376" s="35" t="str">
        <f t="shared" si="297"/>
        <v/>
      </c>
      <c r="AH376" s="80" t="str">
        <f t="shared" si="270"/>
        <v/>
      </c>
      <c r="AI376" s="39" t="str">
        <f t="array" aca="1" ref="AI376" ca="1">IF(AND(X376="",ISNUMBER(Y376)),IF(Y376=1,IF($AJ$5&lt;=COUNTIF($Y$7:$Y$406,1),COUNTIF($Y$7:Y376,1),IFERROR(IF($BI$20="Y",0.5,1)*$AJ$5*COUNTIF($Y$7:Y376,1)/(1+COUNTIF($Y$7:$Y$406,1)), COUNTIF($Y$7:Y376,1))),
IF(OR(Y377=Y378,AND(Y377&gt;Y376,Y375&gt;=Y376)),AVERAGE(OFFSET(AJ376,0,0,IFERROR(MATCH(TRUE,Y377:$Y$406&lt;=Y376,0),406),1)),MIN(OFFSET(AJ376,0,0,IFERROR(MATCH(Y376,Y377:$Y$406,0),406),1)))),"")</f>
        <v/>
      </c>
      <c r="AJ376" s="40" t="str">
        <f>IF(ISNUMBER(X376),COUNT($X$7:X376),"")</f>
        <v/>
      </c>
      <c r="AL376" s="40" t="str">
        <f t="shared" si="274"/>
        <v/>
      </c>
      <c r="AM376" s="40" t="str">
        <f t="shared" si="275"/>
        <v/>
      </c>
      <c r="AP376" s="34" t="str">
        <f t="shared" si="276"/>
        <v/>
      </c>
      <c r="AQ376" s="34" t="str">
        <f t="shared" si="271"/>
        <v/>
      </c>
      <c r="AS376" s="5"/>
      <c r="AT376" s="16"/>
      <c r="AU376" s="16"/>
      <c r="AV376" s="108"/>
      <c r="AW376" s="109"/>
      <c r="AX376" s="34" t="str">
        <f t="shared" si="277"/>
        <v/>
      </c>
      <c r="AY376" s="34" t="str">
        <f t="shared" si="278"/>
        <v/>
      </c>
      <c r="BA376" s="91" t="str">
        <f>IF(OR(BB376="",BC376&lt;&gt;"",BD376&lt;&gt;""),"",COUNT($BA$6:BA375)+1)</f>
        <v/>
      </c>
      <c r="BB376" s="90" t="str">
        <f t="shared" si="282"/>
        <v/>
      </c>
      <c r="BC376" s="41" t="str">
        <f t="shared" si="279"/>
        <v>132</v>
      </c>
      <c r="BD376" s="34">
        <f>IF(ISNUMBER(MATCH(BB376,$BB$6:BB375,0)),2,"")</f>
        <v>2</v>
      </c>
      <c r="BE376" s="34" t="str">
        <f t="shared" si="280"/>
        <v/>
      </c>
      <c r="BK376" s="81">
        <f>IFERROR(IF(D376="",0,MATCH(D376,$D$6:D375,0)),0)+BL376</f>
        <v>0</v>
      </c>
      <c r="BL376" s="81">
        <f t="shared" si="281"/>
        <v>0</v>
      </c>
    </row>
    <row r="377" spans="2:64" x14ac:dyDescent="0.25">
      <c r="B377" s="5">
        <v>371</v>
      </c>
      <c r="C377" s="35" t="str">
        <f>IFERROR(IF(Calculation!D377="","",1),"")</f>
        <v/>
      </c>
      <c r="D377" s="67" t="str">
        <f>IFERROR(IF(INDEX(Mindmap!$B$9:$B$408,B377,1)=0,"",INDEX(Mindmap!$B$9:$B$408,B377,1)),"")</f>
        <v/>
      </c>
      <c r="E377" s="67">
        <f t="shared" si="265"/>
        <v>999999999</v>
      </c>
      <c r="F377" s="67" t="str">
        <f t="shared" si="283"/>
        <v/>
      </c>
      <c r="G377" s="67" t="str">
        <f t="shared" si="284"/>
        <v/>
      </c>
      <c r="H377" s="67" t="str">
        <f t="shared" si="285"/>
        <v/>
      </c>
      <c r="I377" s="67" t="str">
        <f t="shared" si="286"/>
        <v/>
      </c>
      <c r="J377" s="67" t="str">
        <f t="shared" si="287"/>
        <v/>
      </c>
      <c r="K377" s="67" t="str">
        <f t="shared" si="288"/>
        <v/>
      </c>
      <c r="L377" s="67" t="str">
        <f t="shared" si="289"/>
        <v/>
      </c>
      <c r="M377" s="67" t="str">
        <f t="shared" si="290"/>
        <v/>
      </c>
      <c r="N377" s="67" t="str">
        <f t="shared" si="291"/>
        <v/>
      </c>
      <c r="O377" s="67" t="str">
        <f t="shared" si="292"/>
        <v/>
      </c>
      <c r="P377" s="67" t="str">
        <f t="shared" si="293"/>
        <v/>
      </c>
      <c r="Q377" s="67" t="str">
        <f t="shared" si="294"/>
        <v/>
      </c>
      <c r="R377" s="37" t="str">
        <f t="shared" si="266"/>
        <v/>
      </c>
      <c r="S377" s="67">
        <f t="shared" si="272"/>
        <v>999999999</v>
      </c>
      <c r="T377" s="67" t="str">
        <f t="shared" si="267"/>
        <v/>
      </c>
      <c r="U377" s="68" t="str">
        <f>IFERROR(""&amp;INDEX(automaticUpdate,MATCH(Calculation!T377,changerange,0),1),"")</f>
        <v/>
      </c>
      <c r="V377" s="68" t="str">
        <f>IFERROR(IF(LEN(INDEX(Mindmap!$D$9:$D$407,MATCH(Calculation!T377,changerange,0),1))=0,"",INDEX(Mindmap!$D$9:$D$407,MATCH(Calculation!T377,changerange,0),1)),"")</f>
        <v/>
      </c>
      <c r="W377" s="67" t="str">
        <f t="shared" si="295"/>
        <v xml:space="preserve"> - </v>
      </c>
      <c r="X377" s="34" t="str">
        <f t="array" ref="X377">IFERROR(IF(AND(LEN(T377)&gt;0, Y377&gt;1),IF(MATCH(1,(IFERROR(SEARCH(T377&amp;".",$T$7:$T$406),0)),0)&gt;0,""),""),maxL)</f>
        <v/>
      </c>
      <c r="Y377" s="35" t="str">
        <f t="shared" si="273"/>
        <v/>
      </c>
      <c r="Z377" s="34" t="str">
        <f t="shared" si="268"/>
        <v/>
      </c>
      <c r="AA377" s="36" t="str">
        <f t="shared" si="269"/>
        <v/>
      </c>
      <c r="AB377" s="34" t="str">
        <f t="shared" si="296"/>
        <v/>
      </c>
      <c r="AC377" s="35" t="str">
        <f t="shared" si="297"/>
        <v/>
      </c>
      <c r="AH377" s="80" t="str">
        <f t="shared" si="270"/>
        <v/>
      </c>
      <c r="AI377" s="39" t="str">
        <f t="array" aca="1" ref="AI377" ca="1">IF(AND(X377="",ISNUMBER(Y377)),IF(Y377=1,IF($AJ$5&lt;=COUNTIF($Y$7:$Y$406,1),COUNTIF($Y$7:Y377,1),IFERROR(IF($BI$20="Y",0.5,1)*$AJ$5*COUNTIF($Y$7:Y377,1)/(1+COUNTIF($Y$7:$Y$406,1)), COUNTIF($Y$7:Y377,1))),
IF(OR(Y378=Y379,AND(Y378&gt;Y377,Y376&gt;=Y377)),AVERAGE(OFFSET(AJ377,0,0,IFERROR(MATCH(TRUE,Y378:$Y$406&lt;=Y377,0),406),1)),MIN(OFFSET(AJ377,0,0,IFERROR(MATCH(Y377,Y378:$Y$406,0),406),1)))),"")</f>
        <v/>
      </c>
      <c r="AJ377" s="40" t="str">
        <f>IF(ISNUMBER(X377),COUNT($X$7:X377),"")</f>
        <v/>
      </c>
      <c r="AL377" s="40" t="str">
        <f t="shared" si="274"/>
        <v/>
      </c>
      <c r="AM377" s="40" t="str">
        <f t="shared" si="275"/>
        <v/>
      </c>
      <c r="AP377" s="34" t="str">
        <f t="shared" si="276"/>
        <v/>
      </c>
      <c r="AQ377" s="34" t="str">
        <f t="shared" si="271"/>
        <v/>
      </c>
      <c r="AS377" s="5"/>
      <c r="AT377" s="16"/>
      <c r="AU377" s="16"/>
      <c r="AV377" s="108"/>
      <c r="AW377" s="109"/>
      <c r="AX377" s="34" t="str">
        <f t="shared" si="277"/>
        <v/>
      </c>
      <c r="AY377" s="34" t="str">
        <f t="shared" si="278"/>
        <v/>
      </c>
      <c r="BA377" s="91" t="str">
        <f>IF(OR(BB377="",BC377&lt;&gt;"",BD377&lt;&gt;""),"",COUNT($BA$6:BA376)+1)</f>
        <v/>
      </c>
      <c r="BB377" s="90" t="str">
        <f t="shared" si="282"/>
        <v/>
      </c>
      <c r="BC377" s="41" t="str">
        <f t="shared" si="279"/>
        <v>132</v>
      </c>
      <c r="BD377" s="34">
        <f>IF(ISNUMBER(MATCH(BB377,$BB$6:BB376,0)),2,"")</f>
        <v>2</v>
      </c>
      <c r="BE377" s="34" t="str">
        <f t="shared" si="280"/>
        <v/>
      </c>
      <c r="BK377" s="81">
        <f>IFERROR(IF(D377="",0,MATCH(D377,$D$6:D376,0)),0)+BL377</f>
        <v>0</v>
      </c>
      <c r="BL377" s="81">
        <f t="shared" si="281"/>
        <v>0</v>
      </c>
    </row>
    <row r="378" spans="2:64" x14ac:dyDescent="0.25">
      <c r="B378" s="5">
        <v>372</v>
      </c>
      <c r="C378" s="35" t="str">
        <f>IFERROR(IF(Calculation!D378="","",1),"")</f>
        <v/>
      </c>
      <c r="D378" s="67" t="str">
        <f>IFERROR(IF(INDEX(Mindmap!$B$9:$B$408,B378,1)=0,"",INDEX(Mindmap!$B$9:$B$408,B378,1)),"")</f>
        <v/>
      </c>
      <c r="E378" s="67">
        <f t="shared" si="265"/>
        <v>999999999</v>
      </c>
      <c r="F378" s="67" t="str">
        <f t="shared" ref="F378:F405" si="298">IFERROR(IF(1*$Q378&lt;1*F$6,"",IF(AND(F$5=2,LEN(SUBSTITUTE(LEFT($D378,2),".",""))=1),"0" &amp; SUBSTITUTE(LEFT($D378,2),".",""),SUBSTITUTE(LEFT($D378,2),".",""))),"")</f>
        <v/>
      </c>
      <c r="G378" s="67" t="str">
        <f t="shared" ref="G378:G405" si="299">IFERROR(IF(1*$Q378&lt;1*G$6,"",IF(AND(G$5=2,LEN(SUBSTITUTE(MID($D378,SEARCH(";",SUBSTITUTE($D378,".",";",G$6-1),1)+1,2),".",""))=1),"0" &amp; SUBSTITUTE(MID($D378,SEARCH(";",SUBSTITUTE($D378,".",";",G$6-1),1)+1,2),".",""),SUBSTITUTE(MID($D378,SEARCH(";",SUBSTITUTE($D378,".",";",G$6-1),1)+1,2),".",""))),"")</f>
        <v/>
      </c>
      <c r="H378" s="67" t="str">
        <f t="shared" ref="H378:H405" si="300">IFERROR(IF(1*$Q378&lt;1*H$6,"",IF(AND(H$5=2,LEN(SUBSTITUTE(MID($D378,SEARCH(";",SUBSTITUTE($D378,".",";",H$6-1),1)+1,2),".",""))=1),"0" &amp; SUBSTITUTE(MID($D378,SEARCH(";",SUBSTITUTE($D378,".",";",H$6-1),1)+1,2),".",""),SUBSTITUTE(MID($D378,SEARCH(";",SUBSTITUTE($D378,".",";",H$6-1),1)+1,2),".",""))),"")</f>
        <v/>
      </c>
      <c r="I378" s="67" t="str">
        <f t="shared" ref="I378:I405" si="301">IFERROR(IF(1*$Q378&lt;1*I$6,"",IF(AND(I$5=2,LEN(SUBSTITUTE(MID($D378,SEARCH(";",SUBSTITUTE($D378,".",";",I$6-1),1)+1,2),".",""))=1),"0" &amp; SUBSTITUTE(MID($D378,SEARCH(";",SUBSTITUTE($D378,".",";",I$6-1),1)+1,2),".",""),SUBSTITUTE(MID($D378,SEARCH(";",SUBSTITUTE($D378,".",";",I$6-1),1)+1,2),".",""))),"")</f>
        <v/>
      </c>
      <c r="J378" s="67" t="str">
        <f t="shared" ref="J378:J405" si="302">IFERROR(IF(1*$Q378&lt;1*J$6,"",IF(AND(J$5=2,LEN(SUBSTITUTE(MID($D378,SEARCH(";",SUBSTITUTE($D378,".",";",J$6-1),1)+1,2),".",""))=1),"0" &amp; SUBSTITUTE(MID($D378,SEARCH(";",SUBSTITUTE($D378,".",";",J$6-1),1)+1,2),".",""),SUBSTITUTE(MID($D378,SEARCH(";",SUBSTITUTE($D378,".",";",J$6-1),1)+1,2),".",""))),"")</f>
        <v/>
      </c>
      <c r="K378" s="67" t="str">
        <f t="shared" ref="K378:K405" si="303">IFERROR(IF(1*$Q378&lt;1*K$6,"",IF(AND(K$5=2,LEN(SUBSTITUTE(MID($D378,SEARCH(";",SUBSTITUTE($D378,".",";",K$6-1),1)+1,2),".",""))=1),"0" &amp; SUBSTITUTE(MID($D378,SEARCH(";",SUBSTITUTE($D378,".",";",K$6-1),1)+1,2),".",""),SUBSTITUTE(MID($D378,SEARCH(";",SUBSTITUTE($D378,".",";",K$6-1),1)+1,2),".",""))),"")</f>
        <v/>
      </c>
      <c r="L378" s="67" t="str">
        <f t="shared" ref="L378:L405" si="304">IFERROR(IF(1*$Q378&lt;1*L$6,"",IF(AND(L$5=2,LEN(SUBSTITUTE(MID($D378,SEARCH(";",SUBSTITUTE($D378,".",";",L$6-1),1)+1,2),".",""))=1),"0" &amp; SUBSTITUTE(MID($D378,SEARCH(";",SUBSTITUTE($D378,".",";",L$6-1),1)+1,2),".",""),SUBSTITUTE(MID($D378,SEARCH(";",SUBSTITUTE($D378,".",";",L$6-1),1)+1,2),".",""))),"")</f>
        <v/>
      </c>
      <c r="M378" s="67" t="str">
        <f t="shared" ref="M378:M405" si="305">IFERROR(IF(1*$Q378&lt;1*M$6,"",IF(AND(M$5=2,LEN(SUBSTITUTE(MID($D378,SEARCH(";",SUBSTITUTE($D378,".",";",M$6-1),1)+1,2),".",""))=1),"0" &amp; SUBSTITUTE(MID($D378,SEARCH(";",SUBSTITUTE($D378,".",";",M$6-1),1)+1,2),".",""),SUBSTITUTE(MID($D378,SEARCH(";",SUBSTITUTE($D378,".",";",M$6-1),1)+1,2),".",""))),"")</f>
        <v/>
      </c>
      <c r="N378" s="67" t="str">
        <f t="shared" ref="N378:N405" si="306">IFERROR(IF(1*$Q378&lt;1*N$6,"",IF(AND(N$5=2,LEN(SUBSTITUTE(MID($D378,SEARCH(";",SUBSTITUTE($D378,".",";",N$6-1),1)+1,2),".",""))=1),"0" &amp; SUBSTITUTE(MID($D378,SEARCH(";",SUBSTITUTE($D378,".",";",N$6-1),1)+1,2),".",""),SUBSTITUTE(MID($D378,SEARCH(";",SUBSTITUTE($D378,".",";",N$6-1),1)+1,2),".",""))),"")</f>
        <v/>
      </c>
      <c r="O378" s="67" t="str">
        <f t="shared" ref="O378:O405" si="307">IFERROR(IF(1*$Q378&lt;1*O$6,"",IF(AND(O$5=2,LEN(SUBSTITUTE(MID($D378,SEARCH(";",SUBSTITUTE($D378,".",";",O$6-1),1)+1,2),".",""))=1),"0" &amp; SUBSTITUTE(MID($D378,SEARCH(";",SUBSTITUTE($D378,".",";",O$6-1),1)+1,2),".",""),SUBSTITUTE(MID($D378,SEARCH(";",SUBSTITUTE($D378,".",";",O$6-1),1)+1,2),".",""))),"")</f>
        <v/>
      </c>
      <c r="P378" s="67" t="str">
        <f t="shared" ref="P378:P405" si="308">F378&amp;G378&amp;H378&amp;I378&amp;J378&amp;K378&amp;L378&amp;M378&amp;N378&amp;O378</f>
        <v/>
      </c>
      <c r="Q378" s="67" t="str">
        <f t="shared" ref="Q378:Q405" si="309">IF(LEN(D378)&gt;0,LEN(D378)-LEN(SUBSTITUTE(D378,".",""))+1,"")</f>
        <v/>
      </c>
      <c r="R378" s="37" t="str">
        <f t="shared" si="266"/>
        <v/>
      </c>
      <c r="S378" s="67">
        <f t="shared" si="272"/>
        <v>999999999</v>
      </c>
      <c r="T378" s="67" t="str">
        <f t="shared" si="267"/>
        <v/>
      </c>
      <c r="U378" s="68" t="str">
        <f>IFERROR(""&amp;INDEX(automaticUpdate,MATCH(Calculation!T378,changerange,0),1),"")</f>
        <v/>
      </c>
      <c r="V378" s="68" t="str">
        <f>IFERROR(IF(LEN(INDEX(Mindmap!$D$9:$D$407,MATCH(Calculation!T378,changerange,0),1))=0,"",INDEX(Mindmap!$D$9:$D$407,MATCH(Calculation!T378,changerange,0),1)),"")</f>
        <v/>
      </c>
      <c r="W378" s="67" t="str">
        <f t="shared" ref="W378:W405" si="310">T378 &amp; " - " &amp;U378</f>
        <v xml:space="preserve"> - </v>
      </c>
      <c r="X378" s="34" t="str">
        <f t="array" ref="X378">IFERROR(IF(AND(LEN(T378)&gt;0, Y378&gt;1),IF(MATCH(1,(IFERROR(SEARCH(T378&amp;".",$T$7:$T$406),0)),0)&gt;0,""),""),maxL)</f>
        <v/>
      </c>
      <c r="Y378" s="35" t="str">
        <f t="shared" si="273"/>
        <v/>
      </c>
      <c r="Z378" s="34" t="str">
        <f t="shared" si="268"/>
        <v/>
      </c>
      <c r="AA378" s="36" t="str">
        <f t="shared" si="269"/>
        <v/>
      </c>
      <c r="AB378" s="34" t="str">
        <f t="shared" ref="AB378:AB405" si="311">IF(Y378=2,ROW(Y378)-ROW($AB$6),"")</f>
        <v/>
      </c>
      <c r="AC378" s="35" t="str">
        <f t="shared" ref="AC378:AC405" si="312">IFERROR(Y378*Z378,"")</f>
        <v/>
      </c>
      <c r="AH378" s="80" t="str">
        <f t="shared" si="270"/>
        <v/>
      </c>
      <c r="AI378" s="39" t="str">
        <f t="array" aca="1" ref="AI378" ca="1">IF(AND(X378="",ISNUMBER(Y378)),IF(Y378=1,IF($AJ$5&lt;=COUNTIF($Y$7:$Y$406,1),COUNTIF($Y$7:Y378,1),IFERROR(IF($BI$20="Y",0.5,1)*$AJ$5*COUNTIF($Y$7:Y378,1)/(1+COUNTIF($Y$7:$Y$406,1)), COUNTIF($Y$7:Y378,1))),
IF(OR(Y379=Y380,AND(Y379&gt;Y378,Y377&gt;=Y378)),AVERAGE(OFFSET(AJ378,0,0,IFERROR(MATCH(TRUE,Y379:$Y$406&lt;=Y378,0),406),1)),MIN(OFFSET(AJ378,0,0,IFERROR(MATCH(Y378,Y379:$Y$406,0),406),1)))),"")</f>
        <v/>
      </c>
      <c r="AJ378" s="40" t="str">
        <f>IF(ISNUMBER(X378),COUNT($X$7:X378),"")</f>
        <v/>
      </c>
      <c r="AL378" s="40" t="str">
        <f t="shared" si="274"/>
        <v/>
      </c>
      <c r="AM378" s="40" t="str">
        <f t="shared" si="275"/>
        <v/>
      </c>
      <c r="AP378" s="34" t="str">
        <f t="shared" si="276"/>
        <v/>
      </c>
      <c r="AQ378" s="34" t="str">
        <f t="shared" si="271"/>
        <v/>
      </c>
      <c r="AS378" s="5"/>
      <c r="AT378" s="16"/>
      <c r="AU378" s="16"/>
      <c r="AV378" s="108"/>
      <c r="AW378" s="109"/>
      <c r="AX378" s="34" t="str">
        <f t="shared" si="277"/>
        <v/>
      </c>
      <c r="AY378" s="34" t="str">
        <f t="shared" si="278"/>
        <v/>
      </c>
      <c r="BA378" s="91" t="str">
        <f>IF(OR(BB378="",BC378&lt;&gt;"",BD378&lt;&gt;""),"",COUNT($BA$6:BA377)+1)</f>
        <v/>
      </c>
      <c r="BB378" s="90" t="str">
        <f t="shared" si="282"/>
        <v/>
      </c>
      <c r="BC378" s="41" t="str">
        <f t="shared" si="279"/>
        <v>132</v>
      </c>
      <c r="BD378" s="34">
        <f>IF(ISNUMBER(MATCH(BB378,$BB$6:BB377,0)),2,"")</f>
        <v>2</v>
      </c>
      <c r="BE378" s="34" t="str">
        <f t="shared" si="280"/>
        <v/>
      </c>
      <c r="BK378" s="81">
        <f>IFERROR(IF(D378="",0,MATCH(D378,$D$6:D377,0)),0)+BL378</f>
        <v>0</v>
      </c>
      <c r="BL378" s="81">
        <f t="shared" si="281"/>
        <v>0</v>
      </c>
    </row>
    <row r="379" spans="2:64" x14ac:dyDescent="0.25">
      <c r="B379" s="5">
        <v>373</v>
      </c>
      <c r="C379" s="35" t="str">
        <f>IFERROR(IF(Calculation!D379="","",1),"")</f>
        <v/>
      </c>
      <c r="D379" s="67" t="str">
        <f>IFERROR(IF(INDEX(Mindmap!$B$9:$B$408,B379,1)=0,"",INDEX(Mindmap!$B$9:$B$408,B379,1)),"")</f>
        <v/>
      </c>
      <c r="E379" s="67">
        <f t="shared" si="265"/>
        <v>999999999</v>
      </c>
      <c r="F379" s="67" t="str">
        <f t="shared" si="298"/>
        <v/>
      </c>
      <c r="G379" s="67" t="str">
        <f t="shared" si="299"/>
        <v/>
      </c>
      <c r="H379" s="67" t="str">
        <f t="shared" si="300"/>
        <v/>
      </c>
      <c r="I379" s="67" t="str">
        <f t="shared" si="301"/>
        <v/>
      </c>
      <c r="J379" s="67" t="str">
        <f t="shared" si="302"/>
        <v/>
      </c>
      <c r="K379" s="67" t="str">
        <f t="shared" si="303"/>
        <v/>
      </c>
      <c r="L379" s="67" t="str">
        <f t="shared" si="304"/>
        <v/>
      </c>
      <c r="M379" s="67" t="str">
        <f t="shared" si="305"/>
        <v/>
      </c>
      <c r="N379" s="67" t="str">
        <f t="shared" si="306"/>
        <v/>
      </c>
      <c r="O379" s="67" t="str">
        <f t="shared" si="307"/>
        <v/>
      </c>
      <c r="P379" s="67" t="str">
        <f t="shared" si="308"/>
        <v/>
      </c>
      <c r="Q379" s="67" t="str">
        <f t="shared" si="309"/>
        <v/>
      </c>
      <c r="R379" s="37" t="str">
        <f t="shared" si="266"/>
        <v/>
      </c>
      <c r="S379" s="67">
        <f t="shared" si="272"/>
        <v>999999999</v>
      </c>
      <c r="T379" s="67" t="str">
        <f t="shared" si="267"/>
        <v/>
      </c>
      <c r="U379" s="68" t="str">
        <f>IFERROR(""&amp;INDEX(automaticUpdate,MATCH(Calculation!T379,changerange,0),1),"")</f>
        <v/>
      </c>
      <c r="V379" s="68" t="str">
        <f>IFERROR(IF(LEN(INDEX(Mindmap!$D$9:$D$407,MATCH(Calculation!T379,changerange,0),1))=0,"",INDEX(Mindmap!$D$9:$D$407,MATCH(Calculation!T379,changerange,0),1)),"")</f>
        <v/>
      </c>
      <c r="W379" s="67" t="str">
        <f t="shared" si="310"/>
        <v xml:space="preserve"> - </v>
      </c>
      <c r="X379" s="34" t="str">
        <f t="array" ref="X379">IFERROR(IF(AND(LEN(T379)&gt;0, Y379&gt;1),IF(MATCH(1,(IFERROR(SEARCH(T379&amp;".",$T$7:$T$406),0)),0)&gt;0,""),""),maxL)</f>
        <v/>
      </c>
      <c r="Y379" s="35" t="str">
        <f t="shared" si="273"/>
        <v/>
      </c>
      <c r="Z379" s="34" t="str">
        <f t="shared" si="268"/>
        <v/>
      </c>
      <c r="AA379" s="36" t="str">
        <f t="shared" si="269"/>
        <v/>
      </c>
      <c r="AB379" s="34" t="str">
        <f t="shared" si="311"/>
        <v/>
      </c>
      <c r="AC379" s="35" t="str">
        <f t="shared" si="312"/>
        <v/>
      </c>
      <c r="AH379" s="80" t="str">
        <f t="shared" si="270"/>
        <v/>
      </c>
      <c r="AI379" s="39" t="str">
        <f t="array" aca="1" ref="AI379" ca="1">IF(AND(X379="",ISNUMBER(Y379)),IF(Y379=1,IF($AJ$5&lt;=COUNTIF($Y$7:$Y$406,1),COUNTIF($Y$7:Y379,1),IFERROR(IF($BI$20="Y",0.5,1)*$AJ$5*COUNTIF($Y$7:Y379,1)/(1+COUNTIF($Y$7:$Y$406,1)), COUNTIF($Y$7:Y379,1))),
IF(OR(Y380=Y381,AND(Y380&gt;Y379,Y378&gt;=Y379)),AVERAGE(OFFSET(AJ379,0,0,IFERROR(MATCH(TRUE,Y380:$Y$406&lt;=Y379,0),406),1)),MIN(OFFSET(AJ379,0,0,IFERROR(MATCH(Y379,Y380:$Y$406,0),406),1)))),"")</f>
        <v/>
      </c>
      <c r="AJ379" s="40" t="str">
        <f>IF(ISNUMBER(X379),COUNT($X$7:X379),"")</f>
        <v/>
      </c>
      <c r="AL379" s="40" t="str">
        <f t="shared" si="274"/>
        <v/>
      </c>
      <c r="AM379" s="40" t="str">
        <f t="shared" si="275"/>
        <v/>
      </c>
      <c r="AP379" s="34" t="str">
        <f t="shared" si="276"/>
        <v/>
      </c>
      <c r="AQ379" s="34" t="str">
        <f t="shared" si="271"/>
        <v/>
      </c>
      <c r="AS379" s="5"/>
      <c r="AT379" s="16"/>
      <c r="AU379" s="16"/>
      <c r="AV379" s="108"/>
      <c r="AW379" s="109"/>
      <c r="AX379" s="34" t="str">
        <f t="shared" si="277"/>
        <v/>
      </c>
      <c r="AY379" s="34" t="str">
        <f t="shared" si="278"/>
        <v/>
      </c>
      <c r="BA379" s="91" t="str">
        <f>IF(OR(BB379="",BC379&lt;&gt;"",BD379&lt;&gt;""),"",COUNT($BA$6:BA378)+1)</f>
        <v/>
      </c>
      <c r="BB379" s="90" t="str">
        <f t="shared" si="282"/>
        <v/>
      </c>
      <c r="BC379" s="41" t="str">
        <f t="shared" si="279"/>
        <v>132</v>
      </c>
      <c r="BD379" s="34">
        <f>IF(ISNUMBER(MATCH(BB379,$BB$6:BB378,0)),2,"")</f>
        <v>2</v>
      </c>
      <c r="BE379" s="34" t="str">
        <f t="shared" si="280"/>
        <v/>
      </c>
      <c r="BK379" s="81">
        <f>IFERROR(IF(D379="",0,MATCH(D379,$D$6:D378,0)),0)+BL379</f>
        <v>0</v>
      </c>
      <c r="BL379" s="81">
        <f t="shared" si="281"/>
        <v>0</v>
      </c>
    </row>
    <row r="380" spans="2:64" x14ac:dyDescent="0.25">
      <c r="B380" s="5">
        <v>374</v>
      </c>
      <c r="C380" s="35" t="str">
        <f>IFERROR(IF(Calculation!D380="","",1),"")</f>
        <v/>
      </c>
      <c r="D380" s="67" t="str">
        <f>IFERROR(IF(INDEX(Mindmap!$B$9:$B$408,B380,1)=0,"",INDEX(Mindmap!$B$9:$B$408,B380,1)),"")</f>
        <v/>
      </c>
      <c r="E380" s="67">
        <f t="shared" si="265"/>
        <v>999999999</v>
      </c>
      <c r="F380" s="67" t="str">
        <f t="shared" si="298"/>
        <v/>
      </c>
      <c r="G380" s="67" t="str">
        <f t="shared" si="299"/>
        <v/>
      </c>
      <c r="H380" s="67" t="str">
        <f t="shared" si="300"/>
        <v/>
      </c>
      <c r="I380" s="67" t="str">
        <f t="shared" si="301"/>
        <v/>
      </c>
      <c r="J380" s="67" t="str">
        <f t="shared" si="302"/>
        <v/>
      </c>
      <c r="K380" s="67" t="str">
        <f t="shared" si="303"/>
        <v/>
      </c>
      <c r="L380" s="67" t="str">
        <f t="shared" si="304"/>
        <v/>
      </c>
      <c r="M380" s="67" t="str">
        <f t="shared" si="305"/>
        <v/>
      </c>
      <c r="N380" s="67" t="str">
        <f t="shared" si="306"/>
        <v/>
      </c>
      <c r="O380" s="67" t="str">
        <f t="shared" si="307"/>
        <v/>
      </c>
      <c r="P380" s="67" t="str">
        <f t="shared" si="308"/>
        <v/>
      </c>
      <c r="Q380" s="67" t="str">
        <f t="shared" si="309"/>
        <v/>
      </c>
      <c r="R380" s="37" t="str">
        <f t="shared" si="266"/>
        <v/>
      </c>
      <c r="S380" s="67">
        <f t="shared" si="272"/>
        <v>999999999</v>
      </c>
      <c r="T380" s="67" t="str">
        <f t="shared" si="267"/>
        <v/>
      </c>
      <c r="U380" s="68" t="str">
        <f>IFERROR(""&amp;INDEX(automaticUpdate,MATCH(Calculation!T380,changerange,0),1),"")</f>
        <v/>
      </c>
      <c r="V380" s="68" t="str">
        <f>IFERROR(IF(LEN(INDEX(Mindmap!$D$9:$D$407,MATCH(Calculation!T380,changerange,0),1))=0,"",INDEX(Mindmap!$D$9:$D$407,MATCH(Calculation!T380,changerange,0),1)),"")</f>
        <v/>
      </c>
      <c r="W380" s="67" t="str">
        <f t="shared" si="310"/>
        <v xml:space="preserve"> - </v>
      </c>
      <c r="X380" s="34" t="str">
        <f t="array" ref="X380">IFERROR(IF(AND(LEN(T380)&gt;0, Y380&gt;1),IF(MATCH(1,(IFERROR(SEARCH(T380&amp;".",$T$7:$T$406),0)),0)&gt;0,""),""),maxL)</f>
        <v/>
      </c>
      <c r="Y380" s="35" t="str">
        <f t="shared" si="273"/>
        <v/>
      </c>
      <c r="Z380" s="34" t="str">
        <f t="shared" si="268"/>
        <v/>
      </c>
      <c r="AA380" s="36" t="str">
        <f t="shared" si="269"/>
        <v/>
      </c>
      <c r="AB380" s="34" t="str">
        <f t="shared" si="311"/>
        <v/>
      </c>
      <c r="AC380" s="35" t="str">
        <f t="shared" si="312"/>
        <v/>
      </c>
      <c r="AH380" s="80" t="str">
        <f t="shared" si="270"/>
        <v/>
      </c>
      <c r="AI380" s="39" t="str">
        <f t="array" aca="1" ref="AI380" ca="1">IF(AND(X380="",ISNUMBER(Y380)),IF(Y380=1,IF($AJ$5&lt;=COUNTIF($Y$7:$Y$406,1),COUNTIF($Y$7:Y380,1),IFERROR(IF($BI$20="Y",0.5,1)*$AJ$5*COUNTIF($Y$7:Y380,1)/(1+COUNTIF($Y$7:$Y$406,1)), COUNTIF($Y$7:Y380,1))),
IF(OR(Y381=Y382,AND(Y381&gt;Y380,Y379&gt;=Y380)),AVERAGE(OFFSET(AJ380,0,0,IFERROR(MATCH(TRUE,Y381:$Y$406&lt;=Y380,0),406),1)),MIN(OFFSET(AJ380,0,0,IFERROR(MATCH(Y380,Y381:$Y$406,0),406),1)))),"")</f>
        <v/>
      </c>
      <c r="AJ380" s="40" t="str">
        <f>IF(ISNUMBER(X380),COUNT($X$7:X380),"")</f>
        <v/>
      </c>
      <c r="AL380" s="40" t="str">
        <f t="shared" si="274"/>
        <v/>
      </c>
      <c r="AM380" s="40" t="str">
        <f t="shared" si="275"/>
        <v/>
      </c>
      <c r="AP380" s="34" t="str">
        <f t="shared" si="276"/>
        <v/>
      </c>
      <c r="AQ380" s="34" t="str">
        <f t="shared" si="271"/>
        <v/>
      </c>
      <c r="AS380" s="5"/>
      <c r="AT380" s="16"/>
      <c r="AU380" s="16"/>
      <c r="AV380" s="108"/>
      <c r="AW380" s="109"/>
      <c r="AX380" s="34" t="str">
        <f t="shared" si="277"/>
        <v/>
      </c>
      <c r="AY380" s="34" t="str">
        <f t="shared" si="278"/>
        <v/>
      </c>
      <c r="BA380" s="91" t="str">
        <f>IF(OR(BB380="",BC380&lt;&gt;"",BD380&lt;&gt;""),"",COUNT($BA$6:BA379)+1)</f>
        <v/>
      </c>
      <c r="BB380" s="90" t="str">
        <f t="shared" si="282"/>
        <v/>
      </c>
      <c r="BC380" s="41" t="str">
        <f t="shared" si="279"/>
        <v>132</v>
      </c>
      <c r="BD380" s="34">
        <f>IF(ISNUMBER(MATCH(BB380,$BB$6:BB379,0)),2,"")</f>
        <v>2</v>
      </c>
      <c r="BE380" s="34" t="str">
        <f t="shared" si="280"/>
        <v/>
      </c>
      <c r="BK380" s="81">
        <f>IFERROR(IF(D380="",0,MATCH(D380,$D$6:D379,0)),0)+BL380</f>
        <v>0</v>
      </c>
      <c r="BL380" s="81">
        <f t="shared" si="281"/>
        <v>0</v>
      </c>
    </row>
    <row r="381" spans="2:64" x14ac:dyDescent="0.25">
      <c r="B381" s="5">
        <v>375</v>
      </c>
      <c r="C381" s="35" t="str">
        <f>IFERROR(IF(Calculation!D381="","",1),"")</f>
        <v/>
      </c>
      <c r="D381" s="67" t="str">
        <f>IFERROR(IF(INDEX(Mindmap!$B$9:$B$408,B381,1)=0,"",INDEX(Mindmap!$B$9:$B$408,B381,1)),"")</f>
        <v/>
      </c>
      <c r="E381" s="67">
        <f t="shared" si="265"/>
        <v>999999999</v>
      </c>
      <c r="F381" s="67" t="str">
        <f t="shared" si="298"/>
        <v/>
      </c>
      <c r="G381" s="67" t="str">
        <f t="shared" si="299"/>
        <v/>
      </c>
      <c r="H381" s="67" t="str">
        <f t="shared" si="300"/>
        <v/>
      </c>
      <c r="I381" s="67" t="str">
        <f t="shared" si="301"/>
        <v/>
      </c>
      <c r="J381" s="67" t="str">
        <f t="shared" si="302"/>
        <v/>
      </c>
      <c r="K381" s="67" t="str">
        <f t="shared" si="303"/>
        <v/>
      </c>
      <c r="L381" s="67" t="str">
        <f t="shared" si="304"/>
        <v/>
      </c>
      <c r="M381" s="67" t="str">
        <f t="shared" si="305"/>
        <v/>
      </c>
      <c r="N381" s="67" t="str">
        <f t="shared" si="306"/>
        <v/>
      </c>
      <c r="O381" s="67" t="str">
        <f t="shared" si="307"/>
        <v/>
      </c>
      <c r="P381" s="67" t="str">
        <f t="shared" si="308"/>
        <v/>
      </c>
      <c r="Q381" s="67" t="str">
        <f t="shared" si="309"/>
        <v/>
      </c>
      <c r="R381" s="37" t="str">
        <f t="shared" si="266"/>
        <v/>
      </c>
      <c r="S381" s="67">
        <f t="shared" si="272"/>
        <v>999999999</v>
      </c>
      <c r="T381" s="67" t="str">
        <f t="shared" si="267"/>
        <v/>
      </c>
      <c r="U381" s="68" t="str">
        <f>IFERROR(""&amp;INDEX(automaticUpdate,MATCH(Calculation!T381,changerange,0),1),"")</f>
        <v/>
      </c>
      <c r="V381" s="68" t="str">
        <f>IFERROR(IF(LEN(INDEX(Mindmap!$D$9:$D$407,MATCH(Calculation!T381,changerange,0),1))=0,"",INDEX(Mindmap!$D$9:$D$407,MATCH(Calculation!T381,changerange,0),1)),"")</f>
        <v/>
      </c>
      <c r="W381" s="67" t="str">
        <f t="shared" si="310"/>
        <v xml:space="preserve"> - </v>
      </c>
      <c r="X381" s="34" t="str">
        <f t="array" ref="X381">IFERROR(IF(AND(LEN(T381)&gt;0, Y381&gt;1),IF(MATCH(1,(IFERROR(SEARCH(T381&amp;".",$T$7:$T$406),0)),0)&gt;0,""),""),maxL)</f>
        <v/>
      </c>
      <c r="Y381" s="35" t="str">
        <f t="shared" si="273"/>
        <v/>
      </c>
      <c r="Z381" s="34" t="str">
        <f t="shared" si="268"/>
        <v/>
      </c>
      <c r="AA381" s="36" t="str">
        <f t="shared" si="269"/>
        <v/>
      </c>
      <c r="AB381" s="34" t="str">
        <f t="shared" si="311"/>
        <v/>
      </c>
      <c r="AC381" s="35" t="str">
        <f t="shared" si="312"/>
        <v/>
      </c>
      <c r="AH381" s="80" t="str">
        <f t="shared" si="270"/>
        <v/>
      </c>
      <c r="AI381" s="39" t="str">
        <f t="array" aca="1" ref="AI381" ca="1">IF(AND(X381="",ISNUMBER(Y381)),IF(Y381=1,IF($AJ$5&lt;=COUNTIF($Y$7:$Y$406,1),COUNTIF($Y$7:Y381,1),IFERROR(IF($BI$20="Y",0.5,1)*$AJ$5*COUNTIF($Y$7:Y381,1)/(1+COUNTIF($Y$7:$Y$406,1)), COUNTIF($Y$7:Y381,1))),
IF(OR(Y382=Y383,AND(Y382&gt;Y381,Y380&gt;=Y381)),AVERAGE(OFFSET(AJ381,0,0,IFERROR(MATCH(TRUE,Y382:$Y$406&lt;=Y381,0),406),1)),MIN(OFFSET(AJ381,0,0,IFERROR(MATCH(Y381,Y382:$Y$406,0),406),1)))),"")</f>
        <v/>
      </c>
      <c r="AJ381" s="40" t="str">
        <f>IF(ISNUMBER(X381),COUNT($X$7:X381),"")</f>
        <v/>
      </c>
      <c r="AL381" s="40" t="str">
        <f t="shared" si="274"/>
        <v/>
      </c>
      <c r="AM381" s="40" t="str">
        <f t="shared" si="275"/>
        <v/>
      </c>
      <c r="AP381" s="34" t="str">
        <f t="shared" si="276"/>
        <v/>
      </c>
      <c r="AQ381" s="34" t="str">
        <f t="shared" si="271"/>
        <v/>
      </c>
      <c r="AS381" s="5"/>
      <c r="AT381" s="16"/>
      <c r="AU381" s="16"/>
      <c r="AV381" s="108"/>
      <c r="AW381" s="109"/>
      <c r="AX381" s="34" t="str">
        <f t="shared" si="277"/>
        <v/>
      </c>
      <c r="AY381" s="34" t="str">
        <f t="shared" si="278"/>
        <v/>
      </c>
      <c r="BA381" s="91" t="str">
        <f>IF(OR(BB381="",BC381&lt;&gt;"",BD381&lt;&gt;""),"",COUNT($BA$6:BA380)+1)</f>
        <v/>
      </c>
      <c r="BB381" s="90" t="str">
        <f t="shared" si="282"/>
        <v/>
      </c>
      <c r="BC381" s="41" t="str">
        <f t="shared" si="279"/>
        <v>132</v>
      </c>
      <c r="BD381" s="34">
        <f>IF(ISNUMBER(MATCH(BB381,$BB$6:BB380,0)),2,"")</f>
        <v>2</v>
      </c>
      <c r="BE381" s="34" t="str">
        <f t="shared" si="280"/>
        <v/>
      </c>
      <c r="BK381" s="81">
        <f>IFERROR(IF(D381="",0,MATCH(D381,$D$6:D380,0)),0)+BL381</f>
        <v>0</v>
      </c>
      <c r="BL381" s="81">
        <f t="shared" si="281"/>
        <v>0</v>
      </c>
    </row>
    <row r="382" spans="2:64" x14ac:dyDescent="0.25">
      <c r="B382" s="5">
        <v>376</v>
      </c>
      <c r="C382" s="35" t="str">
        <f>IFERROR(IF(Calculation!D382="","",1),"")</f>
        <v/>
      </c>
      <c r="D382" s="67" t="str">
        <f>IFERROR(IF(INDEX(Mindmap!$B$9:$B$408,B382,1)=0,"",INDEX(Mindmap!$B$9:$B$408,B382,1)),"")</f>
        <v/>
      </c>
      <c r="E382" s="67">
        <f t="shared" si="265"/>
        <v>999999999</v>
      </c>
      <c r="F382" s="67" t="str">
        <f t="shared" si="298"/>
        <v/>
      </c>
      <c r="G382" s="67" t="str">
        <f t="shared" si="299"/>
        <v/>
      </c>
      <c r="H382" s="67" t="str">
        <f t="shared" si="300"/>
        <v/>
      </c>
      <c r="I382" s="67" t="str">
        <f t="shared" si="301"/>
        <v/>
      </c>
      <c r="J382" s="67" t="str">
        <f t="shared" si="302"/>
        <v/>
      </c>
      <c r="K382" s="67" t="str">
        <f t="shared" si="303"/>
        <v/>
      </c>
      <c r="L382" s="67" t="str">
        <f t="shared" si="304"/>
        <v/>
      </c>
      <c r="M382" s="67" t="str">
        <f t="shared" si="305"/>
        <v/>
      </c>
      <c r="N382" s="67" t="str">
        <f t="shared" si="306"/>
        <v/>
      </c>
      <c r="O382" s="67" t="str">
        <f t="shared" si="307"/>
        <v/>
      </c>
      <c r="P382" s="67" t="str">
        <f t="shared" si="308"/>
        <v/>
      </c>
      <c r="Q382" s="67" t="str">
        <f t="shared" si="309"/>
        <v/>
      </c>
      <c r="R382" s="37" t="str">
        <f t="shared" si="266"/>
        <v/>
      </c>
      <c r="S382" s="67">
        <f t="shared" si="272"/>
        <v>999999999</v>
      </c>
      <c r="T382" s="67" t="str">
        <f t="shared" si="267"/>
        <v/>
      </c>
      <c r="U382" s="68" t="str">
        <f>IFERROR(""&amp;INDEX(automaticUpdate,MATCH(Calculation!T382,changerange,0),1),"")</f>
        <v/>
      </c>
      <c r="V382" s="68" t="str">
        <f>IFERROR(IF(LEN(INDEX(Mindmap!$D$9:$D$407,MATCH(Calculation!T382,changerange,0),1))=0,"",INDEX(Mindmap!$D$9:$D$407,MATCH(Calculation!T382,changerange,0),1)),"")</f>
        <v/>
      </c>
      <c r="W382" s="67" t="str">
        <f t="shared" si="310"/>
        <v xml:space="preserve"> - </v>
      </c>
      <c r="X382" s="34" t="str">
        <f t="array" ref="X382">IFERROR(IF(AND(LEN(T382)&gt;0, Y382&gt;1),IF(MATCH(1,(IFERROR(SEARCH(T382&amp;".",$T$7:$T$406),0)),0)&gt;0,""),""),maxL)</f>
        <v/>
      </c>
      <c r="Y382" s="35" t="str">
        <f t="shared" si="273"/>
        <v/>
      </c>
      <c r="Z382" s="34" t="str">
        <f t="shared" si="268"/>
        <v/>
      </c>
      <c r="AA382" s="36" t="str">
        <f t="shared" si="269"/>
        <v/>
      </c>
      <c r="AB382" s="34" t="str">
        <f t="shared" si="311"/>
        <v/>
      </c>
      <c r="AC382" s="35" t="str">
        <f t="shared" si="312"/>
        <v/>
      </c>
      <c r="AH382" s="80" t="str">
        <f t="shared" si="270"/>
        <v/>
      </c>
      <c r="AI382" s="39" t="str">
        <f t="array" aca="1" ref="AI382" ca="1">IF(AND(X382="",ISNUMBER(Y382)),IF(Y382=1,IF($AJ$5&lt;=COUNTIF($Y$7:$Y$406,1),COUNTIF($Y$7:Y382,1),IFERROR(IF($BI$20="Y",0.5,1)*$AJ$5*COUNTIF($Y$7:Y382,1)/(1+COUNTIF($Y$7:$Y$406,1)), COUNTIF($Y$7:Y382,1))),
IF(OR(Y383=Y384,AND(Y383&gt;Y382,Y381&gt;=Y382)),AVERAGE(OFFSET(AJ382,0,0,IFERROR(MATCH(TRUE,Y383:$Y$406&lt;=Y382,0),406),1)),MIN(OFFSET(AJ382,0,0,IFERROR(MATCH(Y382,Y383:$Y$406,0),406),1)))),"")</f>
        <v/>
      </c>
      <c r="AJ382" s="40" t="str">
        <f>IF(ISNUMBER(X382),COUNT($X$7:X382),"")</f>
        <v/>
      </c>
      <c r="AL382" s="40" t="str">
        <f t="shared" si="274"/>
        <v/>
      </c>
      <c r="AM382" s="40" t="str">
        <f t="shared" si="275"/>
        <v/>
      </c>
      <c r="AP382" s="34" t="str">
        <f t="shared" si="276"/>
        <v/>
      </c>
      <c r="AQ382" s="34" t="str">
        <f t="shared" si="271"/>
        <v/>
      </c>
      <c r="AS382" s="5"/>
      <c r="AT382" s="16"/>
      <c r="AU382" s="16"/>
      <c r="AV382" s="108"/>
      <c r="AW382" s="109"/>
      <c r="AX382" s="34" t="str">
        <f t="shared" si="277"/>
        <v/>
      </c>
      <c r="AY382" s="34" t="str">
        <f t="shared" si="278"/>
        <v/>
      </c>
      <c r="AZ382" s="111"/>
      <c r="BA382" s="91" t="str">
        <f>IF(OR(BB382="",BC382&lt;&gt;"",BD382&lt;&gt;""),"",COUNT($BA$6:BA381)+1)</f>
        <v/>
      </c>
      <c r="BB382" s="90" t="str">
        <f t="shared" si="282"/>
        <v/>
      </c>
      <c r="BC382" s="41" t="str">
        <f t="shared" si="279"/>
        <v>132</v>
      </c>
      <c r="BD382" s="34">
        <f>IF(ISNUMBER(MATCH(BB382,$BB$6:BB381,0)),2,"")</f>
        <v>2</v>
      </c>
      <c r="BE382" s="34" t="str">
        <f t="shared" si="280"/>
        <v/>
      </c>
      <c r="BK382" s="81">
        <f>IFERROR(IF(D382="",0,MATCH(D382,$D$6:D381,0)),0)+BL382</f>
        <v>0</v>
      </c>
      <c r="BL382" s="81">
        <f t="shared" si="281"/>
        <v>0</v>
      </c>
    </row>
    <row r="383" spans="2:64" x14ac:dyDescent="0.25">
      <c r="B383" s="5">
        <v>377</v>
      </c>
      <c r="C383" s="35" t="str">
        <f>IFERROR(IF(Calculation!D383="","",1),"")</f>
        <v/>
      </c>
      <c r="D383" s="67" t="str">
        <f>IFERROR(IF(INDEX(Mindmap!$B$9:$B$408,B383,1)=0,"",INDEX(Mindmap!$B$9:$B$408,B383,1)),"")</f>
        <v/>
      </c>
      <c r="E383" s="67">
        <f t="shared" si="265"/>
        <v>999999999</v>
      </c>
      <c r="F383" s="67" t="str">
        <f t="shared" si="298"/>
        <v/>
      </c>
      <c r="G383" s="67" t="str">
        <f t="shared" si="299"/>
        <v/>
      </c>
      <c r="H383" s="67" t="str">
        <f t="shared" si="300"/>
        <v/>
      </c>
      <c r="I383" s="67" t="str">
        <f t="shared" si="301"/>
        <v/>
      </c>
      <c r="J383" s="67" t="str">
        <f t="shared" si="302"/>
        <v/>
      </c>
      <c r="K383" s="67" t="str">
        <f t="shared" si="303"/>
        <v/>
      </c>
      <c r="L383" s="67" t="str">
        <f t="shared" si="304"/>
        <v/>
      </c>
      <c r="M383" s="67" t="str">
        <f t="shared" si="305"/>
        <v/>
      </c>
      <c r="N383" s="67" t="str">
        <f t="shared" si="306"/>
        <v/>
      </c>
      <c r="O383" s="67" t="str">
        <f t="shared" si="307"/>
        <v/>
      </c>
      <c r="P383" s="67" t="str">
        <f t="shared" si="308"/>
        <v/>
      </c>
      <c r="Q383" s="67" t="str">
        <f t="shared" si="309"/>
        <v/>
      </c>
      <c r="R383" s="37" t="str">
        <f t="shared" si="266"/>
        <v/>
      </c>
      <c r="S383" s="67">
        <f t="shared" si="272"/>
        <v>999999999</v>
      </c>
      <c r="T383" s="67" t="str">
        <f t="shared" si="267"/>
        <v/>
      </c>
      <c r="U383" s="68" t="str">
        <f>IFERROR(""&amp;INDEX(automaticUpdate,MATCH(Calculation!T383,changerange,0),1),"")</f>
        <v/>
      </c>
      <c r="V383" s="68" t="str">
        <f>IFERROR(IF(LEN(INDEX(Mindmap!$D$9:$D$407,MATCH(Calculation!T383,changerange,0),1))=0,"",INDEX(Mindmap!$D$9:$D$407,MATCH(Calculation!T383,changerange,0),1)),"")</f>
        <v/>
      </c>
      <c r="W383" s="67" t="str">
        <f t="shared" si="310"/>
        <v xml:space="preserve"> - </v>
      </c>
      <c r="X383" s="34" t="str">
        <f t="array" ref="X383">IFERROR(IF(AND(LEN(T383)&gt;0, Y383&gt;1),IF(MATCH(1,(IFERROR(SEARCH(T383&amp;".",$T$7:$T$406),0)),0)&gt;0,""),""),maxL)</f>
        <v/>
      </c>
      <c r="Y383" s="35" t="str">
        <f t="shared" si="273"/>
        <v/>
      </c>
      <c r="Z383" s="34" t="str">
        <f t="shared" si="268"/>
        <v/>
      </c>
      <c r="AA383" s="36" t="str">
        <f t="shared" si="269"/>
        <v/>
      </c>
      <c r="AB383" s="34" t="str">
        <f t="shared" si="311"/>
        <v/>
      </c>
      <c r="AC383" s="35" t="str">
        <f t="shared" si="312"/>
        <v/>
      </c>
      <c r="AH383" s="80" t="str">
        <f t="shared" si="270"/>
        <v/>
      </c>
      <c r="AI383" s="39" t="str">
        <f t="array" aca="1" ref="AI383" ca="1">IF(AND(X383="",ISNUMBER(Y383)),IF(Y383=1,IF($AJ$5&lt;=COUNTIF($Y$7:$Y$406,1),COUNTIF($Y$7:Y383,1),IFERROR(IF($BI$20="Y",0.5,1)*$AJ$5*COUNTIF($Y$7:Y383,1)/(1+COUNTIF($Y$7:$Y$406,1)), COUNTIF($Y$7:Y383,1))),
IF(OR(Y384=Y385,AND(Y384&gt;Y383,Y382&gt;=Y383)),AVERAGE(OFFSET(AJ383,0,0,IFERROR(MATCH(TRUE,Y384:$Y$406&lt;=Y383,0),406),1)),MIN(OFFSET(AJ383,0,0,IFERROR(MATCH(Y383,Y384:$Y$406,0),406),1)))),"")</f>
        <v/>
      </c>
      <c r="AJ383" s="40" t="str">
        <f>IF(ISNUMBER(X383),COUNT($X$7:X383),"")</f>
        <v/>
      </c>
      <c r="AL383" s="40" t="str">
        <f t="shared" si="274"/>
        <v/>
      </c>
      <c r="AM383" s="40" t="str">
        <f t="shared" si="275"/>
        <v/>
      </c>
      <c r="AP383" s="34" t="str">
        <f t="shared" si="276"/>
        <v/>
      </c>
      <c r="AQ383" s="34" t="str">
        <f t="shared" si="271"/>
        <v/>
      </c>
      <c r="AS383" s="5"/>
      <c r="AT383" s="16"/>
      <c r="AU383" s="16"/>
      <c r="AV383" s="108"/>
      <c r="AW383" s="109"/>
      <c r="AX383" s="34" t="str">
        <f t="shared" si="277"/>
        <v/>
      </c>
      <c r="AY383" s="34" t="str">
        <f t="shared" si="278"/>
        <v/>
      </c>
      <c r="AZ383" s="111"/>
      <c r="BA383" s="91" t="str">
        <f>IF(OR(BB383="",BC383&lt;&gt;"",BD383&lt;&gt;""),"",COUNT($BA$6:BA382)+1)</f>
        <v/>
      </c>
      <c r="BB383" s="90" t="str">
        <f t="shared" si="282"/>
        <v/>
      </c>
      <c r="BC383" s="41" t="str">
        <f t="shared" si="279"/>
        <v>132</v>
      </c>
      <c r="BD383" s="34">
        <f>IF(ISNUMBER(MATCH(BB383,$BB$6:BB382,0)),2,"")</f>
        <v>2</v>
      </c>
      <c r="BE383" s="34" t="str">
        <f t="shared" si="280"/>
        <v/>
      </c>
      <c r="BK383" s="81">
        <f>IFERROR(IF(D383="",0,MATCH(D383,$D$6:D382,0)),0)+BL383</f>
        <v>0</v>
      </c>
      <c r="BL383" s="81">
        <f t="shared" si="281"/>
        <v>0</v>
      </c>
    </row>
    <row r="384" spans="2:64" x14ac:dyDescent="0.25">
      <c r="B384" s="5">
        <v>378</v>
      </c>
      <c r="C384" s="35" t="str">
        <f>IFERROR(IF(Calculation!D384="","",1),"")</f>
        <v/>
      </c>
      <c r="D384" s="67" t="str">
        <f>IFERROR(IF(INDEX(Mindmap!$B$9:$B$408,B384,1)=0,"",INDEX(Mindmap!$B$9:$B$408,B384,1)),"")</f>
        <v/>
      </c>
      <c r="E384" s="67">
        <f t="shared" si="265"/>
        <v>999999999</v>
      </c>
      <c r="F384" s="67" t="str">
        <f t="shared" si="298"/>
        <v/>
      </c>
      <c r="G384" s="67" t="str">
        <f t="shared" si="299"/>
        <v/>
      </c>
      <c r="H384" s="67" t="str">
        <f t="shared" si="300"/>
        <v/>
      </c>
      <c r="I384" s="67" t="str">
        <f t="shared" si="301"/>
        <v/>
      </c>
      <c r="J384" s="67" t="str">
        <f t="shared" si="302"/>
        <v/>
      </c>
      <c r="K384" s="67" t="str">
        <f t="shared" si="303"/>
        <v/>
      </c>
      <c r="L384" s="67" t="str">
        <f t="shared" si="304"/>
        <v/>
      </c>
      <c r="M384" s="67" t="str">
        <f t="shared" si="305"/>
        <v/>
      </c>
      <c r="N384" s="67" t="str">
        <f t="shared" si="306"/>
        <v/>
      </c>
      <c r="O384" s="67" t="str">
        <f t="shared" si="307"/>
        <v/>
      </c>
      <c r="P384" s="67" t="str">
        <f t="shared" si="308"/>
        <v/>
      </c>
      <c r="Q384" s="67" t="str">
        <f t="shared" si="309"/>
        <v/>
      </c>
      <c r="R384" s="37" t="str">
        <f t="shared" si="266"/>
        <v/>
      </c>
      <c r="S384" s="67">
        <f t="shared" si="272"/>
        <v>999999999</v>
      </c>
      <c r="T384" s="67" t="str">
        <f t="shared" si="267"/>
        <v/>
      </c>
      <c r="U384" s="68" t="str">
        <f>IFERROR(""&amp;INDEX(automaticUpdate,MATCH(Calculation!T384,changerange,0),1),"")</f>
        <v/>
      </c>
      <c r="V384" s="68" t="str">
        <f>IFERROR(IF(LEN(INDEX(Mindmap!$D$9:$D$407,MATCH(Calculation!T384,changerange,0),1))=0,"",INDEX(Mindmap!$D$9:$D$407,MATCH(Calculation!T384,changerange,0),1)),"")</f>
        <v/>
      </c>
      <c r="W384" s="67" t="str">
        <f t="shared" si="310"/>
        <v xml:space="preserve"> - </v>
      </c>
      <c r="X384" s="34" t="str">
        <f t="array" ref="X384">IFERROR(IF(AND(LEN(T384)&gt;0, Y384&gt;1),IF(MATCH(1,(IFERROR(SEARCH(T384&amp;".",$T$7:$T$406),0)),0)&gt;0,""),""),maxL)</f>
        <v/>
      </c>
      <c r="Y384" s="35" t="str">
        <f t="shared" si="273"/>
        <v/>
      </c>
      <c r="Z384" s="34" t="str">
        <f t="shared" si="268"/>
        <v/>
      </c>
      <c r="AA384" s="36" t="str">
        <f t="shared" si="269"/>
        <v/>
      </c>
      <c r="AB384" s="34" t="str">
        <f t="shared" si="311"/>
        <v/>
      </c>
      <c r="AC384" s="35" t="str">
        <f t="shared" si="312"/>
        <v/>
      </c>
      <c r="AH384" s="80" t="str">
        <f t="shared" si="270"/>
        <v/>
      </c>
      <c r="AI384" s="39" t="str">
        <f t="array" aca="1" ref="AI384" ca="1">IF(AND(X384="",ISNUMBER(Y384)),IF(Y384=1,IF($AJ$5&lt;=COUNTIF($Y$7:$Y$406,1),COUNTIF($Y$7:Y384,1),IFERROR(IF($BI$20="Y",0.5,1)*$AJ$5*COUNTIF($Y$7:Y384,1)/(1+COUNTIF($Y$7:$Y$406,1)), COUNTIF($Y$7:Y384,1))),
IF(OR(Y385=Y386,AND(Y385&gt;Y384,Y383&gt;=Y384)),AVERAGE(OFFSET(AJ384,0,0,IFERROR(MATCH(TRUE,Y385:$Y$406&lt;=Y384,0),406),1)),MIN(OFFSET(AJ384,0,0,IFERROR(MATCH(Y384,Y385:$Y$406,0),406),1)))),"")</f>
        <v/>
      </c>
      <c r="AJ384" s="40" t="str">
        <f>IF(ISNUMBER(X384),COUNT($X$7:X384),"")</f>
        <v/>
      </c>
      <c r="AL384" s="40" t="str">
        <f t="shared" si="274"/>
        <v/>
      </c>
      <c r="AM384" s="40" t="str">
        <f t="shared" si="275"/>
        <v/>
      </c>
      <c r="AP384" s="34" t="str">
        <f t="shared" si="276"/>
        <v/>
      </c>
      <c r="AQ384" s="34" t="str">
        <f t="shared" si="271"/>
        <v/>
      </c>
      <c r="AS384" s="5"/>
      <c r="AT384" s="16"/>
      <c r="AU384" s="16"/>
      <c r="AV384" s="108"/>
      <c r="AW384" s="109"/>
      <c r="AX384" s="34" t="str">
        <f t="shared" si="277"/>
        <v/>
      </c>
      <c r="AY384" s="34" t="str">
        <f t="shared" si="278"/>
        <v/>
      </c>
      <c r="AZ384" s="111"/>
      <c r="BA384" s="91" t="str">
        <f>IF(OR(BB384="",BC384&lt;&gt;"",BD384&lt;&gt;""),"",COUNT($BA$6:BA383)+1)</f>
        <v/>
      </c>
      <c r="BB384" s="90" t="str">
        <f t="shared" si="282"/>
        <v/>
      </c>
      <c r="BC384" s="41" t="str">
        <f t="shared" si="279"/>
        <v>132</v>
      </c>
      <c r="BD384" s="34">
        <f>IF(ISNUMBER(MATCH(BB384,$BB$6:BB383,0)),2,"")</f>
        <v>2</v>
      </c>
      <c r="BE384" s="34" t="str">
        <f t="shared" si="280"/>
        <v/>
      </c>
      <c r="BK384" s="81">
        <f>IFERROR(IF(D384="",0,MATCH(D384,$D$6:D383,0)),0)+BL384</f>
        <v>0</v>
      </c>
      <c r="BL384" s="81">
        <f t="shared" si="281"/>
        <v>0</v>
      </c>
    </row>
    <row r="385" spans="2:64" x14ac:dyDescent="0.25">
      <c r="B385" s="5">
        <v>379</v>
      </c>
      <c r="C385" s="35" t="str">
        <f>IFERROR(IF(Calculation!D385="","",1),"")</f>
        <v/>
      </c>
      <c r="D385" s="67" t="str">
        <f>IFERROR(IF(INDEX(Mindmap!$B$9:$B$408,B385,1)=0,"",INDEX(Mindmap!$B$9:$B$408,B385,1)),"")</f>
        <v/>
      </c>
      <c r="E385" s="67">
        <f t="shared" si="265"/>
        <v>999999999</v>
      </c>
      <c r="F385" s="67" t="str">
        <f t="shared" si="298"/>
        <v/>
      </c>
      <c r="G385" s="67" t="str">
        <f t="shared" si="299"/>
        <v/>
      </c>
      <c r="H385" s="67" t="str">
        <f t="shared" si="300"/>
        <v/>
      </c>
      <c r="I385" s="67" t="str">
        <f t="shared" si="301"/>
        <v/>
      </c>
      <c r="J385" s="67" t="str">
        <f t="shared" si="302"/>
        <v/>
      </c>
      <c r="K385" s="67" t="str">
        <f t="shared" si="303"/>
        <v/>
      </c>
      <c r="L385" s="67" t="str">
        <f t="shared" si="304"/>
        <v/>
      </c>
      <c r="M385" s="67" t="str">
        <f t="shared" si="305"/>
        <v/>
      </c>
      <c r="N385" s="67" t="str">
        <f t="shared" si="306"/>
        <v/>
      </c>
      <c r="O385" s="67" t="str">
        <f t="shared" si="307"/>
        <v/>
      </c>
      <c r="P385" s="67" t="str">
        <f t="shared" si="308"/>
        <v/>
      </c>
      <c r="Q385" s="67" t="str">
        <f t="shared" si="309"/>
        <v/>
      </c>
      <c r="R385" s="37" t="str">
        <f t="shared" si="266"/>
        <v/>
      </c>
      <c r="S385" s="67">
        <f t="shared" si="272"/>
        <v>999999999</v>
      </c>
      <c r="T385" s="67" t="str">
        <f t="shared" si="267"/>
        <v/>
      </c>
      <c r="U385" s="68" t="str">
        <f>IFERROR(""&amp;INDEX(automaticUpdate,MATCH(Calculation!T385,changerange,0),1),"")</f>
        <v/>
      </c>
      <c r="V385" s="68" t="str">
        <f>IFERROR(IF(LEN(INDEX(Mindmap!$D$9:$D$407,MATCH(Calculation!T385,changerange,0),1))=0,"",INDEX(Mindmap!$D$9:$D$407,MATCH(Calculation!T385,changerange,0),1)),"")</f>
        <v/>
      </c>
      <c r="W385" s="67" t="str">
        <f t="shared" si="310"/>
        <v xml:space="preserve"> - </v>
      </c>
      <c r="X385" s="34" t="str">
        <f t="array" ref="X385">IFERROR(IF(AND(LEN(T385)&gt;0, Y385&gt;1),IF(MATCH(1,(IFERROR(SEARCH(T385&amp;".",$T$7:$T$406),0)),0)&gt;0,""),""),maxL)</f>
        <v/>
      </c>
      <c r="Y385" s="35" t="str">
        <f t="shared" si="273"/>
        <v/>
      </c>
      <c r="Z385" s="34" t="str">
        <f t="shared" si="268"/>
        <v/>
      </c>
      <c r="AA385" s="36" t="str">
        <f t="shared" si="269"/>
        <v/>
      </c>
      <c r="AB385" s="34" t="str">
        <f t="shared" si="311"/>
        <v/>
      </c>
      <c r="AC385" s="35" t="str">
        <f t="shared" si="312"/>
        <v/>
      </c>
      <c r="AH385" s="80" t="str">
        <f t="shared" si="270"/>
        <v/>
      </c>
      <c r="AI385" s="39" t="str">
        <f t="array" aca="1" ref="AI385" ca="1">IF(AND(X385="",ISNUMBER(Y385)),IF(Y385=1,IF($AJ$5&lt;=COUNTIF($Y$7:$Y$406,1),COUNTIF($Y$7:Y385,1),IFERROR(IF($BI$20="Y",0.5,1)*$AJ$5*COUNTIF($Y$7:Y385,1)/(1+COUNTIF($Y$7:$Y$406,1)), COUNTIF($Y$7:Y385,1))),
IF(OR(Y386=Y387,AND(Y386&gt;Y385,Y384&gt;=Y385)),AVERAGE(OFFSET(AJ385,0,0,IFERROR(MATCH(TRUE,Y386:$Y$406&lt;=Y385,0),406),1)),MIN(OFFSET(AJ385,0,0,IFERROR(MATCH(Y385,Y386:$Y$406,0),406),1)))),"")</f>
        <v/>
      </c>
      <c r="AJ385" s="40" t="str">
        <f>IF(ISNUMBER(X385),COUNT($X$7:X385),"")</f>
        <v/>
      </c>
      <c r="AL385" s="40" t="str">
        <f t="shared" si="274"/>
        <v/>
      </c>
      <c r="AM385" s="40" t="str">
        <f t="shared" si="275"/>
        <v/>
      </c>
      <c r="AP385" s="34" t="str">
        <f t="shared" si="276"/>
        <v/>
      </c>
      <c r="AQ385" s="34" t="str">
        <f t="shared" si="271"/>
        <v/>
      </c>
      <c r="AS385" s="5"/>
      <c r="AT385" s="16"/>
      <c r="AU385" s="16"/>
      <c r="AV385" s="108"/>
      <c r="AW385" s="109"/>
      <c r="AX385" s="34" t="str">
        <f t="shared" si="277"/>
        <v/>
      </c>
      <c r="AY385" s="34" t="str">
        <f t="shared" si="278"/>
        <v/>
      </c>
      <c r="AZ385" s="111"/>
      <c r="BA385" s="91" t="str">
        <f>IF(OR(BB385="",BC385&lt;&gt;"",BD385&lt;&gt;""),"",COUNT($BA$6:BA384)+1)</f>
        <v/>
      </c>
      <c r="BB385" s="90" t="str">
        <f t="shared" si="282"/>
        <v/>
      </c>
      <c r="BC385" s="41" t="str">
        <f t="shared" si="279"/>
        <v>132</v>
      </c>
      <c r="BD385" s="34">
        <f>IF(ISNUMBER(MATCH(BB385,$BB$6:BB384,0)),2,"")</f>
        <v>2</v>
      </c>
      <c r="BE385" s="34" t="str">
        <f t="shared" si="280"/>
        <v/>
      </c>
      <c r="BK385" s="81">
        <f>IFERROR(IF(D385="",0,MATCH(D385,$D$6:D384,0)),0)+BL385</f>
        <v>0</v>
      </c>
      <c r="BL385" s="81">
        <f t="shared" si="281"/>
        <v>0</v>
      </c>
    </row>
    <row r="386" spans="2:64" x14ac:dyDescent="0.25">
      <c r="B386" s="5">
        <v>380</v>
      </c>
      <c r="C386" s="35" t="str">
        <f>IFERROR(IF(Calculation!D386="","",1),"")</f>
        <v/>
      </c>
      <c r="D386" s="67" t="str">
        <f>IFERROR(IF(INDEX(Mindmap!$B$9:$B$408,B386,1)=0,"",INDEX(Mindmap!$B$9:$B$408,B386,1)),"")</f>
        <v/>
      </c>
      <c r="E386" s="67">
        <f t="shared" si="265"/>
        <v>999999999</v>
      </c>
      <c r="F386" s="67" t="str">
        <f t="shared" si="298"/>
        <v/>
      </c>
      <c r="G386" s="67" t="str">
        <f t="shared" si="299"/>
        <v/>
      </c>
      <c r="H386" s="67" t="str">
        <f t="shared" si="300"/>
        <v/>
      </c>
      <c r="I386" s="67" t="str">
        <f t="shared" si="301"/>
        <v/>
      </c>
      <c r="J386" s="67" t="str">
        <f t="shared" si="302"/>
        <v/>
      </c>
      <c r="K386" s="67" t="str">
        <f t="shared" si="303"/>
        <v/>
      </c>
      <c r="L386" s="67" t="str">
        <f t="shared" si="304"/>
        <v/>
      </c>
      <c r="M386" s="67" t="str">
        <f t="shared" si="305"/>
        <v/>
      </c>
      <c r="N386" s="67" t="str">
        <f t="shared" si="306"/>
        <v/>
      </c>
      <c r="O386" s="67" t="str">
        <f t="shared" si="307"/>
        <v/>
      </c>
      <c r="P386" s="67" t="str">
        <f t="shared" si="308"/>
        <v/>
      </c>
      <c r="Q386" s="67" t="str">
        <f t="shared" si="309"/>
        <v/>
      </c>
      <c r="R386" s="37" t="str">
        <f t="shared" si="266"/>
        <v/>
      </c>
      <c r="S386" s="67">
        <f t="shared" si="272"/>
        <v>999999999</v>
      </c>
      <c r="T386" s="67" t="str">
        <f t="shared" si="267"/>
        <v/>
      </c>
      <c r="U386" s="68" t="str">
        <f>IFERROR(""&amp;INDEX(automaticUpdate,MATCH(Calculation!T386,changerange,0),1),"")</f>
        <v/>
      </c>
      <c r="V386" s="68" t="str">
        <f>IFERROR(IF(LEN(INDEX(Mindmap!$D$9:$D$407,MATCH(Calculation!T386,changerange,0),1))=0,"",INDEX(Mindmap!$D$9:$D$407,MATCH(Calculation!T386,changerange,0),1)),"")</f>
        <v/>
      </c>
      <c r="W386" s="67" t="str">
        <f t="shared" si="310"/>
        <v xml:space="preserve"> - </v>
      </c>
      <c r="X386" s="34" t="str">
        <f t="array" ref="X386">IFERROR(IF(AND(LEN(T386)&gt;0, Y386&gt;1),IF(MATCH(1,(IFERROR(SEARCH(T386&amp;".",$T$7:$T$406),0)),0)&gt;0,""),""),maxL)</f>
        <v/>
      </c>
      <c r="Y386" s="35" t="str">
        <f t="shared" si="273"/>
        <v/>
      </c>
      <c r="Z386" s="34" t="str">
        <f t="shared" si="268"/>
        <v/>
      </c>
      <c r="AA386" s="36" t="str">
        <f t="shared" si="269"/>
        <v/>
      </c>
      <c r="AB386" s="34" t="str">
        <f t="shared" si="311"/>
        <v/>
      </c>
      <c r="AC386" s="35" t="str">
        <f t="shared" si="312"/>
        <v/>
      </c>
      <c r="AH386" s="80" t="str">
        <f t="shared" si="270"/>
        <v/>
      </c>
      <c r="AI386" s="39" t="str">
        <f t="array" aca="1" ref="AI386" ca="1">IF(AND(X386="",ISNUMBER(Y386)),IF(Y386=1,IF($AJ$5&lt;=COUNTIF($Y$7:$Y$406,1),COUNTIF($Y$7:Y386,1),IFERROR(IF($BI$20="Y",0.5,1)*$AJ$5*COUNTIF($Y$7:Y386,1)/(1+COUNTIF($Y$7:$Y$406,1)), COUNTIF($Y$7:Y386,1))),
IF(OR(Y387=Y388,AND(Y387&gt;Y386,Y385&gt;=Y386)),AVERAGE(OFFSET(AJ386,0,0,IFERROR(MATCH(TRUE,Y387:$Y$406&lt;=Y386,0),406),1)),MIN(OFFSET(AJ386,0,0,IFERROR(MATCH(Y386,Y387:$Y$406,0),406),1)))),"")</f>
        <v/>
      </c>
      <c r="AJ386" s="40" t="str">
        <f>IF(ISNUMBER(X386),COUNT($X$7:X386),"")</f>
        <v/>
      </c>
      <c r="AL386" s="40" t="str">
        <f t="shared" si="274"/>
        <v/>
      </c>
      <c r="AM386" s="40" t="str">
        <f t="shared" si="275"/>
        <v/>
      </c>
      <c r="AP386" s="34" t="str">
        <f t="shared" si="276"/>
        <v/>
      </c>
      <c r="AQ386" s="34" t="str">
        <f t="shared" si="271"/>
        <v/>
      </c>
      <c r="AS386" s="5"/>
      <c r="AT386" s="16"/>
      <c r="AU386" s="16"/>
      <c r="AV386" s="108"/>
      <c r="AW386" s="109"/>
      <c r="AX386" s="34" t="str">
        <f t="shared" si="277"/>
        <v/>
      </c>
      <c r="AY386" s="34" t="str">
        <f t="shared" si="278"/>
        <v/>
      </c>
      <c r="AZ386" s="111"/>
      <c r="BA386" s="91" t="str">
        <f>IF(OR(BB386="",BC386&lt;&gt;"",BD386&lt;&gt;""),"",COUNT($BA$6:BA385)+1)</f>
        <v/>
      </c>
      <c r="BB386" s="90" t="str">
        <f t="shared" si="282"/>
        <v/>
      </c>
      <c r="BC386" s="41" t="str">
        <f t="shared" si="279"/>
        <v>132</v>
      </c>
      <c r="BD386" s="34">
        <f>IF(ISNUMBER(MATCH(BB386,$BB$6:BB385,0)),2,"")</f>
        <v>2</v>
      </c>
      <c r="BE386" s="34" t="str">
        <f t="shared" si="280"/>
        <v/>
      </c>
      <c r="BK386" s="81">
        <f>IFERROR(IF(D386="",0,MATCH(D386,$D$6:D385,0)),0)+BL386</f>
        <v>0</v>
      </c>
      <c r="BL386" s="81">
        <f t="shared" si="281"/>
        <v>0</v>
      </c>
    </row>
    <row r="387" spans="2:64" x14ac:dyDescent="0.25">
      <c r="B387" s="5">
        <v>381</v>
      </c>
      <c r="C387" s="35" t="str">
        <f>IFERROR(IF(Calculation!D387="","",1),"")</f>
        <v/>
      </c>
      <c r="D387" s="67" t="str">
        <f>IFERROR(IF(INDEX(Mindmap!$B$9:$B$408,B387,1)=0,"",INDEX(Mindmap!$B$9:$B$408,B387,1)),"")</f>
        <v/>
      </c>
      <c r="E387" s="67">
        <f t="shared" si="265"/>
        <v>999999999</v>
      </c>
      <c r="F387" s="67" t="str">
        <f t="shared" si="298"/>
        <v/>
      </c>
      <c r="G387" s="67" t="str">
        <f t="shared" si="299"/>
        <v/>
      </c>
      <c r="H387" s="67" t="str">
        <f t="shared" si="300"/>
        <v/>
      </c>
      <c r="I387" s="67" t="str">
        <f t="shared" si="301"/>
        <v/>
      </c>
      <c r="J387" s="67" t="str">
        <f t="shared" si="302"/>
        <v/>
      </c>
      <c r="K387" s="67" t="str">
        <f t="shared" si="303"/>
        <v/>
      </c>
      <c r="L387" s="67" t="str">
        <f t="shared" si="304"/>
        <v/>
      </c>
      <c r="M387" s="67" t="str">
        <f t="shared" si="305"/>
        <v/>
      </c>
      <c r="N387" s="67" t="str">
        <f t="shared" si="306"/>
        <v/>
      </c>
      <c r="O387" s="67" t="str">
        <f t="shared" si="307"/>
        <v/>
      </c>
      <c r="P387" s="67" t="str">
        <f t="shared" si="308"/>
        <v/>
      </c>
      <c r="Q387" s="67" t="str">
        <f t="shared" si="309"/>
        <v/>
      </c>
      <c r="R387" s="37" t="str">
        <f t="shared" si="266"/>
        <v/>
      </c>
      <c r="S387" s="67">
        <f t="shared" si="272"/>
        <v>999999999</v>
      </c>
      <c r="T387" s="67" t="str">
        <f t="shared" si="267"/>
        <v/>
      </c>
      <c r="U387" s="68" t="str">
        <f>IFERROR(""&amp;INDEX(automaticUpdate,MATCH(Calculation!T387,changerange,0),1),"")</f>
        <v/>
      </c>
      <c r="V387" s="68" t="str">
        <f>IFERROR(IF(LEN(INDEX(Mindmap!$D$9:$D$407,MATCH(Calculation!T387,changerange,0),1))=0,"",INDEX(Mindmap!$D$9:$D$407,MATCH(Calculation!T387,changerange,0),1)),"")</f>
        <v/>
      </c>
      <c r="W387" s="67" t="str">
        <f t="shared" si="310"/>
        <v xml:space="preserve"> - </v>
      </c>
      <c r="X387" s="34" t="str">
        <f t="array" ref="X387">IFERROR(IF(AND(LEN(T387)&gt;0, Y387&gt;1),IF(MATCH(1,(IFERROR(SEARCH(T387&amp;".",$T$7:$T$406),0)),0)&gt;0,""),""),maxL)</f>
        <v/>
      </c>
      <c r="Y387" s="35" t="str">
        <f t="shared" si="273"/>
        <v/>
      </c>
      <c r="Z387" s="34" t="str">
        <f t="shared" si="268"/>
        <v/>
      </c>
      <c r="AA387" s="36" t="str">
        <f t="shared" si="269"/>
        <v/>
      </c>
      <c r="AB387" s="34" t="str">
        <f t="shared" si="311"/>
        <v/>
      </c>
      <c r="AC387" s="35" t="str">
        <f t="shared" si="312"/>
        <v/>
      </c>
      <c r="AH387" s="80" t="str">
        <f t="shared" si="270"/>
        <v/>
      </c>
      <c r="AI387" s="39" t="str">
        <f t="array" aca="1" ref="AI387" ca="1">IF(AND(X387="",ISNUMBER(Y387)),IF(Y387=1,IF($AJ$5&lt;=COUNTIF($Y$7:$Y$406,1),COUNTIF($Y$7:Y387,1),IFERROR(IF($BI$20="Y",0.5,1)*$AJ$5*COUNTIF($Y$7:Y387,1)/(1+COUNTIF($Y$7:$Y$406,1)), COUNTIF($Y$7:Y387,1))),
IF(OR(Y388=Y389,AND(Y388&gt;Y387,Y386&gt;=Y387)),AVERAGE(OFFSET(AJ387,0,0,IFERROR(MATCH(TRUE,Y388:$Y$406&lt;=Y387,0),406),1)),MIN(OFFSET(AJ387,0,0,IFERROR(MATCH(Y387,Y388:$Y$406,0),406),1)))),"")</f>
        <v/>
      </c>
      <c r="AJ387" s="40" t="str">
        <f>IF(ISNUMBER(X387),COUNT($X$7:X387),"")</f>
        <v/>
      </c>
      <c r="AL387" s="40" t="str">
        <f t="shared" si="274"/>
        <v/>
      </c>
      <c r="AM387" s="40" t="str">
        <f t="shared" si="275"/>
        <v/>
      </c>
      <c r="AP387" s="34" t="str">
        <f t="shared" si="276"/>
        <v/>
      </c>
      <c r="AQ387" s="34" t="str">
        <f t="shared" si="271"/>
        <v/>
      </c>
      <c r="AS387" s="5"/>
      <c r="AT387" s="16"/>
      <c r="AU387" s="16"/>
      <c r="AV387" s="108"/>
      <c r="AW387" s="109"/>
      <c r="AX387" s="34" t="str">
        <f t="shared" si="277"/>
        <v/>
      </c>
      <c r="AY387" s="34" t="str">
        <f t="shared" si="278"/>
        <v/>
      </c>
      <c r="AZ387" s="111"/>
      <c r="BA387" s="91" t="str">
        <f>IF(OR(BB387="",BC387&lt;&gt;"",BD387&lt;&gt;""),"",COUNT($BA$6:BA386)+1)</f>
        <v/>
      </c>
      <c r="BB387" s="90" t="str">
        <f t="shared" si="282"/>
        <v/>
      </c>
      <c r="BC387" s="41" t="str">
        <f t="shared" si="279"/>
        <v>132</v>
      </c>
      <c r="BD387" s="34">
        <f>IF(ISNUMBER(MATCH(BB387,$BB$6:BB386,0)),2,"")</f>
        <v>2</v>
      </c>
      <c r="BE387" s="34" t="str">
        <f t="shared" si="280"/>
        <v/>
      </c>
      <c r="BK387" s="81">
        <f>IFERROR(IF(D387="",0,MATCH(D387,$D$6:D386,0)),0)+BL387</f>
        <v>0</v>
      </c>
      <c r="BL387" s="81">
        <f t="shared" si="281"/>
        <v>0</v>
      </c>
    </row>
    <row r="388" spans="2:64" x14ac:dyDescent="0.25">
      <c r="B388" s="5">
        <v>382</v>
      </c>
      <c r="C388" s="35" t="str">
        <f>IFERROR(IF(Calculation!D388="","",1),"")</f>
        <v/>
      </c>
      <c r="D388" s="67" t="str">
        <f>IFERROR(IF(INDEX(Mindmap!$B$9:$B$408,B388,1)=0,"",INDEX(Mindmap!$B$9:$B$408,B388,1)),"")</f>
        <v/>
      </c>
      <c r="E388" s="67">
        <f t="shared" si="265"/>
        <v>999999999</v>
      </c>
      <c r="F388" s="67" t="str">
        <f t="shared" si="298"/>
        <v/>
      </c>
      <c r="G388" s="67" t="str">
        <f t="shared" si="299"/>
        <v/>
      </c>
      <c r="H388" s="67" t="str">
        <f t="shared" si="300"/>
        <v/>
      </c>
      <c r="I388" s="67" t="str">
        <f t="shared" si="301"/>
        <v/>
      </c>
      <c r="J388" s="67" t="str">
        <f t="shared" si="302"/>
        <v/>
      </c>
      <c r="K388" s="67" t="str">
        <f t="shared" si="303"/>
        <v/>
      </c>
      <c r="L388" s="67" t="str">
        <f t="shared" si="304"/>
        <v/>
      </c>
      <c r="M388" s="67" t="str">
        <f t="shared" si="305"/>
        <v/>
      </c>
      <c r="N388" s="67" t="str">
        <f t="shared" si="306"/>
        <v/>
      </c>
      <c r="O388" s="67" t="str">
        <f t="shared" si="307"/>
        <v/>
      </c>
      <c r="P388" s="67" t="str">
        <f t="shared" si="308"/>
        <v/>
      </c>
      <c r="Q388" s="67" t="str">
        <f t="shared" si="309"/>
        <v/>
      </c>
      <c r="R388" s="37" t="str">
        <f t="shared" si="266"/>
        <v/>
      </c>
      <c r="S388" s="67">
        <f t="shared" si="272"/>
        <v>999999999</v>
      </c>
      <c r="T388" s="67" t="str">
        <f t="shared" si="267"/>
        <v/>
      </c>
      <c r="U388" s="68" t="str">
        <f>IFERROR(""&amp;INDEX(automaticUpdate,MATCH(Calculation!T388,changerange,0),1),"")</f>
        <v/>
      </c>
      <c r="V388" s="68" t="str">
        <f>IFERROR(IF(LEN(INDEX(Mindmap!$D$9:$D$407,MATCH(Calculation!T388,changerange,0),1))=0,"",INDEX(Mindmap!$D$9:$D$407,MATCH(Calculation!T388,changerange,0),1)),"")</f>
        <v/>
      </c>
      <c r="W388" s="67" t="str">
        <f t="shared" si="310"/>
        <v xml:space="preserve"> - </v>
      </c>
      <c r="X388" s="34" t="str">
        <f t="array" ref="X388">IFERROR(IF(AND(LEN(T388)&gt;0, Y388&gt;1),IF(MATCH(1,(IFERROR(SEARCH(T388&amp;".",$T$7:$T$406),0)),0)&gt;0,""),""),maxL)</f>
        <v/>
      </c>
      <c r="Y388" s="35" t="str">
        <f t="shared" si="273"/>
        <v/>
      </c>
      <c r="Z388" s="34" t="str">
        <f t="shared" si="268"/>
        <v/>
      </c>
      <c r="AA388" s="36" t="str">
        <f t="shared" si="269"/>
        <v/>
      </c>
      <c r="AB388" s="34" t="str">
        <f t="shared" si="311"/>
        <v/>
      </c>
      <c r="AC388" s="35" t="str">
        <f t="shared" si="312"/>
        <v/>
      </c>
      <c r="AH388" s="80" t="str">
        <f t="shared" si="270"/>
        <v/>
      </c>
      <c r="AI388" s="39" t="str">
        <f t="array" aca="1" ref="AI388" ca="1">IF(AND(X388="",ISNUMBER(Y388)),IF(Y388=1,IF($AJ$5&lt;=COUNTIF($Y$7:$Y$406,1),COUNTIF($Y$7:Y388,1),IFERROR(IF($BI$20="Y",0.5,1)*$AJ$5*COUNTIF($Y$7:Y388,1)/(1+COUNTIF($Y$7:$Y$406,1)), COUNTIF($Y$7:Y388,1))),
IF(OR(Y389=Y390,AND(Y389&gt;Y388,Y387&gt;=Y388)),AVERAGE(OFFSET(AJ388,0,0,IFERROR(MATCH(TRUE,Y389:$Y$406&lt;=Y388,0),406),1)),MIN(OFFSET(AJ388,0,0,IFERROR(MATCH(Y388,Y389:$Y$406,0),406),1)))),"")</f>
        <v/>
      </c>
      <c r="AJ388" s="40" t="str">
        <f>IF(ISNUMBER(X388),COUNT($X$7:X388),"")</f>
        <v/>
      </c>
      <c r="AL388" s="40" t="str">
        <f t="shared" si="274"/>
        <v/>
      </c>
      <c r="AM388" s="40" t="str">
        <f t="shared" si="275"/>
        <v/>
      </c>
      <c r="AP388" s="34" t="str">
        <f t="shared" si="276"/>
        <v/>
      </c>
      <c r="AQ388" s="34" t="str">
        <f t="shared" si="271"/>
        <v/>
      </c>
      <c r="AS388" s="5"/>
      <c r="AT388" s="16"/>
      <c r="AU388" s="16"/>
      <c r="AV388" s="108"/>
      <c r="AW388" s="109"/>
      <c r="AX388" s="34" t="str">
        <f t="shared" si="277"/>
        <v/>
      </c>
      <c r="AY388" s="34" t="str">
        <f t="shared" si="278"/>
        <v/>
      </c>
      <c r="AZ388" s="111"/>
      <c r="BA388" s="91" t="str">
        <f>IF(OR(BB388="",BC388&lt;&gt;"",BD388&lt;&gt;""),"",COUNT($BA$6:BA387)+1)</f>
        <v/>
      </c>
      <c r="BB388" s="90" t="str">
        <f t="shared" si="282"/>
        <v/>
      </c>
      <c r="BC388" s="41" t="str">
        <f t="shared" si="279"/>
        <v>132</v>
      </c>
      <c r="BD388" s="34">
        <f>IF(ISNUMBER(MATCH(BB388,$BB$6:BB387,0)),2,"")</f>
        <v>2</v>
      </c>
      <c r="BE388" s="34" t="str">
        <f t="shared" si="280"/>
        <v/>
      </c>
      <c r="BK388" s="81">
        <f>IFERROR(IF(D388="",0,MATCH(D388,$D$6:D387,0)),0)+BL388</f>
        <v>0</v>
      </c>
      <c r="BL388" s="81">
        <f t="shared" si="281"/>
        <v>0</v>
      </c>
    </row>
    <row r="389" spans="2:64" x14ac:dyDescent="0.25">
      <c r="B389" s="5">
        <v>383</v>
      </c>
      <c r="C389" s="35" t="str">
        <f>IFERROR(IF(Calculation!D389="","",1),"")</f>
        <v/>
      </c>
      <c r="D389" s="67" t="str">
        <f>IFERROR(IF(INDEX(Mindmap!$B$9:$B$408,B389,1)=0,"",INDEX(Mindmap!$B$9:$B$408,B389,1)),"")</f>
        <v/>
      </c>
      <c r="E389" s="67">
        <f t="shared" si="265"/>
        <v>999999999</v>
      </c>
      <c r="F389" s="67" t="str">
        <f t="shared" si="298"/>
        <v/>
      </c>
      <c r="G389" s="67" t="str">
        <f t="shared" si="299"/>
        <v/>
      </c>
      <c r="H389" s="67" t="str">
        <f t="shared" si="300"/>
        <v/>
      </c>
      <c r="I389" s="67" t="str">
        <f t="shared" si="301"/>
        <v/>
      </c>
      <c r="J389" s="67" t="str">
        <f t="shared" si="302"/>
        <v/>
      </c>
      <c r="K389" s="67" t="str">
        <f t="shared" si="303"/>
        <v/>
      </c>
      <c r="L389" s="67" t="str">
        <f t="shared" si="304"/>
        <v/>
      </c>
      <c r="M389" s="67" t="str">
        <f t="shared" si="305"/>
        <v/>
      </c>
      <c r="N389" s="67" t="str">
        <f t="shared" si="306"/>
        <v/>
      </c>
      <c r="O389" s="67" t="str">
        <f t="shared" si="307"/>
        <v/>
      </c>
      <c r="P389" s="67" t="str">
        <f t="shared" si="308"/>
        <v/>
      </c>
      <c r="Q389" s="67" t="str">
        <f t="shared" si="309"/>
        <v/>
      </c>
      <c r="R389" s="37" t="str">
        <f t="shared" si="266"/>
        <v/>
      </c>
      <c r="S389" s="67">
        <f t="shared" si="272"/>
        <v>999999999</v>
      </c>
      <c r="T389" s="67" t="str">
        <f t="shared" si="267"/>
        <v/>
      </c>
      <c r="U389" s="68" t="str">
        <f>IFERROR(""&amp;INDEX(automaticUpdate,MATCH(Calculation!T389,changerange,0),1),"")</f>
        <v/>
      </c>
      <c r="V389" s="68" t="str">
        <f>IFERROR(IF(LEN(INDEX(Mindmap!$D$9:$D$407,MATCH(Calculation!T389,changerange,0),1))=0,"",INDEX(Mindmap!$D$9:$D$407,MATCH(Calculation!T389,changerange,0),1)),"")</f>
        <v/>
      </c>
      <c r="W389" s="67" t="str">
        <f t="shared" si="310"/>
        <v xml:space="preserve"> - </v>
      </c>
      <c r="X389" s="34" t="str">
        <f t="array" ref="X389">IFERROR(IF(AND(LEN(T389)&gt;0, Y389&gt;1),IF(MATCH(1,(IFERROR(SEARCH(T389&amp;".",$T$7:$T$406),0)),0)&gt;0,""),""),maxL)</f>
        <v/>
      </c>
      <c r="Y389" s="35" t="str">
        <f t="shared" si="273"/>
        <v/>
      </c>
      <c r="Z389" s="34" t="str">
        <f t="shared" si="268"/>
        <v/>
      </c>
      <c r="AA389" s="36" t="str">
        <f t="shared" si="269"/>
        <v/>
      </c>
      <c r="AB389" s="34" t="str">
        <f t="shared" si="311"/>
        <v/>
      </c>
      <c r="AC389" s="35" t="str">
        <f t="shared" si="312"/>
        <v/>
      </c>
      <c r="AH389" s="80" t="str">
        <f t="shared" si="270"/>
        <v/>
      </c>
      <c r="AI389" s="39" t="str">
        <f t="array" aca="1" ref="AI389" ca="1">IF(AND(X389="",ISNUMBER(Y389)),IF(Y389=1,IF($AJ$5&lt;=COUNTIF($Y$7:$Y$406,1),COUNTIF($Y$7:Y389,1),IFERROR(IF($BI$20="Y",0.5,1)*$AJ$5*COUNTIF($Y$7:Y389,1)/(1+COUNTIF($Y$7:$Y$406,1)), COUNTIF($Y$7:Y389,1))),
IF(OR(Y390=Y391,AND(Y390&gt;Y389,Y388&gt;=Y389)),AVERAGE(OFFSET(AJ389,0,0,IFERROR(MATCH(TRUE,Y390:$Y$406&lt;=Y389,0),406),1)),MIN(OFFSET(AJ389,0,0,IFERROR(MATCH(Y389,Y390:$Y$406,0),406),1)))),"")</f>
        <v/>
      </c>
      <c r="AJ389" s="40" t="str">
        <f>IF(ISNUMBER(X389),COUNT($X$7:X389),"")</f>
        <v/>
      </c>
      <c r="AL389" s="40" t="str">
        <f t="shared" si="274"/>
        <v/>
      </c>
      <c r="AM389" s="40" t="str">
        <f t="shared" si="275"/>
        <v/>
      </c>
      <c r="AP389" s="34" t="str">
        <f t="shared" si="276"/>
        <v/>
      </c>
      <c r="AQ389" s="34" t="str">
        <f t="shared" si="271"/>
        <v/>
      </c>
      <c r="AS389" s="5"/>
      <c r="AT389" s="16"/>
      <c r="AU389" s="16"/>
      <c r="AV389" s="108"/>
      <c r="AW389" s="109"/>
      <c r="AX389" s="34" t="str">
        <f t="shared" si="277"/>
        <v/>
      </c>
      <c r="AY389" s="34" t="str">
        <f t="shared" si="278"/>
        <v/>
      </c>
      <c r="AZ389" s="111"/>
      <c r="BA389" s="91" t="str">
        <f>IF(OR(BB389="",BC389&lt;&gt;"",BD389&lt;&gt;""),"",COUNT($BA$6:BA388)+1)</f>
        <v/>
      </c>
      <c r="BB389" s="90" t="str">
        <f t="shared" si="282"/>
        <v/>
      </c>
      <c r="BC389" s="41" t="str">
        <f t="shared" si="279"/>
        <v>132</v>
      </c>
      <c r="BD389" s="34">
        <f>IF(ISNUMBER(MATCH(BB389,$BB$6:BB388,0)),2,"")</f>
        <v>2</v>
      </c>
      <c r="BE389" s="34" t="str">
        <f t="shared" si="280"/>
        <v/>
      </c>
      <c r="BK389" s="81">
        <f>IFERROR(IF(D389="",0,MATCH(D389,$D$6:D388,0)),0)+BL389</f>
        <v>0</v>
      </c>
      <c r="BL389" s="81">
        <f t="shared" si="281"/>
        <v>0</v>
      </c>
    </row>
    <row r="390" spans="2:64" x14ac:dyDescent="0.25">
      <c r="B390" s="5">
        <v>384</v>
      </c>
      <c r="C390" s="35" t="str">
        <f>IFERROR(IF(Calculation!D390="","",1),"")</f>
        <v/>
      </c>
      <c r="D390" s="67" t="str">
        <f>IFERROR(IF(INDEX(Mindmap!$B$9:$B$408,B390,1)=0,"",INDEX(Mindmap!$B$9:$B$408,B390,1)),"")</f>
        <v/>
      </c>
      <c r="E390" s="67">
        <f t="shared" si="265"/>
        <v>999999999</v>
      </c>
      <c r="F390" s="67" t="str">
        <f t="shared" si="298"/>
        <v/>
      </c>
      <c r="G390" s="67" t="str">
        <f t="shared" si="299"/>
        <v/>
      </c>
      <c r="H390" s="67" t="str">
        <f t="shared" si="300"/>
        <v/>
      </c>
      <c r="I390" s="67" t="str">
        <f t="shared" si="301"/>
        <v/>
      </c>
      <c r="J390" s="67" t="str">
        <f t="shared" si="302"/>
        <v/>
      </c>
      <c r="K390" s="67" t="str">
        <f t="shared" si="303"/>
        <v/>
      </c>
      <c r="L390" s="67" t="str">
        <f t="shared" si="304"/>
        <v/>
      </c>
      <c r="M390" s="67" t="str">
        <f t="shared" si="305"/>
        <v/>
      </c>
      <c r="N390" s="67" t="str">
        <f t="shared" si="306"/>
        <v/>
      </c>
      <c r="O390" s="67" t="str">
        <f t="shared" si="307"/>
        <v/>
      </c>
      <c r="P390" s="67" t="str">
        <f t="shared" si="308"/>
        <v/>
      </c>
      <c r="Q390" s="67" t="str">
        <f t="shared" si="309"/>
        <v/>
      </c>
      <c r="R390" s="37" t="str">
        <f t="shared" si="266"/>
        <v/>
      </c>
      <c r="S390" s="67">
        <f t="shared" si="272"/>
        <v>999999999</v>
      </c>
      <c r="T390" s="67" t="str">
        <f t="shared" si="267"/>
        <v/>
      </c>
      <c r="U390" s="68" t="str">
        <f>IFERROR(""&amp;INDEX(automaticUpdate,MATCH(Calculation!T390,changerange,0),1),"")</f>
        <v/>
      </c>
      <c r="V390" s="68" t="str">
        <f>IFERROR(IF(LEN(INDEX(Mindmap!$D$9:$D$407,MATCH(Calculation!T390,changerange,0),1))=0,"",INDEX(Mindmap!$D$9:$D$407,MATCH(Calculation!T390,changerange,0),1)),"")</f>
        <v/>
      </c>
      <c r="W390" s="67" t="str">
        <f t="shared" si="310"/>
        <v xml:space="preserve"> - </v>
      </c>
      <c r="X390" s="34" t="str">
        <f t="array" ref="X390">IFERROR(IF(AND(LEN(T390)&gt;0, Y390&gt;1),IF(MATCH(1,(IFERROR(SEARCH(T390&amp;".",$T$7:$T$406),0)),0)&gt;0,""),""),maxL)</f>
        <v/>
      </c>
      <c r="Y390" s="35" t="str">
        <f t="shared" si="273"/>
        <v/>
      </c>
      <c r="Z390" s="34" t="str">
        <f t="shared" si="268"/>
        <v/>
      </c>
      <c r="AA390" s="36" t="str">
        <f t="shared" si="269"/>
        <v/>
      </c>
      <c r="AB390" s="34" t="str">
        <f t="shared" si="311"/>
        <v/>
      </c>
      <c r="AC390" s="35" t="str">
        <f t="shared" si="312"/>
        <v/>
      </c>
      <c r="AH390" s="80" t="str">
        <f t="shared" si="270"/>
        <v/>
      </c>
      <c r="AI390" s="39" t="str">
        <f t="array" aca="1" ref="AI390" ca="1">IF(AND(X390="",ISNUMBER(Y390)),IF(Y390=1,IF($AJ$5&lt;=COUNTIF($Y$7:$Y$406,1),COUNTIF($Y$7:Y390,1),IFERROR(IF($BI$20="Y",0.5,1)*$AJ$5*COUNTIF($Y$7:Y390,1)/(1+COUNTIF($Y$7:$Y$406,1)), COUNTIF($Y$7:Y390,1))),
IF(OR(Y391=Y392,AND(Y391&gt;Y390,Y389&gt;=Y390)),AVERAGE(OFFSET(AJ390,0,0,IFERROR(MATCH(TRUE,Y391:$Y$406&lt;=Y390,0),406),1)),MIN(OFFSET(AJ390,0,0,IFERROR(MATCH(Y390,Y391:$Y$406,0),406),1)))),"")</f>
        <v/>
      </c>
      <c r="AJ390" s="40" t="str">
        <f>IF(ISNUMBER(X390),COUNT($X$7:X390),"")</f>
        <v/>
      </c>
      <c r="AL390" s="40" t="str">
        <f t="shared" si="274"/>
        <v/>
      </c>
      <c r="AM390" s="40" t="str">
        <f t="shared" si="275"/>
        <v/>
      </c>
      <c r="AP390" s="34" t="str">
        <f t="shared" si="276"/>
        <v/>
      </c>
      <c r="AQ390" s="34" t="str">
        <f t="shared" si="271"/>
        <v/>
      </c>
      <c r="AS390" s="5"/>
      <c r="AT390" s="16"/>
      <c r="AU390" s="16"/>
      <c r="AV390" s="108"/>
      <c r="AW390" s="109"/>
      <c r="AX390" s="34" t="str">
        <f t="shared" si="277"/>
        <v/>
      </c>
      <c r="AY390" s="34" t="str">
        <f t="shared" si="278"/>
        <v/>
      </c>
      <c r="AZ390" s="111"/>
      <c r="BA390" s="91" t="str">
        <f>IF(OR(BB390="",BC390&lt;&gt;"",BD390&lt;&gt;""),"",COUNT($BA$6:BA389)+1)</f>
        <v/>
      </c>
      <c r="BB390" s="90" t="str">
        <f t="shared" si="282"/>
        <v/>
      </c>
      <c r="BC390" s="41" t="str">
        <f t="shared" si="279"/>
        <v>132</v>
      </c>
      <c r="BD390" s="34">
        <f>IF(ISNUMBER(MATCH(BB390,$BB$6:BB389,0)),2,"")</f>
        <v>2</v>
      </c>
      <c r="BE390" s="34" t="str">
        <f t="shared" si="280"/>
        <v/>
      </c>
      <c r="BK390" s="81">
        <f>IFERROR(IF(D390="",0,MATCH(D390,$D$6:D389,0)),0)+BL390</f>
        <v>0</v>
      </c>
      <c r="BL390" s="81">
        <f t="shared" si="281"/>
        <v>0</v>
      </c>
    </row>
    <row r="391" spans="2:64" x14ac:dyDescent="0.25">
      <c r="B391" s="5">
        <v>385</v>
      </c>
      <c r="C391" s="35" t="str">
        <f>IFERROR(IF(Calculation!D391="","",1),"")</f>
        <v/>
      </c>
      <c r="D391" s="67" t="str">
        <f>IFERROR(IF(INDEX(Mindmap!$B$9:$B$408,B391,1)=0,"",INDEX(Mindmap!$B$9:$B$408,B391,1)),"")</f>
        <v/>
      </c>
      <c r="E391" s="67">
        <f t="shared" ref="E391:E406" si="313">IF(D391="",999999999,1*(P391&amp;REPT(0,$Q$5+COUNT($F$5:$O$5)-LEN(P391))))</f>
        <v>999999999</v>
      </c>
      <c r="F391" s="67" t="str">
        <f t="shared" si="298"/>
        <v/>
      </c>
      <c r="G391" s="67" t="str">
        <f t="shared" si="299"/>
        <v/>
      </c>
      <c r="H391" s="67" t="str">
        <f t="shared" si="300"/>
        <v/>
      </c>
      <c r="I391" s="67" t="str">
        <f t="shared" si="301"/>
        <v/>
      </c>
      <c r="J391" s="67" t="str">
        <f t="shared" si="302"/>
        <v/>
      </c>
      <c r="K391" s="67" t="str">
        <f t="shared" si="303"/>
        <v/>
      </c>
      <c r="L391" s="67" t="str">
        <f t="shared" si="304"/>
        <v/>
      </c>
      <c r="M391" s="67" t="str">
        <f t="shared" si="305"/>
        <v/>
      </c>
      <c r="N391" s="67" t="str">
        <f t="shared" si="306"/>
        <v/>
      </c>
      <c r="O391" s="67" t="str">
        <f t="shared" si="307"/>
        <v/>
      </c>
      <c r="P391" s="67" t="str">
        <f t="shared" si="308"/>
        <v/>
      </c>
      <c r="Q391" s="67" t="str">
        <f t="shared" si="309"/>
        <v/>
      </c>
      <c r="R391" s="37" t="str">
        <f t="shared" ref="R391:R406" si="314">IF(ISNUMBER(Q391),IF(Q391=1,IF(LEN(D391)&gt;1,2,""),IF(LEN(RIGHT(D391,LEN(D391)-SEARCH(";",SUBSTITUTE(D391,".",";",Q391-1),1)))&gt;1,2,"")),"")</f>
        <v/>
      </c>
      <c r="S391" s="67">
        <f t="shared" si="272"/>
        <v>999999999</v>
      </c>
      <c r="T391" s="67" t="str">
        <f t="shared" ref="T391:T406" si="315">INDEX($D$7:$D$406,MATCH(S391,$E$7:$E$406,0),1)</f>
        <v/>
      </c>
      <c r="U391" s="68" t="str">
        <f>IFERROR(""&amp;INDEX(automaticUpdate,MATCH(Calculation!T391,changerange,0),1),"")</f>
        <v/>
      </c>
      <c r="V391" s="68" t="str">
        <f>IFERROR(IF(LEN(INDEX(Mindmap!$D$9:$D$407,MATCH(Calculation!T391,changerange,0),1))=0,"",INDEX(Mindmap!$D$9:$D$407,MATCH(Calculation!T391,changerange,0),1)),"")</f>
        <v/>
      </c>
      <c r="W391" s="67" t="str">
        <f t="shared" si="310"/>
        <v xml:space="preserve"> - </v>
      </c>
      <c r="X391" s="34" t="str">
        <f t="array" ref="X391">IFERROR(IF(AND(LEN(T391)&gt;0, Y391&gt;1),IF(MATCH(1,(IFERROR(SEARCH(T391&amp;".",$T$7:$T$406),0)),0)&gt;0,""),""),maxL)</f>
        <v/>
      </c>
      <c r="Y391" s="35" t="str">
        <f t="shared" si="273"/>
        <v/>
      </c>
      <c r="Z391" s="34" t="str">
        <f t="shared" ref="Z391:Z406" si="316">IF(AND(ISNUMBER(Y391),Y391&gt;1),IF(B391&lt;$AF$9,1,-1),"")</f>
        <v/>
      </c>
      <c r="AA391" s="36" t="str">
        <f t="shared" ref="AA391:AA406" si="317">IF(V391="","",IF(INDEX(side,MATCH(V391,$T$7:$T$406,0),1)=Z391,Z391,-1*Z391))</f>
        <v/>
      </c>
      <c r="AB391" s="34" t="str">
        <f t="shared" si="311"/>
        <v/>
      </c>
      <c r="AC391" s="35" t="str">
        <f t="shared" si="312"/>
        <v/>
      </c>
      <c r="AH391" s="80" t="str">
        <f t="shared" ref="AH391:AH406" si="318">IFERROR((Y391-1)*IF(Z391="",1,Z391),"")</f>
        <v/>
      </c>
      <c r="AI391" s="39" t="str">
        <f t="array" aca="1" ref="AI391" ca="1">IF(AND(X391="",ISNUMBER(Y391)),IF(Y391=1,IF($AJ$5&lt;=COUNTIF($Y$7:$Y$406,1),COUNTIF($Y$7:Y391,1),IFERROR(IF($BI$20="Y",0.5,1)*$AJ$5*COUNTIF($Y$7:Y391,1)/(1+COUNTIF($Y$7:$Y$406,1)), COUNTIF($Y$7:Y391,1))),
IF(OR(Y392=Y393,AND(Y392&gt;Y391,Y390&gt;=Y391)),AVERAGE(OFFSET(AJ391,0,0,IFERROR(MATCH(TRUE,Y392:$Y$406&lt;=Y391,0),406),1)),MIN(OFFSET(AJ391,0,0,IFERROR(MATCH(Y391,Y392:$Y$406,0),406),1)))),"")</f>
        <v/>
      </c>
      <c r="AJ391" s="40" t="str">
        <f>IF(ISNUMBER(X391),COUNT($X$7:X391),"")</f>
        <v/>
      </c>
      <c r="AL391" s="40" t="str">
        <f t="shared" si="274"/>
        <v/>
      </c>
      <c r="AM391" s="40" t="str">
        <f t="shared" si="275"/>
        <v/>
      </c>
      <c r="AP391" s="34" t="str">
        <f t="shared" si="276"/>
        <v/>
      </c>
      <c r="AQ391" s="34" t="str">
        <f t="shared" ref="AQ391:AQ406" si="319">IF(V391="","",IF(LEN(V391)-LEN(SUBSTITUTE(V391,".",""))+1&lt;Y391,-1,IF((LEN(V391)-LEN(SUBSTITUTE(V391,".",""))+1)=Y391,0,1)))</f>
        <v/>
      </c>
      <c r="AS391" s="5"/>
      <c r="AT391" s="16"/>
      <c r="AU391" s="16"/>
      <c r="AV391" s="108"/>
      <c r="AW391" s="109"/>
      <c r="AX391" s="34" t="str">
        <f t="shared" si="277"/>
        <v/>
      </c>
      <c r="AY391" s="34" t="str">
        <f t="shared" si="278"/>
        <v/>
      </c>
      <c r="AZ391" s="111"/>
      <c r="BA391" s="91" t="str">
        <f>IF(OR(BB391="",BC391&lt;&gt;"",BD391&lt;&gt;""),"",COUNT($BA$6:BA390)+1)</f>
        <v/>
      </c>
      <c r="BB391" s="90" t="str">
        <f t="shared" si="282"/>
        <v/>
      </c>
      <c r="BC391" s="41" t="str">
        <f t="shared" si="279"/>
        <v>132</v>
      </c>
      <c r="BD391" s="34">
        <f>IF(ISNUMBER(MATCH(BB391,$BB$6:BB390,0)),2,"")</f>
        <v>2</v>
      </c>
      <c r="BE391" s="34" t="str">
        <f t="shared" si="280"/>
        <v/>
      </c>
      <c r="BK391" s="81">
        <f>IFERROR(IF(D391="",0,MATCH(D391,$D$6:D390,0)),0)+BL391</f>
        <v>0</v>
      </c>
      <c r="BL391" s="81">
        <f t="shared" si="281"/>
        <v>0</v>
      </c>
    </row>
    <row r="392" spans="2:64" x14ac:dyDescent="0.25">
      <c r="B392" s="5">
        <v>386</v>
      </c>
      <c r="C392" s="35" t="str">
        <f>IFERROR(IF(Calculation!D392="","",1),"")</f>
        <v/>
      </c>
      <c r="D392" s="67" t="str">
        <f>IFERROR(IF(INDEX(Mindmap!$B$9:$B$408,B392,1)=0,"",INDEX(Mindmap!$B$9:$B$408,B392,1)),"")</f>
        <v/>
      </c>
      <c r="E392" s="67">
        <f t="shared" si="313"/>
        <v>999999999</v>
      </c>
      <c r="F392" s="67" t="str">
        <f t="shared" si="298"/>
        <v/>
      </c>
      <c r="G392" s="67" t="str">
        <f t="shared" si="299"/>
        <v/>
      </c>
      <c r="H392" s="67" t="str">
        <f t="shared" si="300"/>
        <v/>
      </c>
      <c r="I392" s="67" t="str">
        <f t="shared" si="301"/>
        <v/>
      </c>
      <c r="J392" s="67" t="str">
        <f t="shared" si="302"/>
        <v/>
      </c>
      <c r="K392" s="67" t="str">
        <f t="shared" si="303"/>
        <v/>
      </c>
      <c r="L392" s="67" t="str">
        <f t="shared" si="304"/>
        <v/>
      </c>
      <c r="M392" s="67" t="str">
        <f t="shared" si="305"/>
        <v/>
      </c>
      <c r="N392" s="67" t="str">
        <f t="shared" si="306"/>
        <v/>
      </c>
      <c r="O392" s="67" t="str">
        <f t="shared" si="307"/>
        <v/>
      </c>
      <c r="P392" s="67" t="str">
        <f t="shared" si="308"/>
        <v/>
      </c>
      <c r="Q392" s="67" t="str">
        <f t="shared" si="309"/>
        <v/>
      </c>
      <c r="R392" s="37" t="str">
        <f t="shared" si="314"/>
        <v/>
      </c>
      <c r="S392" s="67">
        <f t="shared" ref="S392:S406" si="320">SMALL($E$7:$E$406,ROW(A392)-ROW($A$6))</f>
        <v>999999999</v>
      </c>
      <c r="T392" s="67" t="str">
        <f t="shared" si="315"/>
        <v/>
      </c>
      <c r="U392" s="68" t="str">
        <f>IFERROR(""&amp;INDEX(automaticUpdate,MATCH(Calculation!T392,changerange,0),1),"")</f>
        <v/>
      </c>
      <c r="V392" s="68" t="str">
        <f>IFERROR(IF(LEN(INDEX(Mindmap!$D$9:$D$407,MATCH(Calculation!T392,changerange,0),1))=0,"",INDEX(Mindmap!$D$9:$D$407,MATCH(Calculation!T392,changerange,0),1)),"")</f>
        <v/>
      </c>
      <c r="W392" s="67" t="str">
        <f t="shared" si="310"/>
        <v xml:space="preserve"> - </v>
      </c>
      <c r="X392" s="34" t="str">
        <f t="array" ref="X392">IFERROR(IF(AND(LEN(T392)&gt;0, Y392&gt;1),IF(MATCH(1,(IFERROR(SEARCH(T392&amp;".",$T$7:$T$406),0)),0)&gt;0,""),""),maxL)</f>
        <v/>
      </c>
      <c r="Y392" s="35" t="str">
        <f t="shared" ref="Y392:Y406" si="321">IF(LEN(T392)&gt;0,LEN(T392)-LEN(SUBSTITUTE(T392,".",""))+1,"")</f>
        <v/>
      </c>
      <c r="Z392" s="34" t="str">
        <f t="shared" si="316"/>
        <v/>
      </c>
      <c r="AA392" s="36" t="str">
        <f t="shared" si="317"/>
        <v/>
      </c>
      <c r="AB392" s="34" t="str">
        <f t="shared" si="311"/>
        <v/>
      </c>
      <c r="AC392" s="35" t="str">
        <f t="shared" si="312"/>
        <v/>
      </c>
      <c r="AH392" s="80" t="str">
        <f t="shared" si="318"/>
        <v/>
      </c>
      <c r="AI392" s="39" t="str">
        <f t="array" aca="1" ref="AI392" ca="1">IF(AND(X392="",ISNUMBER(Y392)),IF(Y392=1,IF($AJ$5&lt;=COUNTIF($Y$7:$Y$406,1),COUNTIF($Y$7:Y392,1),IFERROR(IF($BI$20="Y",0.5,1)*$AJ$5*COUNTIF($Y$7:Y392,1)/(1+COUNTIF($Y$7:$Y$406,1)), COUNTIF($Y$7:Y392,1))),
IF(OR(Y393=Y394,AND(Y393&gt;Y392,Y391&gt;=Y392)),AVERAGE(OFFSET(AJ392,0,0,IFERROR(MATCH(TRUE,Y393:$Y$406&lt;=Y392,0),406),1)),MIN(OFFSET(AJ392,0,0,IFERROR(MATCH(Y392,Y393:$Y$406,0),406),1)))),"")</f>
        <v/>
      </c>
      <c r="AJ392" s="40" t="str">
        <f>IF(ISNUMBER(X392),COUNT($X$7:X392),"")</f>
        <v/>
      </c>
      <c r="AL392" s="40" t="str">
        <f t="shared" ref="AL392:AL406" si="322">IF(AND($BI$20="Y", $AJ$5&lt;&gt;0),IF(ISNUMBER(Y392),AH392-$AF$13-1,""),IF(ISNUMBER(Y392),Y392-1,""))</f>
        <v/>
      </c>
      <c r="AM392" s="40" t="str">
        <f t="shared" ref="AM392:AM406" si="323">IF(ISNUMBER(Y392),IF(AND($BI$20="Y",$AJ$5&lt;&gt;0), IF(AND(ROW(AK392)-ROW($AK$6)&gt;=$AF$9,IF(ISNUMBER(AI392),AI392,AJ392)&gt;$AF$11),IF(ISNUMBER(AI392),AI392,AJ392)-$AF$11,IF(ISNUMBER(AI392),AI392,AJ392)),  IF(ISNUMBER(AI392),AI392,AJ392) )-1,"")</f>
        <v/>
      </c>
      <c r="AP392" s="34" t="str">
        <f t="shared" ref="AP392:AP406" si="324">IF(OR(Y392=1,Y392=""),"",LEFT(SUBSTITUTE(T392,".",";",Y392-1),SEARCH(";",SUBSTITUTE(T392,".",";",Y392-1),1)-1))</f>
        <v/>
      </c>
      <c r="AQ392" s="34" t="str">
        <f t="shared" si="319"/>
        <v/>
      </c>
      <c r="AS392" s="5"/>
      <c r="AT392" s="16"/>
      <c r="AU392" s="16"/>
      <c r="AV392" s="108"/>
      <c r="AW392" s="109"/>
      <c r="AX392" s="34" t="str">
        <f t="shared" ref="AX392:AX406" si="325">IF(Y392&lt;&gt;"",T392 &amp;".1","")</f>
        <v/>
      </c>
      <c r="AY392" s="34" t="str">
        <f t="shared" ref="AY392:AY406" si="326">IF(Y392&lt;&gt;"",IF(Y392=1,T392+1,LEFT(T392,SEARCH(";",SUBSTITUTE(T392,".",";",Y392-1),1))&amp; RIGHT(T392,LEN(T392)-SEARCH(";",SUBSTITUTE(T392,".",";",Y392-1),1)) +1   ),"")</f>
        <v/>
      </c>
      <c r="AZ392" s="111"/>
      <c r="BA392" s="91" t="str">
        <f>IF(OR(BB392="",BC392&lt;&gt;"",BD392&lt;&gt;""),"",COUNT($BA$6:BA391)+1)</f>
        <v/>
      </c>
      <c r="BB392" s="90" t="str">
        <f t="shared" si="282"/>
        <v/>
      </c>
      <c r="BC392" s="41" t="str">
        <f t="shared" ref="BC392:BC455" si="327">IFERROR(MATCH(BB392,$T$7:$T$406,0) &amp; BD392,"")</f>
        <v>132</v>
      </c>
      <c r="BD392" s="34">
        <f>IF(ISNUMBER(MATCH(BB392,$BB$6:BB391,0)),2,"")</f>
        <v>2</v>
      </c>
      <c r="BE392" s="34" t="str">
        <f t="shared" ref="BE392:BE455" si="328">IFERROR(""&amp;INDEX($BB$7:$BB$807,MATCH(ROW(BA392)-ROW($BA$6),$BA$7:$BA$807,0),1),"")</f>
        <v/>
      </c>
      <c r="BK392" s="81">
        <f>IFERROR(IF(D392="",0,MATCH(D392,$D$6:D391,0)),0)+BL392</f>
        <v>0</v>
      </c>
      <c r="BL392" s="81">
        <f t="shared" ref="BL392:BL406" si="329">IF(ISNUMBER(FIND("100",D392,1))=TRUE,1,0)</f>
        <v>0</v>
      </c>
    </row>
    <row r="393" spans="2:64" x14ac:dyDescent="0.25">
      <c r="B393" s="5">
        <v>387</v>
      </c>
      <c r="C393" s="35" t="str">
        <f>IFERROR(IF(Calculation!D393="","",1),"")</f>
        <v/>
      </c>
      <c r="D393" s="67" t="str">
        <f>IFERROR(IF(INDEX(Mindmap!$B$9:$B$408,B393,1)=0,"",INDEX(Mindmap!$B$9:$B$408,B393,1)),"")</f>
        <v/>
      </c>
      <c r="E393" s="67">
        <f t="shared" si="313"/>
        <v>999999999</v>
      </c>
      <c r="F393" s="67" t="str">
        <f t="shared" si="298"/>
        <v/>
      </c>
      <c r="G393" s="67" t="str">
        <f t="shared" si="299"/>
        <v/>
      </c>
      <c r="H393" s="67" t="str">
        <f t="shared" si="300"/>
        <v/>
      </c>
      <c r="I393" s="67" t="str">
        <f t="shared" si="301"/>
        <v/>
      </c>
      <c r="J393" s="67" t="str">
        <f t="shared" si="302"/>
        <v/>
      </c>
      <c r="K393" s="67" t="str">
        <f t="shared" si="303"/>
        <v/>
      </c>
      <c r="L393" s="67" t="str">
        <f t="shared" si="304"/>
        <v/>
      </c>
      <c r="M393" s="67" t="str">
        <f t="shared" si="305"/>
        <v/>
      </c>
      <c r="N393" s="67" t="str">
        <f t="shared" si="306"/>
        <v/>
      </c>
      <c r="O393" s="67" t="str">
        <f t="shared" si="307"/>
        <v/>
      </c>
      <c r="P393" s="67" t="str">
        <f t="shared" si="308"/>
        <v/>
      </c>
      <c r="Q393" s="67" t="str">
        <f t="shared" si="309"/>
        <v/>
      </c>
      <c r="R393" s="37" t="str">
        <f t="shared" si="314"/>
        <v/>
      </c>
      <c r="S393" s="67">
        <f t="shared" si="320"/>
        <v>999999999</v>
      </c>
      <c r="T393" s="67" t="str">
        <f t="shared" si="315"/>
        <v/>
      </c>
      <c r="U393" s="68" t="str">
        <f>IFERROR(""&amp;INDEX(automaticUpdate,MATCH(Calculation!T393,changerange,0),1),"")</f>
        <v/>
      </c>
      <c r="V393" s="68" t="str">
        <f>IFERROR(IF(LEN(INDEX(Mindmap!$D$9:$D$407,MATCH(Calculation!T393,changerange,0),1))=0,"",INDEX(Mindmap!$D$9:$D$407,MATCH(Calculation!T393,changerange,0),1)),"")</f>
        <v/>
      </c>
      <c r="W393" s="67" t="str">
        <f t="shared" si="310"/>
        <v xml:space="preserve"> - </v>
      </c>
      <c r="X393" s="34" t="str">
        <f t="array" ref="X393">IFERROR(IF(AND(LEN(T393)&gt;0, Y393&gt;1),IF(MATCH(1,(IFERROR(SEARCH(T393&amp;".",$T$7:$T$406),0)),0)&gt;0,""),""),maxL)</f>
        <v/>
      </c>
      <c r="Y393" s="35" t="str">
        <f t="shared" si="321"/>
        <v/>
      </c>
      <c r="Z393" s="34" t="str">
        <f t="shared" si="316"/>
        <v/>
      </c>
      <c r="AA393" s="36" t="str">
        <f t="shared" si="317"/>
        <v/>
      </c>
      <c r="AB393" s="34" t="str">
        <f t="shared" si="311"/>
        <v/>
      </c>
      <c r="AC393" s="35" t="str">
        <f t="shared" si="312"/>
        <v/>
      </c>
      <c r="AH393" s="80" t="str">
        <f t="shared" si="318"/>
        <v/>
      </c>
      <c r="AI393" s="39" t="str">
        <f t="array" aca="1" ref="AI393" ca="1">IF(AND(X393="",ISNUMBER(Y393)),IF(Y393=1,IF($AJ$5&lt;=COUNTIF($Y$7:$Y$406,1),COUNTIF($Y$7:Y393,1),IFERROR(IF($BI$20="Y",0.5,1)*$AJ$5*COUNTIF($Y$7:Y393,1)/(1+COUNTIF($Y$7:$Y$406,1)), COUNTIF($Y$7:Y393,1))),
IF(OR(Y394=Y395,AND(Y394&gt;Y393,Y392&gt;=Y393)),AVERAGE(OFFSET(AJ393,0,0,IFERROR(MATCH(TRUE,Y394:$Y$406&lt;=Y393,0),406),1)),MIN(OFFSET(AJ393,0,0,IFERROR(MATCH(Y393,Y394:$Y$406,0),406),1)))),"")</f>
        <v/>
      </c>
      <c r="AJ393" s="40" t="str">
        <f>IF(ISNUMBER(X393),COUNT($X$7:X393),"")</f>
        <v/>
      </c>
      <c r="AL393" s="40" t="str">
        <f t="shared" si="322"/>
        <v/>
      </c>
      <c r="AM393" s="40" t="str">
        <f t="shared" si="323"/>
        <v/>
      </c>
      <c r="AP393" s="34" t="str">
        <f t="shared" si="324"/>
        <v/>
      </c>
      <c r="AQ393" s="34" t="str">
        <f t="shared" si="319"/>
        <v/>
      </c>
      <c r="AS393" s="5"/>
      <c r="AT393" s="16"/>
      <c r="AU393" s="16"/>
      <c r="AV393" s="108"/>
      <c r="AW393" s="109"/>
      <c r="AX393" s="34" t="str">
        <f t="shared" si="325"/>
        <v/>
      </c>
      <c r="AY393" s="34" t="str">
        <f t="shared" si="326"/>
        <v/>
      </c>
      <c r="AZ393" s="111"/>
      <c r="BA393" s="91" t="str">
        <f>IF(OR(BB393="",BC393&lt;&gt;"",BD393&lt;&gt;""),"",COUNT($BA$6:BA392)+1)</f>
        <v/>
      </c>
      <c r="BB393" s="90" t="str">
        <f t="shared" ref="BB393:BB407" si="330">IF(OR(AX392="",ISNUMBER(FIND("100",AX392,1)) ),"",""&amp;AX392)</f>
        <v/>
      </c>
      <c r="BC393" s="41" t="str">
        <f t="shared" si="327"/>
        <v>132</v>
      </c>
      <c r="BD393" s="34">
        <f>IF(ISNUMBER(MATCH(BB393,$BB$6:BB392,0)),2,"")</f>
        <v>2</v>
      </c>
      <c r="BE393" s="34" t="str">
        <f t="shared" si="328"/>
        <v/>
      </c>
      <c r="BK393" s="81">
        <f>IFERROR(IF(D393="",0,MATCH(D393,$D$6:D392,0)),0)+BL393</f>
        <v>0</v>
      </c>
      <c r="BL393" s="81">
        <f t="shared" si="329"/>
        <v>0</v>
      </c>
    </row>
    <row r="394" spans="2:64" x14ac:dyDescent="0.25">
      <c r="B394" s="5">
        <v>388</v>
      </c>
      <c r="C394" s="35" t="str">
        <f>IFERROR(IF(Calculation!D394="","",1),"")</f>
        <v/>
      </c>
      <c r="D394" s="67" t="str">
        <f>IFERROR(IF(INDEX(Mindmap!$B$9:$B$408,B394,1)=0,"",INDEX(Mindmap!$B$9:$B$408,B394,1)),"")</f>
        <v/>
      </c>
      <c r="E394" s="67">
        <f t="shared" si="313"/>
        <v>999999999</v>
      </c>
      <c r="F394" s="67" t="str">
        <f t="shared" si="298"/>
        <v/>
      </c>
      <c r="G394" s="67" t="str">
        <f t="shared" si="299"/>
        <v/>
      </c>
      <c r="H394" s="67" t="str">
        <f t="shared" si="300"/>
        <v/>
      </c>
      <c r="I394" s="67" t="str">
        <f t="shared" si="301"/>
        <v/>
      </c>
      <c r="J394" s="67" t="str">
        <f t="shared" si="302"/>
        <v/>
      </c>
      <c r="K394" s="67" t="str">
        <f t="shared" si="303"/>
        <v/>
      </c>
      <c r="L394" s="67" t="str">
        <f t="shared" si="304"/>
        <v/>
      </c>
      <c r="M394" s="67" t="str">
        <f t="shared" si="305"/>
        <v/>
      </c>
      <c r="N394" s="67" t="str">
        <f t="shared" si="306"/>
        <v/>
      </c>
      <c r="O394" s="67" t="str">
        <f t="shared" si="307"/>
        <v/>
      </c>
      <c r="P394" s="67" t="str">
        <f t="shared" si="308"/>
        <v/>
      </c>
      <c r="Q394" s="67" t="str">
        <f t="shared" si="309"/>
        <v/>
      </c>
      <c r="R394" s="37" t="str">
        <f t="shared" si="314"/>
        <v/>
      </c>
      <c r="S394" s="67">
        <f t="shared" si="320"/>
        <v>999999999</v>
      </c>
      <c r="T394" s="67" t="str">
        <f t="shared" si="315"/>
        <v/>
      </c>
      <c r="U394" s="68" t="str">
        <f>IFERROR(""&amp;INDEX(automaticUpdate,MATCH(Calculation!T394,changerange,0),1),"")</f>
        <v/>
      </c>
      <c r="V394" s="68" t="str">
        <f>IFERROR(IF(LEN(INDEX(Mindmap!$D$9:$D$407,MATCH(Calculation!T394,changerange,0),1))=0,"",INDEX(Mindmap!$D$9:$D$407,MATCH(Calculation!T394,changerange,0),1)),"")</f>
        <v/>
      </c>
      <c r="W394" s="67" t="str">
        <f t="shared" si="310"/>
        <v xml:space="preserve"> - </v>
      </c>
      <c r="X394" s="34" t="str">
        <f t="array" ref="X394">IFERROR(IF(AND(LEN(T394)&gt;0, Y394&gt;1),IF(MATCH(1,(IFERROR(SEARCH(T394&amp;".",$T$7:$T$406),0)),0)&gt;0,""),""),maxL)</f>
        <v/>
      </c>
      <c r="Y394" s="35" t="str">
        <f t="shared" si="321"/>
        <v/>
      </c>
      <c r="Z394" s="34" t="str">
        <f t="shared" si="316"/>
        <v/>
      </c>
      <c r="AA394" s="36" t="str">
        <f t="shared" si="317"/>
        <v/>
      </c>
      <c r="AB394" s="34" t="str">
        <f t="shared" si="311"/>
        <v/>
      </c>
      <c r="AC394" s="35" t="str">
        <f t="shared" si="312"/>
        <v/>
      </c>
      <c r="AH394" s="80" t="str">
        <f t="shared" si="318"/>
        <v/>
      </c>
      <c r="AI394" s="39" t="str">
        <f t="array" aca="1" ref="AI394" ca="1">IF(AND(X394="",ISNUMBER(Y394)),IF(Y394=1,IF($AJ$5&lt;=COUNTIF($Y$7:$Y$406,1),COUNTIF($Y$7:Y394,1),IFERROR(IF($BI$20="Y",0.5,1)*$AJ$5*COUNTIF($Y$7:Y394,1)/(1+COUNTIF($Y$7:$Y$406,1)), COUNTIF($Y$7:Y394,1))),
IF(OR(Y395=Y396,AND(Y395&gt;Y394,Y393&gt;=Y394)),AVERAGE(OFFSET(AJ394,0,0,IFERROR(MATCH(TRUE,Y395:$Y$406&lt;=Y394,0),406),1)),MIN(OFFSET(AJ394,0,0,IFERROR(MATCH(Y394,Y395:$Y$406,0),406),1)))),"")</f>
        <v/>
      </c>
      <c r="AJ394" s="40" t="str">
        <f>IF(ISNUMBER(X394),COUNT($X$7:X394),"")</f>
        <v/>
      </c>
      <c r="AL394" s="40" t="str">
        <f t="shared" si="322"/>
        <v/>
      </c>
      <c r="AM394" s="40" t="str">
        <f t="shared" si="323"/>
        <v/>
      </c>
      <c r="AP394" s="34" t="str">
        <f t="shared" si="324"/>
        <v/>
      </c>
      <c r="AQ394" s="34" t="str">
        <f t="shared" si="319"/>
        <v/>
      </c>
      <c r="AS394" s="5"/>
      <c r="AT394" s="16"/>
      <c r="AU394" s="16"/>
      <c r="AV394" s="108"/>
      <c r="AW394" s="109"/>
      <c r="AX394" s="34" t="str">
        <f t="shared" si="325"/>
        <v/>
      </c>
      <c r="AY394" s="34" t="str">
        <f t="shared" si="326"/>
        <v/>
      </c>
      <c r="AZ394" s="111"/>
      <c r="BA394" s="91" t="str">
        <f>IF(OR(BB394="",BC394&lt;&gt;"",BD394&lt;&gt;""),"",COUNT($BA$6:BA393)+1)</f>
        <v/>
      </c>
      <c r="BB394" s="90" t="str">
        <f t="shared" si="330"/>
        <v/>
      </c>
      <c r="BC394" s="41" t="str">
        <f t="shared" si="327"/>
        <v>132</v>
      </c>
      <c r="BD394" s="34">
        <f>IF(ISNUMBER(MATCH(BB394,$BB$6:BB393,0)),2,"")</f>
        <v>2</v>
      </c>
      <c r="BE394" s="34" t="str">
        <f t="shared" si="328"/>
        <v/>
      </c>
      <c r="BK394" s="81">
        <f>IFERROR(IF(D394="",0,MATCH(D394,$D$6:D393,0)),0)+BL394</f>
        <v>0</v>
      </c>
      <c r="BL394" s="81">
        <f t="shared" si="329"/>
        <v>0</v>
      </c>
    </row>
    <row r="395" spans="2:64" x14ac:dyDescent="0.25">
      <c r="B395" s="5">
        <v>389</v>
      </c>
      <c r="C395" s="35" t="str">
        <f>IFERROR(IF(Calculation!D395="","",1),"")</f>
        <v/>
      </c>
      <c r="D395" s="67" t="str">
        <f>IFERROR(IF(INDEX(Mindmap!$B$9:$B$408,B395,1)=0,"",INDEX(Mindmap!$B$9:$B$408,B395,1)),"")</f>
        <v/>
      </c>
      <c r="E395" s="67">
        <f t="shared" si="313"/>
        <v>999999999</v>
      </c>
      <c r="F395" s="67" t="str">
        <f t="shared" si="298"/>
        <v/>
      </c>
      <c r="G395" s="67" t="str">
        <f t="shared" si="299"/>
        <v/>
      </c>
      <c r="H395" s="67" t="str">
        <f t="shared" si="300"/>
        <v/>
      </c>
      <c r="I395" s="67" t="str">
        <f t="shared" si="301"/>
        <v/>
      </c>
      <c r="J395" s="67" t="str">
        <f t="shared" si="302"/>
        <v/>
      </c>
      <c r="K395" s="67" t="str">
        <f t="shared" si="303"/>
        <v/>
      </c>
      <c r="L395" s="67" t="str">
        <f t="shared" si="304"/>
        <v/>
      </c>
      <c r="M395" s="67" t="str">
        <f t="shared" si="305"/>
        <v/>
      </c>
      <c r="N395" s="67" t="str">
        <f t="shared" si="306"/>
        <v/>
      </c>
      <c r="O395" s="67" t="str">
        <f t="shared" si="307"/>
        <v/>
      </c>
      <c r="P395" s="67" t="str">
        <f t="shared" si="308"/>
        <v/>
      </c>
      <c r="Q395" s="67" t="str">
        <f t="shared" si="309"/>
        <v/>
      </c>
      <c r="R395" s="37" t="str">
        <f t="shared" si="314"/>
        <v/>
      </c>
      <c r="S395" s="67">
        <f t="shared" si="320"/>
        <v>999999999</v>
      </c>
      <c r="T395" s="67" t="str">
        <f t="shared" si="315"/>
        <v/>
      </c>
      <c r="U395" s="68" t="str">
        <f>IFERROR(""&amp;INDEX(automaticUpdate,MATCH(Calculation!T395,changerange,0),1),"")</f>
        <v/>
      </c>
      <c r="V395" s="68" t="str">
        <f>IFERROR(IF(LEN(INDEX(Mindmap!$D$9:$D$407,MATCH(Calculation!T395,changerange,0),1))=0,"",INDEX(Mindmap!$D$9:$D$407,MATCH(Calculation!T395,changerange,0),1)),"")</f>
        <v/>
      </c>
      <c r="W395" s="67" t="str">
        <f t="shared" si="310"/>
        <v xml:space="preserve"> - </v>
      </c>
      <c r="X395" s="34" t="str">
        <f t="array" ref="X395">IFERROR(IF(AND(LEN(T395)&gt;0, Y395&gt;1),IF(MATCH(1,(IFERROR(SEARCH(T395&amp;".",$T$7:$T$406),0)),0)&gt;0,""),""),maxL)</f>
        <v/>
      </c>
      <c r="Y395" s="35" t="str">
        <f t="shared" si="321"/>
        <v/>
      </c>
      <c r="Z395" s="34" t="str">
        <f t="shared" si="316"/>
        <v/>
      </c>
      <c r="AA395" s="36" t="str">
        <f t="shared" si="317"/>
        <v/>
      </c>
      <c r="AB395" s="34" t="str">
        <f t="shared" si="311"/>
        <v/>
      </c>
      <c r="AC395" s="35" t="str">
        <f t="shared" si="312"/>
        <v/>
      </c>
      <c r="AH395" s="80" t="str">
        <f t="shared" si="318"/>
        <v/>
      </c>
      <c r="AI395" s="39" t="str">
        <f t="array" aca="1" ref="AI395" ca="1">IF(AND(X395="",ISNUMBER(Y395)),IF(Y395=1,IF($AJ$5&lt;=COUNTIF($Y$7:$Y$406,1),COUNTIF($Y$7:Y395,1),IFERROR(IF($BI$20="Y",0.5,1)*$AJ$5*COUNTIF($Y$7:Y395,1)/(1+COUNTIF($Y$7:$Y$406,1)), COUNTIF($Y$7:Y395,1))),
IF(OR(Y396=Y397,AND(Y396&gt;Y395,Y394&gt;=Y395)),AVERAGE(OFFSET(AJ395,0,0,IFERROR(MATCH(TRUE,Y396:$Y$406&lt;=Y395,0),406),1)),MIN(OFFSET(AJ395,0,0,IFERROR(MATCH(Y395,Y396:$Y$406,0),406),1)))),"")</f>
        <v/>
      </c>
      <c r="AJ395" s="40" t="str">
        <f>IF(ISNUMBER(X395),COUNT($X$7:X395),"")</f>
        <v/>
      </c>
      <c r="AL395" s="40" t="str">
        <f t="shared" si="322"/>
        <v/>
      </c>
      <c r="AM395" s="40" t="str">
        <f t="shared" si="323"/>
        <v/>
      </c>
      <c r="AP395" s="34" t="str">
        <f t="shared" si="324"/>
        <v/>
      </c>
      <c r="AQ395" s="34" t="str">
        <f t="shared" si="319"/>
        <v/>
      </c>
      <c r="AS395" s="5"/>
      <c r="AT395" s="16"/>
      <c r="AU395" s="16"/>
      <c r="AV395" s="108"/>
      <c r="AW395" s="109"/>
      <c r="AX395" s="34" t="str">
        <f t="shared" si="325"/>
        <v/>
      </c>
      <c r="AY395" s="34" t="str">
        <f t="shared" si="326"/>
        <v/>
      </c>
      <c r="AZ395" s="111"/>
      <c r="BA395" s="91" t="str">
        <f>IF(OR(BB395="",BC395&lt;&gt;"",BD395&lt;&gt;""),"",COUNT($BA$6:BA394)+1)</f>
        <v/>
      </c>
      <c r="BB395" s="90" t="str">
        <f t="shared" si="330"/>
        <v/>
      </c>
      <c r="BC395" s="41" t="str">
        <f t="shared" si="327"/>
        <v>132</v>
      </c>
      <c r="BD395" s="34">
        <f>IF(ISNUMBER(MATCH(BB395,$BB$6:BB394,0)),2,"")</f>
        <v>2</v>
      </c>
      <c r="BE395" s="34" t="str">
        <f t="shared" si="328"/>
        <v/>
      </c>
      <c r="BK395" s="81">
        <f>IFERROR(IF(D395="",0,MATCH(D395,$D$6:D394,0)),0)+BL395</f>
        <v>0</v>
      </c>
      <c r="BL395" s="81">
        <f t="shared" si="329"/>
        <v>0</v>
      </c>
    </row>
    <row r="396" spans="2:64" x14ac:dyDescent="0.25">
      <c r="B396" s="5">
        <v>390</v>
      </c>
      <c r="C396" s="35" t="str">
        <f>IFERROR(IF(Calculation!D396="","",1),"")</f>
        <v/>
      </c>
      <c r="D396" s="67" t="str">
        <f>IFERROR(IF(INDEX(Mindmap!$B$9:$B$408,B396,1)=0,"",INDEX(Mindmap!$B$9:$B$408,B396,1)),"")</f>
        <v/>
      </c>
      <c r="E396" s="67">
        <f t="shared" si="313"/>
        <v>999999999</v>
      </c>
      <c r="F396" s="67" t="str">
        <f t="shared" si="298"/>
        <v/>
      </c>
      <c r="G396" s="67" t="str">
        <f t="shared" si="299"/>
        <v/>
      </c>
      <c r="H396" s="67" t="str">
        <f t="shared" si="300"/>
        <v/>
      </c>
      <c r="I396" s="67" t="str">
        <f t="shared" si="301"/>
        <v/>
      </c>
      <c r="J396" s="67" t="str">
        <f t="shared" si="302"/>
        <v/>
      </c>
      <c r="K396" s="67" t="str">
        <f t="shared" si="303"/>
        <v/>
      </c>
      <c r="L396" s="67" t="str">
        <f t="shared" si="304"/>
        <v/>
      </c>
      <c r="M396" s="67" t="str">
        <f t="shared" si="305"/>
        <v/>
      </c>
      <c r="N396" s="67" t="str">
        <f t="shared" si="306"/>
        <v/>
      </c>
      <c r="O396" s="67" t="str">
        <f t="shared" si="307"/>
        <v/>
      </c>
      <c r="P396" s="67" t="str">
        <f t="shared" si="308"/>
        <v/>
      </c>
      <c r="Q396" s="67" t="str">
        <f t="shared" si="309"/>
        <v/>
      </c>
      <c r="R396" s="37" t="str">
        <f t="shared" si="314"/>
        <v/>
      </c>
      <c r="S396" s="67">
        <f t="shared" si="320"/>
        <v>999999999</v>
      </c>
      <c r="T396" s="67" t="str">
        <f t="shared" si="315"/>
        <v/>
      </c>
      <c r="U396" s="68" t="str">
        <f>IFERROR(""&amp;INDEX(automaticUpdate,MATCH(Calculation!T396,changerange,0),1),"")</f>
        <v/>
      </c>
      <c r="V396" s="68" t="str">
        <f>IFERROR(IF(LEN(INDEX(Mindmap!$D$9:$D$407,MATCH(Calculation!T396,changerange,0),1))=0,"",INDEX(Mindmap!$D$9:$D$407,MATCH(Calculation!T396,changerange,0),1)),"")</f>
        <v/>
      </c>
      <c r="W396" s="67" t="str">
        <f t="shared" si="310"/>
        <v xml:space="preserve"> - </v>
      </c>
      <c r="X396" s="34" t="str">
        <f t="array" ref="X396">IFERROR(IF(AND(LEN(T396)&gt;0, Y396&gt;1),IF(MATCH(1,(IFERROR(SEARCH(T396&amp;".",$T$7:$T$406),0)),0)&gt;0,""),""),maxL)</f>
        <v/>
      </c>
      <c r="Y396" s="35" t="str">
        <f t="shared" si="321"/>
        <v/>
      </c>
      <c r="Z396" s="34" t="str">
        <f t="shared" si="316"/>
        <v/>
      </c>
      <c r="AA396" s="36" t="str">
        <f t="shared" si="317"/>
        <v/>
      </c>
      <c r="AB396" s="34" t="str">
        <f t="shared" si="311"/>
        <v/>
      </c>
      <c r="AC396" s="35" t="str">
        <f t="shared" si="312"/>
        <v/>
      </c>
      <c r="AH396" s="80" t="str">
        <f t="shared" si="318"/>
        <v/>
      </c>
      <c r="AI396" s="39" t="str">
        <f t="array" aca="1" ref="AI396" ca="1">IF(AND(X396="",ISNUMBER(Y396)),IF(Y396=1,IF($AJ$5&lt;=COUNTIF($Y$7:$Y$406,1),COUNTIF($Y$7:Y396,1),IFERROR(IF($BI$20="Y",0.5,1)*$AJ$5*COUNTIF($Y$7:Y396,1)/(1+COUNTIF($Y$7:$Y$406,1)), COUNTIF($Y$7:Y396,1))),
IF(OR(Y397=Y398,AND(Y397&gt;Y396,Y395&gt;=Y396)),AVERAGE(OFFSET(AJ396,0,0,IFERROR(MATCH(TRUE,Y397:$Y$406&lt;=Y396,0),406),1)),MIN(OFFSET(AJ396,0,0,IFERROR(MATCH(Y396,Y397:$Y$406,0),406),1)))),"")</f>
        <v/>
      </c>
      <c r="AJ396" s="40" t="str">
        <f>IF(ISNUMBER(X396),COUNT($X$7:X396),"")</f>
        <v/>
      </c>
      <c r="AL396" s="40" t="str">
        <f t="shared" si="322"/>
        <v/>
      </c>
      <c r="AM396" s="40" t="str">
        <f t="shared" si="323"/>
        <v/>
      </c>
      <c r="AP396" s="34" t="str">
        <f t="shared" si="324"/>
        <v/>
      </c>
      <c r="AQ396" s="34" t="str">
        <f t="shared" si="319"/>
        <v/>
      </c>
      <c r="AS396" s="5"/>
      <c r="AT396" s="16"/>
      <c r="AU396" s="16"/>
      <c r="AV396" s="108"/>
      <c r="AW396" s="109"/>
      <c r="AX396" s="34" t="str">
        <f t="shared" si="325"/>
        <v/>
      </c>
      <c r="AY396" s="34" t="str">
        <f t="shared" si="326"/>
        <v/>
      </c>
      <c r="AZ396" s="111"/>
      <c r="BA396" s="91" t="str">
        <f>IF(OR(BB396="",BC396&lt;&gt;"",BD396&lt;&gt;""),"",COUNT($BA$6:BA395)+1)</f>
        <v/>
      </c>
      <c r="BB396" s="90" t="str">
        <f t="shared" si="330"/>
        <v/>
      </c>
      <c r="BC396" s="41" t="str">
        <f t="shared" si="327"/>
        <v>132</v>
      </c>
      <c r="BD396" s="34">
        <f>IF(ISNUMBER(MATCH(BB396,$BB$6:BB395,0)),2,"")</f>
        <v>2</v>
      </c>
      <c r="BE396" s="34" t="str">
        <f t="shared" si="328"/>
        <v/>
      </c>
      <c r="BK396" s="81">
        <f>IFERROR(IF(D396="",0,MATCH(D396,$D$6:D395,0)),0)+BL396</f>
        <v>0</v>
      </c>
      <c r="BL396" s="81">
        <f t="shared" si="329"/>
        <v>0</v>
      </c>
    </row>
    <row r="397" spans="2:64" x14ac:dyDescent="0.25">
      <c r="B397" s="5">
        <v>391</v>
      </c>
      <c r="C397" s="35" t="str">
        <f>IFERROR(IF(Calculation!D397="","",1),"")</f>
        <v/>
      </c>
      <c r="D397" s="67" t="str">
        <f>IFERROR(IF(INDEX(Mindmap!$B$9:$B$408,B397,1)=0,"",INDEX(Mindmap!$B$9:$B$408,B397,1)),"")</f>
        <v/>
      </c>
      <c r="E397" s="67">
        <f t="shared" si="313"/>
        <v>999999999</v>
      </c>
      <c r="F397" s="67" t="str">
        <f t="shared" si="298"/>
        <v/>
      </c>
      <c r="G397" s="67" t="str">
        <f t="shared" si="299"/>
        <v/>
      </c>
      <c r="H397" s="67" t="str">
        <f t="shared" si="300"/>
        <v/>
      </c>
      <c r="I397" s="67" t="str">
        <f t="shared" si="301"/>
        <v/>
      </c>
      <c r="J397" s="67" t="str">
        <f t="shared" si="302"/>
        <v/>
      </c>
      <c r="K397" s="67" t="str">
        <f t="shared" si="303"/>
        <v/>
      </c>
      <c r="L397" s="67" t="str">
        <f t="shared" si="304"/>
        <v/>
      </c>
      <c r="M397" s="67" t="str">
        <f t="shared" si="305"/>
        <v/>
      </c>
      <c r="N397" s="67" t="str">
        <f t="shared" si="306"/>
        <v/>
      </c>
      <c r="O397" s="67" t="str">
        <f t="shared" si="307"/>
        <v/>
      </c>
      <c r="P397" s="67" t="str">
        <f t="shared" si="308"/>
        <v/>
      </c>
      <c r="Q397" s="67" t="str">
        <f t="shared" si="309"/>
        <v/>
      </c>
      <c r="R397" s="37" t="str">
        <f t="shared" si="314"/>
        <v/>
      </c>
      <c r="S397" s="67">
        <f t="shared" si="320"/>
        <v>999999999</v>
      </c>
      <c r="T397" s="67" t="str">
        <f t="shared" si="315"/>
        <v/>
      </c>
      <c r="U397" s="68" t="str">
        <f>IFERROR(""&amp;INDEX(automaticUpdate,MATCH(Calculation!T397,changerange,0),1),"")</f>
        <v/>
      </c>
      <c r="V397" s="68" t="str">
        <f>IFERROR(IF(LEN(INDEX(Mindmap!$D$9:$D$407,MATCH(Calculation!T397,changerange,0),1))=0,"",INDEX(Mindmap!$D$9:$D$407,MATCH(Calculation!T397,changerange,0),1)),"")</f>
        <v/>
      </c>
      <c r="W397" s="67" t="str">
        <f t="shared" si="310"/>
        <v xml:space="preserve"> - </v>
      </c>
      <c r="X397" s="34" t="str">
        <f t="array" ref="X397">IFERROR(IF(AND(LEN(T397)&gt;0, Y397&gt;1),IF(MATCH(1,(IFERROR(SEARCH(T397&amp;".",$T$7:$T$406),0)),0)&gt;0,""),""),maxL)</f>
        <v/>
      </c>
      <c r="Y397" s="35" t="str">
        <f t="shared" si="321"/>
        <v/>
      </c>
      <c r="Z397" s="34" t="str">
        <f t="shared" si="316"/>
        <v/>
      </c>
      <c r="AA397" s="36" t="str">
        <f t="shared" si="317"/>
        <v/>
      </c>
      <c r="AB397" s="34" t="str">
        <f t="shared" si="311"/>
        <v/>
      </c>
      <c r="AC397" s="35" t="str">
        <f t="shared" si="312"/>
        <v/>
      </c>
      <c r="AH397" s="80" t="str">
        <f t="shared" si="318"/>
        <v/>
      </c>
      <c r="AI397" s="39" t="str">
        <f t="array" aca="1" ref="AI397" ca="1">IF(AND(X397="",ISNUMBER(Y397)),IF(Y397=1,IF($AJ$5&lt;=COUNTIF($Y$7:$Y$406,1),COUNTIF($Y$7:Y397,1),IFERROR(IF($BI$20="Y",0.5,1)*$AJ$5*COUNTIF($Y$7:Y397,1)/(1+COUNTIF($Y$7:$Y$406,1)), COUNTIF($Y$7:Y397,1))),
IF(OR(Y398=Y399,AND(Y398&gt;Y397,Y396&gt;=Y397)),AVERAGE(OFFSET(AJ397,0,0,IFERROR(MATCH(TRUE,Y398:$Y$406&lt;=Y397,0),406),1)),MIN(OFFSET(AJ397,0,0,IFERROR(MATCH(Y397,Y398:$Y$406,0),406),1)))),"")</f>
        <v/>
      </c>
      <c r="AJ397" s="40" t="str">
        <f>IF(ISNUMBER(X397),COUNT($X$7:X397),"")</f>
        <v/>
      </c>
      <c r="AL397" s="40" t="str">
        <f t="shared" si="322"/>
        <v/>
      </c>
      <c r="AM397" s="40" t="str">
        <f t="shared" si="323"/>
        <v/>
      </c>
      <c r="AP397" s="34" t="str">
        <f t="shared" si="324"/>
        <v/>
      </c>
      <c r="AQ397" s="34" t="str">
        <f t="shared" si="319"/>
        <v/>
      </c>
      <c r="AS397" s="5"/>
      <c r="AT397" s="16"/>
      <c r="AU397" s="16"/>
      <c r="AV397" s="108"/>
      <c r="AW397" s="109"/>
      <c r="AX397" s="34" t="str">
        <f t="shared" si="325"/>
        <v/>
      </c>
      <c r="AY397" s="34" t="str">
        <f t="shared" si="326"/>
        <v/>
      </c>
      <c r="AZ397" s="111"/>
      <c r="BA397" s="91" t="str">
        <f>IF(OR(BB397="",BC397&lt;&gt;"",BD397&lt;&gt;""),"",COUNT($BA$6:BA396)+1)</f>
        <v/>
      </c>
      <c r="BB397" s="90" t="str">
        <f t="shared" si="330"/>
        <v/>
      </c>
      <c r="BC397" s="41" t="str">
        <f t="shared" si="327"/>
        <v>132</v>
      </c>
      <c r="BD397" s="34">
        <f>IF(ISNUMBER(MATCH(BB397,$BB$6:BB396,0)),2,"")</f>
        <v>2</v>
      </c>
      <c r="BE397" s="34" t="str">
        <f t="shared" si="328"/>
        <v/>
      </c>
      <c r="BK397" s="81">
        <f>IFERROR(IF(D397="",0,MATCH(D397,$D$6:D396,0)),0)+BL397</f>
        <v>0</v>
      </c>
      <c r="BL397" s="81">
        <f t="shared" si="329"/>
        <v>0</v>
      </c>
    </row>
    <row r="398" spans="2:64" x14ac:dyDescent="0.25">
      <c r="B398" s="5">
        <v>392</v>
      </c>
      <c r="C398" s="35" t="str">
        <f>IFERROR(IF(Calculation!D398="","",1),"")</f>
        <v/>
      </c>
      <c r="D398" s="67" t="str">
        <f>IFERROR(IF(INDEX(Mindmap!$B$9:$B$408,B398,1)=0,"",INDEX(Mindmap!$B$9:$B$408,B398,1)),"")</f>
        <v/>
      </c>
      <c r="E398" s="67">
        <f t="shared" si="313"/>
        <v>999999999</v>
      </c>
      <c r="F398" s="67" t="str">
        <f t="shared" si="298"/>
        <v/>
      </c>
      <c r="G398" s="67" t="str">
        <f t="shared" si="299"/>
        <v/>
      </c>
      <c r="H398" s="67" t="str">
        <f t="shared" si="300"/>
        <v/>
      </c>
      <c r="I398" s="67" t="str">
        <f t="shared" si="301"/>
        <v/>
      </c>
      <c r="J398" s="67" t="str">
        <f t="shared" si="302"/>
        <v/>
      </c>
      <c r="K398" s="67" t="str">
        <f t="shared" si="303"/>
        <v/>
      </c>
      <c r="L398" s="67" t="str">
        <f t="shared" si="304"/>
        <v/>
      </c>
      <c r="M398" s="67" t="str">
        <f t="shared" si="305"/>
        <v/>
      </c>
      <c r="N398" s="67" t="str">
        <f t="shared" si="306"/>
        <v/>
      </c>
      <c r="O398" s="67" t="str">
        <f t="shared" si="307"/>
        <v/>
      </c>
      <c r="P398" s="67" t="str">
        <f t="shared" si="308"/>
        <v/>
      </c>
      <c r="Q398" s="67" t="str">
        <f t="shared" si="309"/>
        <v/>
      </c>
      <c r="R398" s="37" t="str">
        <f t="shared" si="314"/>
        <v/>
      </c>
      <c r="S398" s="67">
        <f t="shared" si="320"/>
        <v>999999999</v>
      </c>
      <c r="T398" s="67" t="str">
        <f t="shared" si="315"/>
        <v/>
      </c>
      <c r="U398" s="68" t="str">
        <f>IFERROR(""&amp;INDEX(automaticUpdate,MATCH(Calculation!T398,changerange,0),1),"")</f>
        <v/>
      </c>
      <c r="V398" s="68" t="str">
        <f>IFERROR(IF(LEN(INDEX(Mindmap!$D$9:$D$407,MATCH(Calculation!T398,changerange,0),1))=0,"",INDEX(Mindmap!$D$9:$D$407,MATCH(Calculation!T398,changerange,0),1)),"")</f>
        <v/>
      </c>
      <c r="W398" s="67" t="str">
        <f t="shared" si="310"/>
        <v xml:space="preserve"> - </v>
      </c>
      <c r="X398" s="34" t="str">
        <f t="array" ref="X398">IFERROR(IF(AND(LEN(T398)&gt;0, Y398&gt;1),IF(MATCH(1,(IFERROR(SEARCH(T398&amp;".",$T$7:$T$406),0)),0)&gt;0,""),""),maxL)</f>
        <v/>
      </c>
      <c r="Y398" s="35" t="str">
        <f t="shared" si="321"/>
        <v/>
      </c>
      <c r="Z398" s="34" t="str">
        <f t="shared" si="316"/>
        <v/>
      </c>
      <c r="AA398" s="36" t="str">
        <f t="shared" si="317"/>
        <v/>
      </c>
      <c r="AB398" s="34" t="str">
        <f t="shared" si="311"/>
        <v/>
      </c>
      <c r="AC398" s="35" t="str">
        <f t="shared" si="312"/>
        <v/>
      </c>
      <c r="AH398" s="80" t="str">
        <f t="shared" si="318"/>
        <v/>
      </c>
      <c r="AI398" s="39" t="str">
        <f t="array" aca="1" ref="AI398" ca="1">IF(AND(X398="",ISNUMBER(Y398)),IF(Y398=1,IF($AJ$5&lt;=COUNTIF($Y$7:$Y$406,1),COUNTIF($Y$7:Y398,1),IFERROR(IF($BI$20="Y",0.5,1)*$AJ$5*COUNTIF($Y$7:Y398,1)/(1+COUNTIF($Y$7:$Y$406,1)), COUNTIF($Y$7:Y398,1))),
IF(OR(Y399=Y400,AND(Y399&gt;Y398,Y397&gt;=Y398)),AVERAGE(OFFSET(AJ398,0,0,IFERROR(MATCH(TRUE,Y399:$Y$406&lt;=Y398,0),406),1)),MIN(OFFSET(AJ398,0,0,IFERROR(MATCH(Y398,Y399:$Y$406,0),406),1)))),"")</f>
        <v/>
      </c>
      <c r="AJ398" s="40" t="str">
        <f>IF(ISNUMBER(X398),COUNT($X$7:X398),"")</f>
        <v/>
      </c>
      <c r="AL398" s="40" t="str">
        <f t="shared" si="322"/>
        <v/>
      </c>
      <c r="AM398" s="40" t="str">
        <f t="shared" si="323"/>
        <v/>
      </c>
      <c r="AP398" s="34" t="str">
        <f t="shared" si="324"/>
        <v/>
      </c>
      <c r="AQ398" s="34" t="str">
        <f t="shared" si="319"/>
        <v/>
      </c>
      <c r="AS398" s="5"/>
      <c r="AT398" s="16"/>
      <c r="AU398" s="16"/>
      <c r="AV398" s="108"/>
      <c r="AW398" s="109"/>
      <c r="AX398" s="34" t="str">
        <f t="shared" si="325"/>
        <v/>
      </c>
      <c r="AY398" s="34" t="str">
        <f t="shared" si="326"/>
        <v/>
      </c>
      <c r="AZ398" s="111"/>
      <c r="BA398" s="91" t="str">
        <f>IF(OR(BB398="",BC398&lt;&gt;"",BD398&lt;&gt;""),"",COUNT($BA$6:BA397)+1)</f>
        <v/>
      </c>
      <c r="BB398" s="90" t="str">
        <f t="shared" si="330"/>
        <v/>
      </c>
      <c r="BC398" s="41" t="str">
        <f t="shared" si="327"/>
        <v>132</v>
      </c>
      <c r="BD398" s="34">
        <f>IF(ISNUMBER(MATCH(BB398,$BB$6:BB397,0)),2,"")</f>
        <v>2</v>
      </c>
      <c r="BE398" s="34" t="str">
        <f t="shared" si="328"/>
        <v/>
      </c>
      <c r="BK398" s="81">
        <f>IFERROR(IF(D398="",0,MATCH(D398,$D$6:D397,0)),0)+BL398</f>
        <v>0</v>
      </c>
      <c r="BL398" s="81">
        <f t="shared" si="329"/>
        <v>0</v>
      </c>
    </row>
    <row r="399" spans="2:64" x14ac:dyDescent="0.25">
      <c r="B399" s="5">
        <v>393</v>
      </c>
      <c r="C399" s="35" t="str">
        <f>IFERROR(IF(Calculation!D399="","",1),"")</f>
        <v/>
      </c>
      <c r="D399" s="67" t="str">
        <f>IFERROR(IF(INDEX(Mindmap!$B$9:$B$408,B399,1)=0,"",INDEX(Mindmap!$B$9:$B$408,B399,1)),"")</f>
        <v/>
      </c>
      <c r="E399" s="67">
        <f t="shared" si="313"/>
        <v>999999999</v>
      </c>
      <c r="F399" s="67" t="str">
        <f t="shared" si="298"/>
        <v/>
      </c>
      <c r="G399" s="67" t="str">
        <f t="shared" si="299"/>
        <v/>
      </c>
      <c r="H399" s="67" t="str">
        <f t="shared" si="300"/>
        <v/>
      </c>
      <c r="I399" s="67" t="str">
        <f t="shared" si="301"/>
        <v/>
      </c>
      <c r="J399" s="67" t="str">
        <f t="shared" si="302"/>
        <v/>
      </c>
      <c r="K399" s="67" t="str">
        <f t="shared" si="303"/>
        <v/>
      </c>
      <c r="L399" s="67" t="str">
        <f t="shared" si="304"/>
        <v/>
      </c>
      <c r="M399" s="67" t="str">
        <f t="shared" si="305"/>
        <v/>
      </c>
      <c r="N399" s="67" t="str">
        <f t="shared" si="306"/>
        <v/>
      </c>
      <c r="O399" s="67" t="str">
        <f t="shared" si="307"/>
        <v/>
      </c>
      <c r="P399" s="67" t="str">
        <f t="shared" si="308"/>
        <v/>
      </c>
      <c r="Q399" s="67" t="str">
        <f t="shared" si="309"/>
        <v/>
      </c>
      <c r="R399" s="37" t="str">
        <f t="shared" si="314"/>
        <v/>
      </c>
      <c r="S399" s="67">
        <f t="shared" si="320"/>
        <v>999999999</v>
      </c>
      <c r="T399" s="67" t="str">
        <f t="shared" si="315"/>
        <v/>
      </c>
      <c r="U399" s="68" t="str">
        <f>IFERROR(""&amp;INDEX(automaticUpdate,MATCH(Calculation!T399,changerange,0),1),"")</f>
        <v/>
      </c>
      <c r="V399" s="68" t="str">
        <f>IFERROR(IF(LEN(INDEX(Mindmap!$D$9:$D$407,MATCH(Calculation!T399,changerange,0),1))=0,"",INDEX(Mindmap!$D$9:$D$407,MATCH(Calculation!T399,changerange,0),1)),"")</f>
        <v/>
      </c>
      <c r="W399" s="67" t="str">
        <f t="shared" si="310"/>
        <v xml:space="preserve"> - </v>
      </c>
      <c r="X399" s="34" t="str">
        <f t="array" ref="X399">IFERROR(IF(AND(LEN(T399)&gt;0, Y399&gt;1),IF(MATCH(1,(IFERROR(SEARCH(T399&amp;".",$T$7:$T$406),0)),0)&gt;0,""),""),maxL)</f>
        <v/>
      </c>
      <c r="Y399" s="35" t="str">
        <f t="shared" si="321"/>
        <v/>
      </c>
      <c r="Z399" s="34" t="str">
        <f t="shared" si="316"/>
        <v/>
      </c>
      <c r="AA399" s="36" t="str">
        <f t="shared" si="317"/>
        <v/>
      </c>
      <c r="AB399" s="34" t="str">
        <f t="shared" si="311"/>
        <v/>
      </c>
      <c r="AC399" s="35" t="str">
        <f t="shared" si="312"/>
        <v/>
      </c>
      <c r="AH399" s="80" t="str">
        <f t="shared" si="318"/>
        <v/>
      </c>
      <c r="AI399" s="39" t="str">
        <f t="array" aca="1" ref="AI399" ca="1">IF(AND(X399="",ISNUMBER(Y399)),IF(Y399=1,IF($AJ$5&lt;=COUNTIF($Y$7:$Y$406,1),COUNTIF($Y$7:Y399,1),IFERROR(IF($BI$20="Y",0.5,1)*$AJ$5*COUNTIF($Y$7:Y399,1)/(1+COUNTIF($Y$7:$Y$406,1)), COUNTIF($Y$7:Y399,1))),
IF(OR(Y400=Y401,AND(Y400&gt;Y399,Y398&gt;=Y399)),AVERAGE(OFFSET(AJ399,0,0,IFERROR(MATCH(TRUE,Y400:$Y$406&lt;=Y399,0),406),1)),MIN(OFFSET(AJ399,0,0,IFERROR(MATCH(Y399,Y400:$Y$406,0),406),1)))),"")</f>
        <v/>
      </c>
      <c r="AJ399" s="40" t="str">
        <f>IF(ISNUMBER(X399),COUNT($X$7:X399),"")</f>
        <v/>
      </c>
      <c r="AL399" s="40" t="str">
        <f t="shared" si="322"/>
        <v/>
      </c>
      <c r="AM399" s="40" t="str">
        <f t="shared" si="323"/>
        <v/>
      </c>
      <c r="AP399" s="34" t="str">
        <f t="shared" si="324"/>
        <v/>
      </c>
      <c r="AQ399" s="34" t="str">
        <f t="shared" si="319"/>
        <v/>
      </c>
      <c r="AS399" s="5"/>
      <c r="AT399" s="16"/>
      <c r="AU399" s="16"/>
      <c r="AV399" s="108"/>
      <c r="AW399" s="109"/>
      <c r="AX399" s="34" t="str">
        <f t="shared" si="325"/>
        <v/>
      </c>
      <c r="AY399" s="34" t="str">
        <f t="shared" si="326"/>
        <v/>
      </c>
      <c r="AZ399" s="111"/>
      <c r="BA399" s="91" t="str">
        <f>IF(OR(BB399="",BC399&lt;&gt;"",BD399&lt;&gt;""),"",COUNT($BA$6:BA398)+1)</f>
        <v/>
      </c>
      <c r="BB399" s="90" t="str">
        <f t="shared" si="330"/>
        <v/>
      </c>
      <c r="BC399" s="41" t="str">
        <f t="shared" si="327"/>
        <v>132</v>
      </c>
      <c r="BD399" s="34">
        <f>IF(ISNUMBER(MATCH(BB399,$BB$6:BB398,0)),2,"")</f>
        <v>2</v>
      </c>
      <c r="BE399" s="34" t="str">
        <f t="shared" si="328"/>
        <v/>
      </c>
      <c r="BK399" s="81">
        <f>IFERROR(IF(D399="",0,MATCH(D399,$D$6:D398,0)),0)+BL399</f>
        <v>0</v>
      </c>
      <c r="BL399" s="81">
        <f t="shared" si="329"/>
        <v>0</v>
      </c>
    </row>
    <row r="400" spans="2:64" x14ac:dyDescent="0.25">
      <c r="B400" s="5">
        <v>394</v>
      </c>
      <c r="C400" s="35" t="str">
        <f>IFERROR(IF(Calculation!D400="","",1),"")</f>
        <v/>
      </c>
      <c r="D400" s="67" t="str">
        <f>IFERROR(IF(INDEX(Mindmap!$B$9:$B$408,B400,1)=0,"",INDEX(Mindmap!$B$9:$B$408,B400,1)),"")</f>
        <v/>
      </c>
      <c r="E400" s="67">
        <f t="shared" si="313"/>
        <v>999999999</v>
      </c>
      <c r="F400" s="67" t="str">
        <f t="shared" si="298"/>
        <v/>
      </c>
      <c r="G400" s="67" t="str">
        <f t="shared" si="299"/>
        <v/>
      </c>
      <c r="H400" s="67" t="str">
        <f t="shared" si="300"/>
        <v/>
      </c>
      <c r="I400" s="67" t="str">
        <f t="shared" si="301"/>
        <v/>
      </c>
      <c r="J400" s="67" t="str">
        <f t="shared" si="302"/>
        <v/>
      </c>
      <c r="K400" s="67" t="str">
        <f t="shared" si="303"/>
        <v/>
      </c>
      <c r="L400" s="67" t="str">
        <f t="shared" si="304"/>
        <v/>
      </c>
      <c r="M400" s="67" t="str">
        <f t="shared" si="305"/>
        <v/>
      </c>
      <c r="N400" s="67" t="str">
        <f t="shared" si="306"/>
        <v/>
      </c>
      <c r="O400" s="67" t="str">
        <f t="shared" si="307"/>
        <v/>
      </c>
      <c r="P400" s="67" t="str">
        <f t="shared" si="308"/>
        <v/>
      </c>
      <c r="Q400" s="67" t="str">
        <f t="shared" si="309"/>
        <v/>
      </c>
      <c r="R400" s="37" t="str">
        <f t="shared" si="314"/>
        <v/>
      </c>
      <c r="S400" s="67">
        <f t="shared" si="320"/>
        <v>999999999</v>
      </c>
      <c r="T400" s="67" t="str">
        <f t="shared" si="315"/>
        <v/>
      </c>
      <c r="U400" s="68" t="str">
        <f>IFERROR(""&amp;INDEX(automaticUpdate,MATCH(Calculation!T400,changerange,0),1),"")</f>
        <v/>
      </c>
      <c r="V400" s="68" t="str">
        <f>IFERROR(IF(LEN(INDEX(Mindmap!$D$9:$D$407,MATCH(Calculation!T400,changerange,0),1))=0,"",INDEX(Mindmap!$D$9:$D$407,MATCH(Calculation!T400,changerange,0),1)),"")</f>
        <v/>
      </c>
      <c r="W400" s="67" t="str">
        <f t="shared" si="310"/>
        <v xml:space="preserve"> - </v>
      </c>
      <c r="X400" s="34" t="str">
        <f t="array" ref="X400">IFERROR(IF(AND(LEN(T400)&gt;0, Y400&gt;1),IF(MATCH(1,(IFERROR(SEARCH(T400&amp;".",$T$7:$T$406),0)),0)&gt;0,""),""),maxL)</f>
        <v/>
      </c>
      <c r="Y400" s="35" t="str">
        <f t="shared" si="321"/>
        <v/>
      </c>
      <c r="Z400" s="34" t="str">
        <f t="shared" si="316"/>
        <v/>
      </c>
      <c r="AA400" s="36" t="str">
        <f t="shared" si="317"/>
        <v/>
      </c>
      <c r="AB400" s="34" t="str">
        <f t="shared" si="311"/>
        <v/>
      </c>
      <c r="AC400" s="35" t="str">
        <f t="shared" si="312"/>
        <v/>
      </c>
      <c r="AH400" s="80" t="str">
        <f t="shared" si="318"/>
        <v/>
      </c>
      <c r="AI400" s="39" t="str">
        <f t="array" aca="1" ref="AI400" ca="1">IF(AND(X400="",ISNUMBER(Y400)),IF(Y400=1,IF($AJ$5&lt;=COUNTIF($Y$7:$Y$406,1),COUNTIF($Y$7:Y400,1),IFERROR(IF($BI$20="Y",0.5,1)*$AJ$5*COUNTIF($Y$7:Y400,1)/(1+COUNTIF($Y$7:$Y$406,1)), COUNTIF($Y$7:Y400,1))),
IF(OR(Y401=Y402,AND(Y401&gt;Y400,Y399&gt;=Y400)),AVERAGE(OFFSET(AJ400,0,0,IFERROR(MATCH(TRUE,Y401:$Y$406&lt;=Y400,0),406),1)),MIN(OFFSET(AJ400,0,0,IFERROR(MATCH(Y400,Y401:$Y$406,0),406),1)))),"")</f>
        <v/>
      </c>
      <c r="AJ400" s="40" t="str">
        <f>IF(ISNUMBER(X400),COUNT($X$7:X400),"")</f>
        <v/>
      </c>
      <c r="AL400" s="40" t="str">
        <f t="shared" si="322"/>
        <v/>
      </c>
      <c r="AM400" s="40" t="str">
        <f t="shared" si="323"/>
        <v/>
      </c>
      <c r="AP400" s="34" t="str">
        <f t="shared" si="324"/>
        <v/>
      </c>
      <c r="AQ400" s="34" t="str">
        <f t="shared" si="319"/>
        <v/>
      </c>
      <c r="AS400" s="5"/>
      <c r="AT400" s="16"/>
      <c r="AU400" s="16"/>
      <c r="AV400" s="108"/>
      <c r="AW400" s="109"/>
      <c r="AX400" s="34" t="str">
        <f t="shared" si="325"/>
        <v/>
      </c>
      <c r="AY400" s="34" t="str">
        <f t="shared" si="326"/>
        <v/>
      </c>
      <c r="AZ400" s="111"/>
      <c r="BA400" s="91" t="str">
        <f>IF(OR(BB400="",BC400&lt;&gt;"",BD400&lt;&gt;""),"",COUNT($BA$6:BA399)+1)</f>
        <v/>
      </c>
      <c r="BB400" s="90" t="str">
        <f t="shared" si="330"/>
        <v/>
      </c>
      <c r="BC400" s="41" t="str">
        <f t="shared" si="327"/>
        <v>132</v>
      </c>
      <c r="BD400" s="34">
        <f>IF(ISNUMBER(MATCH(BB400,$BB$6:BB399,0)),2,"")</f>
        <v>2</v>
      </c>
      <c r="BE400" s="34" t="str">
        <f t="shared" si="328"/>
        <v/>
      </c>
      <c r="BK400" s="81">
        <f>IFERROR(IF(D400="",0,MATCH(D400,$D$6:D399,0)),0)+BL400</f>
        <v>0</v>
      </c>
      <c r="BL400" s="81">
        <f t="shared" si="329"/>
        <v>0</v>
      </c>
    </row>
    <row r="401" spans="2:64" x14ac:dyDescent="0.25">
      <c r="B401" s="5">
        <v>395</v>
      </c>
      <c r="C401" s="35" t="str">
        <f>IFERROR(IF(Calculation!D401="","",1),"")</f>
        <v/>
      </c>
      <c r="D401" s="67" t="str">
        <f>IFERROR(IF(INDEX(Mindmap!$B$9:$B$408,B401,1)=0,"",INDEX(Mindmap!$B$9:$B$408,B401,1)),"")</f>
        <v/>
      </c>
      <c r="E401" s="67">
        <f t="shared" si="313"/>
        <v>999999999</v>
      </c>
      <c r="F401" s="67" t="str">
        <f t="shared" si="298"/>
        <v/>
      </c>
      <c r="G401" s="67" t="str">
        <f t="shared" si="299"/>
        <v/>
      </c>
      <c r="H401" s="67" t="str">
        <f t="shared" si="300"/>
        <v/>
      </c>
      <c r="I401" s="67" t="str">
        <f t="shared" si="301"/>
        <v/>
      </c>
      <c r="J401" s="67" t="str">
        <f t="shared" si="302"/>
        <v/>
      </c>
      <c r="K401" s="67" t="str">
        <f t="shared" si="303"/>
        <v/>
      </c>
      <c r="L401" s="67" t="str">
        <f t="shared" si="304"/>
        <v/>
      </c>
      <c r="M401" s="67" t="str">
        <f t="shared" si="305"/>
        <v/>
      </c>
      <c r="N401" s="67" t="str">
        <f t="shared" si="306"/>
        <v/>
      </c>
      <c r="O401" s="67" t="str">
        <f t="shared" si="307"/>
        <v/>
      </c>
      <c r="P401" s="67" t="str">
        <f t="shared" si="308"/>
        <v/>
      </c>
      <c r="Q401" s="67" t="str">
        <f t="shared" si="309"/>
        <v/>
      </c>
      <c r="R401" s="37" t="str">
        <f t="shared" si="314"/>
        <v/>
      </c>
      <c r="S401" s="67">
        <f t="shared" si="320"/>
        <v>999999999</v>
      </c>
      <c r="T401" s="67" t="str">
        <f t="shared" si="315"/>
        <v/>
      </c>
      <c r="U401" s="68" t="str">
        <f>IFERROR(""&amp;INDEX(automaticUpdate,MATCH(Calculation!T401,changerange,0),1),"")</f>
        <v/>
      </c>
      <c r="V401" s="68" t="str">
        <f>IFERROR(IF(LEN(INDEX(Mindmap!$D$9:$D$407,MATCH(Calculation!T401,changerange,0),1))=0,"",INDEX(Mindmap!$D$9:$D$407,MATCH(Calculation!T401,changerange,0),1)),"")</f>
        <v/>
      </c>
      <c r="W401" s="67" t="str">
        <f t="shared" si="310"/>
        <v xml:space="preserve"> - </v>
      </c>
      <c r="X401" s="34" t="str">
        <f t="array" ref="X401">IFERROR(IF(AND(LEN(T401)&gt;0, Y401&gt;1),IF(MATCH(1,(IFERROR(SEARCH(T401&amp;".",$T$7:$T$406),0)),0)&gt;0,""),""),maxL)</f>
        <v/>
      </c>
      <c r="Y401" s="35" t="str">
        <f t="shared" si="321"/>
        <v/>
      </c>
      <c r="Z401" s="34" t="str">
        <f t="shared" si="316"/>
        <v/>
      </c>
      <c r="AA401" s="36" t="str">
        <f t="shared" si="317"/>
        <v/>
      </c>
      <c r="AB401" s="34" t="str">
        <f t="shared" si="311"/>
        <v/>
      </c>
      <c r="AC401" s="35" t="str">
        <f t="shared" si="312"/>
        <v/>
      </c>
      <c r="AH401" s="80" t="str">
        <f t="shared" si="318"/>
        <v/>
      </c>
      <c r="AI401" s="39" t="str">
        <f t="array" aca="1" ref="AI401" ca="1">IF(AND(X401="",ISNUMBER(Y401)),IF(Y401=1,IF($AJ$5&lt;=COUNTIF($Y$7:$Y$406,1),COUNTIF($Y$7:Y401,1),IFERROR(IF($BI$20="Y",0.5,1)*$AJ$5*COUNTIF($Y$7:Y401,1)/(1+COUNTIF($Y$7:$Y$406,1)), COUNTIF($Y$7:Y401,1))),
IF(OR(Y402=Y403,AND(Y402&gt;Y401,Y400&gt;=Y401)),AVERAGE(OFFSET(AJ401,0,0,IFERROR(MATCH(TRUE,Y402:$Y$406&lt;=Y401,0),406),1)),MIN(OFFSET(AJ401,0,0,IFERROR(MATCH(Y401,Y402:$Y$406,0),406),1)))),"")</f>
        <v/>
      </c>
      <c r="AJ401" s="40" t="str">
        <f>IF(ISNUMBER(X401),COUNT($X$7:X401),"")</f>
        <v/>
      </c>
      <c r="AL401" s="40" t="str">
        <f t="shared" si="322"/>
        <v/>
      </c>
      <c r="AM401" s="40" t="str">
        <f t="shared" si="323"/>
        <v/>
      </c>
      <c r="AP401" s="34" t="str">
        <f t="shared" si="324"/>
        <v/>
      </c>
      <c r="AQ401" s="34" t="str">
        <f t="shared" si="319"/>
        <v/>
      </c>
      <c r="AS401" s="5"/>
      <c r="AT401" s="16"/>
      <c r="AU401" s="16"/>
      <c r="AV401" s="108"/>
      <c r="AW401" s="109"/>
      <c r="AX401" s="34" t="str">
        <f t="shared" si="325"/>
        <v/>
      </c>
      <c r="AY401" s="34" t="str">
        <f t="shared" si="326"/>
        <v/>
      </c>
      <c r="AZ401" s="111"/>
      <c r="BA401" s="91" t="str">
        <f>IF(OR(BB401="",BC401&lt;&gt;"",BD401&lt;&gt;""),"",COUNT($BA$6:BA400)+1)</f>
        <v/>
      </c>
      <c r="BB401" s="90" t="str">
        <f t="shared" si="330"/>
        <v/>
      </c>
      <c r="BC401" s="41" t="str">
        <f t="shared" si="327"/>
        <v>132</v>
      </c>
      <c r="BD401" s="34">
        <f>IF(ISNUMBER(MATCH(BB401,$BB$6:BB400,0)),2,"")</f>
        <v>2</v>
      </c>
      <c r="BE401" s="34" t="str">
        <f t="shared" si="328"/>
        <v/>
      </c>
      <c r="BK401" s="81">
        <f>IFERROR(IF(D401="",0,MATCH(D401,$D$6:D400,0)),0)+BL401</f>
        <v>0</v>
      </c>
      <c r="BL401" s="81">
        <f t="shared" si="329"/>
        <v>0</v>
      </c>
    </row>
    <row r="402" spans="2:64" x14ac:dyDescent="0.25">
      <c r="B402" s="5">
        <v>396</v>
      </c>
      <c r="C402" s="35" t="str">
        <f>IFERROR(IF(Calculation!D402="","",1),"")</f>
        <v/>
      </c>
      <c r="D402" s="67" t="str">
        <f>IFERROR(IF(INDEX(Mindmap!$B$9:$B$408,B402,1)=0,"",INDEX(Mindmap!$B$9:$B$408,B402,1)),"")</f>
        <v/>
      </c>
      <c r="E402" s="67">
        <f t="shared" si="313"/>
        <v>999999999</v>
      </c>
      <c r="F402" s="67" t="str">
        <f t="shared" si="298"/>
        <v/>
      </c>
      <c r="G402" s="67" t="str">
        <f t="shared" si="299"/>
        <v/>
      </c>
      <c r="H402" s="67" t="str">
        <f t="shared" si="300"/>
        <v/>
      </c>
      <c r="I402" s="67" t="str">
        <f t="shared" si="301"/>
        <v/>
      </c>
      <c r="J402" s="67" t="str">
        <f t="shared" si="302"/>
        <v/>
      </c>
      <c r="K402" s="67" t="str">
        <f t="shared" si="303"/>
        <v/>
      </c>
      <c r="L402" s="67" t="str">
        <f t="shared" si="304"/>
        <v/>
      </c>
      <c r="M402" s="67" t="str">
        <f t="shared" si="305"/>
        <v/>
      </c>
      <c r="N402" s="67" t="str">
        <f t="shared" si="306"/>
        <v/>
      </c>
      <c r="O402" s="67" t="str">
        <f t="shared" si="307"/>
        <v/>
      </c>
      <c r="P402" s="67" t="str">
        <f t="shared" si="308"/>
        <v/>
      </c>
      <c r="Q402" s="67" t="str">
        <f t="shared" si="309"/>
        <v/>
      </c>
      <c r="R402" s="37" t="str">
        <f t="shared" si="314"/>
        <v/>
      </c>
      <c r="S402" s="67">
        <f t="shared" si="320"/>
        <v>999999999</v>
      </c>
      <c r="T402" s="67" t="str">
        <f t="shared" si="315"/>
        <v/>
      </c>
      <c r="U402" s="68" t="str">
        <f>IFERROR(""&amp;INDEX(automaticUpdate,MATCH(Calculation!T402,changerange,0),1),"")</f>
        <v/>
      </c>
      <c r="V402" s="68" t="str">
        <f>IFERROR(IF(LEN(INDEX(Mindmap!$D$9:$D$407,MATCH(Calculation!T402,changerange,0),1))=0,"",INDEX(Mindmap!$D$9:$D$407,MATCH(Calculation!T402,changerange,0),1)),"")</f>
        <v/>
      </c>
      <c r="W402" s="67" t="str">
        <f t="shared" si="310"/>
        <v xml:space="preserve"> - </v>
      </c>
      <c r="X402" s="34" t="str">
        <f t="array" ref="X402">IFERROR(IF(AND(LEN(T402)&gt;0, Y402&gt;1),IF(MATCH(1,(IFERROR(SEARCH(T402&amp;".",$T$7:$T$406),0)),0)&gt;0,""),""),maxL)</f>
        <v/>
      </c>
      <c r="Y402" s="35" t="str">
        <f t="shared" si="321"/>
        <v/>
      </c>
      <c r="Z402" s="34" t="str">
        <f t="shared" si="316"/>
        <v/>
      </c>
      <c r="AA402" s="36" t="str">
        <f t="shared" si="317"/>
        <v/>
      </c>
      <c r="AB402" s="34" t="str">
        <f t="shared" si="311"/>
        <v/>
      </c>
      <c r="AC402" s="35" t="str">
        <f t="shared" si="312"/>
        <v/>
      </c>
      <c r="AH402" s="80" t="str">
        <f t="shared" si="318"/>
        <v/>
      </c>
      <c r="AI402" s="39" t="str">
        <f t="array" aca="1" ref="AI402" ca="1">IF(AND(X402="",ISNUMBER(Y402)),IF(Y402=1,IF($AJ$5&lt;=COUNTIF($Y$7:$Y$406,1),COUNTIF($Y$7:Y402,1),IFERROR(IF($BI$20="Y",0.5,1)*$AJ$5*COUNTIF($Y$7:Y402,1)/(1+COUNTIF($Y$7:$Y$406,1)), COUNTIF($Y$7:Y402,1))),
IF(OR(Y403=Y404,AND(Y403&gt;Y402,Y401&gt;=Y402)),AVERAGE(OFFSET(AJ402,0,0,IFERROR(MATCH(TRUE,Y403:$Y$406&lt;=Y402,0),406),1)),MIN(OFFSET(AJ402,0,0,IFERROR(MATCH(Y402,Y403:$Y$406,0),406),1)))),"")</f>
        <v/>
      </c>
      <c r="AJ402" s="40" t="str">
        <f>IF(ISNUMBER(X402),COUNT($X$7:X402),"")</f>
        <v/>
      </c>
      <c r="AL402" s="40" t="str">
        <f t="shared" si="322"/>
        <v/>
      </c>
      <c r="AM402" s="40" t="str">
        <f t="shared" si="323"/>
        <v/>
      </c>
      <c r="AP402" s="34" t="str">
        <f t="shared" si="324"/>
        <v/>
      </c>
      <c r="AQ402" s="34" t="str">
        <f t="shared" si="319"/>
        <v/>
      </c>
      <c r="AS402" s="5"/>
      <c r="AT402" s="16"/>
      <c r="AU402" s="16"/>
      <c r="AV402" s="108"/>
      <c r="AW402" s="109"/>
      <c r="AX402" s="34" t="str">
        <f t="shared" si="325"/>
        <v/>
      </c>
      <c r="AY402" s="34" t="str">
        <f t="shared" si="326"/>
        <v/>
      </c>
      <c r="AZ402" s="111"/>
      <c r="BA402" s="91" t="str">
        <f>IF(OR(BB402="",BC402&lt;&gt;"",BD402&lt;&gt;""),"",COUNT($BA$6:BA401)+1)</f>
        <v/>
      </c>
      <c r="BB402" s="90" t="str">
        <f t="shared" si="330"/>
        <v/>
      </c>
      <c r="BC402" s="41" t="str">
        <f t="shared" si="327"/>
        <v>132</v>
      </c>
      <c r="BD402" s="34">
        <f>IF(ISNUMBER(MATCH(BB402,$BB$6:BB401,0)),2,"")</f>
        <v>2</v>
      </c>
      <c r="BE402" s="34" t="str">
        <f t="shared" si="328"/>
        <v/>
      </c>
      <c r="BK402" s="81">
        <f>IFERROR(IF(D402="",0,MATCH(D402,$D$6:D401,0)),0)+BL402</f>
        <v>0</v>
      </c>
      <c r="BL402" s="81">
        <f t="shared" si="329"/>
        <v>0</v>
      </c>
    </row>
    <row r="403" spans="2:64" x14ac:dyDescent="0.25">
      <c r="B403" s="5">
        <v>397</v>
      </c>
      <c r="C403" s="35" t="str">
        <f>IFERROR(IF(Calculation!D403="","",1),"")</f>
        <v/>
      </c>
      <c r="D403" s="67" t="str">
        <f>IFERROR(IF(INDEX(Mindmap!$B$9:$B$408,B403,1)=0,"",INDEX(Mindmap!$B$9:$B$408,B403,1)),"")</f>
        <v/>
      </c>
      <c r="E403" s="67">
        <f t="shared" si="313"/>
        <v>999999999</v>
      </c>
      <c r="F403" s="67" t="str">
        <f t="shared" si="298"/>
        <v/>
      </c>
      <c r="G403" s="67" t="str">
        <f t="shared" si="299"/>
        <v/>
      </c>
      <c r="H403" s="67" t="str">
        <f t="shared" si="300"/>
        <v/>
      </c>
      <c r="I403" s="67" t="str">
        <f t="shared" si="301"/>
        <v/>
      </c>
      <c r="J403" s="67" t="str">
        <f t="shared" si="302"/>
        <v/>
      </c>
      <c r="K403" s="67" t="str">
        <f t="shared" si="303"/>
        <v/>
      </c>
      <c r="L403" s="67" t="str">
        <f t="shared" si="304"/>
        <v/>
      </c>
      <c r="M403" s="67" t="str">
        <f t="shared" si="305"/>
        <v/>
      </c>
      <c r="N403" s="67" t="str">
        <f t="shared" si="306"/>
        <v/>
      </c>
      <c r="O403" s="67" t="str">
        <f t="shared" si="307"/>
        <v/>
      </c>
      <c r="P403" s="67" t="str">
        <f t="shared" si="308"/>
        <v/>
      </c>
      <c r="Q403" s="67" t="str">
        <f t="shared" si="309"/>
        <v/>
      </c>
      <c r="R403" s="37" t="str">
        <f t="shared" si="314"/>
        <v/>
      </c>
      <c r="S403" s="67">
        <f t="shared" si="320"/>
        <v>999999999</v>
      </c>
      <c r="T403" s="67" t="str">
        <f t="shared" si="315"/>
        <v/>
      </c>
      <c r="U403" s="68" t="str">
        <f>IFERROR(""&amp;INDEX(automaticUpdate,MATCH(Calculation!T403,changerange,0),1),"")</f>
        <v/>
      </c>
      <c r="V403" s="68" t="str">
        <f>IFERROR(IF(LEN(INDEX(Mindmap!$D$9:$D$407,MATCH(Calculation!T403,changerange,0),1))=0,"",INDEX(Mindmap!$D$9:$D$407,MATCH(Calculation!T403,changerange,0),1)),"")</f>
        <v/>
      </c>
      <c r="W403" s="67" t="str">
        <f t="shared" si="310"/>
        <v xml:space="preserve"> - </v>
      </c>
      <c r="X403" s="34" t="str">
        <f t="array" ref="X403">IFERROR(IF(AND(LEN(T403)&gt;0, Y403&gt;1),IF(MATCH(1,(IFERROR(SEARCH(T403&amp;".",$T$7:$T$406),0)),0)&gt;0,""),""),maxL)</f>
        <v/>
      </c>
      <c r="Y403" s="35" t="str">
        <f t="shared" si="321"/>
        <v/>
      </c>
      <c r="Z403" s="34" t="str">
        <f t="shared" si="316"/>
        <v/>
      </c>
      <c r="AA403" s="36" t="str">
        <f t="shared" si="317"/>
        <v/>
      </c>
      <c r="AB403" s="34" t="str">
        <f t="shared" si="311"/>
        <v/>
      </c>
      <c r="AC403" s="35" t="str">
        <f t="shared" si="312"/>
        <v/>
      </c>
      <c r="AH403" s="80" t="str">
        <f t="shared" si="318"/>
        <v/>
      </c>
      <c r="AI403" s="39" t="str">
        <f t="array" aca="1" ref="AI403" ca="1">IF(AND(X403="",ISNUMBER(Y403)),IF(Y403=1,IF($AJ$5&lt;=COUNTIF($Y$7:$Y$406,1),COUNTIF($Y$7:Y403,1),IFERROR(IF($BI$20="Y",0.5,1)*$AJ$5*COUNTIF($Y$7:Y403,1)/(1+COUNTIF($Y$7:$Y$406,1)), COUNTIF($Y$7:Y403,1))),
IF(OR(Y404=Y405,AND(Y404&gt;Y403,Y402&gt;=Y403)),AVERAGE(OFFSET(AJ403,0,0,IFERROR(MATCH(TRUE,Y404:$Y$406&lt;=Y403,0),406),1)),MIN(OFFSET(AJ403,0,0,IFERROR(MATCH(Y403,Y404:$Y$406,0),406),1)))),"")</f>
        <v/>
      </c>
      <c r="AJ403" s="40" t="str">
        <f>IF(ISNUMBER(X403),COUNT($X$7:X403),"")</f>
        <v/>
      </c>
      <c r="AL403" s="40" t="str">
        <f t="shared" si="322"/>
        <v/>
      </c>
      <c r="AM403" s="40" t="str">
        <f t="shared" si="323"/>
        <v/>
      </c>
      <c r="AP403" s="34" t="str">
        <f t="shared" si="324"/>
        <v/>
      </c>
      <c r="AQ403" s="34" t="str">
        <f t="shared" si="319"/>
        <v/>
      </c>
      <c r="AS403" s="5"/>
      <c r="AT403" s="16"/>
      <c r="AU403" s="16"/>
      <c r="AV403" s="108"/>
      <c r="AW403" s="109"/>
      <c r="AX403" s="34" t="str">
        <f t="shared" si="325"/>
        <v/>
      </c>
      <c r="AY403" s="34" t="str">
        <f t="shared" si="326"/>
        <v/>
      </c>
      <c r="AZ403" s="111"/>
      <c r="BA403" s="91" t="str">
        <f>IF(OR(BB403="",BC403&lt;&gt;"",BD403&lt;&gt;""),"",COUNT($BA$6:BA402)+1)</f>
        <v/>
      </c>
      <c r="BB403" s="90" t="str">
        <f t="shared" si="330"/>
        <v/>
      </c>
      <c r="BC403" s="41" t="str">
        <f t="shared" si="327"/>
        <v>132</v>
      </c>
      <c r="BD403" s="34">
        <f>IF(ISNUMBER(MATCH(BB403,$BB$6:BB402,0)),2,"")</f>
        <v>2</v>
      </c>
      <c r="BE403" s="34" t="str">
        <f t="shared" si="328"/>
        <v/>
      </c>
      <c r="BK403" s="81">
        <f>IFERROR(IF(D403="",0,MATCH(D403,$D$6:D402,0)),0)+BL403</f>
        <v>0</v>
      </c>
      <c r="BL403" s="81">
        <f t="shared" si="329"/>
        <v>0</v>
      </c>
    </row>
    <row r="404" spans="2:64" x14ac:dyDescent="0.25">
      <c r="B404" s="5">
        <v>398</v>
      </c>
      <c r="C404" s="35" t="str">
        <f>IFERROR(IF(Calculation!D404="","",1),"")</f>
        <v/>
      </c>
      <c r="D404" s="67" t="str">
        <f>IFERROR(IF(INDEX(Mindmap!$B$9:$B$408,B404,1)=0,"",INDEX(Mindmap!$B$9:$B$408,B404,1)),"")</f>
        <v/>
      </c>
      <c r="E404" s="67">
        <f t="shared" si="313"/>
        <v>999999999</v>
      </c>
      <c r="F404" s="67" t="str">
        <f t="shared" si="298"/>
        <v/>
      </c>
      <c r="G404" s="67" t="str">
        <f t="shared" si="299"/>
        <v/>
      </c>
      <c r="H404" s="67" t="str">
        <f t="shared" si="300"/>
        <v/>
      </c>
      <c r="I404" s="67" t="str">
        <f t="shared" si="301"/>
        <v/>
      </c>
      <c r="J404" s="67" t="str">
        <f t="shared" si="302"/>
        <v/>
      </c>
      <c r="K404" s="67" t="str">
        <f t="shared" si="303"/>
        <v/>
      </c>
      <c r="L404" s="67" t="str">
        <f t="shared" si="304"/>
        <v/>
      </c>
      <c r="M404" s="67" t="str">
        <f t="shared" si="305"/>
        <v/>
      </c>
      <c r="N404" s="67" t="str">
        <f t="shared" si="306"/>
        <v/>
      </c>
      <c r="O404" s="67" t="str">
        <f t="shared" si="307"/>
        <v/>
      </c>
      <c r="P404" s="67" t="str">
        <f t="shared" si="308"/>
        <v/>
      </c>
      <c r="Q404" s="67" t="str">
        <f t="shared" si="309"/>
        <v/>
      </c>
      <c r="R404" s="37" t="str">
        <f t="shared" si="314"/>
        <v/>
      </c>
      <c r="S404" s="67">
        <f t="shared" si="320"/>
        <v>999999999</v>
      </c>
      <c r="T404" s="67" t="str">
        <f t="shared" si="315"/>
        <v/>
      </c>
      <c r="U404" s="68" t="str">
        <f>IFERROR(""&amp;INDEX(automaticUpdate,MATCH(Calculation!T404,changerange,0),1),"")</f>
        <v/>
      </c>
      <c r="V404" s="68" t="str">
        <f>IFERROR(IF(LEN(INDEX(Mindmap!$D$9:$D$407,MATCH(Calculation!T404,changerange,0),1))=0,"",INDEX(Mindmap!$D$9:$D$407,MATCH(Calculation!T404,changerange,0),1)),"")</f>
        <v/>
      </c>
      <c r="W404" s="67" t="str">
        <f t="shared" si="310"/>
        <v xml:space="preserve"> - </v>
      </c>
      <c r="X404" s="34" t="str">
        <f t="array" ref="X404">IFERROR(IF(AND(LEN(T404)&gt;0, Y404&gt;1),IF(MATCH(1,(IFERROR(SEARCH(T404&amp;".",$T$7:$T$406),0)),0)&gt;0,""),""),maxL)</f>
        <v/>
      </c>
      <c r="Y404" s="35" t="str">
        <f t="shared" si="321"/>
        <v/>
      </c>
      <c r="Z404" s="34" t="str">
        <f t="shared" si="316"/>
        <v/>
      </c>
      <c r="AA404" s="36" t="str">
        <f t="shared" si="317"/>
        <v/>
      </c>
      <c r="AB404" s="34" t="str">
        <f t="shared" si="311"/>
        <v/>
      </c>
      <c r="AC404" s="35" t="str">
        <f t="shared" si="312"/>
        <v/>
      </c>
      <c r="AH404" s="80" t="str">
        <f t="shared" si="318"/>
        <v/>
      </c>
      <c r="AI404" s="39" t="str">
        <f t="array" aca="1" ref="AI404" ca="1">IF(AND(X404="",ISNUMBER(Y404)),IF(Y404=1,IF($AJ$5&lt;=COUNTIF($Y$7:$Y$406,1),COUNTIF($Y$7:Y404,1),IFERROR(IF($BI$20="Y",0.5,1)*$AJ$5*COUNTIF($Y$7:Y404,1)/(1+COUNTIF($Y$7:$Y$406,1)), COUNTIF($Y$7:Y404,1))),
IF(OR(Y405=Y406,AND(Y405&gt;Y404,Y403&gt;=Y404)),AVERAGE(OFFSET(AJ404,0,0,IFERROR(MATCH(TRUE,Y405:$Y$406&lt;=Y404,0),406),1)),MIN(OFFSET(AJ404,0,0,IFERROR(MATCH(Y404,Y405:$Y$406,0),406),1)))),"")</f>
        <v/>
      </c>
      <c r="AJ404" s="40" t="str">
        <f>IF(ISNUMBER(X404),COUNT($X$7:X404),"")</f>
        <v/>
      </c>
      <c r="AL404" s="40" t="str">
        <f t="shared" si="322"/>
        <v/>
      </c>
      <c r="AM404" s="40" t="str">
        <f t="shared" si="323"/>
        <v/>
      </c>
      <c r="AP404" s="34" t="str">
        <f t="shared" si="324"/>
        <v/>
      </c>
      <c r="AQ404" s="34" t="str">
        <f t="shared" si="319"/>
        <v/>
      </c>
      <c r="AS404" s="5"/>
      <c r="AT404" s="16"/>
      <c r="AU404" s="16"/>
      <c r="AV404" s="108"/>
      <c r="AW404" s="109"/>
      <c r="AX404" s="34" t="str">
        <f t="shared" si="325"/>
        <v/>
      </c>
      <c r="AY404" s="34" t="str">
        <f t="shared" si="326"/>
        <v/>
      </c>
      <c r="AZ404" s="111"/>
      <c r="BA404" s="91" t="str">
        <f>IF(OR(BB404="",BC404&lt;&gt;"",BD404&lt;&gt;""),"",COUNT($BA$6:BA403)+1)</f>
        <v/>
      </c>
      <c r="BB404" s="90" t="str">
        <f t="shared" si="330"/>
        <v/>
      </c>
      <c r="BC404" s="41" t="str">
        <f t="shared" si="327"/>
        <v>132</v>
      </c>
      <c r="BD404" s="34">
        <f>IF(ISNUMBER(MATCH(BB404,$BB$6:BB403,0)),2,"")</f>
        <v>2</v>
      </c>
      <c r="BE404" s="34" t="str">
        <f t="shared" si="328"/>
        <v/>
      </c>
      <c r="BK404" s="81">
        <f>IFERROR(IF(D404="",0,MATCH(D404,$D$6:D403,0)),0)+BL404</f>
        <v>0</v>
      </c>
      <c r="BL404" s="81">
        <f t="shared" si="329"/>
        <v>0</v>
      </c>
    </row>
    <row r="405" spans="2:64" x14ac:dyDescent="0.25">
      <c r="B405" s="5">
        <v>399</v>
      </c>
      <c r="C405" s="38" t="str">
        <f>IFERROR(IF(Calculation!D405="","",1),"")</f>
        <v/>
      </c>
      <c r="D405" s="67" t="str">
        <f>IFERROR(IF(INDEX(Mindmap!$B$9:$B$408,B405,1)=0,"",INDEX(Mindmap!$B$9:$B$408,B405,1)),"")</f>
        <v/>
      </c>
      <c r="E405" s="83">
        <f t="shared" si="313"/>
        <v>999999999</v>
      </c>
      <c r="F405" s="83" t="str">
        <f t="shared" si="298"/>
        <v/>
      </c>
      <c r="G405" s="83" t="str">
        <f t="shared" si="299"/>
        <v/>
      </c>
      <c r="H405" s="83" t="str">
        <f t="shared" si="300"/>
        <v/>
      </c>
      <c r="I405" s="83" t="str">
        <f t="shared" si="301"/>
        <v/>
      </c>
      <c r="J405" s="83" t="str">
        <f t="shared" si="302"/>
        <v/>
      </c>
      <c r="K405" s="83" t="str">
        <f t="shared" si="303"/>
        <v/>
      </c>
      <c r="L405" s="83" t="str">
        <f t="shared" si="304"/>
        <v/>
      </c>
      <c r="M405" s="83" t="str">
        <f t="shared" si="305"/>
        <v/>
      </c>
      <c r="N405" s="83" t="str">
        <f t="shared" si="306"/>
        <v/>
      </c>
      <c r="O405" s="83" t="str">
        <f t="shared" si="307"/>
        <v/>
      </c>
      <c r="P405" s="83" t="str">
        <f t="shared" si="308"/>
        <v/>
      </c>
      <c r="Q405" s="83" t="str">
        <f t="shared" si="309"/>
        <v/>
      </c>
      <c r="R405" s="37" t="str">
        <f t="shared" si="314"/>
        <v/>
      </c>
      <c r="S405" s="67">
        <f t="shared" si="320"/>
        <v>999999999</v>
      </c>
      <c r="T405" s="67" t="str">
        <f t="shared" si="315"/>
        <v/>
      </c>
      <c r="U405" s="84" t="str">
        <f>IFERROR(""&amp;INDEX(automaticUpdate,MATCH(Calculation!T405,changerange,0),1),"")</f>
        <v/>
      </c>
      <c r="V405" s="68" t="str">
        <f>IFERROR(IF(LEN(INDEX(Mindmap!$D$9:$D$407,MATCH(Calculation!T405,changerange,0),1))=0,"",INDEX(Mindmap!$D$9:$D$407,MATCH(Calculation!T405,changerange,0),1)),"")</f>
        <v/>
      </c>
      <c r="W405" s="83" t="str">
        <f t="shared" si="310"/>
        <v xml:space="preserve"> - </v>
      </c>
      <c r="X405" s="34" t="str">
        <f t="array" ref="X405">IFERROR(IF(AND(LEN(T405)&gt;0, Y405&gt;1),IF(MATCH(1,(IFERROR(SEARCH(T405&amp;".",$T$7:$T$406),0)),0)&gt;0,""),""),maxL)</f>
        <v/>
      </c>
      <c r="Y405" s="35" t="str">
        <f t="shared" si="321"/>
        <v/>
      </c>
      <c r="Z405" s="85" t="str">
        <f t="shared" si="316"/>
        <v/>
      </c>
      <c r="AA405" s="36" t="str">
        <f t="shared" si="317"/>
        <v/>
      </c>
      <c r="AB405" s="85" t="str">
        <f t="shared" si="311"/>
        <v/>
      </c>
      <c r="AC405" s="38" t="str">
        <f t="shared" si="312"/>
        <v/>
      </c>
      <c r="AH405" s="80" t="str">
        <f t="shared" si="318"/>
        <v/>
      </c>
      <c r="AI405" s="39" t="str">
        <f t="array" aca="1" ref="AI405" ca="1">IF(AND(X405="",ISNUMBER(Y405)),IF(Y405=1,IF($AJ$5&lt;=COUNTIF($Y$7:$Y$406,1),COUNTIF($Y$7:Y405,1),IFERROR(IF($BI$20="Y",0.5,1)*$AJ$5*COUNTIF($Y$7:Y405,1)/(1+COUNTIF($Y$7:$Y$406,1)), COUNTIF($Y$7:Y405,1))),
IF(OR(Y406=Y407,AND(Y406&gt;Y405,Y404&gt;=Y405)),AVERAGE(OFFSET(AJ405,0,0,IFERROR(MATCH(TRUE,Y406:$Y$406&lt;=Y405,0),406),1)),MIN(OFFSET(AJ405,0,0,IFERROR(MATCH(Y405,Y406:$Y$406,0),406),1)))),"")</f>
        <v/>
      </c>
      <c r="AJ405" s="40" t="str">
        <f>IF(ISNUMBER(X405),COUNT($X$7:X405),"")</f>
        <v/>
      </c>
      <c r="AL405" s="40" t="str">
        <f t="shared" si="322"/>
        <v/>
      </c>
      <c r="AM405" s="40" t="str">
        <f t="shared" si="323"/>
        <v/>
      </c>
      <c r="AP405" s="34" t="str">
        <f t="shared" si="324"/>
        <v/>
      </c>
      <c r="AQ405" s="34" t="str">
        <f t="shared" si="319"/>
        <v/>
      </c>
      <c r="AS405" s="5"/>
      <c r="AT405" s="16"/>
      <c r="AU405" s="16"/>
      <c r="AV405" s="108"/>
      <c r="AW405" s="109"/>
      <c r="AX405" s="34" t="str">
        <f t="shared" si="325"/>
        <v/>
      </c>
      <c r="AY405" s="34" t="str">
        <f t="shared" si="326"/>
        <v/>
      </c>
      <c r="AZ405" s="111"/>
      <c r="BA405" s="91" t="str">
        <f>IF(OR(BB405="",BC405&lt;&gt;"",BD405&lt;&gt;""),"",COUNT($BA$6:BA404)+1)</f>
        <v/>
      </c>
      <c r="BB405" s="90" t="str">
        <f t="shared" si="330"/>
        <v/>
      </c>
      <c r="BC405" s="41" t="str">
        <f t="shared" si="327"/>
        <v>132</v>
      </c>
      <c r="BD405" s="34">
        <f>IF(ISNUMBER(MATCH(BB405,$BB$6:BB404,0)),2,"")</f>
        <v>2</v>
      </c>
      <c r="BE405" s="34" t="str">
        <f t="shared" si="328"/>
        <v/>
      </c>
      <c r="BK405" s="81">
        <f>IFERROR(IF(D405="",0,MATCH(D405,$D$6:D404,0)),0)+BL405</f>
        <v>0</v>
      </c>
      <c r="BL405" s="81">
        <f t="shared" si="329"/>
        <v>0</v>
      </c>
    </row>
    <row r="406" spans="2:64" x14ac:dyDescent="0.25">
      <c r="B406" s="5">
        <v>400</v>
      </c>
      <c r="C406" s="35" t="str">
        <f>IFERROR(IF(Calculation!D406="","",1),"")</f>
        <v/>
      </c>
      <c r="D406" s="67" t="str">
        <f>IFERROR(IF(INDEX(Mindmap!$B$9:$B$408,B406,1)=0,"",INDEX(Mindmap!$B$9:$B$408,B406,1)),"")</f>
        <v/>
      </c>
      <c r="E406" s="67">
        <f t="shared" si="313"/>
        <v>999999999</v>
      </c>
      <c r="F406" s="67" t="str">
        <f>IFERROR(IF(1*$Q406&lt;1*F$6,"",IF(AND(F$5=2,LEN(SUBSTITUTE(LEFT($D406,2),".",""))=1),"0" &amp; SUBSTITUTE(LEFT($D406,2),".",""),SUBSTITUTE(LEFT($D406,2),".",""))),"")</f>
        <v/>
      </c>
      <c r="G406" s="67" t="str">
        <f t="shared" ref="G406:O406" si="331">IFERROR(IF(1*$Q406&lt;1*G$6,"",IF(AND(G$5=2,LEN(SUBSTITUTE(MID($D406,SEARCH(";",SUBSTITUTE($D406,".",";",G$6-1),1)+1,2),".",""))=1),"0" &amp; SUBSTITUTE(MID($D406,SEARCH(";",SUBSTITUTE($D406,".",";",G$6-1),1)+1,2),".",""),SUBSTITUTE(MID($D406,SEARCH(";",SUBSTITUTE($D406,".",";",G$6-1),1)+1,2),".",""))),"")</f>
        <v/>
      </c>
      <c r="H406" s="67" t="str">
        <f t="shared" si="331"/>
        <v/>
      </c>
      <c r="I406" s="67" t="str">
        <f t="shared" si="331"/>
        <v/>
      </c>
      <c r="J406" s="67" t="str">
        <f t="shared" si="331"/>
        <v/>
      </c>
      <c r="K406" s="67" t="str">
        <f t="shared" si="331"/>
        <v/>
      </c>
      <c r="L406" s="67" t="str">
        <f t="shared" si="331"/>
        <v/>
      </c>
      <c r="M406" s="67" t="str">
        <f t="shared" si="331"/>
        <v/>
      </c>
      <c r="N406" s="67" t="str">
        <f t="shared" si="331"/>
        <v/>
      </c>
      <c r="O406" s="67" t="str">
        <f t="shared" si="331"/>
        <v/>
      </c>
      <c r="P406" s="67" t="str">
        <f>F406&amp;G406&amp;H406&amp;I406&amp;J406&amp;K406&amp;L406&amp;M406&amp;N406&amp;O406</f>
        <v/>
      </c>
      <c r="Q406" s="67" t="str">
        <f>IF(LEN(D406)&gt;0,LEN(D406)-LEN(SUBSTITUTE(D406,".",""))+1,"")</f>
        <v/>
      </c>
      <c r="R406" s="37" t="str">
        <f t="shared" si="314"/>
        <v/>
      </c>
      <c r="S406" s="67">
        <f t="shared" si="320"/>
        <v>999999999</v>
      </c>
      <c r="T406" s="67" t="str">
        <f t="shared" si="315"/>
        <v/>
      </c>
      <c r="U406" s="68" t="str">
        <f>IFERROR(""&amp;INDEX(automaticUpdate,MATCH(Calculation!T406,changerange,0),1),"")</f>
        <v/>
      </c>
      <c r="V406" s="68" t="str">
        <f>IFERROR(IF(LEN(INDEX(Mindmap!$D$9:$D$407,MATCH(Calculation!T406,changerange,0),1))=0,"",INDEX(Mindmap!$D$9:$D$407,MATCH(Calculation!T406,changerange,0),1)),"")</f>
        <v/>
      </c>
      <c r="W406" s="67" t="str">
        <f>T406 &amp; " - " &amp;U406</f>
        <v xml:space="preserve"> - </v>
      </c>
      <c r="X406" s="34" t="str">
        <f t="array" ref="X406">IFERROR(IF(AND(LEN(T406)&gt;0, Y406&gt;1),IF(MATCH(1,(IFERROR(SEARCH(T406&amp;".",$T$7:$T$406),0)),0)&gt;0,""),""),maxL)</f>
        <v/>
      </c>
      <c r="Y406" s="35" t="str">
        <f t="shared" si="321"/>
        <v/>
      </c>
      <c r="Z406" s="34" t="str">
        <f t="shared" si="316"/>
        <v/>
      </c>
      <c r="AA406" s="36" t="str">
        <f t="shared" si="317"/>
        <v/>
      </c>
      <c r="AB406" s="34" t="str">
        <f>IF(Y406=2,ROW(Y406)-ROW($AB$6),"")</f>
        <v/>
      </c>
      <c r="AC406" s="35" t="str">
        <f>IFERROR(Y406*Z406,"")</f>
        <v/>
      </c>
      <c r="AH406" s="80" t="str">
        <f t="shared" si="318"/>
        <v/>
      </c>
      <c r="AI406" s="39" t="str">
        <f t="array" aca="1" ref="AI406" ca="1">IF(AND(X406="",ISNUMBER(Y406)),IF(Y406=1,IF($AJ$5&lt;=COUNTIF($Y$7:$Y$406,1),COUNTIF($Y$7:Y406,1),IFERROR(IF($BI$20="Y",0.5,1)*$AJ$5*COUNTIF($Y$7:Y406,1)/(1+COUNTIF($Y$7:$Y$406,1)), COUNTIF($Y$7:Y406,1))),
IF(OR(Y407=Y408,AND(Y407&gt;Y406,Y405&gt;=Y406)),AVERAGE(OFFSET(AJ406,0,0,IFERROR(MATCH(TRUE,Y$406:$Y407&lt;=Y406,0),406),1)),MIN(OFFSET(AJ406,0,0,IFERROR(MATCH(Y406,Y$406:$Y407,0),406),1)))),"")</f>
        <v/>
      </c>
      <c r="AJ406" s="40" t="str">
        <f>IF(ISNUMBER(X406),COUNT($X$7:X406),"")</f>
        <v/>
      </c>
      <c r="AL406" s="40" t="str">
        <f t="shared" si="322"/>
        <v/>
      </c>
      <c r="AM406" s="40" t="str">
        <f t="shared" si="323"/>
        <v/>
      </c>
      <c r="AP406" s="34" t="str">
        <f t="shared" si="324"/>
        <v/>
      </c>
      <c r="AQ406" s="34" t="str">
        <f t="shared" si="319"/>
        <v/>
      </c>
      <c r="AS406" s="5"/>
      <c r="AT406" s="16"/>
      <c r="AU406" s="16"/>
      <c r="AV406" s="108"/>
      <c r="AW406" s="109"/>
      <c r="AX406" s="34" t="str">
        <f t="shared" si="325"/>
        <v/>
      </c>
      <c r="AY406" s="34" t="str">
        <f t="shared" si="326"/>
        <v/>
      </c>
      <c r="AZ406" s="111"/>
      <c r="BA406" s="91" t="str">
        <f>IF(OR(BB406="",BC406&lt;&gt;"",BD406&lt;&gt;""),"",COUNT($BA$6:BA405)+1)</f>
        <v/>
      </c>
      <c r="BB406" s="90" t="str">
        <f t="shared" si="330"/>
        <v/>
      </c>
      <c r="BC406" s="41" t="str">
        <f t="shared" si="327"/>
        <v>132</v>
      </c>
      <c r="BD406" s="34">
        <f>IF(ISNUMBER(MATCH(BB406,$BB$6:BB405,0)),2,"")</f>
        <v>2</v>
      </c>
      <c r="BE406" s="34" t="str">
        <f t="shared" si="328"/>
        <v/>
      </c>
      <c r="BK406" s="81">
        <f>IFERROR(IF(D406="",0,MATCH(D406,$D$6:D405,0)),0)+BL406</f>
        <v>0</v>
      </c>
      <c r="BL406" s="81">
        <f t="shared" si="329"/>
        <v>0</v>
      </c>
    </row>
    <row r="407" spans="2:64" x14ac:dyDescent="0.25">
      <c r="AS407" s="5"/>
      <c r="AT407" s="16"/>
      <c r="AU407" s="16"/>
      <c r="AV407" s="108"/>
      <c r="AW407" s="109"/>
      <c r="BA407" s="91" t="str">
        <f>IF(OR(BB407="",BC407&lt;&gt;"",BD407&lt;&gt;""),"",COUNT($BA$6:BA406)+1)</f>
        <v/>
      </c>
      <c r="BB407" s="90" t="str">
        <f t="shared" si="330"/>
        <v/>
      </c>
      <c r="BC407" s="41" t="str">
        <f t="shared" si="327"/>
        <v>132</v>
      </c>
      <c r="BD407" s="34">
        <f>IF(ISNUMBER(MATCH(BB407,$BB$6:BB406,0)),2,"")</f>
        <v>2</v>
      </c>
      <c r="BE407" s="34" t="str">
        <f t="shared" si="328"/>
        <v/>
      </c>
      <c r="BK407" s="112"/>
      <c r="BL407" s="112"/>
    </row>
    <row r="408" spans="2:64" x14ac:dyDescent="0.25">
      <c r="AS408" s="5"/>
      <c r="AT408" s="16"/>
      <c r="AU408" s="16"/>
      <c r="AV408" s="108"/>
      <c r="AW408" s="109"/>
      <c r="BA408" s="91">
        <f>IF(OR(BB408="",BC408&lt;&gt;"",BD408&lt;&gt;""),"",COUNT($BA$6:BA407)+1)</f>
        <v>9</v>
      </c>
      <c r="BB408" s="35" t="str">
        <f>IF(OR(AY7="",ISNUMBER(FIND("100",AY7,1)) ),"",""&amp;AY7)</f>
        <v>2</v>
      </c>
      <c r="BC408" s="41" t="str">
        <f t="shared" si="327"/>
        <v/>
      </c>
      <c r="BD408" s="34" t="str">
        <f>IF(ISNUMBER(MATCH(BB408,$BB$6:BB407,0)),2,"")</f>
        <v/>
      </c>
      <c r="BE408" s="34" t="str">
        <f t="shared" si="328"/>
        <v/>
      </c>
      <c r="BK408" s="112"/>
      <c r="BL408" s="112"/>
    </row>
    <row r="409" spans="2:64" x14ac:dyDescent="0.25">
      <c r="AS409" s="5"/>
      <c r="AT409" s="16"/>
      <c r="AU409" s="16"/>
      <c r="AV409" s="108"/>
      <c r="AW409" s="109"/>
      <c r="BA409" s="91" t="str">
        <f>IF(OR(BB409="",BC409&lt;&gt;"",BD409&lt;&gt;""),"",COUNT($BA$6:BA408)+1)</f>
        <v/>
      </c>
      <c r="BB409" s="35" t="str">
        <f t="shared" ref="BB409:BB472" si="332">IF(OR(AY8="",ISNUMBER(FIND("100",AY8,1)) ),"",""&amp;AY8)</f>
        <v>1.2</v>
      </c>
      <c r="BC409" s="41" t="str">
        <f t="shared" si="327"/>
        <v>6</v>
      </c>
      <c r="BD409" s="34" t="str">
        <f>IF(ISNUMBER(MATCH(BB409,$BB$6:BB408,0)),2,"")</f>
        <v/>
      </c>
      <c r="BE409" s="34" t="str">
        <f t="shared" si="328"/>
        <v/>
      </c>
      <c r="BK409" s="112"/>
      <c r="BL409" s="112"/>
    </row>
    <row r="410" spans="2:64" x14ac:dyDescent="0.25">
      <c r="AS410" s="5"/>
      <c r="AT410" s="16"/>
      <c r="AU410" s="16"/>
      <c r="AV410" s="108"/>
      <c r="AW410" s="109"/>
      <c r="BA410" s="91" t="str">
        <f>IF(OR(BB410="",BC410&lt;&gt;"",BD410&lt;&gt;""),"",COUNT($BA$6:BA409)+1)</f>
        <v/>
      </c>
      <c r="BB410" s="35" t="str">
        <f t="shared" si="332"/>
        <v>1.1.2</v>
      </c>
      <c r="BC410" s="41" t="str">
        <f t="shared" si="327"/>
        <v>4</v>
      </c>
      <c r="BD410" s="34" t="str">
        <f>IF(ISNUMBER(MATCH(BB410,$BB$6:BB409,0)),2,"")</f>
        <v/>
      </c>
      <c r="BE410" s="34" t="str">
        <f t="shared" si="328"/>
        <v/>
      </c>
      <c r="BK410" s="112"/>
      <c r="BL410" s="112"/>
    </row>
    <row r="411" spans="2:64" x14ac:dyDescent="0.25">
      <c r="AS411" s="5"/>
      <c r="AT411" s="16"/>
      <c r="AU411" s="16"/>
      <c r="AV411" s="108"/>
      <c r="AW411" s="109"/>
      <c r="BA411" s="91" t="str">
        <f>IF(OR(BB411="",BC411&lt;&gt;"",BD411&lt;&gt;""),"",COUNT($BA$6:BA410)+1)</f>
        <v/>
      </c>
      <c r="BB411" s="35" t="str">
        <f t="shared" si="332"/>
        <v>1.1.3</v>
      </c>
      <c r="BC411" s="41" t="str">
        <f t="shared" si="327"/>
        <v>5</v>
      </c>
      <c r="BD411" s="34" t="str">
        <f>IF(ISNUMBER(MATCH(BB411,$BB$6:BB410,0)),2,"")</f>
        <v/>
      </c>
      <c r="BE411" s="34" t="str">
        <f t="shared" si="328"/>
        <v/>
      </c>
      <c r="BK411" s="112"/>
      <c r="BL411" s="112"/>
    </row>
    <row r="412" spans="2:64" x14ac:dyDescent="0.25">
      <c r="AS412" s="5"/>
      <c r="AT412" s="16"/>
      <c r="AU412" s="16"/>
      <c r="AV412" s="108"/>
      <c r="AW412" s="109"/>
      <c r="BA412" s="91">
        <f>IF(OR(BB412="",BC412&lt;&gt;"",BD412&lt;&gt;""),"",COUNT($BA$6:BA411)+1)</f>
        <v>10</v>
      </c>
      <c r="BB412" s="35" t="str">
        <f t="shared" si="332"/>
        <v>1.1.4</v>
      </c>
      <c r="BC412" s="41" t="str">
        <f t="shared" si="327"/>
        <v/>
      </c>
      <c r="BD412" s="34" t="str">
        <f>IF(ISNUMBER(MATCH(BB412,$BB$6:BB411,0)),2,"")</f>
        <v/>
      </c>
      <c r="BE412" s="34" t="str">
        <f t="shared" si="328"/>
        <v/>
      </c>
      <c r="BK412" s="112"/>
      <c r="BL412" s="112"/>
    </row>
    <row r="413" spans="2:64" x14ac:dyDescent="0.25">
      <c r="AS413" s="5"/>
      <c r="AT413" s="16"/>
      <c r="AU413" s="16"/>
      <c r="AV413" s="108"/>
      <c r="AW413" s="109"/>
      <c r="BA413" s="91" t="str">
        <f>IF(OR(BB413="",BC413&lt;&gt;"",BD413&lt;&gt;""),"",COUNT($BA$6:BA412)+1)</f>
        <v/>
      </c>
      <c r="BB413" s="35" t="str">
        <f t="shared" si="332"/>
        <v>1.3</v>
      </c>
      <c r="BC413" s="41" t="str">
        <f t="shared" si="327"/>
        <v>8</v>
      </c>
      <c r="BD413" s="34" t="str">
        <f>IF(ISNUMBER(MATCH(BB413,$BB$6:BB412,0)),2,"")</f>
        <v/>
      </c>
      <c r="BE413" s="34" t="str">
        <f t="shared" si="328"/>
        <v/>
      </c>
      <c r="BK413" s="112"/>
      <c r="BL413" s="112"/>
    </row>
    <row r="414" spans="2:64" x14ac:dyDescent="0.25">
      <c r="AS414" s="5"/>
      <c r="AT414" s="16"/>
      <c r="AU414" s="16"/>
      <c r="AV414" s="108"/>
      <c r="AW414" s="109"/>
      <c r="BA414" s="91">
        <f>IF(OR(BB414="",BC414&lt;&gt;"",BD414&lt;&gt;""),"",COUNT($BA$6:BA413)+1)</f>
        <v>11</v>
      </c>
      <c r="BB414" s="35" t="str">
        <f t="shared" si="332"/>
        <v>1.2.2</v>
      </c>
      <c r="BC414" s="41" t="str">
        <f t="shared" si="327"/>
        <v/>
      </c>
      <c r="BD414" s="34" t="str">
        <f>IF(ISNUMBER(MATCH(BB414,$BB$6:BB413,0)),2,"")</f>
        <v/>
      </c>
      <c r="BE414" s="34" t="str">
        <f t="shared" si="328"/>
        <v/>
      </c>
      <c r="BK414" s="112"/>
      <c r="BL414" s="112"/>
    </row>
    <row r="415" spans="2:64" x14ac:dyDescent="0.25">
      <c r="AS415" s="5"/>
      <c r="AT415" s="16"/>
      <c r="AU415" s="16"/>
      <c r="AV415" s="108"/>
      <c r="AW415" s="109"/>
      <c r="BA415" s="91" t="str">
        <f>IF(OR(BB415="",BC415&lt;&gt;"",BD415&lt;&gt;""),"",COUNT($BA$6:BA414)+1)</f>
        <v/>
      </c>
      <c r="BB415" s="35" t="str">
        <f t="shared" si="332"/>
        <v>1.4</v>
      </c>
      <c r="BC415" s="41" t="str">
        <f t="shared" si="327"/>
        <v>11</v>
      </c>
      <c r="BD415" s="34" t="str">
        <f>IF(ISNUMBER(MATCH(BB415,$BB$6:BB414,0)),2,"")</f>
        <v/>
      </c>
      <c r="BE415" s="34" t="str">
        <f t="shared" si="328"/>
        <v/>
      </c>
      <c r="BK415" s="112"/>
      <c r="BL415" s="112"/>
    </row>
    <row r="416" spans="2:64" x14ac:dyDescent="0.25">
      <c r="AS416" s="5"/>
      <c r="AT416" s="16"/>
      <c r="AU416" s="16"/>
      <c r="AV416" s="108"/>
      <c r="AW416" s="109"/>
      <c r="BA416" s="91" t="str">
        <f>IF(OR(BB416="",BC416&lt;&gt;"",BD416&lt;&gt;""),"",COUNT($BA$6:BA415)+1)</f>
        <v/>
      </c>
      <c r="BB416" s="35" t="str">
        <f t="shared" si="332"/>
        <v>1.3.2</v>
      </c>
      <c r="BC416" s="41" t="str">
        <f t="shared" si="327"/>
        <v>10</v>
      </c>
      <c r="BD416" s="34" t="str">
        <f>IF(ISNUMBER(MATCH(BB416,$BB$6:BB415,0)),2,"")</f>
        <v/>
      </c>
      <c r="BE416" s="34" t="str">
        <f t="shared" si="328"/>
        <v/>
      </c>
      <c r="BK416" s="112"/>
      <c r="BL416" s="112"/>
    </row>
    <row r="417" spans="45:64" x14ac:dyDescent="0.25">
      <c r="AS417" s="5"/>
      <c r="AT417" s="16"/>
      <c r="AU417" s="16"/>
      <c r="AV417" s="108"/>
      <c r="AW417" s="109"/>
      <c r="BA417" s="91">
        <f>IF(OR(BB417="",BC417&lt;&gt;"",BD417&lt;&gt;""),"",COUNT($BA$6:BA416)+1)</f>
        <v>12</v>
      </c>
      <c r="BB417" s="35" t="str">
        <f t="shared" si="332"/>
        <v>1.3.3</v>
      </c>
      <c r="BC417" s="41" t="str">
        <f t="shared" si="327"/>
        <v/>
      </c>
      <c r="BD417" s="34" t="str">
        <f>IF(ISNUMBER(MATCH(BB417,$BB$6:BB416,0)),2,"")</f>
        <v/>
      </c>
      <c r="BE417" s="34" t="str">
        <f t="shared" si="328"/>
        <v/>
      </c>
      <c r="BK417" s="112"/>
      <c r="BL417" s="112"/>
    </row>
    <row r="418" spans="45:64" x14ac:dyDescent="0.25">
      <c r="AS418" s="5"/>
      <c r="AT418" s="16"/>
      <c r="AU418" s="16"/>
      <c r="AV418" s="108"/>
      <c r="AW418" s="109"/>
      <c r="BA418" s="91" t="str">
        <f>IF(OR(BB418="",BC418&lt;&gt;"",BD418&lt;&gt;""),"",COUNT($BA$6:BA417)+1)</f>
        <v/>
      </c>
      <c r="BB418" s="35" t="str">
        <f t="shared" si="332"/>
        <v>1.5</v>
      </c>
      <c r="BC418" s="41" t="str">
        <f t="shared" si="327"/>
        <v>12</v>
      </c>
      <c r="BD418" s="34" t="str">
        <f>IF(ISNUMBER(MATCH(BB418,$BB$6:BB417,0)),2,"")</f>
        <v/>
      </c>
      <c r="BE418" s="34" t="str">
        <f t="shared" si="328"/>
        <v/>
      </c>
      <c r="BK418" s="112"/>
      <c r="BL418" s="112"/>
    </row>
    <row r="419" spans="45:64" x14ac:dyDescent="0.25">
      <c r="AS419" s="5"/>
      <c r="AT419" s="16"/>
      <c r="AU419" s="16"/>
      <c r="AV419" s="108"/>
      <c r="AW419" s="109"/>
      <c r="BA419" s="91">
        <f>IF(OR(BB419="",BC419&lt;&gt;"",BD419&lt;&gt;""),"",COUNT($BA$6:BA418)+1)</f>
        <v>13</v>
      </c>
      <c r="BB419" s="35" t="str">
        <f t="shared" si="332"/>
        <v>1.6</v>
      </c>
      <c r="BC419" s="41" t="str">
        <f t="shared" si="327"/>
        <v/>
      </c>
      <c r="BD419" s="34" t="str">
        <f>IF(ISNUMBER(MATCH(BB419,$BB$6:BB418,0)),2,"")</f>
        <v/>
      </c>
      <c r="BE419" s="34" t="str">
        <f t="shared" si="328"/>
        <v/>
      </c>
      <c r="BK419" s="112"/>
      <c r="BL419" s="112"/>
    </row>
    <row r="420" spans="45:64" x14ac:dyDescent="0.25">
      <c r="AS420" s="5"/>
      <c r="AT420" s="16"/>
      <c r="AU420" s="16"/>
      <c r="AV420" s="108"/>
      <c r="AW420" s="109"/>
      <c r="BA420" s="91" t="str">
        <f>IF(OR(BB420="",BC420&lt;&gt;"",BD420&lt;&gt;""),"",COUNT($BA$6:BA419)+1)</f>
        <v/>
      </c>
      <c r="BB420" s="35" t="str">
        <f t="shared" si="332"/>
        <v/>
      </c>
      <c r="BC420" s="41" t="str">
        <f t="shared" si="327"/>
        <v>132</v>
      </c>
      <c r="BD420" s="34">
        <f>IF(ISNUMBER(MATCH(BB420,$BB$6:BB419,0)),2,"")</f>
        <v>2</v>
      </c>
      <c r="BE420" s="34" t="str">
        <f t="shared" si="328"/>
        <v/>
      </c>
      <c r="BK420" s="112"/>
      <c r="BL420" s="112"/>
    </row>
    <row r="421" spans="45:64" x14ac:dyDescent="0.25">
      <c r="AS421" s="5"/>
      <c r="AT421" s="16"/>
      <c r="AU421" s="16"/>
      <c r="AV421" s="108"/>
      <c r="AW421" s="109"/>
      <c r="BA421" s="91" t="str">
        <f>IF(OR(BB421="",BC421&lt;&gt;"",BD421&lt;&gt;""),"",COUNT($BA$6:BA420)+1)</f>
        <v/>
      </c>
      <c r="BB421" s="35" t="str">
        <f t="shared" si="332"/>
        <v/>
      </c>
      <c r="BC421" s="41" t="str">
        <f t="shared" si="327"/>
        <v>132</v>
      </c>
      <c r="BD421" s="34">
        <f>IF(ISNUMBER(MATCH(BB421,$BB$6:BB420,0)),2,"")</f>
        <v>2</v>
      </c>
      <c r="BE421" s="34" t="str">
        <f t="shared" si="328"/>
        <v/>
      </c>
      <c r="BK421" s="112"/>
      <c r="BL421" s="112"/>
    </row>
    <row r="422" spans="45:64" x14ac:dyDescent="0.25">
      <c r="AS422" s="5"/>
      <c r="AT422" s="16"/>
      <c r="AU422" s="16"/>
      <c r="AV422" s="108"/>
      <c r="AW422" s="109"/>
      <c r="BA422" s="91" t="str">
        <f>IF(OR(BB422="",BC422&lt;&gt;"",BD422&lt;&gt;""),"",COUNT($BA$6:BA421)+1)</f>
        <v/>
      </c>
      <c r="BB422" s="35" t="str">
        <f t="shared" si="332"/>
        <v/>
      </c>
      <c r="BC422" s="41" t="str">
        <f t="shared" si="327"/>
        <v>132</v>
      </c>
      <c r="BD422" s="34">
        <f>IF(ISNUMBER(MATCH(BB422,$BB$6:BB421,0)),2,"")</f>
        <v>2</v>
      </c>
      <c r="BE422" s="34" t="str">
        <f t="shared" si="328"/>
        <v/>
      </c>
      <c r="BK422" s="112"/>
      <c r="BL422" s="112"/>
    </row>
    <row r="423" spans="45:64" x14ac:dyDescent="0.25">
      <c r="AS423" s="5"/>
      <c r="AT423" s="16"/>
      <c r="AU423" s="16"/>
      <c r="AV423" s="108"/>
      <c r="AW423" s="109"/>
      <c r="BA423" s="91" t="str">
        <f>IF(OR(BB423="",BC423&lt;&gt;"",BD423&lt;&gt;""),"",COUNT($BA$6:BA422)+1)</f>
        <v/>
      </c>
      <c r="BB423" s="35" t="str">
        <f t="shared" si="332"/>
        <v/>
      </c>
      <c r="BC423" s="41" t="str">
        <f t="shared" si="327"/>
        <v>132</v>
      </c>
      <c r="BD423" s="34">
        <f>IF(ISNUMBER(MATCH(BB423,$BB$6:BB422,0)),2,"")</f>
        <v>2</v>
      </c>
      <c r="BE423" s="34" t="str">
        <f t="shared" si="328"/>
        <v/>
      </c>
      <c r="BK423" s="112"/>
      <c r="BL423" s="112"/>
    </row>
    <row r="424" spans="45:64" x14ac:dyDescent="0.25">
      <c r="AS424" s="5"/>
      <c r="AT424" s="16"/>
      <c r="AU424" s="16"/>
      <c r="AV424" s="108"/>
      <c r="AW424" s="109"/>
      <c r="BA424" s="91" t="str">
        <f>IF(OR(BB424="",BC424&lt;&gt;"",BD424&lt;&gt;""),"",COUNT($BA$6:BA423)+1)</f>
        <v/>
      </c>
      <c r="BB424" s="35" t="str">
        <f t="shared" si="332"/>
        <v/>
      </c>
      <c r="BC424" s="41" t="str">
        <f t="shared" si="327"/>
        <v>132</v>
      </c>
      <c r="BD424" s="34">
        <f>IF(ISNUMBER(MATCH(BB424,$BB$6:BB423,0)),2,"")</f>
        <v>2</v>
      </c>
      <c r="BE424" s="34" t="str">
        <f t="shared" si="328"/>
        <v/>
      </c>
      <c r="BK424" s="112"/>
      <c r="BL424" s="112"/>
    </row>
    <row r="425" spans="45:64" x14ac:dyDescent="0.25">
      <c r="AS425" s="5"/>
      <c r="AT425" s="16"/>
      <c r="AU425" s="16"/>
      <c r="AV425" s="108"/>
      <c r="AW425" s="109"/>
      <c r="BA425" s="91" t="str">
        <f>IF(OR(BB425="",BC425&lt;&gt;"",BD425&lt;&gt;""),"",COUNT($BA$6:BA424)+1)</f>
        <v/>
      </c>
      <c r="BB425" s="35" t="str">
        <f t="shared" si="332"/>
        <v/>
      </c>
      <c r="BC425" s="41" t="str">
        <f t="shared" si="327"/>
        <v>132</v>
      </c>
      <c r="BD425" s="34">
        <f>IF(ISNUMBER(MATCH(BB425,$BB$6:BB424,0)),2,"")</f>
        <v>2</v>
      </c>
      <c r="BE425" s="34" t="str">
        <f t="shared" si="328"/>
        <v/>
      </c>
      <c r="BK425" s="112"/>
      <c r="BL425" s="112"/>
    </row>
    <row r="426" spans="45:64" x14ac:dyDescent="0.25">
      <c r="AS426" s="5"/>
      <c r="AT426" s="16"/>
      <c r="AU426" s="16"/>
      <c r="AV426" s="108"/>
      <c r="AW426" s="109"/>
      <c r="BA426" s="91" t="str">
        <f>IF(OR(BB426="",BC426&lt;&gt;"",BD426&lt;&gt;""),"",COUNT($BA$6:BA425)+1)</f>
        <v/>
      </c>
      <c r="BB426" s="35" t="str">
        <f t="shared" si="332"/>
        <v/>
      </c>
      <c r="BC426" s="41" t="str">
        <f t="shared" si="327"/>
        <v>132</v>
      </c>
      <c r="BD426" s="34">
        <f>IF(ISNUMBER(MATCH(BB426,$BB$6:BB425,0)),2,"")</f>
        <v>2</v>
      </c>
      <c r="BE426" s="34" t="str">
        <f t="shared" si="328"/>
        <v/>
      </c>
      <c r="BK426" s="112"/>
      <c r="BL426" s="112"/>
    </row>
    <row r="427" spans="45:64" x14ac:dyDescent="0.25">
      <c r="AS427" s="5"/>
      <c r="AT427" s="16"/>
      <c r="AU427" s="16"/>
      <c r="AV427" s="108"/>
      <c r="AW427" s="109"/>
      <c r="BA427" s="91" t="str">
        <f>IF(OR(BB427="",BC427&lt;&gt;"",BD427&lt;&gt;""),"",COUNT($BA$6:BA426)+1)</f>
        <v/>
      </c>
      <c r="BB427" s="35" t="str">
        <f t="shared" si="332"/>
        <v/>
      </c>
      <c r="BC427" s="41" t="str">
        <f t="shared" si="327"/>
        <v>132</v>
      </c>
      <c r="BD427" s="34">
        <f>IF(ISNUMBER(MATCH(BB427,$BB$6:BB426,0)),2,"")</f>
        <v>2</v>
      </c>
      <c r="BE427" s="34" t="str">
        <f t="shared" si="328"/>
        <v/>
      </c>
      <c r="BK427" s="112"/>
      <c r="BL427" s="112"/>
    </row>
    <row r="428" spans="45:64" x14ac:dyDescent="0.25">
      <c r="AS428" s="5"/>
      <c r="AT428" s="16"/>
      <c r="AU428" s="16"/>
      <c r="AV428" s="108"/>
      <c r="AW428" s="109"/>
      <c r="BA428" s="91" t="str">
        <f>IF(OR(BB428="",BC428&lt;&gt;"",BD428&lt;&gt;""),"",COUNT($BA$6:BA427)+1)</f>
        <v/>
      </c>
      <c r="BB428" s="35" t="str">
        <f t="shared" si="332"/>
        <v/>
      </c>
      <c r="BC428" s="41" t="str">
        <f t="shared" si="327"/>
        <v>132</v>
      </c>
      <c r="BD428" s="34">
        <f>IF(ISNUMBER(MATCH(BB428,$BB$6:BB427,0)),2,"")</f>
        <v>2</v>
      </c>
      <c r="BE428" s="34" t="str">
        <f t="shared" si="328"/>
        <v/>
      </c>
      <c r="BK428" s="112"/>
      <c r="BL428" s="112"/>
    </row>
    <row r="429" spans="45:64" x14ac:dyDescent="0.25">
      <c r="AS429" s="5"/>
      <c r="AT429" s="16"/>
      <c r="AU429" s="16"/>
      <c r="AV429" s="108"/>
      <c r="AW429" s="109"/>
      <c r="BA429" s="91" t="str">
        <f>IF(OR(BB429="",BC429&lt;&gt;"",BD429&lt;&gt;""),"",COUNT($BA$6:BA428)+1)</f>
        <v/>
      </c>
      <c r="BB429" s="35" t="str">
        <f t="shared" si="332"/>
        <v/>
      </c>
      <c r="BC429" s="41" t="str">
        <f t="shared" si="327"/>
        <v>132</v>
      </c>
      <c r="BD429" s="34">
        <f>IF(ISNUMBER(MATCH(BB429,$BB$6:BB428,0)),2,"")</f>
        <v>2</v>
      </c>
      <c r="BE429" s="34" t="str">
        <f t="shared" si="328"/>
        <v/>
      </c>
      <c r="BK429" s="112"/>
      <c r="BL429" s="112"/>
    </row>
    <row r="430" spans="45:64" x14ac:dyDescent="0.25">
      <c r="AS430" s="5"/>
      <c r="AT430" s="16"/>
      <c r="AU430" s="16"/>
      <c r="AV430" s="108"/>
      <c r="AW430" s="109"/>
      <c r="BA430" s="91" t="str">
        <f>IF(OR(BB430="",BC430&lt;&gt;"",BD430&lt;&gt;""),"",COUNT($BA$6:BA429)+1)</f>
        <v/>
      </c>
      <c r="BB430" s="35" t="str">
        <f t="shared" si="332"/>
        <v/>
      </c>
      <c r="BC430" s="41" t="str">
        <f t="shared" si="327"/>
        <v>132</v>
      </c>
      <c r="BD430" s="34">
        <f>IF(ISNUMBER(MATCH(BB430,$BB$6:BB429,0)),2,"")</f>
        <v>2</v>
      </c>
      <c r="BE430" s="34" t="str">
        <f t="shared" si="328"/>
        <v/>
      </c>
      <c r="BK430" s="112"/>
      <c r="BL430" s="112"/>
    </row>
    <row r="431" spans="45:64" x14ac:dyDescent="0.25">
      <c r="AS431" s="5"/>
      <c r="AT431" s="16"/>
      <c r="AU431" s="16"/>
      <c r="AV431" s="108"/>
      <c r="AW431" s="109"/>
      <c r="BA431" s="91" t="str">
        <f>IF(OR(BB431="",BC431&lt;&gt;"",BD431&lt;&gt;""),"",COUNT($BA$6:BA430)+1)</f>
        <v/>
      </c>
      <c r="BB431" s="35" t="str">
        <f t="shared" si="332"/>
        <v/>
      </c>
      <c r="BC431" s="41" t="str">
        <f t="shared" si="327"/>
        <v>132</v>
      </c>
      <c r="BD431" s="34">
        <f>IF(ISNUMBER(MATCH(BB431,$BB$6:BB430,0)),2,"")</f>
        <v>2</v>
      </c>
      <c r="BE431" s="34" t="str">
        <f t="shared" si="328"/>
        <v/>
      </c>
      <c r="BK431" s="112"/>
      <c r="BL431" s="112"/>
    </row>
    <row r="432" spans="45:64" x14ac:dyDescent="0.25">
      <c r="AS432" s="5"/>
      <c r="AT432" s="16"/>
      <c r="AU432" s="16"/>
      <c r="AV432" s="108"/>
      <c r="AW432" s="109"/>
      <c r="BA432" s="91" t="str">
        <f>IF(OR(BB432="",BC432&lt;&gt;"",BD432&lt;&gt;""),"",COUNT($BA$6:BA431)+1)</f>
        <v/>
      </c>
      <c r="BB432" s="35" t="str">
        <f t="shared" si="332"/>
        <v/>
      </c>
      <c r="BC432" s="41" t="str">
        <f t="shared" si="327"/>
        <v>132</v>
      </c>
      <c r="BD432" s="34">
        <f>IF(ISNUMBER(MATCH(BB432,$BB$6:BB431,0)),2,"")</f>
        <v>2</v>
      </c>
      <c r="BE432" s="34" t="str">
        <f t="shared" si="328"/>
        <v/>
      </c>
      <c r="BK432" s="112"/>
      <c r="BL432" s="112"/>
    </row>
    <row r="433" spans="45:64" x14ac:dyDescent="0.25">
      <c r="AS433" s="5"/>
      <c r="AT433" s="16"/>
      <c r="AU433" s="16"/>
      <c r="AV433" s="108"/>
      <c r="AW433" s="109"/>
      <c r="BA433" s="91" t="str">
        <f>IF(OR(BB433="",BC433&lt;&gt;"",BD433&lt;&gt;""),"",COUNT($BA$6:BA432)+1)</f>
        <v/>
      </c>
      <c r="BB433" s="35" t="str">
        <f t="shared" si="332"/>
        <v/>
      </c>
      <c r="BC433" s="41" t="str">
        <f t="shared" si="327"/>
        <v>132</v>
      </c>
      <c r="BD433" s="34">
        <f>IF(ISNUMBER(MATCH(BB433,$BB$6:BB432,0)),2,"")</f>
        <v>2</v>
      </c>
      <c r="BE433" s="34" t="str">
        <f t="shared" si="328"/>
        <v/>
      </c>
      <c r="BK433" s="112"/>
      <c r="BL433" s="112"/>
    </row>
    <row r="434" spans="45:64" x14ac:dyDescent="0.25">
      <c r="AS434" s="5"/>
      <c r="AT434" s="16"/>
      <c r="AU434" s="16"/>
      <c r="AV434" s="108"/>
      <c r="AW434" s="109"/>
      <c r="BA434" s="91" t="str">
        <f>IF(OR(BB434="",BC434&lt;&gt;"",BD434&lt;&gt;""),"",COUNT($BA$6:BA433)+1)</f>
        <v/>
      </c>
      <c r="BB434" s="35" t="str">
        <f t="shared" si="332"/>
        <v/>
      </c>
      <c r="BC434" s="41" t="str">
        <f t="shared" si="327"/>
        <v>132</v>
      </c>
      <c r="BD434" s="34">
        <f>IF(ISNUMBER(MATCH(BB434,$BB$6:BB433,0)),2,"")</f>
        <v>2</v>
      </c>
      <c r="BE434" s="34" t="str">
        <f t="shared" si="328"/>
        <v/>
      </c>
      <c r="BK434" s="112"/>
      <c r="BL434" s="112"/>
    </row>
    <row r="435" spans="45:64" x14ac:dyDescent="0.25">
      <c r="AS435" s="5"/>
      <c r="AT435" s="16"/>
      <c r="AU435" s="16"/>
      <c r="AV435" s="108"/>
      <c r="AW435" s="109"/>
      <c r="BA435" s="91" t="str">
        <f>IF(OR(BB435="",BC435&lt;&gt;"",BD435&lt;&gt;""),"",COUNT($BA$6:BA434)+1)</f>
        <v/>
      </c>
      <c r="BB435" s="35" t="str">
        <f t="shared" si="332"/>
        <v/>
      </c>
      <c r="BC435" s="41" t="str">
        <f t="shared" si="327"/>
        <v>132</v>
      </c>
      <c r="BD435" s="34">
        <f>IF(ISNUMBER(MATCH(BB435,$BB$6:BB434,0)),2,"")</f>
        <v>2</v>
      </c>
      <c r="BE435" s="34" t="str">
        <f t="shared" si="328"/>
        <v/>
      </c>
      <c r="BK435" s="112"/>
      <c r="BL435" s="112"/>
    </row>
    <row r="436" spans="45:64" x14ac:dyDescent="0.25">
      <c r="AS436" s="5"/>
      <c r="AT436" s="16"/>
      <c r="AU436" s="16"/>
      <c r="AV436" s="108"/>
      <c r="AW436" s="109"/>
      <c r="BA436" s="91" t="str">
        <f>IF(OR(BB436="",BC436&lt;&gt;"",BD436&lt;&gt;""),"",COUNT($BA$6:BA435)+1)</f>
        <v/>
      </c>
      <c r="BB436" s="35" t="str">
        <f t="shared" si="332"/>
        <v/>
      </c>
      <c r="BC436" s="41" t="str">
        <f t="shared" si="327"/>
        <v>132</v>
      </c>
      <c r="BD436" s="34">
        <f>IF(ISNUMBER(MATCH(BB436,$BB$6:BB435,0)),2,"")</f>
        <v>2</v>
      </c>
      <c r="BE436" s="34" t="str">
        <f t="shared" si="328"/>
        <v/>
      </c>
      <c r="BK436" s="112"/>
      <c r="BL436" s="112"/>
    </row>
    <row r="437" spans="45:64" x14ac:dyDescent="0.25">
      <c r="AS437" s="5"/>
      <c r="AT437" s="16"/>
      <c r="AU437" s="16"/>
      <c r="AV437" s="108"/>
      <c r="AW437" s="109"/>
      <c r="BA437" s="91" t="str">
        <f>IF(OR(BB437="",BC437&lt;&gt;"",BD437&lt;&gt;""),"",COUNT($BA$6:BA436)+1)</f>
        <v/>
      </c>
      <c r="BB437" s="35" t="str">
        <f t="shared" si="332"/>
        <v/>
      </c>
      <c r="BC437" s="41" t="str">
        <f t="shared" si="327"/>
        <v>132</v>
      </c>
      <c r="BD437" s="34">
        <f>IF(ISNUMBER(MATCH(BB437,$BB$6:BB436,0)),2,"")</f>
        <v>2</v>
      </c>
      <c r="BE437" s="34" t="str">
        <f t="shared" si="328"/>
        <v/>
      </c>
      <c r="BK437" s="112"/>
      <c r="BL437" s="112"/>
    </row>
    <row r="438" spans="45:64" x14ac:dyDescent="0.25">
      <c r="AS438" s="5"/>
      <c r="AT438" s="16"/>
      <c r="AU438" s="16"/>
      <c r="AV438" s="108"/>
      <c r="AW438" s="109"/>
      <c r="BA438" s="91" t="str">
        <f>IF(OR(BB438="",BC438&lt;&gt;"",BD438&lt;&gt;""),"",COUNT($BA$6:BA437)+1)</f>
        <v/>
      </c>
      <c r="BB438" s="35" t="str">
        <f t="shared" si="332"/>
        <v/>
      </c>
      <c r="BC438" s="41" t="str">
        <f t="shared" si="327"/>
        <v>132</v>
      </c>
      <c r="BD438" s="34">
        <f>IF(ISNUMBER(MATCH(BB438,$BB$6:BB437,0)),2,"")</f>
        <v>2</v>
      </c>
      <c r="BE438" s="34" t="str">
        <f t="shared" si="328"/>
        <v/>
      </c>
      <c r="BK438" s="112"/>
      <c r="BL438" s="112"/>
    </row>
    <row r="439" spans="45:64" x14ac:dyDescent="0.25">
      <c r="AS439" s="5"/>
      <c r="AT439" s="16"/>
      <c r="AU439" s="16"/>
      <c r="AV439" s="108"/>
      <c r="AW439" s="109"/>
      <c r="BA439" s="91" t="str">
        <f>IF(OR(BB439="",BC439&lt;&gt;"",BD439&lt;&gt;""),"",COUNT($BA$6:BA438)+1)</f>
        <v/>
      </c>
      <c r="BB439" s="35" t="str">
        <f t="shared" si="332"/>
        <v/>
      </c>
      <c r="BC439" s="41" t="str">
        <f t="shared" si="327"/>
        <v>132</v>
      </c>
      <c r="BD439" s="34">
        <f>IF(ISNUMBER(MATCH(BB439,$BB$6:BB438,0)),2,"")</f>
        <v>2</v>
      </c>
      <c r="BE439" s="34" t="str">
        <f t="shared" si="328"/>
        <v/>
      </c>
      <c r="BK439" s="112"/>
      <c r="BL439" s="112"/>
    </row>
    <row r="440" spans="45:64" x14ac:dyDescent="0.25">
      <c r="AS440" s="5"/>
      <c r="AT440" s="16"/>
      <c r="AU440" s="16"/>
      <c r="AV440" s="108"/>
      <c r="AW440" s="109"/>
      <c r="BA440" s="91" t="str">
        <f>IF(OR(BB440="",BC440&lt;&gt;"",BD440&lt;&gt;""),"",COUNT($BA$6:BA439)+1)</f>
        <v/>
      </c>
      <c r="BB440" s="35" t="str">
        <f t="shared" si="332"/>
        <v/>
      </c>
      <c r="BC440" s="41" t="str">
        <f t="shared" si="327"/>
        <v>132</v>
      </c>
      <c r="BD440" s="34">
        <f>IF(ISNUMBER(MATCH(BB440,$BB$6:BB439,0)),2,"")</f>
        <v>2</v>
      </c>
      <c r="BE440" s="34" t="str">
        <f t="shared" si="328"/>
        <v/>
      </c>
      <c r="BK440" s="112"/>
      <c r="BL440" s="112"/>
    </row>
    <row r="441" spans="45:64" x14ac:dyDescent="0.25">
      <c r="AS441" s="5"/>
      <c r="AT441" s="16"/>
      <c r="AU441" s="16"/>
      <c r="AV441" s="108"/>
      <c r="AW441" s="109"/>
      <c r="BA441" s="91" t="str">
        <f>IF(OR(BB441="",BC441&lt;&gt;"",BD441&lt;&gt;""),"",COUNT($BA$6:BA440)+1)</f>
        <v/>
      </c>
      <c r="BB441" s="35" t="str">
        <f t="shared" si="332"/>
        <v/>
      </c>
      <c r="BC441" s="41" t="str">
        <f t="shared" si="327"/>
        <v>132</v>
      </c>
      <c r="BD441" s="34">
        <f>IF(ISNUMBER(MATCH(BB441,$BB$6:BB440,0)),2,"")</f>
        <v>2</v>
      </c>
      <c r="BE441" s="34" t="str">
        <f t="shared" si="328"/>
        <v/>
      </c>
      <c r="BK441" s="112"/>
      <c r="BL441" s="112"/>
    </row>
    <row r="442" spans="45:64" x14ac:dyDescent="0.25">
      <c r="AS442" s="5"/>
      <c r="AT442" s="16"/>
      <c r="AU442" s="16"/>
      <c r="AV442" s="108"/>
      <c r="AW442" s="109"/>
      <c r="BA442" s="91" t="str">
        <f>IF(OR(BB442="",BC442&lt;&gt;"",BD442&lt;&gt;""),"",COUNT($BA$6:BA441)+1)</f>
        <v/>
      </c>
      <c r="BB442" s="35" t="str">
        <f t="shared" si="332"/>
        <v/>
      </c>
      <c r="BC442" s="41" t="str">
        <f t="shared" si="327"/>
        <v>132</v>
      </c>
      <c r="BD442" s="34">
        <f>IF(ISNUMBER(MATCH(BB442,$BB$6:BB441,0)),2,"")</f>
        <v>2</v>
      </c>
      <c r="BE442" s="34" t="str">
        <f t="shared" si="328"/>
        <v/>
      </c>
      <c r="BK442" s="112"/>
      <c r="BL442" s="112"/>
    </row>
    <row r="443" spans="45:64" x14ac:dyDescent="0.25">
      <c r="AS443" s="5"/>
      <c r="AT443" s="16"/>
      <c r="AU443" s="16"/>
      <c r="AV443" s="108"/>
      <c r="AW443" s="109"/>
      <c r="BA443" s="91" t="str">
        <f>IF(OR(BB443="",BC443&lt;&gt;"",BD443&lt;&gt;""),"",COUNT($BA$6:BA442)+1)</f>
        <v/>
      </c>
      <c r="BB443" s="35" t="str">
        <f t="shared" si="332"/>
        <v/>
      </c>
      <c r="BC443" s="41" t="str">
        <f t="shared" si="327"/>
        <v>132</v>
      </c>
      <c r="BD443" s="34">
        <f>IF(ISNUMBER(MATCH(BB443,$BB$6:BB442,0)),2,"")</f>
        <v>2</v>
      </c>
      <c r="BE443" s="34" t="str">
        <f t="shared" si="328"/>
        <v/>
      </c>
      <c r="BK443" s="112"/>
      <c r="BL443" s="112"/>
    </row>
    <row r="444" spans="45:64" x14ac:dyDescent="0.25">
      <c r="AS444" s="5"/>
      <c r="AT444" s="16"/>
      <c r="AU444" s="16"/>
      <c r="AV444" s="108"/>
      <c r="AW444" s="109"/>
      <c r="BA444" s="91" t="str">
        <f>IF(OR(BB444="",BC444&lt;&gt;"",BD444&lt;&gt;""),"",COUNT($BA$6:BA443)+1)</f>
        <v/>
      </c>
      <c r="BB444" s="35" t="str">
        <f t="shared" si="332"/>
        <v/>
      </c>
      <c r="BC444" s="41" t="str">
        <f t="shared" si="327"/>
        <v>132</v>
      </c>
      <c r="BD444" s="34">
        <f>IF(ISNUMBER(MATCH(BB444,$BB$6:BB443,0)),2,"")</f>
        <v>2</v>
      </c>
      <c r="BE444" s="34" t="str">
        <f t="shared" si="328"/>
        <v/>
      </c>
      <c r="BK444" s="112"/>
      <c r="BL444" s="112"/>
    </row>
    <row r="445" spans="45:64" x14ac:dyDescent="0.25">
      <c r="AS445" s="5"/>
      <c r="AT445" s="16"/>
      <c r="AU445" s="16"/>
      <c r="AV445" s="108"/>
      <c r="AW445" s="109"/>
      <c r="BA445" s="91" t="str">
        <f>IF(OR(BB445="",BC445&lt;&gt;"",BD445&lt;&gt;""),"",COUNT($BA$6:BA444)+1)</f>
        <v/>
      </c>
      <c r="BB445" s="35" t="str">
        <f t="shared" si="332"/>
        <v/>
      </c>
      <c r="BC445" s="41" t="str">
        <f t="shared" si="327"/>
        <v>132</v>
      </c>
      <c r="BD445" s="34">
        <f>IF(ISNUMBER(MATCH(BB445,$BB$6:BB444,0)),2,"")</f>
        <v>2</v>
      </c>
      <c r="BE445" s="34" t="str">
        <f t="shared" si="328"/>
        <v/>
      </c>
      <c r="BK445" s="112"/>
      <c r="BL445" s="112"/>
    </row>
    <row r="446" spans="45:64" x14ac:dyDescent="0.25">
      <c r="AS446" s="5"/>
      <c r="AT446" s="16"/>
      <c r="AU446" s="16"/>
      <c r="AV446" s="108"/>
      <c r="AW446" s="109"/>
      <c r="BA446" s="91" t="str">
        <f>IF(OR(BB446="",BC446&lt;&gt;"",BD446&lt;&gt;""),"",COUNT($BA$6:BA445)+1)</f>
        <v/>
      </c>
      <c r="BB446" s="35" t="str">
        <f t="shared" si="332"/>
        <v/>
      </c>
      <c r="BC446" s="41" t="str">
        <f t="shared" si="327"/>
        <v>132</v>
      </c>
      <c r="BD446" s="34">
        <f>IF(ISNUMBER(MATCH(BB446,$BB$6:BB445,0)),2,"")</f>
        <v>2</v>
      </c>
      <c r="BE446" s="34" t="str">
        <f t="shared" si="328"/>
        <v/>
      </c>
      <c r="BK446" s="112"/>
      <c r="BL446" s="112"/>
    </row>
    <row r="447" spans="45:64" x14ac:dyDescent="0.25">
      <c r="AS447" s="5"/>
      <c r="AT447" s="16"/>
      <c r="AU447" s="16"/>
      <c r="AV447" s="108"/>
      <c r="AW447" s="109"/>
      <c r="BA447" s="91" t="str">
        <f>IF(OR(BB447="",BC447&lt;&gt;"",BD447&lt;&gt;""),"",COUNT($BA$6:BA446)+1)</f>
        <v/>
      </c>
      <c r="BB447" s="35" t="str">
        <f t="shared" si="332"/>
        <v/>
      </c>
      <c r="BC447" s="41" t="str">
        <f t="shared" si="327"/>
        <v>132</v>
      </c>
      <c r="BD447" s="34">
        <f>IF(ISNUMBER(MATCH(BB447,$BB$6:BB446,0)),2,"")</f>
        <v>2</v>
      </c>
      <c r="BE447" s="34" t="str">
        <f t="shared" si="328"/>
        <v/>
      </c>
      <c r="BK447" s="112"/>
      <c r="BL447" s="112"/>
    </row>
    <row r="448" spans="45:64" x14ac:dyDescent="0.25">
      <c r="AS448" s="5"/>
      <c r="AT448" s="16"/>
      <c r="AU448" s="16"/>
      <c r="AV448" s="108"/>
      <c r="AW448" s="109"/>
      <c r="BA448" s="91" t="str">
        <f>IF(OR(BB448="",BC448&lt;&gt;"",BD448&lt;&gt;""),"",COUNT($BA$6:BA447)+1)</f>
        <v/>
      </c>
      <c r="BB448" s="35" t="str">
        <f t="shared" si="332"/>
        <v/>
      </c>
      <c r="BC448" s="41" t="str">
        <f t="shared" si="327"/>
        <v>132</v>
      </c>
      <c r="BD448" s="34">
        <f>IF(ISNUMBER(MATCH(BB448,$BB$6:BB447,0)),2,"")</f>
        <v>2</v>
      </c>
      <c r="BE448" s="34" t="str">
        <f t="shared" si="328"/>
        <v/>
      </c>
      <c r="BK448" s="112"/>
      <c r="BL448" s="112"/>
    </row>
    <row r="449" spans="45:64" x14ac:dyDescent="0.25">
      <c r="AS449" s="5"/>
      <c r="AT449" s="16"/>
      <c r="AU449" s="16"/>
      <c r="AV449" s="108"/>
      <c r="AW449" s="109"/>
      <c r="BA449" s="91" t="str">
        <f>IF(OR(BB449="",BC449&lt;&gt;"",BD449&lt;&gt;""),"",COUNT($BA$6:BA448)+1)</f>
        <v/>
      </c>
      <c r="BB449" s="35" t="str">
        <f t="shared" si="332"/>
        <v/>
      </c>
      <c r="BC449" s="41" t="str">
        <f t="shared" si="327"/>
        <v>132</v>
      </c>
      <c r="BD449" s="34">
        <f>IF(ISNUMBER(MATCH(BB449,$BB$6:BB448,0)),2,"")</f>
        <v>2</v>
      </c>
      <c r="BE449" s="34" t="str">
        <f t="shared" si="328"/>
        <v/>
      </c>
      <c r="BK449" s="112"/>
      <c r="BL449" s="112"/>
    </row>
    <row r="450" spans="45:64" x14ac:dyDescent="0.25">
      <c r="AS450" s="5"/>
      <c r="AT450" s="16"/>
      <c r="AU450" s="16"/>
      <c r="AV450" s="108"/>
      <c r="AW450" s="109"/>
      <c r="BA450" s="91" t="str">
        <f>IF(OR(BB450="",BC450&lt;&gt;"",BD450&lt;&gt;""),"",COUNT($BA$6:BA449)+1)</f>
        <v/>
      </c>
      <c r="BB450" s="35" t="str">
        <f t="shared" si="332"/>
        <v/>
      </c>
      <c r="BC450" s="41" t="str">
        <f t="shared" si="327"/>
        <v>132</v>
      </c>
      <c r="BD450" s="34">
        <f>IF(ISNUMBER(MATCH(BB450,$BB$6:BB449,0)),2,"")</f>
        <v>2</v>
      </c>
      <c r="BE450" s="34" t="str">
        <f t="shared" si="328"/>
        <v/>
      </c>
      <c r="BK450" s="112"/>
      <c r="BL450" s="112"/>
    </row>
    <row r="451" spans="45:64" x14ac:dyDescent="0.25">
      <c r="AS451" s="5"/>
      <c r="AT451" s="16"/>
      <c r="AU451" s="16"/>
      <c r="AV451" s="108"/>
      <c r="AW451" s="109"/>
      <c r="BA451" s="91" t="str">
        <f>IF(OR(BB451="",BC451&lt;&gt;"",BD451&lt;&gt;""),"",COUNT($BA$6:BA450)+1)</f>
        <v/>
      </c>
      <c r="BB451" s="35" t="str">
        <f t="shared" si="332"/>
        <v/>
      </c>
      <c r="BC451" s="41" t="str">
        <f t="shared" si="327"/>
        <v>132</v>
      </c>
      <c r="BD451" s="34">
        <f>IF(ISNUMBER(MATCH(BB451,$BB$6:BB450,0)),2,"")</f>
        <v>2</v>
      </c>
      <c r="BE451" s="34" t="str">
        <f t="shared" si="328"/>
        <v/>
      </c>
      <c r="BK451" s="112"/>
      <c r="BL451" s="112"/>
    </row>
    <row r="452" spans="45:64" x14ac:dyDescent="0.25">
      <c r="AS452" s="5"/>
      <c r="AT452" s="16"/>
      <c r="AU452" s="16"/>
      <c r="AV452" s="108"/>
      <c r="AW452" s="109"/>
      <c r="BA452" s="91" t="str">
        <f>IF(OR(BB452="",BC452&lt;&gt;"",BD452&lt;&gt;""),"",COUNT($BA$6:BA451)+1)</f>
        <v/>
      </c>
      <c r="BB452" s="35" t="str">
        <f t="shared" si="332"/>
        <v/>
      </c>
      <c r="BC452" s="41" t="str">
        <f t="shared" si="327"/>
        <v>132</v>
      </c>
      <c r="BD452" s="34">
        <f>IF(ISNUMBER(MATCH(BB452,$BB$6:BB451,0)),2,"")</f>
        <v>2</v>
      </c>
      <c r="BE452" s="34" t="str">
        <f t="shared" si="328"/>
        <v/>
      </c>
      <c r="BK452" s="112"/>
      <c r="BL452" s="112"/>
    </row>
    <row r="453" spans="45:64" x14ac:dyDescent="0.25">
      <c r="AS453" s="5"/>
      <c r="AT453" s="16"/>
      <c r="AU453" s="16"/>
      <c r="AV453" s="108"/>
      <c r="AW453" s="109"/>
      <c r="BA453" s="91" t="str">
        <f>IF(OR(BB453="",BC453&lt;&gt;"",BD453&lt;&gt;""),"",COUNT($BA$6:BA452)+1)</f>
        <v/>
      </c>
      <c r="BB453" s="35" t="str">
        <f t="shared" si="332"/>
        <v/>
      </c>
      <c r="BC453" s="41" t="str">
        <f t="shared" si="327"/>
        <v>132</v>
      </c>
      <c r="BD453" s="34">
        <f>IF(ISNUMBER(MATCH(BB453,$BB$6:BB452,0)),2,"")</f>
        <v>2</v>
      </c>
      <c r="BE453" s="34" t="str">
        <f t="shared" si="328"/>
        <v/>
      </c>
      <c r="BK453" s="112"/>
      <c r="BL453" s="112"/>
    </row>
    <row r="454" spans="45:64" x14ac:dyDescent="0.25">
      <c r="AS454" s="5"/>
      <c r="AT454" s="16"/>
      <c r="AU454" s="16"/>
      <c r="AV454" s="108"/>
      <c r="AW454" s="109"/>
      <c r="BA454" s="91" t="str">
        <f>IF(OR(BB454="",BC454&lt;&gt;"",BD454&lt;&gt;""),"",COUNT($BA$6:BA453)+1)</f>
        <v/>
      </c>
      <c r="BB454" s="35" t="str">
        <f t="shared" si="332"/>
        <v/>
      </c>
      <c r="BC454" s="41" t="str">
        <f t="shared" si="327"/>
        <v>132</v>
      </c>
      <c r="BD454" s="34">
        <f>IF(ISNUMBER(MATCH(BB454,$BB$6:BB453,0)),2,"")</f>
        <v>2</v>
      </c>
      <c r="BE454" s="34" t="str">
        <f t="shared" si="328"/>
        <v/>
      </c>
      <c r="BK454" s="112"/>
      <c r="BL454" s="112"/>
    </row>
    <row r="455" spans="45:64" x14ac:dyDescent="0.25">
      <c r="AS455" s="5"/>
      <c r="AT455" s="16"/>
      <c r="AU455" s="16"/>
      <c r="AV455" s="108"/>
      <c r="AW455" s="109"/>
      <c r="BA455" s="91" t="str">
        <f>IF(OR(BB455="",BC455&lt;&gt;"",BD455&lt;&gt;""),"",COUNT($BA$6:BA454)+1)</f>
        <v/>
      </c>
      <c r="BB455" s="35" t="str">
        <f t="shared" si="332"/>
        <v/>
      </c>
      <c r="BC455" s="41" t="str">
        <f t="shared" si="327"/>
        <v>132</v>
      </c>
      <c r="BD455" s="34">
        <f>IF(ISNUMBER(MATCH(BB455,$BB$6:BB454,0)),2,"")</f>
        <v>2</v>
      </c>
      <c r="BE455" s="34" t="str">
        <f t="shared" si="328"/>
        <v/>
      </c>
      <c r="BK455" s="112"/>
      <c r="BL455" s="112"/>
    </row>
    <row r="456" spans="45:64" x14ac:dyDescent="0.25">
      <c r="AS456" s="5"/>
      <c r="AT456" s="16"/>
      <c r="AU456" s="16"/>
      <c r="AV456" s="108"/>
      <c r="AW456" s="109"/>
      <c r="BA456" s="91" t="str">
        <f>IF(OR(BB456="",BC456&lt;&gt;"",BD456&lt;&gt;""),"",COUNT($BA$6:BA455)+1)</f>
        <v/>
      </c>
      <c r="BB456" s="35" t="str">
        <f t="shared" si="332"/>
        <v/>
      </c>
      <c r="BC456" s="41" t="str">
        <f t="shared" ref="BC456:BC519" si="333">IFERROR(MATCH(BB456,$T$7:$T$406,0) &amp; BD456,"")</f>
        <v>132</v>
      </c>
      <c r="BD456" s="34">
        <f>IF(ISNUMBER(MATCH(BB456,$BB$6:BB455,0)),2,"")</f>
        <v>2</v>
      </c>
      <c r="BE456" s="34" t="str">
        <f t="shared" ref="BE456:BE506" si="334">IFERROR(""&amp;INDEX($BB$7:$BB$807,MATCH(ROW(BA456)-ROW($BA$6),$BA$7:$BA$807,0),1),"")</f>
        <v/>
      </c>
      <c r="BK456" s="112"/>
      <c r="BL456" s="112"/>
    </row>
    <row r="457" spans="45:64" x14ac:dyDescent="0.25">
      <c r="AS457" s="5"/>
      <c r="AT457" s="16"/>
      <c r="AU457" s="16"/>
      <c r="AV457" s="108"/>
      <c r="AW457" s="109"/>
      <c r="BA457" s="91" t="str">
        <f>IF(OR(BB457="",BC457&lt;&gt;"",BD457&lt;&gt;""),"",COUNT($BA$6:BA456)+1)</f>
        <v/>
      </c>
      <c r="BB457" s="35" t="str">
        <f t="shared" si="332"/>
        <v/>
      </c>
      <c r="BC457" s="41" t="str">
        <f t="shared" si="333"/>
        <v>132</v>
      </c>
      <c r="BD457" s="34">
        <f>IF(ISNUMBER(MATCH(BB457,$BB$6:BB456,0)),2,"")</f>
        <v>2</v>
      </c>
      <c r="BE457" s="34" t="str">
        <f t="shared" si="334"/>
        <v/>
      </c>
      <c r="BK457" s="112"/>
      <c r="BL457" s="112"/>
    </row>
    <row r="458" spans="45:64" x14ac:dyDescent="0.25">
      <c r="AS458" s="5"/>
      <c r="AT458" s="16"/>
      <c r="AU458" s="16"/>
      <c r="AV458" s="108"/>
      <c r="AW458" s="109"/>
      <c r="BA458" s="91" t="str">
        <f>IF(OR(BB458="",BC458&lt;&gt;"",BD458&lt;&gt;""),"",COUNT($BA$6:BA457)+1)</f>
        <v/>
      </c>
      <c r="BB458" s="35" t="str">
        <f t="shared" si="332"/>
        <v/>
      </c>
      <c r="BC458" s="41" t="str">
        <f t="shared" si="333"/>
        <v>132</v>
      </c>
      <c r="BD458" s="34">
        <f>IF(ISNUMBER(MATCH(BB458,$BB$6:BB457,0)),2,"")</f>
        <v>2</v>
      </c>
      <c r="BE458" s="34" t="str">
        <f t="shared" si="334"/>
        <v/>
      </c>
      <c r="BK458" s="112"/>
      <c r="BL458" s="112"/>
    </row>
    <row r="459" spans="45:64" x14ac:dyDescent="0.25">
      <c r="AS459" s="5"/>
      <c r="AT459" s="16"/>
      <c r="AU459" s="16"/>
      <c r="AV459" s="108"/>
      <c r="AW459" s="109"/>
      <c r="BA459" s="91" t="str">
        <f>IF(OR(BB459="",BC459&lt;&gt;"",BD459&lt;&gt;""),"",COUNT($BA$6:BA458)+1)</f>
        <v/>
      </c>
      <c r="BB459" s="35" t="str">
        <f t="shared" si="332"/>
        <v/>
      </c>
      <c r="BC459" s="41" t="str">
        <f t="shared" si="333"/>
        <v>132</v>
      </c>
      <c r="BD459" s="34">
        <f>IF(ISNUMBER(MATCH(BB459,$BB$6:BB458,0)),2,"")</f>
        <v>2</v>
      </c>
      <c r="BE459" s="34" t="str">
        <f t="shared" si="334"/>
        <v/>
      </c>
      <c r="BK459" s="112"/>
      <c r="BL459" s="112"/>
    </row>
    <row r="460" spans="45:64" x14ac:dyDescent="0.25">
      <c r="AS460" s="5"/>
      <c r="AT460" s="16"/>
      <c r="AU460" s="16"/>
      <c r="AV460" s="108"/>
      <c r="AW460" s="109"/>
      <c r="BA460" s="91" t="str">
        <f>IF(OR(BB460="",BC460&lt;&gt;"",BD460&lt;&gt;""),"",COUNT($BA$6:BA459)+1)</f>
        <v/>
      </c>
      <c r="BB460" s="35" t="str">
        <f t="shared" si="332"/>
        <v/>
      </c>
      <c r="BC460" s="41" t="str">
        <f t="shared" si="333"/>
        <v>132</v>
      </c>
      <c r="BD460" s="34">
        <f>IF(ISNUMBER(MATCH(BB460,$BB$6:BB459,0)),2,"")</f>
        <v>2</v>
      </c>
      <c r="BE460" s="34" t="str">
        <f t="shared" si="334"/>
        <v/>
      </c>
      <c r="BK460" s="112"/>
      <c r="BL460" s="112"/>
    </row>
    <row r="461" spans="45:64" x14ac:dyDescent="0.25">
      <c r="AS461" s="5"/>
      <c r="AT461" s="16"/>
      <c r="AU461" s="16"/>
      <c r="AV461" s="108"/>
      <c r="AW461" s="109"/>
      <c r="BA461" s="91" t="str">
        <f>IF(OR(BB461="",BC461&lt;&gt;"",BD461&lt;&gt;""),"",COUNT($BA$6:BA460)+1)</f>
        <v/>
      </c>
      <c r="BB461" s="35" t="str">
        <f t="shared" si="332"/>
        <v/>
      </c>
      <c r="BC461" s="41" t="str">
        <f t="shared" si="333"/>
        <v>132</v>
      </c>
      <c r="BD461" s="34">
        <f>IF(ISNUMBER(MATCH(BB461,$BB$6:BB460,0)),2,"")</f>
        <v>2</v>
      </c>
      <c r="BE461" s="34" t="str">
        <f t="shared" si="334"/>
        <v/>
      </c>
      <c r="BK461" s="112"/>
      <c r="BL461" s="112"/>
    </row>
    <row r="462" spans="45:64" x14ac:dyDescent="0.25">
      <c r="AS462" s="5"/>
      <c r="AT462" s="16"/>
      <c r="AU462" s="16"/>
      <c r="AV462" s="108"/>
      <c r="AW462" s="109"/>
      <c r="BA462" s="91" t="str">
        <f>IF(OR(BB462="",BC462&lt;&gt;"",BD462&lt;&gt;""),"",COUNT($BA$6:BA461)+1)</f>
        <v/>
      </c>
      <c r="BB462" s="35" t="str">
        <f t="shared" si="332"/>
        <v/>
      </c>
      <c r="BC462" s="41" t="str">
        <f t="shared" si="333"/>
        <v>132</v>
      </c>
      <c r="BD462" s="34">
        <f>IF(ISNUMBER(MATCH(BB462,$BB$6:BB461,0)),2,"")</f>
        <v>2</v>
      </c>
      <c r="BE462" s="34" t="str">
        <f t="shared" si="334"/>
        <v/>
      </c>
      <c r="BK462" s="112"/>
      <c r="BL462" s="112"/>
    </row>
    <row r="463" spans="45:64" x14ac:dyDescent="0.25">
      <c r="AS463" s="5"/>
      <c r="AT463" s="16"/>
      <c r="AU463" s="16"/>
      <c r="AV463" s="108"/>
      <c r="AW463" s="109"/>
      <c r="BA463" s="91" t="str">
        <f>IF(OR(BB463="",BC463&lt;&gt;"",BD463&lt;&gt;""),"",COUNT($BA$6:BA462)+1)</f>
        <v/>
      </c>
      <c r="BB463" s="35" t="str">
        <f t="shared" si="332"/>
        <v/>
      </c>
      <c r="BC463" s="41" t="str">
        <f t="shared" si="333"/>
        <v>132</v>
      </c>
      <c r="BD463" s="34">
        <f>IF(ISNUMBER(MATCH(BB463,$BB$6:BB462,0)),2,"")</f>
        <v>2</v>
      </c>
      <c r="BE463" s="34" t="str">
        <f t="shared" si="334"/>
        <v/>
      </c>
      <c r="BK463" s="112"/>
      <c r="BL463" s="112"/>
    </row>
    <row r="464" spans="45:64" x14ac:dyDescent="0.25">
      <c r="AS464" s="5"/>
      <c r="AT464" s="16"/>
      <c r="AU464" s="16"/>
      <c r="AV464" s="108"/>
      <c r="AW464" s="109"/>
      <c r="BA464" s="91" t="str">
        <f>IF(OR(BB464="",BC464&lt;&gt;"",BD464&lt;&gt;""),"",COUNT($BA$6:BA463)+1)</f>
        <v/>
      </c>
      <c r="BB464" s="35" t="str">
        <f t="shared" si="332"/>
        <v/>
      </c>
      <c r="BC464" s="41" t="str">
        <f t="shared" si="333"/>
        <v>132</v>
      </c>
      <c r="BD464" s="34">
        <f>IF(ISNUMBER(MATCH(BB464,$BB$6:BB463,0)),2,"")</f>
        <v>2</v>
      </c>
      <c r="BE464" s="34" t="str">
        <f t="shared" si="334"/>
        <v/>
      </c>
      <c r="BK464" s="112"/>
      <c r="BL464" s="112"/>
    </row>
    <row r="465" spans="45:64" x14ac:dyDescent="0.25">
      <c r="AS465" s="5"/>
      <c r="AT465" s="16"/>
      <c r="AU465" s="16"/>
      <c r="AV465" s="108"/>
      <c r="AW465" s="109"/>
      <c r="BA465" s="91" t="str">
        <f>IF(OR(BB465="",BC465&lt;&gt;"",BD465&lt;&gt;""),"",COUNT($BA$6:BA464)+1)</f>
        <v/>
      </c>
      <c r="BB465" s="35" t="str">
        <f t="shared" si="332"/>
        <v/>
      </c>
      <c r="BC465" s="41" t="str">
        <f t="shared" si="333"/>
        <v>132</v>
      </c>
      <c r="BD465" s="34">
        <f>IF(ISNUMBER(MATCH(BB465,$BB$6:BB464,0)),2,"")</f>
        <v>2</v>
      </c>
      <c r="BE465" s="34" t="str">
        <f t="shared" si="334"/>
        <v/>
      </c>
      <c r="BK465" s="112"/>
      <c r="BL465" s="112"/>
    </row>
    <row r="466" spans="45:64" x14ac:dyDescent="0.25">
      <c r="AS466" s="5"/>
      <c r="AT466" s="16"/>
      <c r="AU466" s="16"/>
      <c r="AV466" s="108"/>
      <c r="AW466" s="109"/>
      <c r="BA466" s="91" t="str">
        <f>IF(OR(BB466="",BC466&lt;&gt;"",BD466&lt;&gt;""),"",COUNT($BA$6:BA465)+1)</f>
        <v/>
      </c>
      <c r="BB466" s="35" t="str">
        <f t="shared" si="332"/>
        <v/>
      </c>
      <c r="BC466" s="41" t="str">
        <f t="shared" si="333"/>
        <v>132</v>
      </c>
      <c r="BD466" s="34">
        <f>IF(ISNUMBER(MATCH(BB466,$BB$6:BB465,0)),2,"")</f>
        <v>2</v>
      </c>
      <c r="BE466" s="34" t="str">
        <f t="shared" si="334"/>
        <v/>
      </c>
      <c r="BK466" s="112"/>
      <c r="BL466" s="112"/>
    </row>
    <row r="467" spans="45:64" x14ac:dyDescent="0.25">
      <c r="AS467" s="5"/>
      <c r="AT467" s="16"/>
      <c r="AU467" s="16"/>
      <c r="AV467" s="108"/>
      <c r="AW467" s="109"/>
      <c r="BA467" s="91" t="str">
        <f>IF(OR(BB467="",BC467&lt;&gt;"",BD467&lt;&gt;""),"",COUNT($BA$6:BA466)+1)</f>
        <v/>
      </c>
      <c r="BB467" s="35" t="str">
        <f t="shared" si="332"/>
        <v/>
      </c>
      <c r="BC467" s="41" t="str">
        <f t="shared" si="333"/>
        <v>132</v>
      </c>
      <c r="BD467" s="34">
        <f>IF(ISNUMBER(MATCH(BB467,$BB$6:BB466,0)),2,"")</f>
        <v>2</v>
      </c>
      <c r="BE467" s="34" t="str">
        <f t="shared" si="334"/>
        <v/>
      </c>
      <c r="BK467" s="112"/>
      <c r="BL467" s="112"/>
    </row>
    <row r="468" spans="45:64" x14ac:dyDescent="0.25">
      <c r="AS468" s="5"/>
      <c r="AT468" s="16"/>
      <c r="AU468" s="16"/>
      <c r="AV468" s="108"/>
      <c r="AW468" s="109"/>
      <c r="BA468" s="91" t="str">
        <f>IF(OR(BB468="",BC468&lt;&gt;"",BD468&lt;&gt;""),"",COUNT($BA$6:BA467)+1)</f>
        <v/>
      </c>
      <c r="BB468" s="35" t="str">
        <f t="shared" si="332"/>
        <v/>
      </c>
      <c r="BC468" s="41" t="str">
        <f t="shared" si="333"/>
        <v>132</v>
      </c>
      <c r="BD468" s="34">
        <f>IF(ISNUMBER(MATCH(BB468,$BB$6:BB467,0)),2,"")</f>
        <v>2</v>
      </c>
      <c r="BE468" s="34" t="str">
        <f t="shared" si="334"/>
        <v/>
      </c>
      <c r="BK468" s="112"/>
      <c r="BL468" s="112"/>
    </row>
    <row r="469" spans="45:64" x14ac:dyDescent="0.25">
      <c r="AS469" s="5"/>
      <c r="AT469" s="16"/>
      <c r="AU469" s="16"/>
      <c r="AV469" s="108"/>
      <c r="AW469" s="109"/>
      <c r="BA469" s="91" t="str">
        <f>IF(OR(BB469="",BC469&lt;&gt;"",BD469&lt;&gt;""),"",COUNT($BA$6:BA468)+1)</f>
        <v/>
      </c>
      <c r="BB469" s="35" t="str">
        <f t="shared" si="332"/>
        <v/>
      </c>
      <c r="BC469" s="41" t="str">
        <f t="shared" si="333"/>
        <v>132</v>
      </c>
      <c r="BD469" s="34">
        <f>IF(ISNUMBER(MATCH(BB469,$BB$6:BB468,0)),2,"")</f>
        <v>2</v>
      </c>
      <c r="BE469" s="34" t="str">
        <f t="shared" si="334"/>
        <v/>
      </c>
      <c r="BK469" s="112"/>
      <c r="BL469" s="112"/>
    </row>
    <row r="470" spans="45:64" x14ac:dyDescent="0.25">
      <c r="AS470" s="5"/>
      <c r="AT470" s="16"/>
      <c r="AU470" s="16"/>
      <c r="AV470" s="108"/>
      <c r="AW470" s="109"/>
      <c r="BA470" s="91" t="str">
        <f>IF(OR(BB470="",BC470&lt;&gt;"",BD470&lt;&gt;""),"",COUNT($BA$6:BA469)+1)</f>
        <v/>
      </c>
      <c r="BB470" s="35" t="str">
        <f t="shared" si="332"/>
        <v/>
      </c>
      <c r="BC470" s="41" t="str">
        <f t="shared" si="333"/>
        <v>132</v>
      </c>
      <c r="BD470" s="34">
        <f>IF(ISNUMBER(MATCH(BB470,$BB$6:BB469,0)),2,"")</f>
        <v>2</v>
      </c>
      <c r="BE470" s="34" t="str">
        <f t="shared" si="334"/>
        <v/>
      </c>
      <c r="BK470" s="112"/>
      <c r="BL470" s="112"/>
    </row>
    <row r="471" spans="45:64" x14ac:dyDescent="0.25">
      <c r="AS471" s="5"/>
      <c r="AT471" s="16"/>
      <c r="AU471" s="16"/>
      <c r="AV471" s="108"/>
      <c r="AW471" s="109"/>
      <c r="BA471" s="91" t="str">
        <f>IF(OR(BB471="",BC471&lt;&gt;"",BD471&lt;&gt;""),"",COUNT($BA$6:BA470)+1)</f>
        <v/>
      </c>
      <c r="BB471" s="35" t="str">
        <f t="shared" si="332"/>
        <v/>
      </c>
      <c r="BC471" s="41" t="str">
        <f t="shared" si="333"/>
        <v>132</v>
      </c>
      <c r="BD471" s="34">
        <f>IF(ISNUMBER(MATCH(BB471,$BB$6:BB470,0)),2,"")</f>
        <v>2</v>
      </c>
      <c r="BE471" s="34" t="str">
        <f t="shared" si="334"/>
        <v/>
      </c>
      <c r="BK471" s="112"/>
      <c r="BL471" s="112"/>
    </row>
    <row r="472" spans="45:64" x14ac:dyDescent="0.25">
      <c r="AS472" s="5"/>
      <c r="AT472" s="16"/>
      <c r="AU472" s="16"/>
      <c r="AV472" s="108"/>
      <c r="AW472" s="109"/>
      <c r="BA472" s="91" t="str">
        <f>IF(OR(BB472="",BC472&lt;&gt;"",BD472&lt;&gt;""),"",COUNT($BA$6:BA471)+1)</f>
        <v/>
      </c>
      <c r="BB472" s="35" t="str">
        <f t="shared" si="332"/>
        <v/>
      </c>
      <c r="BC472" s="41" t="str">
        <f t="shared" si="333"/>
        <v>132</v>
      </c>
      <c r="BD472" s="34">
        <f>IF(ISNUMBER(MATCH(BB472,$BB$6:BB471,0)),2,"")</f>
        <v>2</v>
      </c>
      <c r="BE472" s="34" t="str">
        <f t="shared" si="334"/>
        <v/>
      </c>
      <c r="BK472" s="112"/>
      <c r="BL472" s="112"/>
    </row>
    <row r="473" spans="45:64" x14ac:dyDescent="0.25">
      <c r="AS473" s="5"/>
      <c r="AT473" s="16"/>
      <c r="AU473" s="16"/>
      <c r="AV473" s="108"/>
      <c r="AW473" s="109"/>
      <c r="BA473" s="91" t="str">
        <f>IF(OR(BB473="",BC473&lt;&gt;"",BD473&lt;&gt;""),"",COUNT($BA$6:BA472)+1)</f>
        <v/>
      </c>
      <c r="BB473" s="35" t="str">
        <f t="shared" ref="BB473:BB536" si="335">IF(OR(AY72="",ISNUMBER(FIND("100",AY72,1)) ),"",""&amp;AY72)</f>
        <v/>
      </c>
      <c r="BC473" s="41" t="str">
        <f t="shared" si="333"/>
        <v>132</v>
      </c>
      <c r="BD473" s="34">
        <f>IF(ISNUMBER(MATCH(BB473,$BB$6:BB472,0)),2,"")</f>
        <v>2</v>
      </c>
      <c r="BE473" s="34" t="str">
        <f t="shared" si="334"/>
        <v/>
      </c>
      <c r="BK473" s="112"/>
      <c r="BL473" s="112"/>
    </row>
    <row r="474" spans="45:64" x14ac:dyDescent="0.25">
      <c r="AS474" s="5"/>
      <c r="AT474" s="16"/>
      <c r="AU474" s="16"/>
      <c r="AV474" s="108"/>
      <c r="AW474" s="109"/>
      <c r="BA474" s="91" t="str">
        <f>IF(OR(BB474="",BC474&lt;&gt;"",BD474&lt;&gt;""),"",COUNT($BA$6:BA473)+1)</f>
        <v/>
      </c>
      <c r="BB474" s="35" t="str">
        <f t="shared" si="335"/>
        <v/>
      </c>
      <c r="BC474" s="41" t="str">
        <f t="shared" si="333"/>
        <v>132</v>
      </c>
      <c r="BD474" s="34">
        <f>IF(ISNUMBER(MATCH(BB474,$BB$6:BB473,0)),2,"")</f>
        <v>2</v>
      </c>
      <c r="BE474" s="34" t="str">
        <f t="shared" si="334"/>
        <v/>
      </c>
      <c r="BK474" s="112"/>
      <c r="BL474" s="112"/>
    </row>
    <row r="475" spans="45:64" x14ac:dyDescent="0.25">
      <c r="AS475" s="5"/>
      <c r="AT475" s="16"/>
      <c r="AU475" s="16"/>
      <c r="AV475" s="108"/>
      <c r="AW475" s="109"/>
      <c r="BA475" s="91" t="str">
        <f>IF(OR(BB475="",BC475&lt;&gt;"",BD475&lt;&gt;""),"",COUNT($BA$6:BA474)+1)</f>
        <v/>
      </c>
      <c r="BB475" s="35" t="str">
        <f t="shared" si="335"/>
        <v/>
      </c>
      <c r="BC475" s="41" t="str">
        <f t="shared" si="333"/>
        <v>132</v>
      </c>
      <c r="BD475" s="34">
        <f>IF(ISNUMBER(MATCH(BB475,$BB$6:BB474,0)),2,"")</f>
        <v>2</v>
      </c>
      <c r="BE475" s="34" t="str">
        <f t="shared" si="334"/>
        <v/>
      </c>
      <c r="BK475" s="112"/>
      <c r="BL475" s="112"/>
    </row>
    <row r="476" spans="45:64" x14ac:dyDescent="0.25">
      <c r="AS476" s="5"/>
      <c r="AT476" s="16"/>
      <c r="AU476" s="16"/>
      <c r="AV476" s="108"/>
      <c r="AW476" s="109"/>
      <c r="BA476" s="91" t="str">
        <f>IF(OR(BB476="",BC476&lt;&gt;"",BD476&lt;&gt;""),"",COUNT($BA$6:BA475)+1)</f>
        <v/>
      </c>
      <c r="BB476" s="35" t="str">
        <f t="shared" si="335"/>
        <v/>
      </c>
      <c r="BC476" s="41" t="str">
        <f t="shared" si="333"/>
        <v>132</v>
      </c>
      <c r="BD476" s="34">
        <f>IF(ISNUMBER(MATCH(BB476,$BB$6:BB475,0)),2,"")</f>
        <v>2</v>
      </c>
      <c r="BE476" s="34" t="str">
        <f t="shared" si="334"/>
        <v/>
      </c>
      <c r="BK476" s="112"/>
      <c r="BL476" s="112"/>
    </row>
    <row r="477" spans="45:64" x14ac:dyDescent="0.25">
      <c r="AS477" s="5"/>
      <c r="AT477" s="16"/>
      <c r="AU477" s="16"/>
      <c r="AV477" s="108"/>
      <c r="AW477" s="109"/>
      <c r="BA477" s="91" t="str">
        <f>IF(OR(BB477="",BC477&lt;&gt;"",BD477&lt;&gt;""),"",COUNT($BA$6:BA476)+1)</f>
        <v/>
      </c>
      <c r="BB477" s="35" t="str">
        <f t="shared" si="335"/>
        <v/>
      </c>
      <c r="BC477" s="41" t="str">
        <f t="shared" si="333"/>
        <v>132</v>
      </c>
      <c r="BD477" s="34">
        <f>IF(ISNUMBER(MATCH(BB477,$BB$6:BB476,0)),2,"")</f>
        <v>2</v>
      </c>
      <c r="BE477" s="34" t="str">
        <f t="shared" si="334"/>
        <v/>
      </c>
      <c r="BK477" s="112"/>
      <c r="BL477" s="112"/>
    </row>
    <row r="478" spans="45:64" x14ac:dyDescent="0.25">
      <c r="AS478" s="5"/>
      <c r="AT478" s="16"/>
      <c r="AU478" s="16"/>
      <c r="AV478" s="108"/>
      <c r="AW478" s="109"/>
      <c r="BA478" s="91" t="str">
        <f>IF(OR(BB478="",BC478&lt;&gt;"",BD478&lt;&gt;""),"",COUNT($BA$6:BA477)+1)</f>
        <v/>
      </c>
      <c r="BB478" s="35" t="str">
        <f t="shared" si="335"/>
        <v/>
      </c>
      <c r="BC478" s="41" t="str">
        <f t="shared" si="333"/>
        <v>132</v>
      </c>
      <c r="BD478" s="34">
        <f>IF(ISNUMBER(MATCH(BB478,$BB$6:BB477,0)),2,"")</f>
        <v>2</v>
      </c>
      <c r="BE478" s="34" t="str">
        <f t="shared" si="334"/>
        <v/>
      </c>
      <c r="BK478" s="112"/>
      <c r="BL478" s="112"/>
    </row>
    <row r="479" spans="45:64" x14ac:dyDescent="0.25">
      <c r="AS479" s="5"/>
      <c r="AT479" s="16"/>
      <c r="AU479" s="16"/>
      <c r="AV479" s="108"/>
      <c r="AW479" s="109"/>
      <c r="BA479" s="91" t="str">
        <f>IF(OR(BB479="",BC479&lt;&gt;"",BD479&lt;&gt;""),"",COUNT($BA$6:BA478)+1)</f>
        <v/>
      </c>
      <c r="BB479" s="35" t="str">
        <f t="shared" si="335"/>
        <v/>
      </c>
      <c r="BC479" s="41" t="str">
        <f t="shared" si="333"/>
        <v>132</v>
      </c>
      <c r="BD479" s="34">
        <f>IF(ISNUMBER(MATCH(BB479,$BB$6:BB478,0)),2,"")</f>
        <v>2</v>
      </c>
      <c r="BE479" s="34" t="str">
        <f t="shared" si="334"/>
        <v/>
      </c>
      <c r="BK479" s="112"/>
      <c r="BL479" s="112"/>
    </row>
    <row r="480" spans="45:64" x14ac:dyDescent="0.25">
      <c r="AS480" s="5"/>
      <c r="AT480" s="16"/>
      <c r="AU480" s="16"/>
      <c r="AV480" s="108"/>
      <c r="AW480" s="109"/>
      <c r="BA480" s="91" t="str">
        <f>IF(OR(BB480="",BC480&lt;&gt;"",BD480&lt;&gt;""),"",COUNT($BA$6:BA479)+1)</f>
        <v/>
      </c>
      <c r="BB480" s="35" t="str">
        <f t="shared" si="335"/>
        <v/>
      </c>
      <c r="BC480" s="41" t="str">
        <f t="shared" si="333"/>
        <v>132</v>
      </c>
      <c r="BD480" s="34">
        <f>IF(ISNUMBER(MATCH(BB480,$BB$6:BB479,0)),2,"")</f>
        <v>2</v>
      </c>
      <c r="BE480" s="34" t="str">
        <f t="shared" si="334"/>
        <v/>
      </c>
      <c r="BK480" s="112"/>
      <c r="BL480" s="112"/>
    </row>
    <row r="481" spans="45:64" x14ac:dyDescent="0.25">
      <c r="AS481" s="5"/>
      <c r="AT481" s="16"/>
      <c r="AU481" s="16"/>
      <c r="AV481" s="108"/>
      <c r="AW481" s="109"/>
      <c r="BA481" s="91" t="str">
        <f>IF(OR(BB481="",BC481&lt;&gt;"",BD481&lt;&gt;""),"",COUNT($BA$6:BA480)+1)</f>
        <v/>
      </c>
      <c r="BB481" s="35" t="str">
        <f t="shared" si="335"/>
        <v/>
      </c>
      <c r="BC481" s="41" t="str">
        <f t="shared" si="333"/>
        <v>132</v>
      </c>
      <c r="BD481" s="34">
        <f>IF(ISNUMBER(MATCH(BB481,$BB$6:BB480,0)),2,"")</f>
        <v>2</v>
      </c>
      <c r="BE481" s="34" t="str">
        <f t="shared" si="334"/>
        <v/>
      </c>
      <c r="BK481" s="112"/>
      <c r="BL481" s="112"/>
    </row>
    <row r="482" spans="45:64" x14ac:dyDescent="0.25">
      <c r="AS482" s="5"/>
      <c r="AT482" s="16"/>
      <c r="AU482" s="16"/>
      <c r="AV482" s="108"/>
      <c r="AW482" s="109"/>
      <c r="BA482" s="91" t="str">
        <f>IF(OR(BB482="",BC482&lt;&gt;"",BD482&lt;&gt;""),"",COUNT($BA$6:BA481)+1)</f>
        <v/>
      </c>
      <c r="BB482" s="35" t="str">
        <f t="shared" si="335"/>
        <v/>
      </c>
      <c r="BC482" s="41" t="str">
        <f t="shared" si="333"/>
        <v>132</v>
      </c>
      <c r="BD482" s="34">
        <f>IF(ISNUMBER(MATCH(BB482,$BB$6:BB481,0)),2,"")</f>
        <v>2</v>
      </c>
      <c r="BE482" s="34" t="str">
        <f t="shared" si="334"/>
        <v/>
      </c>
      <c r="BK482" s="112"/>
      <c r="BL482" s="112"/>
    </row>
    <row r="483" spans="45:64" x14ac:dyDescent="0.25">
      <c r="AS483" s="5"/>
      <c r="AT483" s="16"/>
      <c r="AU483" s="16"/>
      <c r="AV483" s="108"/>
      <c r="AW483" s="109"/>
      <c r="BA483" s="91" t="str">
        <f>IF(OR(BB483="",BC483&lt;&gt;"",BD483&lt;&gt;""),"",COUNT($BA$6:BA482)+1)</f>
        <v/>
      </c>
      <c r="BB483" s="35" t="str">
        <f t="shared" si="335"/>
        <v/>
      </c>
      <c r="BC483" s="41" t="str">
        <f t="shared" si="333"/>
        <v>132</v>
      </c>
      <c r="BD483" s="34">
        <f>IF(ISNUMBER(MATCH(BB483,$BB$6:BB482,0)),2,"")</f>
        <v>2</v>
      </c>
      <c r="BE483" s="34" t="str">
        <f t="shared" si="334"/>
        <v/>
      </c>
      <c r="BK483" s="112"/>
      <c r="BL483" s="112"/>
    </row>
    <row r="484" spans="45:64" x14ac:dyDescent="0.25">
      <c r="AS484" s="5"/>
      <c r="AT484" s="16"/>
      <c r="AU484" s="16"/>
      <c r="AV484" s="108"/>
      <c r="AW484" s="109"/>
      <c r="BA484" s="91" t="str">
        <f>IF(OR(BB484="",BC484&lt;&gt;"",BD484&lt;&gt;""),"",COUNT($BA$6:BA483)+1)</f>
        <v/>
      </c>
      <c r="BB484" s="35" t="str">
        <f t="shared" si="335"/>
        <v/>
      </c>
      <c r="BC484" s="41" t="str">
        <f t="shared" si="333"/>
        <v>132</v>
      </c>
      <c r="BD484" s="34">
        <f>IF(ISNUMBER(MATCH(BB484,$BB$6:BB483,0)),2,"")</f>
        <v>2</v>
      </c>
      <c r="BE484" s="34" t="str">
        <f t="shared" si="334"/>
        <v/>
      </c>
      <c r="BK484" s="112"/>
      <c r="BL484" s="112"/>
    </row>
    <row r="485" spans="45:64" x14ac:dyDescent="0.25">
      <c r="AS485" s="5"/>
      <c r="AT485" s="16"/>
      <c r="AU485" s="16"/>
      <c r="AV485" s="108"/>
      <c r="AW485" s="109"/>
      <c r="BA485" s="91" t="str">
        <f>IF(OR(BB485="",BC485&lt;&gt;"",BD485&lt;&gt;""),"",COUNT($BA$6:BA484)+1)</f>
        <v/>
      </c>
      <c r="BB485" s="35" t="str">
        <f t="shared" si="335"/>
        <v/>
      </c>
      <c r="BC485" s="41" t="str">
        <f t="shared" si="333"/>
        <v>132</v>
      </c>
      <c r="BD485" s="34">
        <f>IF(ISNUMBER(MATCH(BB485,$BB$6:BB484,0)),2,"")</f>
        <v>2</v>
      </c>
      <c r="BE485" s="34" t="str">
        <f t="shared" si="334"/>
        <v/>
      </c>
      <c r="BK485" s="112"/>
      <c r="BL485" s="112"/>
    </row>
    <row r="486" spans="45:64" x14ac:dyDescent="0.25">
      <c r="AS486" s="5"/>
      <c r="AT486" s="16"/>
      <c r="AU486" s="16"/>
      <c r="AV486" s="108"/>
      <c r="AW486" s="109"/>
      <c r="BA486" s="91" t="str">
        <f>IF(OR(BB486="",BC486&lt;&gt;"",BD486&lt;&gt;""),"",COUNT($BA$6:BA485)+1)</f>
        <v/>
      </c>
      <c r="BB486" s="35" t="str">
        <f t="shared" si="335"/>
        <v/>
      </c>
      <c r="BC486" s="41" t="str">
        <f t="shared" si="333"/>
        <v>132</v>
      </c>
      <c r="BD486" s="34">
        <f>IF(ISNUMBER(MATCH(BB486,$BB$6:BB485,0)),2,"")</f>
        <v>2</v>
      </c>
      <c r="BE486" s="34" t="str">
        <f t="shared" si="334"/>
        <v/>
      </c>
      <c r="BK486" s="112"/>
      <c r="BL486" s="112"/>
    </row>
    <row r="487" spans="45:64" x14ac:dyDescent="0.25">
      <c r="AS487" s="5"/>
      <c r="AT487" s="16"/>
      <c r="AU487" s="16"/>
      <c r="AV487" s="108"/>
      <c r="AW487" s="109"/>
      <c r="BA487" s="91" t="str">
        <f>IF(OR(BB487="",BC487&lt;&gt;"",BD487&lt;&gt;""),"",COUNT($BA$6:BA486)+1)</f>
        <v/>
      </c>
      <c r="BB487" s="35" t="str">
        <f t="shared" si="335"/>
        <v/>
      </c>
      <c r="BC487" s="41" t="str">
        <f t="shared" si="333"/>
        <v>132</v>
      </c>
      <c r="BD487" s="34">
        <f>IF(ISNUMBER(MATCH(BB487,$BB$6:BB486,0)),2,"")</f>
        <v>2</v>
      </c>
      <c r="BE487" s="34" t="str">
        <f t="shared" si="334"/>
        <v/>
      </c>
      <c r="BK487" s="112"/>
      <c r="BL487" s="112"/>
    </row>
    <row r="488" spans="45:64" x14ac:dyDescent="0.25">
      <c r="AS488" s="5"/>
      <c r="AT488" s="16"/>
      <c r="AU488" s="16"/>
      <c r="AV488" s="108"/>
      <c r="AW488" s="109"/>
      <c r="BA488" s="91" t="str">
        <f>IF(OR(BB488="",BC488&lt;&gt;"",BD488&lt;&gt;""),"",COUNT($BA$6:BA487)+1)</f>
        <v/>
      </c>
      <c r="BB488" s="35" t="str">
        <f t="shared" si="335"/>
        <v/>
      </c>
      <c r="BC488" s="41" t="str">
        <f t="shared" si="333"/>
        <v>132</v>
      </c>
      <c r="BD488" s="34">
        <f>IF(ISNUMBER(MATCH(BB488,$BB$6:BB487,0)),2,"")</f>
        <v>2</v>
      </c>
      <c r="BE488" s="34" t="str">
        <f t="shared" si="334"/>
        <v/>
      </c>
      <c r="BK488" s="112"/>
      <c r="BL488" s="112"/>
    </row>
    <row r="489" spans="45:64" x14ac:dyDescent="0.25">
      <c r="AS489" s="5"/>
      <c r="AT489" s="16"/>
      <c r="AU489" s="16"/>
      <c r="AV489" s="108"/>
      <c r="AW489" s="109"/>
      <c r="BA489" s="91" t="str">
        <f>IF(OR(BB489="",BC489&lt;&gt;"",BD489&lt;&gt;""),"",COUNT($BA$6:BA488)+1)</f>
        <v/>
      </c>
      <c r="BB489" s="35" t="str">
        <f t="shared" si="335"/>
        <v/>
      </c>
      <c r="BC489" s="41" t="str">
        <f t="shared" si="333"/>
        <v>132</v>
      </c>
      <c r="BD489" s="34">
        <f>IF(ISNUMBER(MATCH(BB489,$BB$6:BB488,0)),2,"")</f>
        <v>2</v>
      </c>
      <c r="BE489" s="34" t="str">
        <f t="shared" si="334"/>
        <v/>
      </c>
      <c r="BK489" s="112"/>
      <c r="BL489" s="112"/>
    </row>
    <row r="490" spans="45:64" x14ac:dyDescent="0.25">
      <c r="AS490" s="5"/>
      <c r="AT490" s="16"/>
      <c r="AU490" s="16"/>
      <c r="AV490" s="108"/>
      <c r="AW490" s="109"/>
      <c r="BA490" s="91" t="str">
        <f>IF(OR(BB490="",BC490&lt;&gt;"",BD490&lt;&gt;""),"",COUNT($BA$6:BA489)+1)</f>
        <v/>
      </c>
      <c r="BB490" s="35" t="str">
        <f t="shared" si="335"/>
        <v/>
      </c>
      <c r="BC490" s="41" t="str">
        <f t="shared" si="333"/>
        <v>132</v>
      </c>
      <c r="BD490" s="34">
        <f>IF(ISNUMBER(MATCH(BB490,$BB$6:BB489,0)),2,"")</f>
        <v>2</v>
      </c>
      <c r="BE490" s="34" t="str">
        <f t="shared" si="334"/>
        <v/>
      </c>
      <c r="BK490" s="112"/>
      <c r="BL490" s="112"/>
    </row>
    <row r="491" spans="45:64" x14ac:dyDescent="0.25">
      <c r="AS491" s="5"/>
      <c r="AT491" s="16"/>
      <c r="AU491" s="16"/>
      <c r="AV491" s="108"/>
      <c r="AW491" s="109"/>
      <c r="BA491" s="91" t="str">
        <f>IF(OR(BB491="",BC491&lt;&gt;"",BD491&lt;&gt;""),"",COUNT($BA$6:BA490)+1)</f>
        <v/>
      </c>
      <c r="BB491" s="35" t="str">
        <f t="shared" si="335"/>
        <v/>
      </c>
      <c r="BC491" s="41" t="str">
        <f t="shared" si="333"/>
        <v>132</v>
      </c>
      <c r="BD491" s="34">
        <f>IF(ISNUMBER(MATCH(BB491,$BB$6:BB490,0)),2,"")</f>
        <v>2</v>
      </c>
      <c r="BE491" s="34" t="str">
        <f t="shared" si="334"/>
        <v/>
      </c>
      <c r="BK491" s="112"/>
      <c r="BL491" s="112"/>
    </row>
    <row r="492" spans="45:64" x14ac:dyDescent="0.25">
      <c r="AS492" s="5"/>
      <c r="AT492" s="16"/>
      <c r="AU492" s="16"/>
      <c r="AV492" s="108"/>
      <c r="AW492" s="109"/>
      <c r="BA492" s="91" t="str">
        <f>IF(OR(BB492="",BC492&lt;&gt;"",BD492&lt;&gt;""),"",COUNT($BA$6:BA491)+1)</f>
        <v/>
      </c>
      <c r="BB492" s="35" t="str">
        <f t="shared" si="335"/>
        <v/>
      </c>
      <c r="BC492" s="41" t="str">
        <f t="shared" si="333"/>
        <v>132</v>
      </c>
      <c r="BD492" s="34">
        <f>IF(ISNUMBER(MATCH(BB492,$BB$6:BB491,0)),2,"")</f>
        <v>2</v>
      </c>
      <c r="BE492" s="34" t="str">
        <f t="shared" si="334"/>
        <v/>
      </c>
      <c r="BK492" s="112"/>
      <c r="BL492" s="112"/>
    </row>
    <row r="493" spans="45:64" x14ac:dyDescent="0.25">
      <c r="AS493" s="5"/>
      <c r="AT493" s="16"/>
      <c r="AU493" s="16"/>
      <c r="AV493" s="108"/>
      <c r="AW493" s="109"/>
      <c r="BA493" s="91" t="str">
        <f>IF(OR(BB493="",BC493&lt;&gt;"",BD493&lt;&gt;""),"",COUNT($BA$6:BA492)+1)</f>
        <v/>
      </c>
      <c r="BB493" s="35" t="str">
        <f t="shared" si="335"/>
        <v/>
      </c>
      <c r="BC493" s="41" t="str">
        <f t="shared" si="333"/>
        <v>132</v>
      </c>
      <c r="BD493" s="34">
        <f>IF(ISNUMBER(MATCH(BB493,$BB$6:BB492,0)),2,"")</f>
        <v>2</v>
      </c>
      <c r="BE493" s="34" t="str">
        <f t="shared" si="334"/>
        <v/>
      </c>
      <c r="BK493" s="112"/>
      <c r="BL493" s="112"/>
    </row>
    <row r="494" spans="45:64" x14ac:dyDescent="0.25">
      <c r="AS494" s="5"/>
      <c r="AT494" s="16"/>
      <c r="AU494" s="16"/>
      <c r="AV494" s="108"/>
      <c r="AW494" s="109"/>
      <c r="BA494" s="91" t="str">
        <f>IF(OR(BB494="",BC494&lt;&gt;"",BD494&lt;&gt;""),"",COUNT($BA$6:BA493)+1)</f>
        <v/>
      </c>
      <c r="BB494" s="35" t="str">
        <f t="shared" si="335"/>
        <v/>
      </c>
      <c r="BC494" s="41" t="str">
        <f t="shared" si="333"/>
        <v>132</v>
      </c>
      <c r="BD494" s="34">
        <f>IF(ISNUMBER(MATCH(BB494,$BB$6:BB493,0)),2,"")</f>
        <v>2</v>
      </c>
      <c r="BE494" s="34" t="str">
        <f t="shared" si="334"/>
        <v/>
      </c>
      <c r="BK494" s="112"/>
      <c r="BL494" s="112"/>
    </row>
    <row r="495" spans="45:64" x14ac:dyDescent="0.25">
      <c r="AS495" s="5"/>
      <c r="AT495" s="16"/>
      <c r="AU495" s="16"/>
      <c r="AV495" s="108"/>
      <c r="AW495" s="109"/>
      <c r="BA495" s="91" t="str">
        <f>IF(OR(BB495="",BC495&lt;&gt;"",BD495&lt;&gt;""),"",COUNT($BA$6:BA494)+1)</f>
        <v/>
      </c>
      <c r="BB495" s="35" t="str">
        <f t="shared" si="335"/>
        <v/>
      </c>
      <c r="BC495" s="41" t="str">
        <f t="shared" si="333"/>
        <v>132</v>
      </c>
      <c r="BD495" s="34">
        <f>IF(ISNUMBER(MATCH(BB495,$BB$6:BB494,0)),2,"")</f>
        <v>2</v>
      </c>
      <c r="BE495" s="34" t="str">
        <f t="shared" si="334"/>
        <v/>
      </c>
      <c r="BK495" s="112"/>
      <c r="BL495" s="112"/>
    </row>
    <row r="496" spans="45:64" x14ac:dyDescent="0.25">
      <c r="AS496" s="5"/>
      <c r="AT496" s="16"/>
      <c r="AU496" s="16"/>
      <c r="AV496" s="108"/>
      <c r="AW496" s="109"/>
      <c r="BA496" s="91" t="str">
        <f>IF(OR(BB496="",BC496&lt;&gt;"",BD496&lt;&gt;""),"",COUNT($BA$6:BA495)+1)</f>
        <v/>
      </c>
      <c r="BB496" s="35" t="str">
        <f t="shared" si="335"/>
        <v/>
      </c>
      <c r="BC496" s="41" t="str">
        <f t="shared" si="333"/>
        <v>132</v>
      </c>
      <c r="BD496" s="34">
        <f>IF(ISNUMBER(MATCH(BB496,$BB$6:BB495,0)),2,"")</f>
        <v>2</v>
      </c>
      <c r="BE496" s="34" t="str">
        <f t="shared" si="334"/>
        <v/>
      </c>
      <c r="BK496" s="112"/>
      <c r="BL496" s="112"/>
    </row>
    <row r="497" spans="45:64" x14ac:dyDescent="0.25">
      <c r="AS497" s="5"/>
      <c r="AT497" s="16"/>
      <c r="AU497" s="16"/>
      <c r="AV497" s="108"/>
      <c r="AW497" s="109"/>
      <c r="BA497" s="91" t="str">
        <f>IF(OR(BB497="",BC497&lt;&gt;"",BD497&lt;&gt;""),"",COUNT($BA$6:BA496)+1)</f>
        <v/>
      </c>
      <c r="BB497" s="35" t="str">
        <f t="shared" si="335"/>
        <v/>
      </c>
      <c r="BC497" s="41" t="str">
        <f t="shared" si="333"/>
        <v>132</v>
      </c>
      <c r="BD497" s="34">
        <f>IF(ISNUMBER(MATCH(BB497,$BB$6:BB496,0)),2,"")</f>
        <v>2</v>
      </c>
      <c r="BE497" s="34" t="str">
        <f t="shared" si="334"/>
        <v/>
      </c>
      <c r="BK497" s="112"/>
      <c r="BL497" s="112"/>
    </row>
    <row r="498" spans="45:64" x14ac:dyDescent="0.25">
      <c r="AS498" s="5"/>
      <c r="AT498" s="16"/>
      <c r="AU498" s="16"/>
      <c r="AV498" s="108"/>
      <c r="AW498" s="109"/>
      <c r="BA498" s="91" t="str">
        <f>IF(OR(BB498="",BC498&lt;&gt;"",BD498&lt;&gt;""),"",COUNT($BA$6:BA497)+1)</f>
        <v/>
      </c>
      <c r="BB498" s="35" t="str">
        <f t="shared" si="335"/>
        <v/>
      </c>
      <c r="BC498" s="41" t="str">
        <f t="shared" si="333"/>
        <v>132</v>
      </c>
      <c r="BD498" s="34">
        <f>IF(ISNUMBER(MATCH(BB498,$BB$6:BB497,0)),2,"")</f>
        <v>2</v>
      </c>
      <c r="BE498" s="34" t="str">
        <f t="shared" si="334"/>
        <v/>
      </c>
      <c r="BK498" s="112"/>
      <c r="BL498" s="112"/>
    </row>
    <row r="499" spans="45:64" x14ac:dyDescent="0.25">
      <c r="AS499" s="5"/>
      <c r="AT499" s="16"/>
      <c r="AU499" s="16"/>
      <c r="AV499" s="108"/>
      <c r="AW499" s="109"/>
      <c r="BA499" s="91" t="str">
        <f>IF(OR(BB499="",BC499&lt;&gt;"",BD499&lt;&gt;""),"",COUNT($BA$6:BA498)+1)</f>
        <v/>
      </c>
      <c r="BB499" s="35" t="str">
        <f t="shared" si="335"/>
        <v/>
      </c>
      <c r="BC499" s="41" t="str">
        <f t="shared" si="333"/>
        <v>132</v>
      </c>
      <c r="BD499" s="34">
        <f>IF(ISNUMBER(MATCH(BB499,$BB$6:BB498,0)),2,"")</f>
        <v>2</v>
      </c>
      <c r="BE499" s="34" t="str">
        <f t="shared" si="334"/>
        <v/>
      </c>
      <c r="BK499" s="112"/>
      <c r="BL499" s="112"/>
    </row>
    <row r="500" spans="45:64" x14ac:dyDescent="0.25">
      <c r="AS500" s="5"/>
      <c r="AT500" s="16"/>
      <c r="AU500" s="16"/>
      <c r="AV500" s="108"/>
      <c r="AW500" s="109"/>
      <c r="BA500" s="91" t="str">
        <f>IF(OR(BB500="",BC500&lt;&gt;"",BD500&lt;&gt;""),"",COUNT($BA$6:BA499)+1)</f>
        <v/>
      </c>
      <c r="BB500" s="35" t="str">
        <f t="shared" si="335"/>
        <v/>
      </c>
      <c r="BC500" s="41" t="str">
        <f t="shared" si="333"/>
        <v>132</v>
      </c>
      <c r="BD500" s="34">
        <f>IF(ISNUMBER(MATCH(BB500,$BB$6:BB499,0)),2,"")</f>
        <v>2</v>
      </c>
      <c r="BE500" s="34" t="str">
        <f t="shared" si="334"/>
        <v/>
      </c>
      <c r="BK500" s="112"/>
      <c r="BL500" s="112"/>
    </row>
    <row r="501" spans="45:64" x14ac:dyDescent="0.25">
      <c r="AS501" s="5"/>
      <c r="AT501" s="16"/>
      <c r="AU501" s="16"/>
      <c r="AV501" s="108"/>
      <c r="AW501" s="109"/>
      <c r="BA501" s="91" t="str">
        <f>IF(OR(BB501="",BC501&lt;&gt;"",BD501&lt;&gt;""),"",COUNT($BA$6:BA500)+1)</f>
        <v/>
      </c>
      <c r="BB501" s="35" t="str">
        <f t="shared" si="335"/>
        <v/>
      </c>
      <c r="BC501" s="41" t="str">
        <f t="shared" si="333"/>
        <v>132</v>
      </c>
      <c r="BD501" s="34">
        <f>IF(ISNUMBER(MATCH(BB501,$BB$6:BB500,0)),2,"")</f>
        <v>2</v>
      </c>
      <c r="BE501" s="34" t="str">
        <f t="shared" si="334"/>
        <v/>
      </c>
      <c r="BK501" s="112"/>
      <c r="BL501" s="112"/>
    </row>
    <row r="502" spans="45:64" x14ac:dyDescent="0.25">
      <c r="AS502" s="5"/>
      <c r="AT502" s="16"/>
      <c r="AU502" s="16"/>
      <c r="AV502" s="108"/>
      <c r="AW502" s="109"/>
      <c r="BA502" s="91" t="str">
        <f>IF(OR(BB502="",BC502&lt;&gt;"",BD502&lt;&gt;""),"",COUNT($BA$6:BA501)+1)</f>
        <v/>
      </c>
      <c r="BB502" s="35" t="str">
        <f t="shared" si="335"/>
        <v/>
      </c>
      <c r="BC502" s="41" t="str">
        <f t="shared" si="333"/>
        <v>132</v>
      </c>
      <c r="BD502" s="34">
        <f>IF(ISNUMBER(MATCH(BB502,$BB$6:BB501,0)),2,"")</f>
        <v>2</v>
      </c>
      <c r="BE502" s="34" t="str">
        <f t="shared" si="334"/>
        <v/>
      </c>
      <c r="BK502" s="112"/>
      <c r="BL502" s="112"/>
    </row>
    <row r="503" spans="45:64" x14ac:dyDescent="0.25">
      <c r="AS503" s="5"/>
      <c r="AT503" s="16"/>
      <c r="AU503" s="16"/>
      <c r="AV503" s="108"/>
      <c r="AW503" s="109"/>
      <c r="BA503" s="91" t="str">
        <f>IF(OR(BB503="",BC503&lt;&gt;"",BD503&lt;&gt;""),"",COUNT($BA$6:BA502)+1)</f>
        <v/>
      </c>
      <c r="BB503" s="35" t="str">
        <f t="shared" si="335"/>
        <v/>
      </c>
      <c r="BC503" s="41" t="str">
        <f t="shared" si="333"/>
        <v>132</v>
      </c>
      <c r="BD503" s="34">
        <f>IF(ISNUMBER(MATCH(BB503,$BB$6:BB502,0)),2,"")</f>
        <v>2</v>
      </c>
      <c r="BE503" s="34" t="str">
        <f t="shared" si="334"/>
        <v/>
      </c>
      <c r="BK503" s="112"/>
      <c r="BL503" s="112"/>
    </row>
    <row r="504" spans="45:64" x14ac:dyDescent="0.25">
      <c r="AS504" s="5"/>
      <c r="AT504" s="16"/>
      <c r="AU504" s="16"/>
      <c r="AV504" s="108"/>
      <c r="AW504" s="109"/>
      <c r="BA504" s="91" t="str">
        <f>IF(OR(BB504="",BC504&lt;&gt;"",BD504&lt;&gt;""),"",COUNT($BA$6:BA503)+1)</f>
        <v/>
      </c>
      <c r="BB504" s="35" t="str">
        <f t="shared" si="335"/>
        <v/>
      </c>
      <c r="BC504" s="41" t="str">
        <f t="shared" si="333"/>
        <v>132</v>
      </c>
      <c r="BD504" s="34">
        <f>IF(ISNUMBER(MATCH(BB504,$BB$6:BB503,0)),2,"")</f>
        <v>2</v>
      </c>
      <c r="BE504" s="34" t="str">
        <f t="shared" si="334"/>
        <v/>
      </c>
      <c r="BK504" s="112"/>
      <c r="BL504" s="112"/>
    </row>
    <row r="505" spans="45:64" x14ac:dyDescent="0.25">
      <c r="AS505" s="5"/>
      <c r="AT505" s="16"/>
      <c r="AU505" s="16"/>
      <c r="AV505" s="108"/>
      <c r="AW505" s="109"/>
      <c r="BA505" s="91" t="str">
        <f>IF(OR(BB505="",BC505&lt;&gt;"",BD505&lt;&gt;""),"",COUNT($BA$6:BA504)+1)</f>
        <v/>
      </c>
      <c r="BB505" s="35" t="str">
        <f t="shared" si="335"/>
        <v/>
      </c>
      <c r="BC505" s="41" t="str">
        <f t="shared" si="333"/>
        <v>132</v>
      </c>
      <c r="BD505" s="34">
        <f>IF(ISNUMBER(MATCH(BB505,$BB$6:BB504,0)),2,"")</f>
        <v>2</v>
      </c>
      <c r="BE505" s="34" t="str">
        <f t="shared" si="334"/>
        <v/>
      </c>
      <c r="BK505" s="112"/>
      <c r="BL505" s="112"/>
    </row>
    <row r="506" spans="45:64" x14ac:dyDescent="0.25">
      <c r="AS506" s="5"/>
      <c r="AT506" s="16"/>
      <c r="AU506" s="16"/>
      <c r="AV506" s="108"/>
      <c r="AW506" s="109"/>
      <c r="BA506" s="91" t="str">
        <f>IF(OR(BB506="",BC506&lt;&gt;"",BD506&lt;&gt;""),"",COUNT($BA$6:BA505)+1)</f>
        <v/>
      </c>
      <c r="BB506" s="35" t="str">
        <f t="shared" si="335"/>
        <v/>
      </c>
      <c r="BC506" s="41" t="str">
        <f t="shared" si="333"/>
        <v>132</v>
      </c>
      <c r="BD506" s="34">
        <f>IF(ISNUMBER(MATCH(BB506,$BB$6:BB505,0)),2,"")</f>
        <v>2</v>
      </c>
      <c r="BE506" s="34" t="str">
        <f t="shared" si="334"/>
        <v/>
      </c>
      <c r="BK506" s="112"/>
      <c r="BL506" s="112"/>
    </row>
    <row r="507" spans="45:64" x14ac:dyDescent="0.25">
      <c r="BA507" s="91" t="str">
        <f>IF(OR(BB507="",BC507&lt;&gt;"",BD507&lt;&gt;""),"",COUNT($BA$6:BA506)+1)</f>
        <v/>
      </c>
      <c r="BB507" s="35" t="str">
        <f t="shared" si="335"/>
        <v/>
      </c>
      <c r="BC507" s="41" t="str">
        <f t="shared" si="333"/>
        <v>132</v>
      </c>
      <c r="BD507" s="34">
        <f>IF(ISNUMBER(MATCH(BB507,$BB$6:BB506,0)),2,"")</f>
        <v>2</v>
      </c>
      <c r="BE507" s="34" t="str">
        <f t="shared" ref="BE507:BE570" si="336">IFERROR(""&amp;INDEX($BB$7:$BB$806,MATCH(ROW(BA507)-ROW($BA$6),$BA$7:$BA$806,0),1),"")</f>
        <v/>
      </c>
      <c r="BK507" s="112"/>
      <c r="BL507" s="112"/>
    </row>
    <row r="508" spans="45:64" x14ac:dyDescent="0.25">
      <c r="BA508" s="91" t="str">
        <f>IF(OR(BB508="",BC508&lt;&gt;"",BD508&lt;&gt;""),"",COUNT($BA$6:BA507)+1)</f>
        <v/>
      </c>
      <c r="BB508" s="35" t="str">
        <f t="shared" si="335"/>
        <v/>
      </c>
      <c r="BC508" s="41" t="str">
        <f t="shared" si="333"/>
        <v>132</v>
      </c>
      <c r="BD508" s="34">
        <f>IF(ISNUMBER(MATCH(BB508,$BB$6:BB507,0)),2,"")</f>
        <v>2</v>
      </c>
      <c r="BE508" s="34" t="str">
        <f t="shared" si="336"/>
        <v/>
      </c>
      <c r="BK508" s="112"/>
      <c r="BL508" s="112"/>
    </row>
    <row r="509" spans="45:64" x14ac:dyDescent="0.25">
      <c r="BA509" s="91" t="str">
        <f>IF(OR(BB509="",BC509&lt;&gt;"",BD509&lt;&gt;""),"",COUNT($BA$6:BA508)+1)</f>
        <v/>
      </c>
      <c r="BB509" s="35" t="str">
        <f t="shared" si="335"/>
        <v/>
      </c>
      <c r="BC509" s="41" t="str">
        <f t="shared" si="333"/>
        <v>132</v>
      </c>
      <c r="BD509" s="34">
        <f>IF(ISNUMBER(MATCH(BB509,$BB$6:BB508,0)),2,"")</f>
        <v>2</v>
      </c>
      <c r="BE509" s="34" t="str">
        <f t="shared" si="336"/>
        <v/>
      </c>
      <c r="BK509" s="112"/>
      <c r="BL509" s="112"/>
    </row>
    <row r="510" spans="45:64" x14ac:dyDescent="0.25">
      <c r="BA510" s="91" t="str">
        <f>IF(OR(BB510="",BC510&lt;&gt;"",BD510&lt;&gt;""),"",COUNT($BA$6:BA509)+1)</f>
        <v/>
      </c>
      <c r="BB510" s="35" t="str">
        <f t="shared" si="335"/>
        <v/>
      </c>
      <c r="BC510" s="41" t="str">
        <f t="shared" si="333"/>
        <v>132</v>
      </c>
      <c r="BD510" s="34">
        <f>IF(ISNUMBER(MATCH(BB510,$BB$6:BB509,0)),2,"")</f>
        <v>2</v>
      </c>
      <c r="BE510" s="34" t="str">
        <f t="shared" si="336"/>
        <v/>
      </c>
      <c r="BK510" s="112"/>
      <c r="BL510" s="112"/>
    </row>
    <row r="511" spans="45:64" x14ac:dyDescent="0.25">
      <c r="BA511" s="91" t="str">
        <f>IF(OR(BB511="",BC511&lt;&gt;"",BD511&lt;&gt;""),"",COUNT($BA$6:BA510)+1)</f>
        <v/>
      </c>
      <c r="BB511" s="35" t="str">
        <f t="shared" si="335"/>
        <v/>
      </c>
      <c r="BC511" s="41" t="str">
        <f t="shared" si="333"/>
        <v>132</v>
      </c>
      <c r="BD511" s="34">
        <f>IF(ISNUMBER(MATCH(BB511,$BB$6:BB510,0)),2,"")</f>
        <v>2</v>
      </c>
      <c r="BE511" s="34" t="str">
        <f t="shared" si="336"/>
        <v/>
      </c>
      <c r="BK511" s="112"/>
      <c r="BL511" s="112"/>
    </row>
    <row r="512" spans="45:64" x14ac:dyDescent="0.25">
      <c r="BA512" s="91" t="str">
        <f>IF(OR(BB512="",BC512&lt;&gt;"",BD512&lt;&gt;""),"",COUNT($BA$6:BA511)+1)</f>
        <v/>
      </c>
      <c r="BB512" s="35" t="str">
        <f t="shared" si="335"/>
        <v/>
      </c>
      <c r="BC512" s="41" t="str">
        <f t="shared" si="333"/>
        <v>132</v>
      </c>
      <c r="BD512" s="34">
        <f>IF(ISNUMBER(MATCH(BB512,$BB$6:BB511,0)),2,"")</f>
        <v>2</v>
      </c>
      <c r="BE512" s="34" t="str">
        <f t="shared" si="336"/>
        <v/>
      </c>
      <c r="BK512" s="112"/>
      <c r="BL512" s="112"/>
    </row>
    <row r="513" spans="53:64" x14ac:dyDescent="0.25">
      <c r="BA513" s="91" t="str">
        <f>IF(OR(BB513="",BC513&lt;&gt;"",BD513&lt;&gt;""),"",COUNT($BA$6:BA512)+1)</f>
        <v/>
      </c>
      <c r="BB513" s="35" t="str">
        <f t="shared" si="335"/>
        <v/>
      </c>
      <c r="BC513" s="41" t="str">
        <f t="shared" si="333"/>
        <v>132</v>
      </c>
      <c r="BD513" s="34">
        <f>IF(ISNUMBER(MATCH(BB513,$BB$6:BB512,0)),2,"")</f>
        <v>2</v>
      </c>
      <c r="BE513" s="34" t="str">
        <f t="shared" si="336"/>
        <v/>
      </c>
      <c r="BK513" s="112"/>
      <c r="BL513" s="112"/>
    </row>
    <row r="514" spans="53:64" x14ac:dyDescent="0.25">
      <c r="BA514" s="91" t="str">
        <f>IF(OR(BB514="",BC514&lt;&gt;"",BD514&lt;&gt;""),"",COUNT($BA$6:BA513)+1)</f>
        <v/>
      </c>
      <c r="BB514" s="35" t="str">
        <f t="shared" si="335"/>
        <v/>
      </c>
      <c r="BC514" s="41" t="str">
        <f t="shared" si="333"/>
        <v>132</v>
      </c>
      <c r="BD514" s="34">
        <f>IF(ISNUMBER(MATCH(BB514,$BB$6:BB513,0)),2,"")</f>
        <v>2</v>
      </c>
      <c r="BE514" s="34" t="str">
        <f t="shared" si="336"/>
        <v/>
      </c>
      <c r="BK514" s="112"/>
      <c r="BL514" s="112"/>
    </row>
    <row r="515" spans="53:64" x14ac:dyDescent="0.25">
      <c r="BA515" s="91" t="str">
        <f>IF(OR(BB515="",BC515&lt;&gt;"",BD515&lt;&gt;""),"",COUNT($BA$6:BA514)+1)</f>
        <v/>
      </c>
      <c r="BB515" s="35" t="str">
        <f t="shared" si="335"/>
        <v/>
      </c>
      <c r="BC515" s="41" t="str">
        <f t="shared" si="333"/>
        <v>132</v>
      </c>
      <c r="BD515" s="34">
        <f>IF(ISNUMBER(MATCH(BB515,$BB$6:BB514,0)),2,"")</f>
        <v>2</v>
      </c>
      <c r="BE515" s="34" t="str">
        <f t="shared" si="336"/>
        <v/>
      </c>
      <c r="BK515" s="112"/>
      <c r="BL515" s="112"/>
    </row>
    <row r="516" spans="53:64" x14ac:dyDescent="0.25">
      <c r="BA516" s="91" t="str">
        <f>IF(OR(BB516="",BC516&lt;&gt;"",BD516&lt;&gt;""),"",COUNT($BA$6:BA515)+1)</f>
        <v/>
      </c>
      <c r="BB516" s="35" t="str">
        <f t="shared" si="335"/>
        <v/>
      </c>
      <c r="BC516" s="41" t="str">
        <f t="shared" si="333"/>
        <v>132</v>
      </c>
      <c r="BD516" s="34">
        <f>IF(ISNUMBER(MATCH(BB516,$BB$6:BB515,0)),2,"")</f>
        <v>2</v>
      </c>
      <c r="BE516" s="34" t="str">
        <f t="shared" si="336"/>
        <v/>
      </c>
      <c r="BK516" s="112"/>
      <c r="BL516" s="112"/>
    </row>
    <row r="517" spans="53:64" x14ac:dyDescent="0.25">
      <c r="BA517" s="91" t="str">
        <f>IF(OR(BB517="",BC517&lt;&gt;"",BD517&lt;&gt;""),"",COUNT($BA$6:BA516)+1)</f>
        <v/>
      </c>
      <c r="BB517" s="35" t="str">
        <f t="shared" si="335"/>
        <v/>
      </c>
      <c r="BC517" s="41" t="str">
        <f t="shared" si="333"/>
        <v>132</v>
      </c>
      <c r="BD517" s="34">
        <f>IF(ISNUMBER(MATCH(BB517,$BB$6:BB516,0)),2,"")</f>
        <v>2</v>
      </c>
      <c r="BE517" s="34" t="str">
        <f t="shared" si="336"/>
        <v/>
      </c>
      <c r="BK517" s="112"/>
      <c r="BL517" s="112"/>
    </row>
    <row r="518" spans="53:64" x14ac:dyDescent="0.25">
      <c r="BA518" s="91" t="str">
        <f>IF(OR(BB518="",BC518&lt;&gt;"",BD518&lt;&gt;""),"",COUNT($BA$6:BA517)+1)</f>
        <v/>
      </c>
      <c r="BB518" s="35" t="str">
        <f t="shared" si="335"/>
        <v/>
      </c>
      <c r="BC518" s="41" t="str">
        <f t="shared" si="333"/>
        <v>132</v>
      </c>
      <c r="BD518" s="34">
        <f>IF(ISNUMBER(MATCH(BB518,$BB$6:BB517,0)),2,"")</f>
        <v>2</v>
      </c>
      <c r="BE518" s="34" t="str">
        <f t="shared" si="336"/>
        <v/>
      </c>
      <c r="BK518" s="112"/>
      <c r="BL518" s="112"/>
    </row>
    <row r="519" spans="53:64" x14ac:dyDescent="0.25">
      <c r="BA519" s="91" t="str">
        <f>IF(OR(BB519="",BC519&lt;&gt;"",BD519&lt;&gt;""),"",COUNT($BA$6:BA518)+1)</f>
        <v/>
      </c>
      <c r="BB519" s="35" t="str">
        <f t="shared" si="335"/>
        <v/>
      </c>
      <c r="BC519" s="41" t="str">
        <f t="shared" si="333"/>
        <v>132</v>
      </c>
      <c r="BD519" s="34">
        <f>IF(ISNUMBER(MATCH(BB519,$BB$6:BB518,0)),2,"")</f>
        <v>2</v>
      </c>
      <c r="BE519" s="34" t="str">
        <f t="shared" si="336"/>
        <v/>
      </c>
      <c r="BK519" s="112"/>
      <c r="BL519" s="112"/>
    </row>
    <row r="520" spans="53:64" x14ac:dyDescent="0.25">
      <c r="BA520" s="91" t="str">
        <f>IF(OR(BB520="",BC520&lt;&gt;"",BD520&lt;&gt;""),"",COUNT($BA$6:BA519)+1)</f>
        <v/>
      </c>
      <c r="BB520" s="35" t="str">
        <f t="shared" si="335"/>
        <v/>
      </c>
      <c r="BC520" s="41" t="str">
        <f t="shared" ref="BC520:BC583" si="337">IFERROR(MATCH(BB520,$T$7:$T$406,0) &amp; BD520,"")</f>
        <v>132</v>
      </c>
      <c r="BD520" s="34">
        <f>IF(ISNUMBER(MATCH(BB520,$BB$6:BB519,0)),2,"")</f>
        <v>2</v>
      </c>
      <c r="BE520" s="34" t="str">
        <f t="shared" si="336"/>
        <v/>
      </c>
      <c r="BK520" s="112"/>
      <c r="BL520" s="112"/>
    </row>
    <row r="521" spans="53:64" x14ac:dyDescent="0.25">
      <c r="BA521" s="91" t="str">
        <f>IF(OR(BB521="",BC521&lt;&gt;"",BD521&lt;&gt;""),"",COUNT($BA$6:BA520)+1)</f>
        <v/>
      </c>
      <c r="BB521" s="35" t="str">
        <f t="shared" si="335"/>
        <v/>
      </c>
      <c r="BC521" s="41" t="str">
        <f t="shared" si="337"/>
        <v>132</v>
      </c>
      <c r="BD521" s="34">
        <f>IF(ISNUMBER(MATCH(BB521,$BB$6:BB520,0)),2,"")</f>
        <v>2</v>
      </c>
      <c r="BE521" s="34" t="str">
        <f t="shared" si="336"/>
        <v/>
      </c>
      <c r="BK521" s="112"/>
      <c r="BL521" s="112"/>
    </row>
    <row r="522" spans="53:64" x14ac:dyDescent="0.25">
      <c r="BA522" s="91" t="str">
        <f>IF(OR(BB522="",BC522&lt;&gt;"",BD522&lt;&gt;""),"",COUNT($BA$6:BA521)+1)</f>
        <v/>
      </c>
      <c r="BB522" s="35" t="str">
        <f t="shared" si="335"/>
        <v/>
      </c>
      <c r="BC522" s="41" t="str">
        <f t="shared" si="337"/>
        <v>132</v>
      </c>
      <c r="BD522" s="34">
        <f>IF(ISNUMBER(MATCH(BB522,$BB$6:BB521,0)),2,"")</f>
        <v>2</v>
      </c>
      <c r="BE522" s="34" t="str">
        <f t="shared" si="336"/>
        <v/>
      </c>
      <c r="BK522" s="112"/>
      <c r="BL522" s="112"/>
    </row>
    <row r="523" spans="53:64" x14ac:dyDescent="0.25">
      <c r="BA523" s="91" t="str">
        <f>IF(OR(BB523="",BC523&lt;&gt;"",BD523&lt;&gt;""),"",COUNT($BA$6:BA522)+1)</f>
        <v/>
      </c>
      <c r="BB523" s="35" t="str">
        <f t="shared" si="335"/>
        <v/>
      </c>
      <c r="BC523" s="41" t="str">
        <f t="shared" si="337"/>
        <v>132</v>
      </c>
      <c r="BD523" s="34">
        <f>IF(ISNUMBER(MATCH(BB523,$BB$6:BB522,0)),2,"")</f>
        <v>2</v>
      </c>
      <c r="BE523" s="34" t="str">
        <f t="shared" si="336"/>
        <v/>
      </c>
      <c r="BK523" s="112"/>
      <c r="BL523" s="112"/>
    </row>
    <row r="524" spans="53:64" x14ac:dyDescent="0.25">
      <c r="BA524" s="91" t="str">
        <f>IF(OR(BB524="",BC524&lt;&gt;"",BD524&lt;&gt;""),"",COUNT($BA$6:BA523)+1)</f>
        <v/>
      </c>
      <c r="BB524" s="35" t="str">
        <f t="shared" si="335"/>
        <v/>
      </c>
      <c r="BC524" s="41" t="str">
        <f t="shared" si="337"/>
        <v>132</v>
      </c>
      <c r="BD524" s="34">
        <f>IF(ISNUMBER(MATCH(BB524,$BB$6:BB523,0)),2,"")</f>
        <v>2</v>
      </c>
      <c r="BE524" s="34" t="str">
        <f t="shared" si="336"/>
        <v/>
      </c>
      <c r="BK524" s="112"/>
      <c r="BL524" s="112"/>
    </row>
    <row r="525" spans="53:64" x14ac:dyDescent="0.25">
      <c r="BA525" s="91" t="str">
        <f>IF(OR(BB525="",BC525&lt;&gt;"",BD525&lt;&gt;""),"",COUNT($BA$6:BA524)+1)</f>
        <v/>
      </c>
      <c r="BB525" s="35" t="str">
        <f t="shared" si="335"/>
        <v/>
      </c>
      <c r="BC525" s="41" t="str">
        <f t="shared" si="337"/>
        <v>132</v>
      </c>
      <c r="BD525" s="34">
        <f>IF(ISNUMBER(MATCH(BB525,$BB$6:BB524,0)),2,"")</f>
        <v>2</v>
      </c>
      <c r="BE525" s="34" t="str">
        <f t="shared" si="336"/>
        <v/>
      </c>
      <c r="BK525" s="112"/>
      <c r="BL525" s="112"/>
    </row>
    <row r="526" spans="53:64" x14ac:dyDescent="0.25">
      <c r="BA526" s="91" t="str">
        <f>IF(OR(BB526="",BC526&lt;&gt;"",BD526&lt;&gt;""),"",COUNT($BA$6:BA525)+1)</f>
        <v/>
      </c>
      <c r="BB526" s="35" t="str">
        <f t="shared" si="335"/>
        <v/>
      </c>
      <c r="BC526" s="41" t="str">
        <f t="shared" si="337"/>
        <v>132</v>
      </c>
      <c r="BD526" s="34">
        <f>IF(ISNUMBER(MATCH(BB526,$BB$6:BB525,0)),2,"")</f>
        <v>2</v>
      </c>
      <c r="BE526" s="34" t="str">
        <f t="shared" si="336"/>
        <v/>
      </c>
      <c r="BK526" s="112"/>
      <c r="BL526" s="112"/>
    </row>
    <row r="527" spans="53:64" x14ac:dyDescent="0.25">
      <c r="BA527" s="91" t="str">
        <f>IF(OR(BB527="",BC527&lt;&gt;"",BD527&lt;&gt;""),"",COUNT($BA$6:BA526)+1)</f>
        <v/>
      </c>
      <c r="BB527" s="35" t="str">
        <f t="shared" si="335"/>
        <v/>
      </c>
      <c r="BC527" s="41" t="str">
        <f t="shared" si="337"/>
        <v>132</v>
      </c>
      <c r="BD527" s="34">
        <f>IF(ISNUMBER(MATCH(BB527,$BB$6:BB526,0)),2,"")</f>
        <v>2</v>
      </c>
      <c r="BE527" s="34" t="str">
        <f t="shared" si="336"/>
        <v/>
      </c>
      <c r="BK527" s="112"/>
      <c r="BL527" s="112"/>
    </row>
    <row r="528" spans="53:64" x14ac:dyDescent="0.25">
      <c r="BA528" s="91" t="str">
        <f>IF(OR(BB528="",BC528&lt;&gt;"",BD528&lt;&gt;""),"",COUNT($BA$6:BA527)+1)</f>
        <v/>
      </c>
      <c r="BB528" s="35" t="str">
        <f t="shared" si="335"/>
        <v/>
      </c>
      <c r="BC528" s="41" t="str">
        <f t="shared" si="337"/>
        <v>132</v>
      </c>
      <c r="BD528" s="34">
        <f>IF(ISNUMBER(MATCH(BB528,$BB$6:BB527,0)),2,"")</f>
        <v>2</v>
      </c>
      <c r="BE528" s="34" t="str">
        <f t="shared" si="336"/>
        <v/>
      </c>
      <c r="BK528" s="112"/>
      <c r="BL528" s="112"/>
    </row>
    <row r="529" spans="53:64" x14ac:dyDescent="0.25">
      <c r="BA529" s="91" t="str">
        <f>IF(OR(BB529="",BC529&lt;&gt;"",BD529&lt;&gt;""),"",COUNT($BA$6:BA528)+1)</f>
        <v/>
      </c>
      <c r="BB529" s="35" t="str">
        <f t="shared" si="335"/>
        <v/>
      </c>
      <c r="BC529" s="41" t="str">
        <f t="shared" si="337"/>
        <v>132</v>
      </c>
      <c r="BD529" s="34">
        <f>IF(ISNUMBER(MATCH(BB529,$BB$6:BB528,0)),2,"")</f>
        <v>2</v>
      </c>
      <c r="BE529" s="34" t="str">
        <f t="shared" si="336"/>
        <v/>
      </c>
      <c r="BK529" s="112"/>
      <c r="BL529" s="112"/>
    </row>
    <row r="530" spans="53:64" x14ac:dyDescent="0.25">
      <c r="BA530" s="91" t="str">
        <f>IF(OR(BB530="",BC530&lt;&gt;"",BD530&lt;&gt;""),"",COUNT($BA$6:BA529)+1)</f>
        <v/>
      </c>
      <c r="BB530" s="35" t="str">
        <f t="shared" si="335"/>
        <v/>
      </c>
      <c r="BC530" s="41" t="str">
        <f t="shared" si="337"/>
        <v>132</v>
      </c>
      <c r="BD530" s="34">
        <f>IF(ISNUMBER(MATCH(BB530,$BB$6:BB529,0)),2,"")</f>
        <v>2</v>
      </c>
      <c r="BE530" s="34" t="str">
        <f t="shared" si="336"/>
        <v/>
      </c>
      <c r="BK530" s="112"/>
      <c r="BL530" s="112"/>
    </row>
    <row r="531" spans="53:64" x14ac:dyDescent="0.25">
      <c r="BA531" s="91" t="str">
        <f>IF(OR(BB531="",BC531&lt;&gt;"",BD531&lt;&gt;""),"",COUNT($BA$6:BA530)+1)</f>
        <v/>
      </c>
      <c r="BB531" s="35" t="str">
        <f t="shared" si="335"/>
        <v/>
      </c>
      <c r="BC531" s="41" t="str">
        <f t="shared" si="337"/>
        <v>132</v>
      </c>
      <c r="BD531" s="34">
        <f>IF(ISNUMBER(MATCH(BB531,$BB$6:BB530,0)),2,"")</f>
        <v>2</v>
      </c>
      <c r="BE531" s="34" t="str">
        <f t="shared" si="336"/>
        <v/>
      </c>
      <c r="BK531" s="112"/>
      <c r="BL531" s="112"/>
    </row>
    <row r="532" spans="53:64" x14ac:dyDescent="0.25">
      <c r="BA532" s="91" t="str">
        <f>IF(OR(BB532="",BC532&lt;&gt;"",BD532&lt;&gt;""),"",COUNT($BA$6:BA531)+1)</f>
        <v/>
      </c>
      <c r="BB532" s="35" t="str">
        <f t="shared" si="335"/>
        <v/>
      </c>
      <c r="BC532" s="41" t="str">
        <f t="shared" si="337"/>
        <v>132</v>
      </c>
      <c r="BD532" s="34">
        <f>IF(ISNUMBER(MATCH(BB532,$BB$6:BB531,0)),2,"")</f>
        <v>2</v>
      </c>
      <c r="BE532" s="34" t="str">
        <f t="shared" si="336"/>
        <v/>
      </c>
      <c r="BK532" s="112"/>
      <c r="BL532" s="112"/>
    </row>
    <row r="533" spans="53:64" x14ac:dyDescent="0.25">
      <c r="BA533" s="91" t="str">
        <f>IF(OR(BB533="",BC533&lt;&gt;"",BD533&lt;&gt;""),"",COUNT($BA$6:BA532)+1)</f>
        <v/>
      </c>
      <c r="BB533" s="35" t="str">
        <f t="shared" si="335"/>
        <v/>
      </c>
      <c r="BC533" s="41" t="str">
        <f t="shared" si="337"/>
        <v>132</v>
      </c>
      <c r="BD533" s="34">
        <f>IF(ISNUMBER(MATCH(BB533,$BB$6:BB532,0)),2,"")</f>
        <v>2</v>
      </c>
      <c r="BE533" s="34" t="str">
        <f t="shared" si="336"/>
        <v/>
      </c>
      <c r="BK533" s="112"/>
      <c r="BL533" s="112"/>
    </row>
    <row r="534" spans="53:64" x14ac:dyDescent="0.25">
      <c r="BA534" s="91" t="str">
        <f>IF(OR(BB534="",BC534&lt;&gt;"",BD534&lt;&gt;""),"",COUNT($BA$6:BA533)+1)</f>
        <v/>
      </c>
      <c r="BB534" s="35" t="str">
        <f t="shared" si="335"/>
        <v/>
      </c>
      <c r="BC534" s="41" t="str">
        <f t="shared" si="337"/>
        <v>132</v>
      </c>
      <c r="BD534" s="34">
        <f>IF(ISNUMBER(MATCH(BB534,$BB$6:BB533,0)),2,"")</f>
        <v>2</v>
      </c>
      <c r="BE534" s="34" t="str">
        <f t="shared" si="336"/>
        <v/>
      </c>
      <c r="BK534" s="112"/>
      <c r="BL534" s="112"/>
    </row>
    <row r="535" spans="53:64" x14ac:dyDescent="0.25">
      <c r="BA535" s="91" t="str">
        <f>IF(OR(BB535="",BC535&lt;&gt;"",BD535&lt;&gt;""),"",COUNT($BA$6:BA534)+1)</f>
        <v/>
      </c>
      <c r="BB535" s="35" t="str">
        <f t="shared" si="335"/>
        <v/>
      </c>
      <c r="BC535" s="41" t="str">
        <f t="shared" si="337"/>
        <v>132</v>
      </c>
      <c r="BD535" s="34">
        <f>IF(ISNUMBER(MATCH(BB535,$BB$6:BB534,0)),2,"")</f>
        <v>2</v>
      </c>
      <c r="BE535" s="34" t="str">
        <f t="shared" si="336"/>
        <v/>
      </c>
      <c r="BK535" s="112"/>
      <c r="BL535" s="112"/>
    </row>
    <row r="536" spans="53:64" x14ac:dyDescent="0.25">
      <c r="BA536" s="91" t="str">
        <f>IF(OR(BB536="",BC536&lt;&gt;"",BD536&lt;&gt;""),"",COUNT($BA$6:BA535)+1)</f>
        <v/>
      </c>
      <c r="BB536" s="35" t="str">
        <f t="shared" si="335"/>
        <v/>
      </c>
      <c r="BC536" s="41" t="str">
        <f t="shared" si="337"/>
        <v>132</v>
      </c>
      <c r="BD536" s="34">
        <f>IF(ISNUMBER(MATCH(BB536,$BB$6:BB535,0)),2,"")</f>
        <v>2</v>
      </c>
      <c r="BE536" s="34" t="str">
        <f t="shared" si="336"/>
        <v/>
      </c>
      <c r="BK536" s="112"/>
      <c r="BL536" s="112"/>
    </row>
    <row r="537" spans="53:64" x14ac:dyDescent="0.25">
      <c r="BA537" s="91" t="str">
        <f>IF(OR(BB537="",BC537&lt;&gt;"",BD537&lt;&gt;""),"",COUNT($BA$6:BA536)+1)</f>
        <v/>
      </c>
      <c r="BB537" s="35" t="str">
        <f t="shared" ref="BB537:BB600" si="338">IF(OR(AY136="",ISNUMBER(FIND("100",AY136,1)) ),"",""&amp;AY136)</f>
        <v/>
      </c>
      <c r="BC537" s="41" t="str">
        <f t="shared" si="337"/>
        <v>132</v>
      </c>
      <c r="BD537" s="34">
        <f>IF(ISNUMBER(MATCH(BB537,$BB$6:BB536,0)),2,"")</f>
        <v>2</v>
      </c>
      <c r="BE537" s="34" t="str">
        <f t="shared" si="336"/>
        <v/>
      </c>
      <c r="BK537" s="112"/>
      <c r="BL537" s="112"/>
    </row>
    <row r="538" spans="53:64" x14ac:dyDescent="0.25">
      <c r="BA538" s="91" t="str">
        <f>IF(OR(BB538="",BC538&lt;&gt;"",BD538&lt;&gt;""),"",COUNT($BA$6:BA537)+1)</f>
        <v/>
      </c>
      <c r="BB538" s="35" t="str">
        <f t="shared" si="338"/>
        <v/>
      </c>
      <c r="BC538" s="41" t="str">
        <f t="shared" si="337"/>
        <v>132</v>
      </c>
      <c r="BD538" s="34">
        <f>IF(ISNUMBER(MATCH(BB538,$BB$6:BB537,0)),2,"")</f>
        <v>2</v>
      </c>
      <c r="BE538" s="34" t="str">
        <f t="shared" si="336"/>
        <v/>
      </c>
      <c r="BK538" s="112"/>
      <c r="BL538" s="112"/>
    </row>
    <row r="539" spans="53:64" x14ac:dyDescent="0.25">
      <c r="BA539" s="91" t="str">
        <f>IF(OR(BB539="",BC539&lt;&gt;"",BD539&lt;&gt;""),"",COUNT($BA$6:BA538)+1)</f>
        <v/>
      </c>
      <c r="BB539" s="35" t="str">
        <f t="shared" si="338"/>
        <v/>
      </c>
      <c r="BC539" s="41" t="str">
        <f t="shared" si="337"/>
        <v>132</v>
      </c>
      <c r="BD539" s="34">
        <f>IF(ISNUMBER(MATCH(BB539,$BB$6:BB538,0)),2,"")</f>
        <v>2</v>
      </c>
      <c r="BE539" s="34" t="str">
        <f t="shared" si="336"/>
        <v/>
      </c>
      <c r="BK539" s="112"/>
      <c r="BL539" s="112"/>
    </row>
    <row r="540" spans="53:64" x14ac:dyDescent="0.25">
      <c r="BA540" s="91" t="str">
        <f>IF(OR(BB540="",BC540&lt;&gt;"",BD540&lt;&gt;""),"",COUNT($BA$6:BA539)+1)</f>
        <v/>
      </c>
      <c r="BB540" s="35" t="str">
        <f t="shared" si="338"/>
        <v/>
      </c>
      <c r="BC540" s="41" t="str">
        <f t="shared" si="337"/>
        <v>132</v>
      </c>
      <c r="BD540" s="34">
        <f>IF(ISNUMBER(MATCH(BB540,$BB$6:BB539,0)),2,"")</f>
        <v>2</v>
      </c>
      <c r="BE540" s="34" t="str">
        <f t="shared" si="336"/>
        <v/>
      </c>
      <c r="BK540" s="112"/>
      <c r="BL540" s="112"/>
    </row>
    <row r="541" spans="53:64" x14ac:dyDescent="0.25">
      <c r="BA541" s="91" t="str">
        <f>IF(OR(BB541="",BC541&lt;&gt;"",BD541&lt;&gt;""),"",COUNT($BA$6:BA540)+1)</f>
        <v/>
      </c>
      <c r="BB541" s="35" t="str">
        <f t="shared" si="338"/>
        <v/>
      </c>
      <c r="BC541" s="41" t="str">
        <f t="shared" si="337"/>
        <v>132</v>
      </c>
      <c r="BD541" s="34">
        <f>IF(ISNUMBER(MATCH(BB541,$BB$6:BB540,0)),2,"")</f>
        <v>2</v>
      </c>
      <c r="BE541" s="34" t="str">
        <f t="shared" si="336"/>
        <v/>
      </c>
      <c r="BK541" s="112"/>
      <c r="BL541" s="112"/>
    </row>
    <row r="542" spans="53:64" x14ac:dyDescent="0.25">
      <c r="BA542" s="91" t="str">
        <f>IF(OR(BB542="",BC542&lt;&gt;"",BD542&lt;&gt;""),"",COUNT($BA$6:BA541)+1)</f>
        <v/>
      </c>
      <c r="BB542" s="35" t="str">
        <f t="shared" si="338"/>
        <v/>
      </c>
      <c r="BC542" s="41" t="str">
        <f t="shared" si="337"/>
        <v>132</v>
      </c>
      <c r="BD542" s="34">
        <f>IF(ISNUMBER(MATCH(BB542,$BB$6:BB541,0)),2,"")</f>
        <v>2</v>
      </c>
      <c r="BE542" s="34" t="str">
        <f t="shared" si="336"/>
        <v/>
      </c>
      <c r="BK542" s="112"/>
      <c r="BL542" s="112"/>
    </row>
    <row r="543" spans="53:64" x14ac:dyDescent="0.25">
      <c r="BA543" s="91" t="str">
        <f>IF(OR(BB543="",BC543&lt;&gt;"",BD543&lt;&gt;""),"",COUNT($BA$6:BA542)+1)</f>
        <v/>
      </c>
      <c r="BB543" s="35" t="str">
        <f t="shared" si="338"/>
        <v/>
      </c>
      <c r="BC543" s="41" t="str">
        <f t="shared" si="337"/>
        <v>132</v>
      </c>
      <c r="BD543" s="34">
        <f>IF(ISNUMBER(MATCH(BB543,$BB$6:BB542,0)),2,"")</f>
        <v>2</v>
      </c>
      <c r="BE543" s="34" t="str">
        <f t="shared" si="336"/>
        <v/>
      </c>
      <c r="BK543" s="112"/>
      <c r="BL543" s="112"/>
    </row>
    <row r="544" spans="53:64" x14ac:dyDescent="0.25">
      <c r="BA544" s="91" t="str">
        <f>IF(OR(BB544="",BC544&lt;&gt;"",BD544&lt;&gt;""),"",COUNT($BA$6:BA543)+1)</f>
        <v/>
      </c>
      <c r="BB544" s="35" t="str">
        <f t="shared" si="338"/>
        <v/>
      </c>
      <c r="BC544" s="41" t="str">
        <f t="shared" si="337"/>
        <v>132</v>
      </c>
      <c r="BD544" s="34">
        <f>IF(ISNUMBER(MATCH(BB544,$BB$6:BB543,0)),2,"")</f>
        <v>2</v>
      </c>
      <c r="BE544" s="34" t="str">
        <f t="shared" si="336"/>
        <v/>
      </c>
      <c r="BK544" s="112"/>
      <c r="BL544" s="112"/>
    </row>
    <row r="545" spans="53:64" x14ac:dyDescent="0.25">
      <c r="BA545" s="91" t="str">
        <f>IF(OR(BB545="",BC545&lt;&gt;"",BD545&lt;&gt;""),"",COUNT($BA$6:BA544)+1)</f>
        <v/>
      </c>
      <c r="BB545" s="35" t="str">
        <f t="shared" si="338"/>
        <v/>
      </c>
      <c r="BC545" s="41" t="str">
        <f t="shared" si="337"/>
        <v>132</v>
      </c>
      <c r="BD545" s="34">
        <f>IF(ISNUMBER(MATCH(BB545,$BB$6:BB544,0)),2,"")</f>
        <v>2</v>
      </c>
      <c r="BE545" s="34" t="str">
        <f t="shared" si="336"/>
        <v/>
      </c>
      <c r="BK545" s="112"/>
      <c r="BL545" s="112"/>
    </row>
    <row r="546" spans="53:64" x14ac:dyDescent="0.25">
      <c r="BA546" s="91" t="str">
        <f>IF(OR(BB546="",BC546&lt;&gt;"",BD546&lt;&gt;""),"",COUNT($BA$6:BA545)+1)</f>
        <v/>
      </c>
      <c r="BB546" s="35" t="str">
        <f t="shared" si="338"/>
        <v/>
      </c>
      <c r="BC546" s="41" t="str">
        <f t="shared" si="337"/>
        <v>132</v>
      </c>
      <c r="BD546" s="34">
        <f>IF(ISNUMBER(MATCH(BB546,$BB$6:BB545,0)),2,"")</f>
        <v>2</v>
      </c>
      <c r="BE546" s="34" t="str">
        <f t="shared" si="336"/>
        <v/>
      </c>
      <c r="BK546" s="112"/>
      <c r="BL546" s="112"/>
    </row>
    <row r="547" spans="53:64" x14ac:dyDescent="0.25">
      <c r="BA547" s="91" t="str">
        <f>IF(OR(BB547="",BC547&lt;&gt;"",BD547&lt;&gt;""),"",COUNT($BA$6:BA546)+1)</f>
        <v/>
      </c>
      <c r="BB547" s="35" t="str">
        <f t="shared" si="338"/>
        <v/>
      </c>
      <c r="BC547" s="41" t="str">
        <f t="shared" si="337"/>
        <v>132</v>
      </c>
      <c r="BD547" s="34">
        <f>IF(ISNUMBER(MATCH(BB547,$BB$6:BB546,0)),2,"")</f>
        <v>2</v>
      </c>
      <c r="BE547" s="34" t="str">
        <f t="shared" si="336"/>
        <v/>
      </c>
      <c r="BK547" s="112"/>
      <c r="BL547" s="112"/>
    </row>
    <row r="548" spans="53:64" x14ac:dyDescent="0.25">
      <c r="BA548" s="91" t="str">
        <f>IF(OR(BB548="",BC548&lt;&gt;"",BD548&lt;&gt;""),"",COUNT($BA$6:BA547)+1)</f>
        <v/>
      </c>
      <c r="BB548" s="35" t="str">
        <f t="shared" si="338"/>
        <v/>
      </c>
      <c r="BC548" s="41" t="str">
        <f t="shared" si="337"/>
        <v>132</v>
      </c>
      <c r="BD548" s="34">
        <f>IF(ISNUMBER(MATCH(BB548,$BB$6:BB547,0)),2,"")</f>
        <v>2</v>
      </c>
      <c r="BE548" s="34" t="str">
        <f t="shared" si="336"/>
        <v/>
      </c>
      <c r="BK548" s="112"/>
      <c r="BL548" s="112"/>
    </row>
    <row r="549" spans="53:64" x14ac:dyDescent="0.25">
      <c r="BA549" s="91" t="str">
        <f>IF(OR(BB549="",BC549&lt;&gt;"",BD549&lt;&gt;""),"",COUNT($BA$6:BA548)+1)</f>
        <v/>
      </c>
      <c r="BB549" s="35" t="str">
        <f t="shared" si="338"/>
        <v/>
      </c>
      <c r="BC549" s="41" t="str">
        <f t="shared" si="337"/>
        <v>132</v>
      </c>
      <c r="BD549" s="34">
        <f>IF(ISNUMBER(MATCH(BB549,$BB$6:BB548,0)),2,"")</f>
        <v>2</v>
      </c>
      <c r="BE549" s="34" t="str">
        <f t="shared" si="336"/>
        <v/>
      </c>
      <c r="BK549" s="112"/>
      <c r="BL549" s="112"/>
    </row>
    <row r="550" spans="53:64" x14ac:dyDescent="0.25">
      <c r="BA550" s="91" t="str">
        <f>IF(OR(BB550="",BC550&lt;&gt;"",BD550&lt;&gt;""),"",COUNT($BA$6:BA549)+1)</f>
        <v/>
      </c>
      <c r="BB550" s="35" t="str">
        <f t="shared" si="338"/>
        <v/>
      </c>
      <c r="BC550" s="41" t="str">
        <f t="shared" si="337"/>
        <v>132</v>
      </c>
      <c r="BD550" s="34">
        <f>IF(ISNUMBER(MATCH(BB550,$BB$6:BB549,0)),2,"")</f>
        <v>2</v>
      </c>
      <c r="BE550" s="34" t="str">
        <f t="shared" si="336"/>
        <v/>
      </c>
      <c r="BK550" s="112"/>
      <c r="BL550" s="112"/>
    </row>
    <row r="551" spans="53:64" x14ac:dyDescent="0.25">
      <c r="BA551" s="91" t="str">
        <f>IF(OR(BB551="",BC551&lt;&gt;"",BD551&lt;&gt;""),"",COUNT($BA$6:BA550)+1)</f>
        <v/>
      </c>
      <c r="BB551" s="35" t="str">
        <f t="shared" si="338"/>
        <v/>
      </c>
      <c r="BC551" s="41" t="str">
        <f t="shared" si="337"/>
        <v>132</v>
      </c>
      <c r="BD551" s="34">
        <f>IF(ISNUMBER(MATCH(BB551,$BB$6:BB550,0)),2,"")</f>
        <v>2</v>
      </c>
      <c r="BE551" s="34" t="str">
        <f t="shared" si="336"/>
        <v/>
      </c>
      <c r="BK551" s="112"/>
      <c r="BL551" s="112"/>
    </row>
    <row r="552" spans="53:64" x14ac:dyDescent="0.25">
      <c r="BA552" s="91" t="str">
        <f>IF(OR(BB552="",BC552&lt;&gt;"",BD552&lt;&gt;""),"",COUNT($BA$6:BA551)+1)</f>
        <v/>
      </c>
      <c r="BB552" s="35" t="str">
        <f t="shared" si="338"/>
        <v/>
      </c>
      <c r="BC552" s="41" t="str">
        <f t="shared" si="337"/>
        <v>132</v>
      </c>
      <c r="BD552" s="34">
        <f>IF(ISNUMBER(MATCH(BB552,$BB$6:BB551,0)),2,"")</f>
        <v>2</v>
      </c>
      <c r="BE552" s="34" t="str">
        <f t="shared" si="336"/>
        <v/>
      </c>
      <c r="BK552" s="112"/>
      <c r="BL552" s="112"/>
    </row>
    <row r="553" spans="53:64" x14ac:dyDescent="0.25">
      <c r="BA553" s="91" t="str">
        <f>IF(OR(BB553="",BC553&lt;&gt;"",BD553&lt;&gt;""),"",COUNT($BA$6:BA552)+1)</f>
        <v/>
      </c>
      <c r="BB553" s="35" t="str">
        <f t="shared" si="338"/>
        <v/>
      </c>
      <c r="BC553" s="41" t="str">
        <f t="shared" si="337"/>
        <v>132</v>
      </c>
      <c r="BD553" s="34">
        <f>IF(ISNUMBER(MATCH(BB553,$BB$6:BB552,0)),2,"")</f>
        <v>2</v>
      </c>
      <c r="BE553" s="34" t="str">
        <f t="shared" si="336"/>
        <v/>
      </c>
      <c r="BK553" s="112"/>
      <c r="BL553" s="112"/>
    </row>
    <row r="554" spans="53:64" x14ac:dyDescent="0.25">
      <c r="BA554" s="91" t="str">
        <f>IF(OR(BB554="",BC554&lt;&gt;"",BD554&lt;&gt;""),"",COUNT($BA$6:BA553)+1)</f>
        <v/>
      </c>
      <c r="BB554" s="35" t="str">
        <f t="shared" si="338"/>
        <v/>
      </c>
      <c r="BC554" s="41" t="str">
        <f t="shared" si="337"/>
        <v>132</v>
      </c>
      <c r="BD554" s="34">
        <f>IF(ISNUMBER(MATCH(BB554,$BB$6:BB553,0)),2,"")</f>
        <v>2</v>
      </c>
      <c r="BE554" s="34" t="str">
        <f t="shared" si="336"/>
        <v/>
      </c>
      <c r="BK554" s="112"/>
      <c r="BL554" s="112"/>
    </row>
    <row r="555" spans="53:64" x14ac:dyDescent="0.25">
      <c r="BA555" s="91" t="str">
        <f>IF(OR(BB555="",BC555&lt;&gt;"",BD555&lt;&gt;""),"",COUNT($BA$6:BA554)+1)</f>
        <v/>
      </c>
      <c r="BB555" s="35" t="str">
        <f t="shared" si="338"/>
        <v/>
      </c>
      <c r="BC555" s="41" t="str">
        <f t="shared" si="337"/>
        <v>132</v>
      </c>
      <c r="BD555" s="34">
        <f>IF(ISNUMBER(MATCH(BB555,$BB$6:BB554,0)),2,"")</f>
        <v>2</v>
      </c>
      <c r="BE555" s="34" t="str">
        <f t="shared" si="336"/>
        <v/>
      </c>
      <c r="BK555" s="112"/>
      <c r="BL555" s="112"/>
    </row>
    <row r="556" spans="53:64" x14ac:dyDescent="0.25">
      <c r="BA556" s="91" t="str">
        <f>IF(OR(BB556="",BC556&lt;&gt;"",BD556&lt;&gt;""),"",COUNT($BA$6:BA555)+1)</f>
        <v/>
      </c>
      <c r="BB556" s="35" t="str">
        <f t="shared" si="338"/>
        <v/>
      </c>
      <c r="BC556" s="41" t="str">
        <f t="shared" si="337"/>
        <v>132</v>
      </c>
      <c r="BD556" s="34">
        <f>IF(ISNUMBER(MATCH(BB556,$BB$6:BB555,0)),2,"")</f>
        <v>2</v>
      </c>
      <c r="BE556" s="34" t="str">
        <f t="shared" si="336"/>
        <v/>
      </c>
      <c r="BK556" s="112"/>
      <c r="BL556" s="112"/>
    </row>
    <row r="557" spans="53:64" x14ac:dyDescent="0.25">
      <c r="BA557" s="91" t="str">
        <f>IF(OR(BB557="",BC557&lt;&gt;"",BD557&lt;&gt;""),"",COUNT($BA$6:BA556)+1)</f>
        <v/>
      </c>
      <c r="BB557" s="35" t="str">
        <f t="shared" si="338"/>
        <v/>
      </c>
      <c r="BC557" s="41" t="str">
        <f t="shared" si="337"/>
        <v>132</v>
      </c>
      <c r="BD557" s="34">
        <f>IF(ISNUMBER(MATCH(BB557,$BB$6:BB556,0)),2,"")</f>
        <v>2</v>
      </c>
      <c r="BE557" s="34" t="str">
        <f t="shared" si="336"/>
        <v/>
      </c>
      <c r="BK557" s="112"/>
      <c r="BL557" s="112"/>
    </row>
    <row r="558" spans="53:64" x14ac:dyDescent="0.25">
      <c r="BA558" s="91" t="str">
        <f>IF(OR(BB558="",BC558&lt;&gt;"",BD558&lt;&gt;""),"",COUNT($BA$6:BA557)+1)</f>
        <v/>
      </c>
      <c r="BB558" s="35" t="str">
        <f t="shared" si="338"/>
        <v/>
      </c>
      <c r="BC558" s="41" t="str">
        <f t="shared" si="337"/>
        <v>132</v>
      </c>
      <c r="BD558" s="34">
        <f>IF(ISNUMBER(MATCH(BB558,$BB$6:BB557,0)),2,"")</f>
        <v>2</v>
      </c>
      <c r="BE558" s="34" t="str">
        <f t="shared" si="336"/>
        <v/>
      </c>
      <c r="BK558" s="112"/>
      <c r="BL558" s="112"/>
    </row>
    <row r="559" spans="53:64" x14ac:dyDescent="0.25">
      <c r="BA559" s="91" t="str">
        <f>IF(OR(BB559="",BC559&lt;&gt;"",BD559&lt;&gt;""),"",COUNT($BA$6:BA558)+1)</f>
        <v/>
      </c>
      <c r="BB559" s="35" t="str">
        <f t="shared" si="338"/>
        <v/>
      </c>
      <c r="BC559" s="41" t="str">
        <f t="shared" si="337"/>
        <v>132</v>
      </c>
      <c r="BD559" s="34">
        <f>IF(ISNUMBER(MATCH(BB559,$BB$6:BB558,0)),2,"")</f>
        <v>2</v>
      </c>
      <c r="BE559" s="34" t="str">
        <f t="shared" si="336"/>
        <v/>
      </c>
      <c r="BK559" s="112"/>
      <c r="BL559" s="112"/>
    </row>
    <row r="560" spans="53:64" x14ac:dyDescent="0.25">
      <c r="BA560" s="91" t="str">
        <f>IF(OR(BB560="",BC560&lt;&gt;"",BD560&lt;&gt;""),"",COUNT($BA$6:BA559)+1)</f>
        <v/>
      </c>
      <c r="BB560" s="35" t="str">
        <f t="shared" si="338"/>
        <v/>
      </c>
      <c r="BC560" s="41" t="str">
        <f t="shared" si="337"/>
        <v>132</v>
      </c>
      <c r="BD560" s="34">
        <f>IF(ISNUMBER(MATCH(BB560,$BB$6:BB559,0)),2,"")</f>
        <v>2</v>
      </c>
      <c r="BE560" s="34" t="str">
        <f t="shared" si="336"/>
        <v/>
      </c>
      <c r="BK560" s="112"/>
      <c r="BL560" s="112"/>
    </row>
    <row r="561" spans="53:64" x14ac:dyDescent="0.25">
      <c r="BA561" s="91" t="str">
        <f>IF(OR(BB561="",BC561&lt;&gt;"",BD561&lt;&gt;""),"",COUNT($BA$6:BA560)+1)</f>
        <v/>
      </c>
      <c r="BB561" s="35" t="str">
        <f t="shared" si="338"/>
        <v/>
      </c>
      <c r="BC561" s="41" t="str">
        <f t="shared" si="337"/>
        <v>132</v>
      </c>
      <c r="BD561" s="34">
        <f>IF(ISNUMBER(MATCH(BB561,$BB$6:BB560,0)),2,"")</f>
        <v>2</v>
      </c>
      <c r="BE561" s="34" t="str">
        <f t="shared" si="336"/>
        <v/>
      </c>
      <c r="BK561" s="112"/>
      <c r="BL561" s="112"/>
    </row>
    <row r="562" spans="53:64" x14ac:dyDescent="0.25">
      <c r="BA562" s="91" t="str">
        <f>IF(OR(BB562="",BC562&lt;&gt;"",BD562&lt;&gt;""),"",COUNT($BA$6:BA561)+1)</f>
        <v/>
      </c>
      <c r="BB562" s="35" t="str">
        <f t="shared" si="338"/>
        <v/>
      </c>
      <c r="BC562" s="41" t="str">
        <f t="shared" si="337"/>
        <v>132</v>
      </c>
      <c r="BD562" s="34">
        <f>IF(ISNUMBER(MATCH(BB562,$BB$6:BB561,0)),2,"")</f>
        <v>2</v>
      </c>
      <c r="BE562" s="34" t="str">
        <f t="shared" si="336"/>
        <v/>
      </c>
      <c r="BK562" s="112"/>
      <c r="BL562" s="112"/>
    </row>
    <row r="563" spans="53:64" x14ac:dyDescent="0.25">
      <c r="BA563" s="91" t="str">
        <f>IF(OR(BB563="",BC563&lt;&gt;"",BD563&lt;&gt;""),"",COUNT($BA$6:BA562)+1)</f>
        <v/>
      </c>
      <c r="BB563" s="35" t="str">
        <f t="shared" si="338"/>
        <v/>
      </c>
      <c r="BC563" s="41" t="str">
        <f t="shared" si="337"/>
        <v>132</v>
      </c>
      <c r="BD563" s="34">
        <f>IF(ISNUMBER(MATCH(BB563,$BB$6:BB562,0)),2,"")</f>
        <v>2</v>
      </c>
      <c r="BE563" s="34" t="str">
        <f t="shared" si="336"/>
        <v/>
      </c>
      <c r="BK563" s="112"/>
      <c r="BL563" s="112"/>
    </row>
    <row r="564" spans="53:64" x14ac:dyDescent="0.25">
      <c r="BA564" s="91" t="str">
        <f>IF(OR(BB564="",BC564&lt;&gt;"",BD564&lt;&gt;""),"",COUNT($BA$6:BA563)+1)</f>
        <v/>
      </c>
      <c r="BB564" s="35" t="str">
        <f t="shared" si="338"/>
        <v/>
      </c>
      <c r="BC564" s="41" t="str">
        <f t="shared" si="337"/>
        <v>132</v>
      </c>
      <c r="BD564" s="34">
        <f>IF(ISNUMBER(MATCH(BB564,$BB$6:BB563,0)),2,"")</f>
        <v>2</v>
      </c>
      <c r="BE564" s="34" t="str">
        <f t="shared" si="336"/>
        <v/>
      </c>
      <c r="BK564" s="112"/>
      <c r="BL564" s="112"/>
    </row>
    <row r="565" spans="53:64" x14ac:dyDescent="0.25">
      <c r="BA565" s="91" t="str">
        <f>IF(OR(BB565="",BC565&lt;&gt;"",BD565&lt;&gt;""),"",COUNT($BA$6:BA564)+1)</f>
        <v/>
      </c>
      <c r="BB565" s="35" t="str">
        <f t="shared" si="338"/>
        <v/>
      </c>
      <c r="BC565" s="41" t="str">
        <f t="shared" si="337"/>
        <v>132</v>
      </c>
      <c r="BD565" s="34">
        <f>IF(ISNUMBER(MATCH(BB565,$BB$6:BB564,0)),2,"")</f>
        <v>2</v>
      </c>
      <c r="BE565" s="34" t="str">
        <f t="shared" si="336"/>
        <v/>
      </c>
      <c r="BK565" s="112"/>
      <c r="BL565" s="112"/>
    </row>
    <row r="566" spans="53:64" x14ac:dyDescent="0.25">
      <c r="BA566" s="91" t="str">
        <f>IF(OR(BB566="",BC566&lt;&gt;"",BD566&lt;&gt;""),"",COUNT($BA$6:BA565)+1)</f>
        <v/>
      </c>
      <c r="BB566" s="35" t="str">
        <f t="shared" si="338"/>
        <v/>
      </c>
      <c r="BC566" s="41" t="str">
        <f t="shared" si="337"/>
        <v>132</v>
      </c>
      <c r="BD566" s="34">
        <f>IF(ISNUMBER(MATCH(BB566,$BB$6:BB565,0)),2,"")</f>
        <v>2</v>
      </c>
      <c r="BE566" s="34" t="str">
        <f t="shared" si="336"/>
        <v/>
      </c>
      <c r="BK566" s="112"/>
      <c r="BL566" s="112"/>
    </row>
    <row r="567" spans="53:64" x14ac:dyDescent="0.25">
      <c r="BA567" s="91" t="str">
        <f>IF(OR(BB567="",BC567&lt;&gt;"",BD567&lt;&gt;""),"",COUNT($BA$6:BA566)+1)</f>
        <v/>
      </c>
      <c r="BB567" s="35" t="str">
        <f t="shared" si="338"/>
        <v/>
      </c>
      <c r="BC567" s="41" t="str">
        <f t="shared" si="337"/>
        <v>132</v>
      </c>
      <c r="BD567" s="34">
        <f>IF(ISNUMBER(MATCH(BB567,$BB$6:BB566,0)),2,"")</f>
        <v>2</v>
      </c>
      <c r="BE567" s="34" t="str">
        <f t="shared" si="336"/>
        <v/>
      </c>
      <c r="BK567" s="112"/>
      <c r="BL567" s="112"/>
    </row>
    <row r="568" spans="53:64" x14ac:dyDescent="0.25">
      <c r="BA568" s="91" t="str">
        <f>IF(OR(BB568="",BC568&lt;&gt;"",BD568&lt;&gt;""),"",COUNT($BA$6:BA567)+1)</f>
        <v/>
      </c>
      <c r="BB568" s="35" t="str">
        <f t="shared" si="338"/>
        <v/>
      </c>
      <c r="BC568" s="41" t="str">
        <f t="shared" si="337"/>
        <v>132</v>
      </c>
      <c r="BD568" s="34">
        <f>IF(ISNUMBER(MATCH(BB568,$BB$6:BB567,0)),2,"")</f>
        <v>2</v>
      </c>
      <c r="BE568" s="34" t="str">
        <f t="shared" si="336"/>
        <v/>
      </c>
      <c r="BK568" s="112"/>
      <c r="BL568" s="112"/>
    </row>
    <row r="569" spans="53:64" x14ac:dyDescent="0.25">
      <c r="BA569" s="91" t="str">
        <f>IF(OR(BB569="",BC569&lt;&gt;"",BD569&lt;&gt;""),"",COUNT($BA$6:BA568)+1)</f>
        <v/>
      </c>
      <c r="BB569" s="35" t="str">
        <f t="shared" si="338"/>
        <v/>
      </c>
      <c r="BC569" s="41" t="str">
        <f t="shared" si="337"/>
        <v>132</v>
      </c>
      <c r="BD569" s="34">
        <f>IF(ISNUMBER(MATCH(BB569,$BB$6:BB568,0)),2,"")</f>
        <v>2</v>
      </c>
      <c r="BE569" s="34" t="str">
        <f t="shared" si="336"/>
        <v/>
      </c>
      <c r="BK569" s="112"/>
      <c r="BL569" s="112"/>
    </row>
    <row r="570" spans="53:64" x14ac:dyDescent="0.25">
      <c r="BA570" s="91" t="str">
        <f>IF(OR(BB570="",BC570&lt;&gt;"",BD570&lt;&gt;""),"",COUNT($BA$6:BA569)+1)</f>
        <v/>
      </c>
      <c r="BB570" s="35" t="str">
        <f t="shared" si="338"/>
        <v/>
      </c>
      <c r="BC570" s="41" t="str">
        <f t="shared" si="337"/>
        <v>132</v>
      </c>
      <c r="BD570" s="34">
        <f>IF(ISNUMBER(MATCH(BB570,$BB$6:BB569,0)),2,"")</f>
        <v>2</v>
      </c>
      <c r="BE570" s="34" t="str">
        <f t="shared" si="336"/>
        <v/>
      </c>
      <c r="BK570" s="112"/>
      <c r="BL570" s="112"/>
    </row>
    <row r="571" spans="53:64" x14ac:dyDescent="0.25">
      <c r="BA571" s="91" t="str">
        <f>IF(OR(BB571="",BC571&lt;&gt;"",BD571&lt;&gt;""),"",COUNT($BA$6:BA570)+1)</f>
        <v/>
      </c>
      <c r="BB571" s="35" t="str">
        <f t="shared" si="338"/>
        <v/>
      </c>
      <c r="BC571" s="41" t="str">
        <f t="shared" si="337"/>
        <v>132</v>
      </c>
      <c r="BD571" s="34">
        <f>IF(ISNUMBER(MATCH(BB571,$BB$6:BB570,0)),2,"")</f>
        <v>2</v>
      </c>
      <c r="BE571" s="34" t="str">
        <f t="shared" ref="BE571:BE634" si="339">IFERROR(""&amp;INDEX($BB$7:$BB$806,MATCH(ROW(BA571)-ROW($BA$6),$BA$7:$BA$806,0),1),"")</f>
        <v/>
      </c>
      <c r="BK571" s="112"/>
      <c r="BL571" s="112"/>
    </row>
    <row r="572" spans="53:64" x14ac:dyDescent="0.25">
      <c r="BA572" s="91" t="str">
        <f>IF(OR(BB572="",BC572&lt;&gt;"",BD572&lt;&gt;""),"",COUNT($BA$6:BA571)+1)</f>
        <v/>
      </c>
      <c r="BB572" s="35" t="str">
        <f t="shared" si="338"/>
        <v/>
      </c>
      <c r="BC572" s="41" t="str">
        <f t="shared" si="337"/>
        <v>132</v>
      </c>
      <c r="BD572" s="34">
        <f>IF(ISNUMBER(MATCH(BB572,$BB$6:BB571,0)),2,"")</f>
        <v>2</v>
      </c>
      <c r="BE572" s="34" t="str">
        <f t="shared" si="339"/>
        <v/>
      </c>
      <c r="BK572" s="112"/>
      <c r="BL572" s="112"/>
    </row>
    <row r="573" spans="53:64" x14ac:dyDescent="0.25">
      <c r="BA573" s="91" t="str">
        <f>IF(OR(BB573="",BC573&lt;&gt;"",BD573&lt;&gt;""),"",COUNT($BA$6:BA572)+1)</f>
        <v/>
      </c>
      <c r="BB573" s="35" t="str">
        <f t="shared" si="338"/>
        <v/>
      </c>
      <c r="BC573" s="41" t="str">
        <f t="shared" si="337"/>
        <v>132</v>
      </c>
      <c r="BD573" s="34">
        <f>IF(ISNUMBER(MATCH(BB573,$BB$6:BB572,0)),2,"")</f>
        <v>2</v>
      </c>
      <c r="BE573" s="34" t="str">
        <f t="shared" si="339"/>
        <v/>
      </c>
      <c r="BK573" s="112"/>
      <c r="BL573" s="112"/>
    </row>
    <row r="574" spans="53:64" x14ac:dyDescent="0.25">
      <c r="BA574" s="91" t="str">
        <f>IF(OR(BB574="",BC574&lt;&gt;"",BD574&lt;&gt;""),"",COUNT($BA$6:BA573)+1)</f>
        <v/>
      </c>
      <c r="BB574" s="35" t="str">
        <f t="shared" si="338"/>
        <v/>
      </c>
      <c r="BC574" s="41" t="str">
        <f t="shared" si="337"/>
        <v>132</v>
      </c>
      <c r="BD574" s="34">
        <f>IF(ISNUMBER(MATCH(BB574,$BB$6:BB573,0)),2,"")</f>
        <v>2</v>
      </c>
      <c r="BE574" s="34" t="str">
        <f t="shared" si="339"/>
        <v/>
      </c>
      <c r="BK574" s="112"/>
      <c r="BL574" s="112"/>
    </row>
    <row r="575" spans="53:64" x14ac:dyDescent="0.25">
      <c r="BA575" s="91" t="str">
        <f>IF(OR(BB575="",BC575&lt;&gt;"",BD575&lt;&gt;""),"",COUNT($BA$6:BA574)+1)</f>
        <v/>
      </c>
      <c r="BB575" s="35" t="str">
        <f t="shared" si="338"/>
        <v/>
      </c>
      <c r="BC575" s="41" t="str">
        <f t="shared" si="337"/>
        <v>132</v>
      </c>
      <c r="BD575" s="34">
        <f>IF(ISNUMBER(MATCH(BB575,$BB$6:BB574,0)),2,"")</f>
        <v>2</v>
      </c>
      <c r="BE575" s="34" t="str">
        <f t="shared" si="339"/>
        <v/>
      </c>
      <c r="BK575" s="112"/>
      <c r="BL575" s="112"/>
    </row>
    <row r="576" spans="53:64" x14ac:dyDescent="0.25">
      <c r="BA576" s="91" t="str">
        <f>IF(OR(BB576="",BC576&lt;&gt;"",BD576&lt;&gt;""),"",COUNT($BA$6:BA575)+1)</f>
        <v/>
      </c>
      <c r="BB576" s="35" t="str">
        <f t="shared" si="338"/>
        <v/>
      </c>
      <c r="BC576" s="41" t="str">
        <f t="shared" si="337"/>
        <v>132</v>
      </c>
      <c r="BD576" s="34">
        <f>IF(ISNUMBER(MATCH(BB576,$BB$6:BB575,0)),2,"")</f>
        <v>2</v>
      </c>
      <c r="BE576" s="34" t="str">
        <f t="shared" si="339"/>
        <v/>
      </c>
      <c r="BK576" s="112"/>
      <c r="BL576" s="112"/>
    </row>
    <row r="577" spans="53:64" x14ac:dyDescent="0.25">
      <c r="BA577" s="91" t="str">
        <f>IF(OR(BB577="",BC577&lt;&gt;"",BD577&lt;&gt;""),"",COUNT($BA$6:BA576)+1)</f>
        <v/>
      </c>
      <c r="BB577" s="35" t="str">
        <f t="shared" si="338"/>
        <v/>
      </c>
      <c r="BC577" s="41" t="str">
        <f t="shared" si="337"/>
        <v>132</v>
      </c>
      <c r="BD577" s="34">
        <f>IF(ISNUMBER(MATCH(BB577,$BB$6:BB576,0)),2,"")</f>
        <v>2</v>
      </c>
      <c r="BE577" s="34" t="str">
        <f t="shared" si="339"/>
        <v/>
      </c>
      <c r="BK577" s="112"/>
      <c r="BL577" s="112"/>
    </row>
    <row r="578" spans="53:64" x14ac:dyDescent="0.25">
      <c r="BA578" s="91" t="str">
        <f>IF(OR(BB578="",BC578&lt;&gt;"",BD578&lt;&gt;""),"",COUNT($BA$6:BA577)+1)</f>
        <v/>
      </c>
      <c r="BB578" s="35" t="str">
        <f t="shared" si="338"/>
        <v/>
      </c>
      <c r="BC578" s="41" t="str">
        <f t="shared" si="337"/>
        <v>132</v>
      </c>
      <c r="BD578" s="34">
        <f>IF(ISNUMBER(MATCH(BB578,$BB$6:BB577,0)),2,"")</f>
        <v>2</v>
      </c>
      <c r="BE578" s="34" t="str">
        <f t="shared" si="339"/>
        <v/>
      </c>
      <c r="BK578" s="112"/>
      <c r="BL578" s="112"/>
    </row>
    <row r="579" spans="53:64" x14ac:dyDescent="0.25">
      <c r="BA579" s="91" t="str">
        <f>IF(OR(BB579="",BC579&lt;&gt;"",BD579&lt;&gt;""),"",COUNT($BA$6:BA578)+1)</f>
        <v/>
      </c>
      <c r="BB579" s="35" t="str">
        <f t="shared" si="338"/>
        <v/>
      </c>
      <c r="BC579" s="41" t="str">
        <f t="shared" si="337"/>
        <v>132</v>
      </c>
      <c r="BD579" s="34">
        <f>IF(ISNUMBER(MATCH(BB579,$BB$6:BB578,0)),2,"")</f>
        <v>2</v>
      </c>
      <c r="BE579" s="34" t="str">
        <f t="shared" si="339"/>
        <v/>
      </c>
      <c r="BK579" s="112"/>
      <c r="BL579" s="112"/>
    </row>
    <row r="580" spans="53:64" x14ac:dyDescent="0.25">
      <c r="BA580" s="91" t="str">
        <f>IF(OR(BB580="",BC580&lt;&gt;"",BD580&lt;&gt;""),"",COUNT($BA$6:BA579)+1)</f>
        <v/>
      </c>
      <c r="BB580" s="35" t="str">
        <f t="shared" si="338"/>
        <v/>
      </c>
      <c r="BC580" s="41" t="str">
        <f t="shared" si="337"/>
        <v>132</v>
      </c>
      <c r="BD580" s="34">
        <f>IF(ISNUMBER(MATCH(BB580,$BB$6:BB579,0)),2,"")</f>
        <v>2</v>
      </c>
      <c r="BE580" s="34" t="str">
        <f t="shared" si="339"/>
        <v/>
      </c>
      <c r="BK580" s="112"/>
      <c r="BL580" s="112"/>
    </row>
    <row r="581" spans="53:64" x14ac:dyDescent="0.25">
      <c r="BA581" s="91" t="str">
        <f>IF(OR(BB581="",BC581&lt;&gt;"",BD581&lt;&gt;""),"",COUNT($BA$6:BA580)+1)</f>
        <v/>
      </c>
      <c r="BB581" s="35" t="str">
        <f t="shared" si="338"/>
        <v/>
      </c>
      <c r="BC581" s="41" t="str">
        <f t="shared" si="337"/>
        <v>132</v>
      </c>
      <c r="BD581" s="34">
        <f>IF(ISNUMBER(MATCH(BB581,$BB$6:BB580,0)),2,"")</f>
        <v>2</v>
      </c>
      <c r="BE581" s="34" t="str">
        <f t="shared" si="339"/>
        <v/>
      </c>
      <c r="BK581" s="112"/>
      <c r="BL581" s="112"/>
    </row>
    <row r="582" spans="53:64" x14ac:dyDescent="0.25">
      <c r="BA582" s="91" t="str">
        <f>IF(OR(BB582="",BC582&lt;&gt;"",BD582&lt;&gt;""),"",COUNT($BA$6:BA581)+1)</f>
        <v/>
      </c>
      <c r="BB582" s="35" t="str">
        <f t="shared" si="338"/>
        <v/>
      </c>
      <c r="BC582" s="41" t="str">
        <f t="shared" si="337"/>
        <v>132</v>
      </c>
      <c r="BD582" s="34">
        <f>IF(ISNUMBER(MATCH(BB582,$BB$6:BB581,0)),2,"")</f>
        <v>2</v>
      </c>
      <c r="BE582" s="34" t="str">
        <f t="shared" si="339"/>
        <v/>
      </c>
      <c r="BK582" s="112"/>
      <c r="BL582" s="112"/>
    </row>
    <row r="583" spans="53:64" x14ac:dyDescent="0.25">
      <c r="BA583" s="91" t="str">
        <f>IF(OR(BB583="",BC583&lt;&gt;"",BD583&lt;&gt;""),"",COUNT($BA$6:BA582)+1)</f>
        <v/>
      </c>
      <c r="BB583" s="35" t="str">
        <f t="shared" si="338"/>
        <v/>
      </c>
      <c r="BC583" s="41" t="str">
        <f t="shared" si="337"/>
        <v>132</v>
      </c>
      <c r="BD583" s="34">
        <f>IF(ISNUMBER(MATCH(BB583,$BB$6:BB582,0)),2,"")</f>
        <v>2</v>
      </c>
      <c r="BE583" s="34" t="str">
        <f t="shared" si="339"/>
        <v/>
      </c>
      <c r="BK583" s="112"/>
      <c r="BL583" s="112"/>
    </row>
    <row r="584" spans="53:64" x14ac:dyDescent="0.25">
      <c r="BA584" s="91" t="str">
        <f>IF(OR(BB584="",BC584&lt;&gt;"",BD584&lt;&gt;""),"",COUNT($BA$6:BA583)+1)</f>
        <v/>
      </c>
      <c r="BB584" s="35" t="str">
        <f t="shared" si="338"/>
        <v/>
      </c>
      <c r="BC584" s="41" t="str">
        <f t="shared" ref="BC584:BC647" si="340">IFERROR(MATCH(BB584,$T$7:$T$406,0) &amp; BD584,"")</f>
        <v>132</v>
      </c>
      <c r="BD584" s="34">
        <f>IF(ISNUMBER(MATCH(BB584,$BB$6:BB583,0)),2,"")</f>
        <v>2</v>
      </c>
      <c r="BE584" s="34" t="str">
        <f t="shared" si="339"/>
        <v/>
      </c>
      <c r="BK584" s="112"/>
      <c r="BL584" s="112"/>
    </row>
    <row r="585" spans="53:64" x14ac:dyDescent="0.25">
      <c r="BA585" s="91" t="str">
        <f>IF(OR(BB585="",BC585&lt;&gt;"",BD585&lt;&gt;""),"",COUNT($BA$6:BA584)+1)</f>
        <v/>
      </c>
      <c r="BB585" s="35" t="str">
        <f t="shared" si="338"/>
        <v/>
      </c>
      <c r="BC585" s="41" t="str">
        <f t="shared" si="340"/>
        <v>132</v>
      </c>
      <c r="BD585" s="34">
        <f>IF(ISNUMBER(MATCH(BB585,$BB$6:BB584,0)),2,"")</f>
        <v>2</v>
      </c>
      <c r="BE585" s="34" t="str">
        <f t="shared" si="339"/>
        <v/>
      </c>
      <c r="BK585" s="112"/>
      <c r="BL585" s="112"/>
    </row>
    <row r="586" spans="53:64" x14ac:dyDescent="0.25">
      <c r="BA586" s="91" t="str">
        <f>IF(OR(BB586="",BC586&lt;&gt;"",BD586&lt;&gt;""),"",COUNT($BA$6:BA585)+1)</f>
        <v/>
      </c>
      <c r="BB586" s="35" t="str">
        <f t="shared" si="338"/>
        <v/>
      </c>
      <c r="BC586" s="41" t="str">
        <f t="shared" si="340"/>
        <v>132</v>
      </c>
      <c r="BD586" s="34">
        <f>IF(ISNUMBER(MATCH(BB586,$BB$6:BB585,0)),2,"")</f>
        <v>2</v>
      </c>
      <c r="BE586" s="34" t="str">
        <f t="shared" si="339"/>
        <v/>
      </c>
      <c r="BK586" s="112"/>
      <c r="BL586" s="112"/>
    </row>
    <row r="587" spans="53:64" x14ac:dyDescent="0.25">
      <c r="BA587" s="91" t="str">
        <f>IF(OR(BB587="",BC587&lt;&gt;"",BD587&lt;&gt;""),"",COUNT($BA$6:BA586)+1)</f>
        <v/>
      </c>
      <c r="BB587" s="35" t="str">
        <f t="shared" si="338"/>
        <v/>
      </c>
      <c r="BC587" s="41" t="str">
        <f t="shared" si="340"/>
        <v>132</v>
      </c>
      <c r="BD587" s="34">
        <f>IF(ISNUMBER(MATCH(BB587,$BB$6:BB586,0)),2,"")</f>
        <v>2</v>
      </c>
      <c r="BE587" s="34" t="str">
        <f t="shared" si="339"/>
        <v/>
      </c>
      <c r="BK587" s="112"/>
      <c r="BL587" s="112"/>
    </row>
    <row r="588" spans="53:64" x14ac:dyDescent="0.25">
      <c r="BA588" s="91" t="str">
        <f>IF(OR(BB588="",BC588&lt;&gt;"",BD588&lt;&gt;""),"",COUNT($BA$6:BA587)+1)</f>
        <v/>
      </c>
      <c r="BB588" s="35" t="str">
        <f t="shared" si="338"/>
        <v/>
      </c>
      <c r="BC588" s="41" t="str">
        <f t="shared" si="340"/>
        <v>132</v>
      </c>
      <c r="BD588" s="34">
        <f>IF(ISNUMBER(MATCH(BB588,$BB$6:BB587,0)),2,"")</f>
        <v>2</v>
      </c>
      <c r="BE588" s="34" t="str">
        <f t="shared" si="339"/>
        <v/>
      </c>
      <c r="BK588" s="112"/>
      <c r="BL588" s="112"/>
    </row>
    <row r="589" spans="53:64" x14ac:dyDescent="0.25">
      <c r="BA589" s="91" t="str">
        <f>IF(OR(BB589="",BC589&lt;&gt;"",BD589&lt;&gt;""),"",COUNT($BA$6:BA588)+1)</f>
        <v/>
      </c>
      <c r="BB589" s="35" t="str">
        <f t="shared" si="338"/>
        <v/>
      </c>
      <c r="BC589" s="41" t="str">
        <f t="shared" si="340"/>
        <v>132</v>
      </c>
      <c r="BD589" s="34">
        <f>IF(ISNUMBER(MATCH(BB589,$BB$6:BB588,0)),2,"")</f>
        <v>2</v>
      </c>
      <c r="BE589" s="34" t="str">
        <f t="shared" si="339"/>
        <v/>
      </c>
      <c r="BK589" s="112"/>
      <c r="BL589" s="112"/>
    </row>
    <row r="590" spans="53:64" x14ac:dyDescent="0.25">
      <c r="BA590" s="91" t="str">
        <f>IF(OR(BB590="",BC590&lt;&gt;"",BD590&lt;&gt;""),"",COUNT($BA$6:BA589)+1)</f>
        <v/>
      </c>
      <c r="BB590" s="35" t="str">
        <f t="shared" si="338"/>
        <v/>
      </c>
      <c r="BC590" s="41" t="str">
        <f t="shared" si="340"/>
        <v>132</v>
      </c>
      <c r="BD590" s="34">
        <f>IF(ISNUMBER(MATCH(BB590,$BB$6:BB589,0)),2,"")</f>
        <v>2</v>
      </c>
      <c r="BE590" s="34" t="str">
        <f t="shared" si="339"/>
        <v/>
      </c>
      <c r="BK590" s="112"/>
      <c r="BL590" s="112"/>
    </row>
    <row r="591" spans="53:64" x14ac:dyDescent="0.25">
      <c r="BA591" s="91" t="str">
        <f>IF(OR(BB591="",BC591&lt;&gt;"",BD591&lt;&gt;""),"",COUNT($BA$6:BA590)+1)</f>
        <v/>
      </c>
      <c r="BB591" s="35" t="str">
        <f t="shared" si="338"/>
        <v/>
      </c>
      <c r="BC591" s="41" t="str">
        <f t="shared" si="340"/>
        <v>132</v>
      </c>
      <c r="BD591" s="34">
        <f>IF(ISNUMBER(MATCH(BB591,$BB$6:BB590,0)),2,"")</f>
        <v>2</v>
      </c>
      <c r="BE591" s="34" t="str">
        <f t="shared" si="339"/>
        <v/>
      </c>
      <c r="BK591" s="112"/>
      <c r="BL591" s="112"/>
    </row>
    <row r="592" spans="53:64" x14ac:dyDescent="0.25">
      <c r="BA592" s="91" t="str">
        <f>IF(OR(BB592="",BC592&lt;&gt;"",BD592&lt;&gt;""),"",COUNT($BA$6:BA591)+1)</f>
        <v/>
      </c>
      <c r="BB592" s="35" t="str">
        <f t="shared" si="338"/>
        <v/>
      </c>
      <c r="BC592" s="41" t="str">
        <f t="shared" si="340"/>
        <v>132</v>
      </c>
      <c r="BD592" s="34">
        <f>IF(ISNUMBER(MATCH(BB592,$BB$6:BB591,0)),2,"")</f>
        <v>2</v>
      </c>
      <c r="BE592" s="34" t="str">
        <f t="shared" si="339"/>
        <v/>
      </c>
      <c r="BK592" s="112"/>
      <c r="BL592" s="112"/>
    </row>
    <row r="593" spans="53:64" x14ac:dyDescent="0.25">
      <c r="BA593" s="91" t="str">
        <f>IF(OR(BB593="",BC593&lt;&gt;"",BD593&lt;&gt;""),"",COUNT($BA$6:BA592)+1)</f>
        <v/>
      </c>
      <c r="BB593" s="35" t="str">
        <f t="shared" si="338"/>
        <v/>
      </c>
      <c r="BC593" s="41" t="str">
        <f t="shared" si="340"/>
        <v>132</v>
      </c>
      <c r="BD593" s="34">
        <f>IF(ISNUMBER(MATCH(BB593,$BB$6:BB592,0)),2,"")</f>
        <v>2</v>
      </c>
      <c r="BE593" s="34" t="str">
        <f t="shared" si="339"/>
        <v/>
      </c>
      <c r="BK593" s="112"/>
      <c r="BL593" s="112"/>
    </row>
    <row r="594" spans="53:64" x14ac:dyDescent="0.25">
      <c r="BA594" s="91" t="str">
        <f>IF(OR(BB594="",BC594&lt;&gt;"",BD594&lt;&gt;""),"",COUNT($BA$6:BA593)+1)</f>
        <v/>
      </c>
      <c r="BB594" s="35" t="str">
        <f t="shared" si="338"/>
        <v/>
      </c>
      <c r="BC594" s="41" t="str">
        <f t="shared" si="340"/>
        <v>132</v>
      </c>
      <c r="BD594" s="34">
        <f>IF(ISNUMBER(MATCH(BB594,$BB$6:BB593,0)),2,"")</f>
        <v>2</v>
      </c>
      <c r="BE594" s="34" t="str">
        <f t="shared" si="339"/>
        <v/>
      </c>
      <c r="BK594" s="112"/>
      <c r="BL594" s="112"/>
    </row>
    <row r="595" spans="53:64" x14ac:dyDescent="0.25">
      <c r="BA595" s="91" t="str">
        <f>IF(OR(BB595="",BC595&lt;&gt;"",BD595&lt;&gt;""),"",COUNT($BA$6:BA594)+1)</f>
        <v/>
      </c>
      <c r="BB595" s="35" t="str">
        <f t="shared" si="338"/>
        <v/>
      </c>
      <c r="BC595" s="41" t="str">
        <f t="shared" si="340"/>
        <v>132</v>
      </c>
      <c r="BD595" s="34">
        <f>IF(ISNUMBER(MATCH(BB595,$BB$6:BB594,0)),2,"")</f>
        <v>2</v>
      </c>
      <c r="BE595" s="34" t="str">
        <f t="shared" si="339"/>
        <v/>
      </c>
      <c r="BK595" s="112"/>
      <c r="BL595" s="112"/>
    </row>
    <row r="596" spans="53:64" x14ac:dyDescent="0.25">
      <c r="BA596" s="91" t="str">
        <f>IF(OR(BB596="",BC596&lt;&gt;"",BD596&lt;&gt;""),"",COUNT($BA$6:BA595)+1)</f>
        <v/>
      </c>
      <c r="BB596" s="35" t="str">
        <f t="shared" si="338"/>
        <v/>
      </c>
      <c r="BC596" s="41" t="str">
        <f t="shared" si="340"/>
        <v>132</v>
      </c>
      <c r="BD596" s="34">
        <f>IF(ISNUMBER(MATCH(BB596,$BB$6:BB595,0)),2,"")</f>
        <v>2</v>
      </c>
      <c r="BE596" s="34" t="str">
        <f t="shared" si="339"/>
        <v/>
      </c>
      <c r="BK596" s="112"/>
      <c r="BL596" s="112"/>
    </row>
    <row r="597" spans="53:64" x14ac:dyDescent="0.25">
      <c r="BA597" s="91" t="str">
        <f>IF(OR(BB597="",BC597&lt;&gt;"",BD597&lt;&gt;""),"",COUNT($BA$6:BA596)+1)</f>
        <v/>
      </c>
      <c r="BB597" s="35" t="str">
        <f t="shared" si="338"/>
        <v/>
      </c>
      <c r="BC597" s="41" t="str">
        <f t="shared" si="340"/>
        <v>132</v>
      </c>
      <c r="BD597" s="34">
        <f>IF(ISNUMBER(MATCH(BB597,$BB$6:BB596,0)),2,"")</f>
        <v>2</v>
      </c>
      <c r="BE597" s="34" t="str">
        <f t="shared" si="339"/>
        <v/>
      </c>
      <c r="BK597" s="112"/>
      <c r="BL597" s="112"/>
    </row>
    <row r="598" spans="53:64" x14ac:dyDescent="0.25">
      <c r="BA598" s="91" t="str">
        <f>IF(OR(BB598="",BC598&lt;&gt;"",BD598&lt;&gt;""),"",COUNT($BA$6:BA597)+1)</f>
        <v/>
      </c>
      <c r="BB598" s="35" t="str">
        <f t="shared" si="338"/>
        <v/>
      </c>
      <c r="BC598" s="41" t="str">
        <f t="shared" si="340"/>
        <v>132</v>
      </c>
      <c r="BD598" s="34">
        <f>IF(ISNUMBER(MATCH(BB598,$BB$6:BB597,0)),2,"")</f>
        <v>2</v>
      </c>
      <c r="BE598" s="34" t="str">
        <f t="shared" si="339"/>
        <v/>
      </c>
      <c r="BK598" s="112"/>
      <c r="BL598" s="112"/>
    </row>
    <row r="599" spans="53:64" x14ac:dyDescent="0.25">
      <c r="BA599" s="91" t="str">
        <f>IF(OR(BB599="",BC599&lt;&gt;"",BD599&lt;&gt;""),"",COUNT($BA$6:BA598)+1)</f>
        <v/>
      </c>
      <c r="BB599" s="35" t="str">
        <f t="shared" si="338"/>
        <v/>
      </c>
      <c r="BC599" s="41" t="str">
        <f t="shared" si="340"/>
        <v>132</v>
      </c>
      <c r="BD599" s="34">
        <f>IF(ISNUMBER(MATCH(BB599,$BB$6:BB598,0)),2,"")</f>
        <v>2</v>
      </c>
      <c r="BE599" s="34" t="str">
        <f t="shared" si="339"/>
        <v/>
      </c>
      <c r="BK599" s="112"/>
      <c r="BL599" s="112"/>
    </row>
    <row r="600" spans="53:64" x14ac:dyDescent="0.25">
      <c r="BA600" s="91" t="str">
        <f>IF(OR(BB600="",BC600&lt;&gt;"",BD600&lt;&gt;""),"",COUNT($BA$6:BA599)+1)</f>
        <v/>
      </c>
      <c r="BB600" s="35" t="str">
        <f t="shared" si="338"/>
        <v/>
      </c>
      <c r="BC600" s="41" t="str">
        <f t="shared" si="340"/>
        <v>132</v>
      </c>
      <c r="BD600" s="34">
        <f>IF(ISNUMBER(MATCH(BB600,$BB$6:BB599,0)),2,"")</f>
        <v>2</v>
      </c>
      <c r="BE600" s="34" t="str">
        <f t="shared" si="339"/>
        <v/>
      </c>
      <c r="BK600" s="112"/>
      <c r="BL600" s="112"/>
    </row>
    <row r="601" spans="53:64" x14ac:dyDescent="0.25">
      <c r="BA601" s="91" t="str">
        <f>IF(OR(BB601="",BC601&lt;&gt;"",BD601&lt;&gt;""),"",COUNT($BA$6:BA600)+1)</f>
        <v/>
      </c>
      <c r="BB601" s="35" t="str">
        <f t="shared" ref="BB601:BB664" si="341">IF(OR(AY200="",ISNUMBER(FIND("100",AY200,1)) ),"",""&amp;AY200)</f>
        <v/>
      </c>
      <c r="BC601" s="41" t="str">
        <f t="shared" si="340"/>
        <v>132</v>
      </c>
      <c r="BD601" s="34">
        <f>IF(ISNUMBER(MATCH(BB601,$BB$6:BB600,0)),2,"")</f>
        <v>2</v>
      </c>
      <c r="BE601" s="34" t="str">
        <f t="shared" si="339"/>
        <v/>
      </c>
      <c r="BK601" s="112"/>
      <c r="BL601" s="112"/>
    </row>
    <row r="602" spans="53:64" x14ac:dyDescent="0.25">
      <c r="BA602" s="91" t="str">
        <f>IF(OR(BB602="",BC602&lt;&gt;"",BD602&lt;&gt;""),"",COUNT($BA$6:BA601)+1)</f>
        <v/>
      </c>
      <c r="BB602" s="35" t="str">
        <f t="shared" si="341"/>
        <v/>
      </c>
      <c r="BC602" s="41" t="str">
        <f t="shared" si="340"/>
        <v>132</v>
      </c>
      <c r="BD602" s="34">
        <f>IF(ISNUMBER(MATCH(BB602,$BB$6:BB601,0)),2,"")</f>
        <v>2</v>
      </c>
      <c r="BE602" s="34" t="str">
        <f t="shared" si="339"/>
        <v/>
      </c>
      <c r="BK602" s="112"/>
      <c r="BL602" s="112"/>
    </row>
    <row r="603" spans="53:64" x14ac:dyDescent="0.25">
      <c r="BA603" s="91" t="str">
        <f>IF(OR(BB603="",BC603&lt;&gt;"",BD603&lt;&gt;""),"",COUNT($BA$6:BA602)+1)</f>
        <v/>
      </c>
      <c r="BB603" s="35" t="str">
        <f t="shared" si="341"/>
        <v/>
      </c>
      <c r="BC603" s="41" t="str">
        <f t="shared" si="340"/>
        <v>132</v>
      </c>
      <c r="BD603" s="34">
        <f>IF(ISNUMBER(MATCH(BB603,$BB$6:BB602,0)),2,"")</f>
        <v>2</v>
      </c>
      <c r="BE603" s="34" t="str">
        <f t="shared" si="339"/>
        <v/>
      </c>
      <c r="BK603" s="112"/>
      <c r="BL603" s="112"/>
    </row>
    <row r="604" spans="53:64" x14ac:dyDescent="0.25">
      <c r="BA604" s="91" t="str">
        <f>IF(OR(BB604="",BC604&lt;&gt;"",BD604&lt;&gt;""),"",COUNT($BA$6:BA603)+1)</f>
        <v/>
      </c>
      <c r="BB604" s="35" t="str">
        <f t="shared" si="341"/>
        <v/>
      </c>
      <c r="BC604" s="41" t="str">
        <f t="shared" si="340"/>
        <v>132</v>
      </c>
      <c r="BD604" s="34">
        <f>IF(ISNUMBER(MATCH(BB604,$BB$6:BB603,0)),2,"")</f>
        <v>2</v>
      </c>
      <c r="BE604" s="34" t="str">
        <f t="shared" si="339"/>
        <v/>
      </c>
      <c r="BK604" s="112"/>
      <c r="BL604" s="112"/>
    </row>
    <row r="605" spans="53:64" x14ac:dyDescent="0.25">
      <c r="BA605" s="91" t="str">
        <f>IF(OR(BB605="",BC605&lt;&gt;"",BD605&lt;&gt;""),"",COUNT($BA$6:BA604)+1)</f>
        <v/>
      </c>
      <c r="BB605" s="35" t="str">
        <f t="shared" si="341"/>
        <v/>
      </c>
      <c r="BC605" s="41" t="str">
        <f t="shared" si="340"/>
        <v>132</v>
      </c>
      <c r="BD605" s="34">
        <f>IF(ISNUMBER(MATCH(BB605,$BB$6:BB604,0)),2,"")</f>
        <v>2</v>
      </c>
      <c r="BE605" s="34" t="str">
        <f t="shared" si="339"/>
        <v/>
      </c>
      <c r="BK605" s="112"/>
      <c r="BL605" s="112"/>
    </row>
    <row r="606" spans="53:64" x14ac:dyDescent="0.25">
      <c r="BA606" s="91" t="str">
        <f>IF(OR(BB606="",BC606&lt;&gt;"",BD606&lt;&gt;""),"",COUNT($BA$6:BA605)+1)</f>
        <v/>
      </c>
      <c r="BB606" s="35" t="str">
        <f t="shared" si="341"/>
        <v/>
      </c>
      <c r="BC606" s="41" t="str">
        <f t="shared" si="340"/>
        <v>132</v>
      </c>
      <c r="BD606" s="34">
        <f>IF(ISNUMBER(MATCH(BB606,$BB$6:BB605,0)),2,"")</f>
        <v>2</v>
      </c>
      <c r="BE606" s="34" t="str">
        <f t="shared" si="339"/>
        <v/>
      </c>
      <c r="BK606" s="112"/>
      <c r="BL606" s="112"/>
    </row>
    <row r="607" spans="53:64" x14ac:dyDescent="0.25">
      <c r="BA607" s="91" t="str">
        <f>IF(OR(BB607="",BC607&lt;&gt;"",BD607&lt;&gt;""),"",COUNT($BA$6:BA606)+1)</f>
        <v/>
      </c>
      <c r="BB607" s="35" t="str">
        <f t="shared" si="341"/>
        <v/>
      </c>
      <c r="BC607" s="41" t="str">
        <f t="shared" si="340"/>
        <v>132</v>
      </c>
      <c r="BD607" s="34">
        <f>IF(ISNUMBER(MATCH(BB607,$BB$6:BB606,0)),2,"")</f>
        <v>2</v>
      </c>
      <c r="BE607" s="34" t="str">
        <f t="shared" si="339"/>
        <v/>
      </c>
      <c r="BK607" s="112"/>
      <c r="BL607" s="112"/>
    </row>
    <row r="608" spans="53:64" x14ac:dyDescent="0.25">
      <c r="BA608" s="91" t="str">
        <f>IF(OR(BB608="",BC608&lt;&gt;"",BD608&lt;&gt;""),"",COUNT($BA$6:BA607)+1)</f>
        <v/>
      </c>
      <c r="BB608" s="35" t="str">
        <f t="shared" si="341"/>
        <v/>
      </c>
      <c r="BC608" s="41" t="str">
        <f t="shared" si="340"/>
        <v>132</v>
      </c>
      <c r="BD608" s="34">
        <f>IF(ISNUMBER(MATCH(BB608,$BB$6:BB607,0)),2,"")</f>
        <v>2</v>
      </c>
      <c r="BE608" s="34" t="str">
        <f t="shared" si="339"/>
        <v/>
      </c>
      <c r="BK608" s="112"/>
      <c r="BL608" s="112"/>
    </row>
    <row r="609" spans="53:64" x14ac:dyDescent="0.25">
      <c r="BA609" s="91" t="str">
        <f>IF(OR(BB609="",BC609&lt;&gt;"",BD609&lt;&gt;""),"",COUNT($BA$6:BA608)+1)</f>
        <v/>
      </c>
      <c r="BB609" s="35" t="str">
        <f t="shared" si="341"/>
        <v/>
      </c>
      <c r="BC609" s="41" t="str">
        <f t="shared" si="340"/>
        <v>132</v>
      </c>
      <c r="BD609" s="34">
        <f>IF(ISNUMBER(MATCH(BB609,$BB$6:BB608,0)),2,"")</f>
        <v>2</v>
      </c>
      <c r="BE609" s="34" t="str">
        <f t="shared" si="339"/>
        <v/>
      </c>
      <c r="BK609" s="112"/>
      <c r="BL609" s="112"/>
    </row>
    <row r="610" spans="53:64" x14ac:dyDescent="0.25">
      <c r="BA610" s="91" t="str">
        <f>IF(OR(BB610="",BC610&lt;&gt;"",BD610&lt;&gt;""),"",COUNT($BA$6:BA609)+1)</f>
        <v/>
      </c>
      <c r="BB610" s="35" t="str">
        <f t="shared" si="341"/>
        <v/>
      </c>
      <c r="BC610" s="41" t="str">
        <f t="shared" si="340"/>
        <v>132</v>
      </c>
      <c r="BD610" s="34">
        <f>IF(ISNUMBER(MATCH(BB610,$BB$6:BB609,0)),2,"")</f>
        <v>2</v>
      </c>
      <c r="BE610" s="34" t="str">
        <f t="shared" si="339"/>
        <v/>
      </c>
      <c r="BK610" s="112"/>
      <c r="BL610" s="112"/>
    </row>
    <row r="611" spans="53:64" x14ac:dyDescent="0.25">
      <c r="BA611" s="91" t="str">
        <f>IF(OR(BB611="",BC611&lt;&gt;"",BD611&lt;&gt;""),"",COUNT($BA$6:BA610)+1)</f>
        <v/>
      </c>
      <c r="BB611" s="35" t="str">
        <f t="shared" si="341"/>
        <v/>
      </c>
      <c r="BC611" s="41" t="str">
        <f t="shared" si="340"/>
        <v>132</v>
      </c>
      <c r="BD611" s="34">
        <f>IF(ISNUMBER(MATCH(BB611,$BB$6:BB610,0)),2,"")</f>
        <v>2</v>
      </c>
      <c r="BE611" s="34" t="str">
        <f t="shared" si="339"/>
        <v/>
      </c>
      <c r="BK611" s="112"/>
      <c r="BL611" s="112"/>
    </row>
    <row r="612" spans="53:64" x14ac:dyDescent="0.25">
      <c r="BA612" s="91" t="str">
        <f>IF(OR(BB612="",BC612&lt;&gt;"",BD612&lt;&gt;""),"",COUNT($BA$6:BA611)+1)</f>
        <v/>
      </c>
      <c r="BB612" s="35" t="str">
        <f t="shared" si="341"/>
        <v/>
      </c>
      <c r="BC612" s="41" t="str">
        <f t="shared" si="340"/>
        <v>132</v>
      </c>
      <c r="BD612" s="34">
        <f>IF(ISNUMBER(MATCH(BB612,$BB$6:BB611,0)),2,"")</f>
        <v>2</v>
      </c>
      <c r="BE612" s="34" t="str">
        <f t="shared" si="339"/>
        <v/>
      </c>
      <c r="BK612" s="112"/>
      <c r="BL612" s="112"/>
    </row>
    <row r="613" spans="53:64" x14ac:dyDescent="0.25">
      <c r="BA613" s="91" t="str">
        <f>IF(OR(BB613="",BC613&lt;&gt;"",BD613&lt;&gt;""),"",COUNT($BA$6:BA612)+1)</f>
        <v/>
      </c>
      <c r="BB613" s="35" t="str">
        <f t="shared" si="341"/>
        <v/>
      </c>
      <c r="BC613" s="41" t="str">
        <f t="shared" si="340"/>
        <v>132</v>
      </c>
      <c r="BD613" s="34">
        <f>IF(ISNUMBER(MATCH(BB613,$BB$6:BB612,0)),2,"")</f>
        <v>2</v>
      </c>
      <c r="BE613" s="34" t="str">
        <f t="shared" si="339"/>
        <v/>
      </c>
      <c r="BK613" s="112"/>
      <c r="BL613" s="112"/>
    </row>
    <row r="614" spans="53:64" x14ac:dyDescent="0.25">
      <c r="BA614" s="91" t="str">
        <f>IF(OR(BB614="",BC614&lt;&gt;"",BD614&lt;&gt;""),"",COUNT($BA$6:BA613)+1)</f>
        <v/>
      </c>
      <c r="BB614" s="35" t="str">
        <f t="shared" si="341"/>
        <v/>
      </c>
      <c r="BC614" s="41" t="str">
        <f t="shared" si="340"/>
        <v>132</v>
      </c>
      <c r="BD614" s="34">
        <f>IF(ISNUMBER(MATCH(BB614,$BB$6:BB613,0)),2,"")</f>
        <v>2</v>
      </c>
      <c r="BE614" s="34" t="str">
        <f t="shared" si="339"/>
        <v/>
      </c>
      <c r="BK614" s="112"/>
      <c r="BL614" s="112"/>
    </row>
    <row r="615" spans="53:64" x14ac:dyDescent="0.25">
      <c r="BA615" s="91" t="str">
        <f>IF(OR(BB615="",BC615&lt;&gt;"",BD615&lt;&gt;""),"",COUNT($BA$6:BA614)+1)</f>
        <v/>
      </c>
      <c r="BB615" s="35" t="str">
        <f t="shared" si="341"/>
        <v/>
      </c>
      <c r="BC615" s="41" t="str">
        <f t="shared" si="340"/>
        <v>132</v>
      </c>
      <c r="BD615" s="34">
        <f>IF(ISNUMBER(MATCH(BB615,$BB$6:BB614,0)),2,"")</f>
        <v>2</v>
      </c>
      <c r="BE615" s="34" t="str">
        <f t="shared" si="339"/>
        <v/>
      </c>
      <c r="BK615" s="112"/>
      <c r="BL615" s="112"/>
    </row>
    <row r="616" spans="53:64" x14ac:dyDescent="0.25">
      <c r="BA616" s="91" t="str">
        <f>IF(OR(BB616="",BC616&lt;&gt;"",BD616&lt;&gt;""),"",COUNT($BA$6:BA615)+1)</f>
        <v/>
      </c>
      <c r="BB616" s="35" t="str">
        <f t="shared" si="341"/>
        <v/>
      </c>
      <c r="BC616" s="41" t="str">
        <f t="shared" si="340"/>
        <v>132</v>
      </c>
      <c r="BD616" s="34">
        <f>IF(ISNUMBER(MATCH(BB616,$BB$6:BB615,0)),2,"")</f>
        <v>2</v>
      </c>
      <c r="BE616" s="34" t="str">
        <f t="shared" si="339"/>
        <v/>
      </c>
      <c r="BK616" s="112"/>
      <c r="BL616" s="112"/>
    </row>
    <row r="617" spans="53:64" x14ac:dyDescent="0.25">
      <c r="BA617" s="91" t="str">
        <f>IF(OR(BB617="",BC617&lt;&gt;"",BD617&lt;&gt;""),"",COUNT($BA$6:BA616)+1)</f>
        <v/>
      </c>
      <c r="BB617" s="35" t="str">
        <f t="shared" si="341"/>
        <v/>
      </c>
      <c r="BC617" s="41" t="str">
        <f t="shared" si="340"/>
        <v>132</v>
      </c>
      <c r="BD617" s="34">
        <f>IF(ISNUMBER(MATCH(BB617,$BB$6:BB616,0)),2,"")</f>
        <v>2</v>
      </c>
      <c r="BE617" s="34" t="str">
        <f t="shared" si="339"/>
        <v/>
      </c>
      <c r="BK617" s="112"/>
      <c r="BL617" s="112"/>
    </row>
    <row r="618" spans="53:64" x14ac:dyDescent="0.25">
      <c r="BA618" s="91" t="str">
        <f>IF(OR(BB618="",BC618&lt;&gt;"",BD618&lt;&gt;""),"",COUNT($BA$6:BA617)+1)</f>
        <v/>
      </c>
      <c r="BB618" s="35" t="str">
        <f t="shared" si="341"/>
        <v/>
      </c>
      <c r="BC618" s="41" t="str">
        <f t="shared" si="340"/>
        <v>132</v>
      </c>
      <c r="BD618" s="34">
        <f>IF(ISNUMBER(MATCH(BB618,$BB$6:BB617,0)),2,"")</f>
        <v>2</v>
      </c>
      <c r="BE618" s="34" t="str">
        <f t="shared" si="339"/>
        <v/>
      </c>
      <c r="BK618" s="112"/>
      <c r="BL618" s="112"/>
    </row>
    <row r="619" spans="53:64" x14ac:dyDescent="0.25">
      <c r="BA619" s="91" t="str">
        <f>IF(OR(BB619="",BC619&lt;&gt;"",BD619&lt;&gt;""),"",COUNT($BA$6:BA618)+1)</f>
        <v/>
      </c>
      <c r="BB619" s="35" t="str">
        <f t="shared" si="341"/>
        <v/>
      </c>
      <c r="BC619" s="41" t="str">
        <f t="shared" si="340"/>
        <v>132</v>
      </c>
      <c r="BD619" s="34">
        <f>IF(ISNUMBER(MATCH(BB619,$BB$6:BB618,0)),2,"")</f>
        <v>2</v>
      </c>
      <c r="BE619" s="34" t="str">
        <f t="shared" si="339"/>
        <v/>
      </c>
      <c r="BK619" s="112"/>
      <c r="BL619" s="112"/>
    </row>
    <row r="620" spans="53:64" x14ac:dyDescent="0.25">
      <c r="BA620" s="91" t="str">
        <f>IF(OR(BB620="",BC620&lt;&gt;"",BD620&lt;&gt;""),"",COUNT($BA$6:BA619)+1)</f>
        <v/>
      </c>
      <c r="BB620" s="35" t="str">
        <f t="shared" si="341"/>
        <v/>
      </c>
      <c r="BC620" s="41" t="str">
        <f t="shared" si="340"/>
        <v>132</v>
      </c>
      <c r="BD620" s="34">
        <f>IF(ISNUMBER(MATCH(BB620,$BB$6:BB619,0)),2,"")</f>
        <v>2</v>
      </c>
      <c r="BE620" s="34" t="str">
        <f t="shared" si="339"/>
        <v/>
      </c>
      <c r="BK620" s="112"/>
      <c r="BL620" s="112"/>
    </row>
    <row r="621" spans="53:64" x14ac:dyDescent="0.25">
      <c r="BA621" s="91" t="str">
        <f>IF(OR(BB621="",BC621&lt;&gt;"",BD621&lt;&gt;""),"",COUNT($BA$6:BA620)+1)</f>
        <v/>
      </c>
      <c r="BB621" s="35" t="str">
        <f t="shared" si="341"/>
        <v/>
      </c>
      <c r="BC621" s="41" t="str">
        <f t="shared" si="340"/>
        <v>132</v>
      </c>
      <c r="BD621" s="34">
        <f>IF(ISNUMBER(MATCH(BB621,$BB$6:BB620,0)),2,"")</f>
        <v>2</v>
      </c>
      <c r="BE621" s="34" t="str">
        <f t="shared" si="339"/>
        <v/>
      </c>
      <c r="BK621" s="112"/>
      <c r="BL621" s="112"/>
    </row>
    <row r="622" spans="53:64" x14ac:dyDescent="0.25">
      <c r="BA622" s="91" t="str">
        <f>IF(OR(BB622="",BC622&lt;&gt;"",BD622&lt;&gt;""),"",COUNT($BA$6:BA621)+1)</f>
        <v/>
      </c>
      <c r="BB622" s="35" t="str">
        <f t="shared" si="341"/>
        <v/>
      </c>
      <c r="BC622" s="41" t="str">
        <f t="shared" si="340"/>
        <v>132</v>
      </c>
      <c r="BD622" s="34">
        <f>IF(ISNUMBER(MATCH(BB622,$BB$6:BB621,0)),2,"")</f>
        <v>2</v>
      </c>
      <c r="BE622" s="34" t="str">
        <f t="shared" si="339"/>
        <v/>
      </c>
      <c r="BK622" s="112"/>
      <c r="BL622" s="112"/>
    </row>
    <row r="623" spans="53:64" x14ac:dyDescent="0.25">
      <c r="BA623" s="91" t="str">
        <f>IF(OR(BB623="",BC623&lt;&gt;"",BD623&lt;&gt;""),"",COUNT($BA$6:BA622)+1)</f>
        <v/>
      </c>
      <c r="BB623" s="35" t="str">
        <f t="shared" si="341"/>
        <v/>
      </c>
      <c r="BC623" s="41" t="str">
        <f t="shared" si="340"/>
        <v>132</v>
      </c>
      <c r="BD623" s="34">
        <f>IF(ISNUMBER(MATCH(BB623,$BB$6:BB622,0)),2,"")</f>
        <v>2</v>
      </c>
      <c r="BE623" s="34" t="str">
        <f t="shared" si="339"/>
        <v/>
      </c>
      <c r="BK623" s="112"/>
      <c r="BL623" s="112"/>
    </row>
    <row r="624" spans="53:64" x14ac:dyDescent="0.25">
      <c r="BA624" s="91" t="str">
        <f>IF(OR(BB624="",BC624&lt;&gt;"",BD624&lt;&gt;""),"",COUNT($BA$6:BA623)+1)</f>
        <v/>
      </c>
      <c r="BB624" s="35" t="str">
        <f t="shared" si="341"/>
        <v/>
      </c>
      <c r="BC624" s="41" t="str">
        <f t="shared" si="340"/>
        <v>132</v>
      </c>
      <c r="BD624" s="34">
        <f>IF(ISNUMBER(MATCH(BB624,$BB$6:BB623,0)),2,"")</f>
        <v>2</v>
      </c>
      <c r="BE624" s="34" t="str">
        <f t="shared" si="339"/>
        <v/>
      </c>
      <c r="BK624" s="112"/>
      <c r="BL624" s="112"/>
    </row>
    <row r="625" spans="53:64" x14ac:dyDescent="0.25">
      <c r="BA625" s="91" t="str">
        <f>IF(OR(BB625="",BC625&lt;&gt;"",BD625&lt;&gt;""),"",COUNT($BA$6:BA624)+1)</f>
        <v/>
      </c>
      <c r="BB625" s="35" t="str">
        <f t="shared" si="341"/>
        <v/>
      </c>
      <c r="BC625" s="41" t="str">
        <f t="shared" si="340"/>
        <v>132</v>
      </c>
      <c r="BD625" s="34">
        <f>IF(ISNUMBER(MATCH(BB625,$BB$6:BB624,0)),2,"")</f>
        <v>2</v>
      </c>
      <c r="BE625" s="34" t="str">
        <f t="shared" si="339"/>
        <v/>
      </c>
      <c r="BK625" s="112"/>
      <c r="BL625" s="112"/>
    </row>
    <row r="626" spans="53:64" x14ac:dyDescent="0.25">
      <c r="BA626" s="91" t="str">
        <f>IF(OR(BB626="",BC626&lt;&gt;"",BD626&lt;&gt;""),"",COUNT($BA$6:BA625)+1)</f>
        <v/>
      </c>
      <c r="BB626" s="35" t="str">
        <f t="shared" si="341"/>
        <v/>
      </c>
      <c r="BC626" s="41" t="str">
        <f t="shared" si="340"/>
        <v>132</v>
      </c>
      <c r="BD626" s="34">
        <f>IF(ISNUMBER(MATCH(BB626,$BB$6:BB625,0)),2,"")</f>
        <v>2</v>
      </c>
      <c r="BE626" s="34" t="str">
        <f t="shared" si="339"/>
        <v/>
      </c>
      <c r="BK626" s="112"/>
      <c r="BL626" s="112"/>
    </row>
    <row r="627" spans="53:64" x14ac:dyDescent="0.25">
      <c r="BA627" s="91" t="str">
        <f>IF(OR(BB627="",BC627&lt;&gt;"",BD627&lt;&gt;""),"",COUNT($BA$6:BA626)+1)</f>
        <v/>
      </c>
      <c r="BB627" s="35" t="str">
        <f t="shared" si="341"/>
        <v/>
      </c>
      <c r="BC627" s="41" t="str">
        <f t="shared" si="340"/>
        <v>132</v>
      </c>
      <c r="BD627" s="34">
        <f>IF(ISNUMBER(MATCH(BB627,$BB$6:BB626,0)),2,"")</f>
        <v>2</v>
      </c>
      <c r="BE627" s="34" t="str">
        <f t="shared" si="339"/>
        <v/>
      </c>
      <c r="BK627" s="112"/>
      <c r="BL627" s="112"/>
    </row>
    <row r="628" spans="53:64" x14ac:dyDescent="0.25">
      <c r="BA628" s="91" t="str">
        <f>IF(OR(BB628="",BC628&lt;&gt;"",BD628&lt;&gt;""),"",COUNT($BA$6:BA627)+1)</f>
        <v/>
      </c>
      <c r="BB628" s="35" t="str">
        <f t="shared" si="341"/>
        <v/>
      </c>
      <c r="BC628" s="41" t="str">
        <f t="shared" si="340"/>
        <v>132</v>
      </c>
      <c r="BD628" s="34">
        <f>IF(ISNUMBER(MATCH(BB628,$BB$6:BB627,0)),2,"")</f>
        <v>2</v>
      </c>
      <c r="BE628" s="34" t="str">
        <f t="shared" si="339"/>
        <v/>
      </c>
      <c r="BK628" s="112"/>
      <c r="BL628" s="112"/>
    </row>
    <row r="629" spans="53:64" x14ac:dyDescent="0.25">
      <c r="BA629" s="91" t="str">
        <f>IF(OR(BB629="",BC629&lt;&gt;"",BD629&lt;&gt;""),"",COUNT($BA$6:BA628)+1)</f>
        <v/>
      </c>
      <c r="BB629" s="35" t="str">
        <f t="shared" si="341"/>
        <v/>
      </c>
      <c r="BC629" s="41" t="str">
        <f t="shared" si="340"/>
        <v>132</v>
      </c>
      <c r="BD629" s="34">
        <f>IF(ISNUMBER(MATCH(BB629,$BB$6:BB628,0)),2,"")</f>
        <v>2</v>
      </c>
      <c r="BE629" s="34" t="str">
        <f t="shared" si="339"/>
        <v/>
      </c>
      <c r="BK629" s="112"/>
      <c r="BL629" s="112"/>
    </row>
    <row r="630" spans="53:64" x14ac:dyDescent="0.25">
      <c r="BA630" s="91" t="str">
        <f>IF(OR(BB630="",BC630&lt;&gt;"",BD630&lt;&gt;""),"",COUNT($BA$6:BA629)+1)</f>
        <v/>
      </c>
      <c r="BB630" s="35" t="str">
        <f t="shared" si="341"/>
        <v/>
      </c>
      <c r="BC630" s="41" t="str">
        <f t="shared" si="340"/>
        <v>132</v>
      </c>
      <c r="BD630" s="34">
        <f>IF(ISNUMBER(MATCH(BB630,$BB$6:BB629,0)),2,"")</f>
        <v>2</v>
      </c>
      <c r="BE630" s="34" t="str">
        <f t="shared" si="339"/>
        <v/>
      </c>
      <c r="BK630" s="112"/>
      <c r="BL630" s="112"/>
    </row>
    <row r="631" spans="53:64" x14ac:dyDescent="0.25">
      <c r="BA631" s="91" t="str">
        <f>IF(OR(BB631="",BC631&lt;&gt;"",BD631&lt;&gt;""),"",COUNT($BA$6:BA630)+1)</f>
        <v/>
      </c>
      <c r="BB631" s="35" t="str">
        <f t="shared" si="341"/>
        <v/>
      </c>
      <c r="BC631" s="41" t="str">
        <f t="shared" si="340"/>
        <v>132</v>
      </c>
      <c r="BD631" s="34">
        <f>IF(ISNUMBER(MATCH(BB631,$BB$6:BB630,0)),2,"")</f>
        <v>2</v>
      </c>
      <c r="BE631" s="34" t="str">
        <f t="shared" si="339"/>
        <v/>
      </c>
      <c r="BK631" s="112"/>
      <c r="BL631" s="112"/>
    </row>
    <row r="632" spans="53:64" x14ac:dyDescent="0.25">
      <c r="BA632" s="91" t="str">
        <f>IF(OR(BB632="",BC632&lt;&gt;"",BD632&lt;&gt;""),"",COUNT($BA$6:BA631)+1)</f>
        <v/>
      </c>
      <c r="BB632" s="35" t="str">
        <f t="shared" si="341"/>
        <v/>
      </c>
      <c r="BC632" s="41" t="str">
        <f t="shared" si="340"/>
        <v>132</v>
      </c>
      <c r="BD632" s="34">
        <f>IF(ISNUMBER(MATCH(BB632,$BB$6:BB631,0)),2,"")</f>
        <v>2</v>
      </c>
      <c r="BE632" s="34" t="str">
        <f t="shared" si="339"/>
        <v/>
      </c>
      <c r="BK632" s="112"/>
      <c r="BL632" s="112"/>
    </row>
    <row r="633" spans="53:64" x14ac:dyDescent="0.25">
      <c r="BA633" s="91" t="str">
        <f>IF(OR(BB633="",BC633&lt;&gt;"",BD633&lt;&gt;""),"",COUNT($BA$6:BA632)+1)</f>
        <v/>
      </c>
      <c r="BB633" s="35" t="str">
        <f t="shared" si="341"/>
        <v/>
      </c>
      <c r="BC633" s="41" t="str">
        <f t="shared" si="340"/>
        <v>132</v>
      </c>
      <c r="BD633" s="34">
        <f>IF(ISNUMBER(MATCH(BB633,$BB$6:BB632,0)),2,"")</f>
        <v>2</v>
      </c>
      <c r="BE633" s="34" t="str">
        <f t="shared" si="339"/>
        <v/>
      </c>
      <c r="BK633" s="112"/>
      <c r="BL633" s="112"/>
    </row>
    <row r="634" spans="53:64" x14ac:dyDescent="0.25">
      <c r="BA634" s="91" t="str">
        <f>IF(OR(BB634="",BC634&lt;&gt;"",BD634&lt;&gt;""),"",COUNT($BA$6:BA633)+1)</f>
        <v/>
      </c>
      <c r="BB634" s="35" t="str">
        <f t="shared" si="341"/>
        <v/>
      </c>
      <c r="BC634" s="41" t="str">
        <f t="shared" si="340"/>
        <v>132</v>
      </c>
      <c r="BD634" s="34">
        <f>IF(ISNUMBER(MATCH(BB634,$BB$6:BB633,0)),2,"")</f>
        <v>2</v>
      </c>
      <c r="BE634" s="34" t="str">
        <f t="shared" si="339"/>
        <v/>
      </c>
      <c r="BK634" s="112"/>
      <c r="BL634" s="112"/>
    </row>
    <row r="635" spans="53:64" x14ac:dyDescent="0.25">
      <c r="BA635" s="91" t="str">
        <f>IF(OR(BB635="",BC635&lt;&gt;"",BD635&lt;&gt;""),"",COUNT($BA$6:BA634)+1)</f>
        <v/>
      </c>
      <c r="BB635" s="35" t="str">
        <f t="shared" si="341"/>
        <v/>
      </c>
      <c r="BC635" s="41" t="str">
        <f t="shared" si="340"/>
        <v>132</v>
      </c>
      <c r="BD635" s="34">
        <f>IF(ISNUMBER(MATCH(BB635,$BB$6:BB634,0)),2,"")</f>
        <v>2</v>
      </c>
      <c r="BE635" s="34" t="str">
        <f t="shared" ref="BE635:BE698" si="342">IFERROR(""&amp;INDEX($BB$7:$BB$806,MATCH(ROW(BA635)-ROW($BA$6),$BA$7:$BA$806,0),1),"")</f>
        <v/>
      </c>
      <c r="BK635" s="112"/>
      <c r="BL635" s="112"/>
    </row>
    <row r="636" spans="53:64" x14ac:dyDescent="0.25">
      <c r="BA636" s="91" t="str">
        <f>IF(OR(BB636="",BC636&lt;&gt;"",BD636&lt;&gt;""),"",COUNT($BA$6:BA635)+1)</f>
        <v/>
      </c>
      <c r="BB636" s="35" t="str">
        <f t="shared" si="341"/>
        <v/>
      </c>
      <c r="BC636" s="41" t="str">
        <f t="shared" si="340"/>
        <v>132</v>
      </c>
      <c r="BD636" s="34">
        <f>IF(ISNUMBER(MATCH(BB636,$BB$6:BB635,0)),2,"")</f>
        <v>2</v>
      </c>
      <c r="BE636" s="34" t="str">
        <f t="shared" si="342"/>
        <v/>
      </c>
      <c r="BK636" s="112"/>
      <c r="BL636" s="112"/>
    </row>
    <row r="637" spans="53:64" x14ac:dyDescent="0.25">
      <c r="BA637" s="91" t="str">
        <f>IF(OR(BB637="",BC637&lt;&gt;"",BD637&lt;&gt;""),"",COUNT($BA$6:BA636)+1)</f>
        <v/>
      </c>
      <c r="BB637" s="35" t="str">
        <f t="shared" si="341"/>
        <v/>
      </c>
      <c r="BC637" s="41" t="str">
        <f t="shared" si="340"/>
        <v>132</v>
      </c>
      <c r="BD637" s="34">
        <f>IF(ISNUMBER(MATCH(BB637,$BB$6:BB636,0)),2,"")</f>
        <v>2</v>
      </c>
      <c r="BE637" s="34" t="str">
        <f t="shared" si="342"/>
        <v/>
      </c>
      <c r="BK637" s="112"/>
      <c r="BL637" s="112"/>
    </row>
    <row r="638" spans="53:64" x14ac:dyDescent="0.25">
      <c r="BA638" s="91" t="str">
        <f>IF(OR(BB638="",BC638&lt;&gt;"",BD638&lt;&gt;""),"",COUNT($BA$6:BA637)+1)</f>
        <v/>
      </c>
      <c r="BB638" s="35" t="str">
        <f t="shared" si="341"/>
        <v/>
      </c>
      <c r="BC638" s="41" t="str">
        <f t="shared" si="340"/>
        <v>132</v>
      </c>
      <c r="BD638" s="34">
        <f>IF(ISNUMBER(MATCH(BB638,$BB$6:BB637,0)),2,"")</f>
        <v>2</v>
      </c>
      <c r="BE638" s="34" t="str">
        <f t="shared" si="342"/>
        <v/>
      </c>
      <c r="BK638" s="112"/>
      <c r="BL638" s="112"/>
    </row>
    <row r="639" spans="53:64" x14ac:dyDescent="0.25">
      <c r="BA639" s="91" t="str">
        <f>IF(OR(BB639="",BC639&lt;&gt;"",BD639&lt;&gt;""),"",COUNT($BA$6:BA638)+1)</f>
        <v/>
      </c>
      <c r="BB639" s="35" t="str">
        <f t="shared" si="341"/>
        <v/>
      </c>
      <c r="BC639" s="41" t="str">
        <f t="shared" si="340"/>
        <v>132</v>
      </c>
      <c r="BD639" s="34">
        <f>IF(ISNUMBER(MATCH(BB639,$BB$6:BB638,0)),2,"")</f>
        <v>2</v>
      </c>
      <c r="BE639" s="34" t="str">
        <f t="shared" si="342"/>
        <v/>
      </c>
      <c r="BK639" s="112"/>
      <c r="BL639" s="112"/>
    </row>
    <row r="640" spans="53:64" x14ac:dyDescent="0.25">
      <c r="BA640" s="91" t="str">
        <f>IF(OR(BB640="",BC640&lt;&gt;"",BD640&lt;&gt;""),"",COUNT($BA$6:BA639)+1)</f>
        <v/>
      </c>
      <c r="BB640" s="35" t="str">
        <f t="shared" si="341"/>
        <v/>
      </c>
      <c r="BC640" s="41" t="str">
        <f t="shared" si="340"/>
        <v>132</v>
      </c>
      <c r="BD640" s="34">
        <f>IF(ISNUMBER(MATCH(BB640,$BB$6:BB639,0)),2,"")</f>
        <v>2</v>
      </c>
      <c r="BE640" s="34" t="str">
        <f t="shared" si="342"/>
        <v/>
      </c>
      <c r="BK640" s="112"/>
      <c r="BL640" s="112"/>
    </row>
    <row r="641" spans="53:64" x14ac:dyDescent="0.25">
      <c r="BA641" s="91" t="str">
        <f>IF(OR(BB641="",BC641&lt;&gt;"",BD641&lt;&gt;""),"",COUNT($BA$6:BA640)+1)</f>
        <v/>
      </c>
      <c r="BB641" s="35" t="str">
        <f t="shared" si="341"/>
        <v/>
      </c>
      <c r="BC641" s="41" t="str">
        <f t="shared" si="340"/>
        <v>132</v>
      </c>
      <c r="BD641" s="34">
        <f>IF(ISNUMBER(MATCH(BB641,$BB$6:BB640,0)),2,"")</f>
        <v>2</v>
      </c>
      <c r="BE641" s="34" t="str">
        <f t="shared" si="342"/>
        <v/>
      </c>
      <c r="BK641" s="112"/>
      <c r="BL641" s="112"/>
    </row>
    <row r="642" spans="53:64" x14ac:dyDescent="0.25">
      <c r="BA642" s="91" t="str">
        <f>IF(OR(BB642="",BC642&lt;&gt;"",BD642&lt;&gt;""),"",COUNT($BA$6:BA641)+1)</f>
        <v/>
      </c>
      <c r="BB642" s="35" t="str">
        <f t="shared" si="341"/>
        <v/>
      </c>
      <c r="BC642" s="41" t="str">
        <f t="shared" si="340"/>
        <v>132</v>
      </c>
      <c r="BD642" s="34">
        <f>IF(ISNUMBER(MATCH(BB642,$BB$6:BB641,0)),2,"")</f>
        <v>2</v>
      </c>
      <c r="BE642" s="34" t="str">
        <f t="shared" si="342"/>
        <v/>
      </c>
      <c r="BK642" s="112"/>
      <c r="BL642" s="112"/>
    </row>
    <row r="643" spans="53:64" x14ac:dyDescent="0.25">
      <c r="BA643" s="91" t="str">
        <f>IF(OR(BB643="",BC643&lt;&gt;"",BD643&lt;&gt;""),"",COUNT($BA$6:BA642)+1)</f>
        <v/>
      </c>
      <c r="BB643" s="35" t="str">
        <f t="shared" si="341"/>
        <v/>
      </c>
      <c r="BC643" s="41" t="str">
        <f t="shared" si="340"/>
        <v>132</v>
      </c>
      <c r="BD643" s="34">
        <f>IF(ISNUMBER(MATCH(BB643,$BB$6:BB642,0)),2,"")</f>
        <v>2</v>
      </c>
      <c r="BE643" s="34" t="str">
        <f t="shared" si="342"/>
        <v/>
      </c>
      <c r="BK643" s="112"/>
      <c r="BL643" s="112"/>
    </row>
    <row r="644" spans="53:64" x14ac:dyDescent="0.25">
      <c r="BA644" s="91" t="str">
        <f>IF(OR(BB644="",BC644&lt;&gt;"",BD644&lt;&gt;""),"",COUNT($BA$6:BA643)+1)</f>
        <v/>
      </c>
      <c r="BB644" s="35" t="str">
        <f t="shared" si="341"/>
        <v/>
      </c>
      <c r="BC644" s="41" t="str">
        <f t="shared" si="340"/>
        <v>132</v>
      </c>
      <c r="BD644" s="34">
        <f>IF(ISNUMBER(MATCH(BB644,$BB$6:BB643,0)),2,"")</f>
        <v>2</v>
      </c>
      <c r="BE644" s="34" t="str">
        <f t="shared" si="342"/>
        <v/>
      </c>
      <c r="BK644" s="112"/>
      <c r="BL644" s="112"/>
    </row>
    <row r="645" spans="53:64" x14ac:dyDescent="0.25">
      <c r="BA645" s="91" t="str">
        <f>IF(OR(BB645="",BC645&lt;&gt;"",BD645&lt;&gt;""),"",COUNT($BA$6:BA644)+1)</f>
        <v/>
      </c>
      <c r="BB645" s="35" t="str">
        <f t="shared" si="341"/>
        <v/>
      </c>
      <c r="BC645" s="41" t="str">
        <f t="shared" si="340"/>
        <v>132</v>
      </c>
      <c r="BD645" s="34">
        <f>IF(ISNUMBER(MATCH(BB645,$BB$6:BB644,0)),2,"")</f>
        <v>2</v>
      </c>
      <c r="BE645" s="34" t="str">
        <f t="shared" si="342"/>
        <v/>
      </c>
      <c r="BK645" s="112"/>
      <c r="BL645" s="112"/>
    </row>
    <row r="646" spans="53:64" x14ac:dyDescent="0.25">
      <c r="BA646" s="91" t="str">
        <f>IF(OR(BB646="",BC646&lt;&gt;"",BD646&lt;&gt;""),"",COUNT($BA$6:BA645)+1)</f>
        <v/>
      </c>
      <c r="BB646" s="35" t="str">
        <f t="shared" si="341"/>
        <v/>
      </c>
      <c r="BC646" s="41" t="str">
        <f t="shared" si="340"/>
        <v>132</v>
      </c>
      <c r="BD646" s="34">
        <f>IF(ISNUMBER(MATCH(BB646,$BB$6:BB645,0)),2,"")</f>
        <v>2</v>
      </c>
      <c r="BE646" s="34" t="str">
        <f t="shared" si="342"/>
        <v/>
      </c>
      <c r="BK646" s="112"/>
      <c r="BL646" s="112"/>
    </row>
    <row r="647" spans="53:64" x14ac:dyDescent="0.25">
      <c r="BA647" s="91" t="str">
        <f>IF(OR(BB647="",BC647&lt;&gt;"",BD647&lt;&gt;""),"",COUNT($BA$6:BA646)+1)</f>
        <v/>
      </c>
      <c r="BB647" s="35" t="str">
        <f t="shared" si="341"/>
        <v/>
      </c>
      <c r="BC647" s="41" t="str">
        <f t="shared" si="340"/>
        <v>132</v>
      </c>
      <c r="BD647" s="34">
        <f>IF(ISNUMBER(MATCH(BB647,$BB$6:BB646,0)),2,"")</f>
        <v>2</v>
      </c>
      <c r="BE647" s="34" t="str">
        <f t="shared" si="342"/>
        <v/>
      </c>
      <c r="BK647" s="112"/>
      <c r="BL647" s="112"/>
    </row>
    <row r="648" spans="53:64" x14ac:dyDescent="0.25">
      <c r="BA648" s="91" t="str">
        <f>IF(OR(BB648="",BC648&lt;&gt;"",BD648&lt;&gt;""),"",COUNT($BA$6:BA647)+1)</f>
        <v/>
      </c>
      <c r="BB648" s="35" t="str">
        <f t="shared" si="341"/>
        <v/>
      </c>
      <c r="BC648" s="41" t="str">
        <f t="shared" ref="BC648:BC711" si="343">IFERROR(MATCH(BB648,$T$7:$T$406,0) &amp; BD648,"")</f>
        <v>132</v>
      </c>
      <c r="BD648" s="34">
        <f>IF(ISNUMBER(MATCH(BB648,$BB$6:BB647,0)),2,"")</f>
        <v>2</v>
      </c>
      <c r="BE648" s="34" t="str">
        <f t="shared" si="342"/>
        <v/>
      </c>
      <c r="BK648" s="112"/>
      <c r="BL648" s="112"/>
    </row>
    <row r="649" spans="53:64" x14ac:dyDescent="0.25">
      <c r="BA649" s="91" t="str">
        <f>IF(OR(BB649="",BC649&lt;&gt;"",BD649&lt;&gt;""),"",COUNT($BA$6:BA648)+1)</f>
        <v/>
      </c>
      <c r="BB649" s="35" t="str">
        <f t="shared" si="341"/>
        <v/>
      </c>
      <c r="BC649" s="41" t="str">
        <f t="shared" si="343"/>
        <v>132</v>
      </c>
      <c r="BD649" s="34">
        <f>IF(ISNUMBER(MATCH(BB649,$BB$6:BB648,0)),2,"")</f>
        <v>2</v>
      </c>
      <c r="BE649" s="34" t="str">
        <f t="shared" si="342"/>
        <v/>
      </c>
      <c r="BK649" s="112"/>
      <c r="BL649" s="112"/>
    </row>
    <row r="650" spans="53:64" x14ac:dyDescent="0.25">
      <c r="BA650" s="91" t="str">
        <f>IF(OR(BB650="",BC650&lt;&gt;"",BD650&lt;&gt;""),"",COUNT($BA$6:BA649)+1)</f>
        <v/>
      </c>
      <c r="BB650" s="35" t="str">
        <f t="shared" si="341"/>
        <v/>
      </c>
      <c r="BC650" s="41" t="str">
        <f t="shared" si="343"/>
        <v>132</v>
      </c>
      <c r="BD650" s="34">
        <f>IF(ISNUMBER(MATCH(BB650,$BB$6:BB649,0)),2,"")</f>
        <v>2</v>
      </c>
      <c r="BE650" s="34" t="str">
        <f t="shared" si="342"/>
        <v/>
      </c>
      <c r="BK650" s="112"/>
      <c r="BL650" s="112"/>
    </row>
    <row r="651" spans="53:64" x14ac:dyDescent="0.25">
      <c r="BA651" s="91" t="str">
        <f>IF(OR(BB651="",BC651&lt;&gt;"",BD651&lt;&gt;""),"",COUNT($BA$6:BA650)+1)</f>
        <v/>
      </c>
      <c r="BB651" s="35" t="str">
        <f t="shared" si="341"/>
        <v/>
      </c>
      <c r="BC651" s="41" t="str">
        <f t="shared" si="343"/>
        <v>132</v>
      </c>
      <c r="BD651" s="34">
        <f>IF(ISNUMBER(MATCH(BB651,$BB$6:BB650,0)),2,"")</f>
        <v>2</v>
      </c>
      <c r="BE651" s="34" t="str">
        <f t="shared" si="342"/>
        <v/>
      </c>
      <c r="BK651" s="112"/>
      <c r="BL651" s="112"/>
    </row>
    <row r="652" spans="53:64" x14ac:dyDescent="0.25">
      <c r="BA652" s="91" t="str">
        <f>IF(OR(BB652="",BC652&lt;&gt;"",BD652&lt;&gt;""),"",COUNT($BA$6:BA651)+1)</f>
        <v/>
      </c>
      <c r="BB652" s="35" t="str">
        <f t="shared" si="341"/>
        <v/>
      </c>
      <c r="BC652" s="41" t="str">
        <f t="shared" si="343"/>
        <v>132</v>
      </c>
      <c r="BD652" s="34">
        <f>IF(ISNUMBER(MATCH(BB652,$BB$6:BB651,0)),2,"")</f>
        <v>2</v>
      </c>
      <c r="BE652" s="34" t="str">
        <f t="shared" si="342"/>
        <v/>
      </c>
      <c r="BK652" s="112"/>
      <c r="BL652" s="112"/>
    </row>
    <row r="653" spans="53:64" x14ac:dyDescent="0.25">
      <c r="BA653" s="91" t="str">
        <f>IF(OR(BB653="",BC653&lt;&gt;"",BD653&lt;&gt;""),"",COUNT($BA$6:BA652)+1)</f>
        <v/>
      </c>
      <c r="BB653" s="35" t="str">
        <f t="shared" si="341"/>
        <v/>
      </c>
      <c r="BC653" s="41" t="str">
        <f t="shared" si="343"/>
        <v>132</v>
      </c>
      <c r="BD653" s="34">
        <f>IF(ISNUMBER(MATCH(BB653,$BB$6:BB652,0)),2,"")</f>
        <v>2</v>
      </c>
      <c r="BE653" s="34" t="str">
        <f t="shared" si="342"/>
        <v/>
      </c>
      <c r="BK653" s="112"/>
      <c r="BL653" s="112"/>
    </row>
    <row r="654" spans="53:64" x14ac:dyDescent="0.25">
      <c r="BA654" s="91" t="str">
        <f>IF(OR(BB654="",BC654&lt;&gt;"",BD654&lt;&gt;""),"",COUNT($BA$6:BA653)+1)</f>
        <v/>
      </c>
      <c r="BB654" s="35" t="str">
        <f t="shared" si="341"/>
        <v/>
      </c>
      <c r="BC654" s="41" t="str">
        <f t="shared" si="343"/>
        <v>132</v>
      </c>
      <c r="BD654" s="34">
        <f>IF(ISNUMBER(MATCH(BB654,$BB$6:BB653,0)),2,"")</f>
        <v>2</v>
      </c>
      <c r="BE654" s="34" t="str">
        <f t="shared" si="342"/>
        <v/>
      </c>
      <c r="BK654" s="112"/>
      <c r="BL654" s="112"/>
    </row>
    <row r="655" spans="53:64" x14ac:dyDescent="0.25">
      <c r="BA655" s="91" t="str">
        <f>IF(OR(BB655="",BC655&lt;&gt;"",BD655&lt;&gt;""),"",COUNT($BA$6:BA654)+1)</f>
        <v/>
      </c>
      <c r="BB655" s="35" t="str">
        <f t="shared" si="341"/>
        <v/>
      </c>
      <c r="BC655" s="41" t="str">
        <f t="shared" si="343"/>
        <v>132</v>
      </c>
      <c r="BD655" s="34">
        <f>IF(ISNUMBER(MATCH(BB655,$BB$6:BB654,0)),2,"")</f>
        <v>2</v>
      </c>
      <c r="BE655" s="34" t="str">
        <f t="shared" si="342"/>
        <v/>
      </c>
      <c r="BK655" s="112"/>
      <c r="BL655" s="112"/>
    </row>
    <row r="656" spans="53:64" x14ac:dyDescent="0.25">
      <c r="BA656" s="91" t="str">
        <f>IF(OR(BB656="",BC656&lt;&gt;"",BD656&lt;&gt;""),"",COUNT($BA$6:BA655)+1)</f>
        <v/>
      </c>
      <c r="BB656" s="35" t="str">
        <f t="shared" si="341"/>
        <v/>
      </c>
      <c r="BC656" s="41" t="str">
        <f t="shared" si="343"/>
        <v>132</v>
      </c>
      <c r="BD656" s="34">
        <f>IF(ISNUMBER(MATCH(BB656,$BB$6:BB655,0)),2,"")</f>
        <v>2</v>
      </c>
      <c r="BE656" s="34" t="str">
        <f t="shared" si="342"/>
        <v/>
      </c>
      <c r="BK656" s="112"/>
      <c r="BL656" s="112"/>
    </row>
    <row r="657" spans="53:64" x14ac:dyDescent="0.25">
      <c r="BA657" s="91" t="str">
        <f>IF(OR(BB657="",BC657&lt;&gt;"",BD657&lt;&gt;""),"",COUNT($BA$6:BA656)+1)</f>
        <v/>
      </c>
      <c r="BB657" s="35" t="str">
        <f t="shared" si="341"/>
        <v/>
      </c>
      <c r="BC657" s="41" t="str">
        <f t="shared" si="343"/>
        <v>132</v>
      </c>
      <c r="BD657" s="34">
        <f>IF(ISNUMBER(MATCH(BB657,$BB$6:BB656,0)),2,"")</f>
        <v>2</v>
      </c>
      <c r="BE657" s="34" t="str">
        <f t="shared" si="342"/>
        <v/>
      </c>
      <c r="BK657" s="112"/>
      <c r="BL657" s="112"/>
    </row>
    <row r="658" spans="53:64" x14ac:dyDescent="0.25">
      <c r="BA658" s="91" t="str">
        <f>IF(OR(BB658="",BC658&lt;&gt;"",BD658&lt;&gt;""),"",COUNT($BA$6:BA657)+1)</f>
        <v/>
      </c>
      <c r="BB658" s="35" t="str">
        <f t="shared" si="341"/>
        <v/>
      </c>
      <c r="BC658" s="41" t="str">
        <f t="shared" si="343"/>
        <v>132</v>
      </c>
      <c r="BD658" s="34">
        <f>IF(ISNUMBER(MATCH(BB658,$BB$6:BB657,0)),2,"")</f>
        <v>2</v>
      </c>
      <c r="BE658" s="34" t="str">
        <f t="shared" si="342"/>
        <v/>
      </c>
      <c r="BK658" s="112"/>
      <c r="BL658" s="112"/>
    </row>
    <row r="659" spans="53:64" x14ac:dyDescent="0.25">
      <c r="BA659" s="91" t="str">
        <f>IF(OR(BB659="",BC659&lt;&gt;"",BD659&lt;&gt;""),"",COUNT($BA$6:BA658)+1)</f>
        <v/>
      </c>
      <c r="BB659" s="35" t="str">
        <f t="shared" si="341"/>
        <v/>
      </c>
      <c r="BC659" s="41" t="str">
        <f t="shared" si="343"/>
        <v>132</v>
      </c>
      <c r="BD659" s="34">
        <f>IF(ISNUMBER(MATCH(BB659,$BB$6:BB658,0)),2,"")</f>
        <v>2</v>
      </c>
      <c r="BE659" s="34" t="str">
        <f t="shared" si="342"/>
        <v/>
      </c>
      <c r="BK659" s="112"/>
      <c r="BL659" s="112"/>
    </row>
    <row r="660" spans="53:64" x14ac:dyDescent="0.25">
      <c r="BA660" s="91" t="str">
        <f>IF(OR(BB660="",BC660&lt;&gt;"",BD660&lt;&gt;""),"",COUNT($BA$6:BA659)+1)</f>
        <v/>
      </c>
      <c r="BB660" s="35" t="str">
        <f t="shared" si="341"/>
        <v/>
      </c>
      <c r="BC660" s="41" t="str">
        <f t="shared" si="343"/>
        <v>132</v>
      </c>
      <c r="BD660" s="34">
        <f>IF(ISNUMBER(MATCH(BB660,$BB$6:BB659,0)),2,"")</f>
        <v>2</v>
      </c>
      <c r="BE660" s="34" t="str">
        <f t="shared" si="342"/>
        <v/>
      </c>
      <c r="BK660" s="112"/>
      <c r="BL660" s="112"/>
    </row>
    <row r="661" spans="53:64" x14ac:dyDescent="0.25">
      <c r="BA661" s="91" t="str">
        <f>IF(OR(BB661="",BC661&lt;&gt;"",BD661&lt;&gt;""),"",COUNT($BA$6:BA660)+1)</f>
        <v/>
      </c>
      <c r="BB661" s="35" t="str">
        <f t="shared" si="341"/>
        <v/>
      </c>
      <c r="BC661" s="41" t="str">
        <f t="shared" si="343"/>
        <v>132</v>
      </c>
      <c r="BD661" s="34">
        <f>IF(ISNUMBER(MATCH(BB661,$BB$6:BB660,0)),2,"")</f>
        <v>2</v>
      </c>
      <c r="BE661" s="34" t="str">
        <f t="shared" si="342"/>
        <v/>
      </c>
      <c r="BK661" s="112"/>
      <c r="BL661" s="112"/>
    </row>
    <row r="662" spans="53:64" x14ac:dyDescent="0.25">
      <c r="BA662" s="91" t="str">
        <f>IF(OR(BB662="",BC662&lt;&gt;"",BD662&lt;&gt;""),"",COUNT($BA$6:BA661)+1)</f>
        <v/>
      </c>
      <c r="BB662" s="35" t="str">
        <f t="shared" si="341"/>
        <v/>
      </c>
      <c r="BC662" s="41" t="str">
        <f t="shared" si="343"/>
        <v>132</v>
      </c>
      <c r="BD662" s="34">
        <f>IF(ISNUMBER(MATCH(BB662,$BB$6:BB661,0)),2,"")</f>
        <v>2</v>
      </c>
      <c r="BE662" s="34" t="str">
        <f t="shared" si="342"/>
        <v/>
      </c>
    </row>
    <row r="663" spans="53:64" x14ac:dyDescent="0.25">
      <c r="BA663" s="91" t="str">
        <f>IF(OR(BB663="",BC663&lt;&gt;"",BD663&lt;&gt;""),"",COUNT($BA$6:BA662)+1)</f>
        <v/>
      </c>
      <c r="BB663" s="35" t="str">
        <f t="shared" si="341"/>
        <v/>
      </c>
      <c r="BC663" s="41" t="str">
        <f t="shared" si="343"/>
        <v>132</v>
      </c>
      <c r="BD663" s="34">
        <f>IF(ISNUMBER(MATCH(BB663,$BB$6:BB662,0)),2,"")</f>
        <v>2</v>
      </c>
      <c r="BE663" s="34" t="str">
        <f t="shared" si="342"/>
        <v/>
      </c>
    </row>
    <row r="664" spans="53:64" x14ac:dyDescent="0.25">
      <c r="BA664" s="91" t="str">
        <f>IF(OR(BB664="",BC664&lt;&gt;"",BD664&lt;&gt;""),"",COUNT($BA$6:BA663)+1)</f>
        <v/>
      </c>
      <c r="BB664" s="35" t="str">
        <f t="shared" si="341"/>
        <v/>
      </c>
      <c r="BC664" s="41" t="str">
        <f t="shared" si="343"/>
        <v>132</v>
      </c>
      <c r="BD664" s="34">
        <f>IF(ISNUMBER(MATCH(BB664,$BB$6:BB663,0)),2,"")</f>
        <v>2</v>
      </c>
      <c r="BE664" s="34" t="str">
        <f t="shared" si="342"/>
        <v/>
      </c>
    </row>
    <row r="665" spans="53:64" x14ac:dyDescent="0.25">
      <c r="BA665" s="91" t="str">
        <f>IF(OR(BB665="",BC665&lt;&gt;"",BD665&lt;&gt;""),"",COUNT($BA$6:BA664)+1)</f>
        <v/>
      </c>
      <c r="BB665" s="35" t="str">
        <f t="shared" ref="BB665:BB728" si="344">IF(OR(AY264="",ISNUMBER(FIND("100",AY264,1)) ),"",""&amp;AY264)</f>
        <v/>
      </c>
      <c r="BC665" s="41" t="str">
        <f t="shared" si="343"/>
        <v>132</v>
      </c>
      <c r="BD665" s="34">
        <f>IF(ISNUMBER(MATCH(BB665,$BB$6:BB664,0)),2,"")</f>
        <v>2</v>
      </c>
      <c r="BE665" s="34" t="str">
        <f t="shared" si="342"/>
        <v/>
      </c>
    </row>
    <row r="666" spans="53:64" x14ac:dyDescent="0.25">
      <c r="BA666" s="91" t="str">
        <f>IF(OR(BB666="",BC666&lt;&gt;"",BD666&lt;&gt;""),"",COUNT($BA$6:BA665)+1)</f>
        <v/>
      </c>
      <c r="BB666" s="35" t="str">
        <f t="shared" si="344"/>
        <v/>
      </c>
      <c r="BC666" s="41" t="str">
        <f t="shared" si="343"/>
        <v>132</v>
      </c>
      <c r="BD666" s="34">
        <f>IF(ISNUMBER(MATCH(BB666,$BB$6:BB665,0)),2,"")</f>
        <v>2</v>
      </c>
      <c r="BE666" s="34" t="str">
        <f t="shared" si="342"/>
        <v/>
      </c>
    </row>
    <row r="667" spans="53:64" x14ac:dyDescent="0.25">
      <c r="BA667" s="91" t="str">
        <f>IF(OR(BB667="",BC667&lt;&gt;"",BD667&lt;&gt;""),"",COUNT($BA$6:BA666)+1)</f>
        <v/>
      </c>
      <c r="BB667" s="35" t="str">
        <f t="shared" si="344"/>
        <v/>
      </c>
      <c r="BC667" s="41" t="str">
        <f t="shared" si="343"/>
        <v>132</v>
      </c>
      <c r="BD667" s="34">
        <f>IF(ISNUMBER(MATCH(BB667,$BB$6:BB666,0)),2,"")</f>
        <v>2</v>
      </c>
      <c r="BE667" s="34" t="str">
        <f t="shared" si="342"/>
        <v/>
      </c>
    </row>
    <row r="668" spans="53:64" x14ac:dyDescent="0.25">
      <c r="BA668" s="91" t="str">
        <f>IF(OR(BB668="",BC668&lt;&gt;"",BD668&lt;&gt;""),"",COUNT($BA$6:BA667)+1)</f>
        <v/>
      </c>
      <c r="BB668" s="35" t="str">
        <f t="shared" si="344"/>
        <v/>
      </c>
      <c r="BC668" s="41" t="str">
        <f t="shared" si="343"/>
        <v>132</v>
      </c>
      <c r="BD668" s="34">
        <f>IF(ISNUMBER(MATCH(BB668,$BB$6:BB667,0)),2,"")</f>
        <v>2</v>
      </c>
      <c r="BE668" s="34" t="str">
        <f t="shared" si="342"/>
        <v/>
      </c>
    </row>
    <row r="669" spans="53:64" x14ac:dyDescent="0.25">
      <c r="BA669" s="91" t="str">
        <f>IF(OR(BB669="",BC669&lt;&gt;"",BD669&lt;&gt;""),"",COUNT($BA$6:BA668)+1)</f>
        <v/>
      </c>
      <c r="BB669" s="35" t="str">
        <f t="shared" si="344"/>
        <v/>
      </c>
      <c r="BC669" s="41" t="str">
        <f t="shared" si="343"/>
        <v>132</v>
      </c>
      <c r="BD669" s="34">
        <f>IF(ISNUMBER(MATCH(BB669,$BB$6:BB668,0)),2,"")</f>
        <v>2</v>
      </c>
      <c r="BE669" s="34" t="str">
        <f t="shared" si="342"/>
        <v/>
      </c>
    </row>
    <row r="670" spans="53:64" x14ac:dyDescent="0.25">
      <c r="BA670" s="91" t="str">
        <f>IF(OR(BB670="",BC670&lt;&gt;"",BD670&lt;&gt;""),"",COUNT($BA$6:BA669)+1)</f>
        <v/>
      </c>
      <c r="BB670" s="35" t="str">
        <f t="shared" si="344"/>
        <v/>
      </c>
      <c r="BC670" s="41" t="str">
        <f t="shared" si="343"/>
        <v>132</v>
      </c>
      <c r="BD670" s="34">
        <f>IF(ISNUMBER(MATCH(BB670,$BB$6:BB669,0)),2,"")</f>
        <v>2</v>
      </c>
      <c r="BE670" s="34" t="str">
        <f t="shared" si="342"/>
        <v/>
      </c>
    </row>
    <row r="671" spans="53:64" x14ac:dyDescent="0.25">
      <c r="BA671" s="91" t="str">
        <f>IF(OR(BB671="",BC671&lt;&gt;"",BD671&lt;&gt;""),"",COUNT($BA$6:BA670)+1)</f>
        <v/>
      </c>
      <c r="BB671" s="35" t="str">
        <f t="shared" si="344"/>
        <v/>
      </c>
      <c r="BC671" s="41" t="str">
        <f t="shared" si="343"/>
        <v>132</v>
      </c>
      <c r="BD671" s="34">
        <f>IF(ISNUMBER(MATCH(BB671,$BB$6:BB670,0)),2,"")</f>
        <v>2</v>
      </c>
      <c r="BE671" s="34" t="str">
        <f t="shared" si="342"/>
        <v/>
      </c>
    </row>
    <row r="672" spans="53:64" x14ac:dyDescent="0.25">
      <c r="BA672" s="91" t="str">
        <f>IF(OR(BB672="",BC672&lt;&gt;"",BD672&lt;&gt;""),"",COUNT($BA$6:BA671)+1)</f>
        <v/>
      </c>
      <c r="BB672" s="35" t="str">
        <f t="shared" si="344"/>
        <v/>
      </c>
      <c r="BC672" s="41" t="str">
        <f t="shared" si="343"/>
        <v>132</v>
      </c>
      <c r="BD672" s="34">
        <f>IF(ISNUMBER(MATCH(BB672,$BB$6:BB671,0)),2,"")</f>
        <v>2</v>
      </c>
      <c r="BE672" s="34" t="str">
        <f t="shared" si="342"/>
        <v/>
      </c>
    </row>
    <row r="673" spans="53:57" x14ac:dyDescent="0.25">
      <c r="BA673" s="91" t="str">
        <f>IF(OR(BB673="",BC673&lt;&gt;"",BD673&lt;&gt;""),"",COUNT($BA$6:BA672)+1)</f>
        <v/>
      </c>
      <c r="BB673" s="35" t="str">
        <f t="shared" si="344"/>
        <v/>
      </c>
      <c r="BC673" s="41" t="str">
        <f t="shared" si="343"/>
        <v>132</v>
      </c>
      <c r="BD673" s="34">
        <f>IF(ISNUMBER(MATCH(BB673,$BB$6:BB672,0)),2,"")</f>
        <v>2</v>
      </c>
      <c r="BE673" s="34" t="str">
        <f t="shared" si="342"/>
        <v/>
      </c>
    </row>
    <row r="674" spans="53:57" x14ac:dyDescent="0.25">
      <c r="BA674" s="91" t="str">
        <f>IF(OR(BB674="",BC674&lt;&gt;"",BD674&lt;&gt;""),"",COUNT($BA$6:BA673)+1)</f>
        <v/>
      </c>
      <c r="BB674" s="35" t="str">
        <f t="shared" si="344"/>
        <v/>
      </c>
      <c r="BC674" s="41" t="str">
        <f t="shared" si="343"/>
        <v>132</v>
      </c>
      <c r="BD674" s="34">
        <f>IF(ISNUMBER(MATCH(BB674,$BB$6:BB673,0)),2,"")</f>
        <v>2</v>
      </c>
      <c r="BE674" s="34" t="str">
        <f t="shared" si="342"/>
        <v/>
      </c>
    </row>
    <row r="675" spans="53:57" x14ac:dyDescent="0.25">
      <c r="BA675" s="91" t="str">
        <f>IF(OR(BB675="",BC675&lt;&gt;"",BD675&lt;&gt;""),"",COUNT($BA$6:BA674)+1)</f>
        <v/>
      </c>
      <c r="BB675" s="35" t="str">
        <f t="shared" si="344"/>
        <v/>
      </c>
      <c r="BC675" s="41" t="str">
        <f t="shared" si="343"/>
        <v>132</v>
      </c>
      <c r="BD675" s="34">
        <f>IF(ISNUMBER(MATCH(BB675,$BB$6:BB674,0)),2,"")</f>
        <v>2</v>
      </c>
      <c r="BE675" s="34" t="str">
        <f t="shared" si="342"/>
        <v/>
      </c>
    </row>
    <row r="676" spans="53:57" x14ac:dyDescent="0.25">
      <c r="BA676" s="91" t="str">
        <f>IF(OR(BB676="",BC676&lt;&gt;"",BD676&lt;&gt;""),"",COUNT($BA$6:BA675)+1)</f>
        <v/>
      </c>
      <c r="BB676" s="35" t="str">
        <f t="shared" si="344"/>
        <v/>
      </c>
      <c r="BC676" s="41" t="str">
        <f t="shared" si="343"/>
        <v>132</v>
      </c>
      <c r="BD676" s="34">
        <f>IF(ISNUMBER(MATCH(BB676,$BB$6:BB675,0)),2,"")</f>
        <v>2</v>
      </c>
      <c r="BE676" s="34" t="str">
        <f t="shared" si="342"/>
        <v/>
      </c>
    </row>
    <row r="677" spans="53:57" x14ac:dyDescent="0.25">
      <c r="BA677" s="91" t="str">
        <f>IF(OR(BB677="",BC677&lt;&gt;"",BD677&lt;&gt;""),"",COUNT($BA$6:BA676)+1)</f>
        <v/>
      </c>
      <c r="BB677" s="35" t="str">
        <f t="shared" si="344"/>
        <v/>
      </c>
      <c r="BC677" s="41" t="str">
        <f t="shared" si="343"/>
        <v>132</v>
      </c>
      <c r="BD677" s="34">
        <f>IF(ISNUMBER(MATCH(BB677,$BB$6:BB676,0)),2,"")</f>
        <v>2</v>
      </c>
      <c r="BE677" s="34" t="str">
        <f t="shared" si="342"/>
        <v/>
      </c>
    </row>
    <row r="678" spans="53:57" x14ac:dyDescent="0.25">
      <c r="BA678" s="91" t="str">
        <f>IF(OR(BB678="",BC678&lt;&gt;"",BD678&lt;&gt;""),"",COUNT($BA$6:BA677)+1)</f>
        <v/>
      </c>
      <c r="BB678" s="35" t="str">
        <f t="shared" si="344"/>
        <v/>
      </c>
      <c r="BC678" s="41" t="str">
        <f t="shared" si="343"/>
        <v>132</v>
      </c>
      <c r="BD678" s="34">
        <f>IF(ISNUMBER(MATCH(BB678,$BB$6:BB677,0)),2,"")</f>
        <v>2</v>
      </c>
      <c r="BE678" s="34" t="str">
        <f t="shared" si="342"/>
        <v/>
      </c>
    </row>
    <row r="679" spans="53:57" x14ac:dyDescent="0.25">
      <c r="BA679" s="91" t="str">
        <f>IF(OR(BB679="",BC679&lt;&gt;"",BD679&lt;&gt;""),"",COUNT($BA$6:BA678)+1)</f>
        <v/>
      </c>
      <c r="BB679" s="35" t="str">
        <f t="shared" si="344"/>
        <v/>
      </c>
      <c r="BC679" s="41" t="str">
        <f t="shared" si="343"/>
        <v>132</v>
      </c>
      <c r="BD679" s="34">
        <f>IF(ISNUMBER(MATCH(BB679,$BB$6:BB678,0)),2,"")</f>
        <v>2</v>
      </c>
      <c r="BE679" s="34" t="str">
        <f t="shared" si="342"/>
        <v/>
      </c>
    </row>
    <row r="680" spans="53:57" x14ac:dyDescent="0.25">
      <c r="BA680" s="91" t="str">
        <f>IF(OR(BB680="",BC680&lt;&gt;"",BD680&lt;&gt;""),"",COUNT($BA$6:BA679)+1)</f>
        <v/>
      </c>
      <c r="BB680" s="35" t="str">
        <f t="shared" si="344"/>
        <v/>
      </c>
      <c r="BC680" s="41" t="str">
        <f t="shared" si="343"/>
        <v>132</v>
      </c>
      <c r="BD680" s="34">
        <f>IF(ISNUMBER(MATCH(BB680,$BB$6:BB679,0)),2,"")</f>
        <v>2</v>
      </c>
      <c r="BE680" s="34" t="str">
        <f t="shared" si="342"/>
        <v/>
      </c>
    </row>
    <row r="681" spans="53:57" x14ac:dyDescent="0.25">
      <c r="BA681" s="91" t="str">
        <f>IF(OR(BB681="",BC681&lt;&gt;"",BD681&lt;&gt;""),"",COUNT($BA$6:BA680)+1)</f>
        <v/>
      </c>
      <c r="BB681" s="35" t="str">
        <f t="shared" si="344"/>
        <v/>
      </c>
      <c r="BC681" s="41" t="str">
        <f t="shared" si="343"/>
        <v>132</v>
      </c>
      <c r="BD681" s="34">
        <f>IF(ISNUMBER(MATCH(BB681,$BB$6:BB680,0)),2,"")</f>
        <v>2</v>
      </c>
      <c r="BE681" s="34" t="str">
        <f t="shared" si="342"/>
        <v/>
      </c>
    </row>
    <row r="682" spans="53:57" x14ac:dyDescent="0.25">
      <c r="BA682" s="91" t="str">
        <f>IF(OR(BB682="",BC682&lt;&gt;"",BD682&lt;&gt;""),"",COUNT($BA$6:BA681)+1)</f>
        <v/>
      </c>
      <c r="BB682" s="35" t="str">
        <f t="shared" si="344"/>
        <v/>
      </c>
      <c r="BC682" s="41" t="str">
        <f t="shared" si="343"/>
        <v>132</v>
      </c>
      <c r="BD682" s="34">
        <f>IF(ISNUMBER(MATCH(BB682,$BB$6:BB681,0)),2,"")</f>
        <v>2</v>
      </c>
      <c r="BE682" s="34" t="str">
        <f t="shared" si="342"/>
        <v/>
      </c>
    </row>
    <row r="683" spans="53:57" x14ac:dyDescent="0.25">
      <c r="BA683" s="91" t="str">
        <f>IF(OR(BB683="",BC683&lt;&gt;"",BD683&lt;&gt;""),"",COUNT($BA$6:BA682)+1)</f>
        <v/>
      </c>
      <c r="BB683" s="35" t="str">
        <f t="shared" si="344"/>
        <v/>
      </c>
      <c r="BC683" s="41" t="str">
        <f t="shared" si="343"/>
        <v>132</v>
      </c>
      <c r="BD683" s="34">
        <f>IF(ISNUMBER(MATCH(BB683,$BB$6:BB682,0)),2,"")</f>
        <v>2</v>
      </c>
      <c r="BE683" s="34" t="str">
        <f t="shared" si="342"/>
        <v/>
      </c>
    </row>
    <row r="684" spans="53:57" x14ac:dyDescent="0.25">
      <c r="BA684" s="91" t="str">
        <f>IF(OR(BB684="",BC684&lt;&gt;"",BD684&lt;&gt;""),"",COUNT($BA$6:BA683)+1)</f>
        <v/>
      </c>
      <c r="BB684" s="35" t="str">
        <f t="shared" si="344"/>
        <v/>
      </c>
      <c r="BC684" s="41" t="str">
        <f t="shared" si="343"/>
        <v>132</v>
      </c>
      <c r="BD684" s="34">
        <f>IF(ISNUMBER(MATCH(BB684,$BB$6:BB683,0)),2,"")</f>
        <v>2</v>
      </c>
      <c r="BE684" s="34" t="str">
        <f t="shared" si="342"/>
        <v/>
      </c>
    </row>
    <row r="685" spans="53:57" x14ac:dyDescent="0.25">
      <c r="BA685" s="91" t="str">
        <f>IF(OR(BB685="",BC685&lt;&gt;"",BD685&lt;&gt;""),"",COUNT($BA$6:BA684)+1)</f>
        <v/>
      </c>
      <c r="BB685" s="35" t="str">
        <f t="shared" si="344"/>
        <v/>
      </c>
      <c r="BC685" s="41" t="str">
        <f t="shared" si="343"/>
        <v>132</v>
      </c>
      <c r="BD685" s="34">
        <f>IF(ISNUMBER(MATCH(BB685,$BB$6:BB684,0)),2,"")</f>
        <v>2</v>
      </c>
      <c r="BE685" s="34" t="str">
        <f t="shared" si="342"/>
        <v/>
      </c>
    </row>
    <row r="686" spans="53:57" x14ac:dyDescent="0.25">
      <c r="BA686" s="91" t="str">
        <f>IF(OR(BB686="",BC686&lt;&gt;"",BD686&lt;&gt;""),"",COUNT($BA$6:BA685)+1)</f>
        <v/>
      </c>
      <c r="BB686" s="35" t="str">
        <f t="shared" si="344"/>
        <v/>
      </c>
      <c r="BC686" s="41" t="str">
        <f t="shared" si="343"/>
        <v>132</v>
      </c>
      <c r="BD686" s="34">
        <f>IF(ISNUMBER(MATCH(BB686,$BB$6:BB685,0)),2,"")</f>
        <v>2</v>
      </c>
      <c r="BE686" s="34" t="str">
        <f t="shared" si="342"/>
        <v/>
      </c>
    </row>
    <row r="687" spans="53:57" x14ac:dyDescent="0.25">
      <c r="BA687" s="91" t="str">
        <f>IF(OR(BB687="",BC687&lt;&gt;"",BD687&lt;&gt;""),"",COUNT($BA$6:BA686)+1)</f>
        <v/>
      </c>
      <c r="BB687" s="35" t="str">
        <f t="shared" si="344"/>
        <v/>
      </c>
      <c r="BC687" s="41" t="str">
        <f t="shared" si="343"/>
        <v>132</v>
      </c>
      <c r="BD687" s="34">
        <f>IF(ISNUMBER(MATCH(BB687,$BB$6:BB686,0)),2,"")</f>
        <v>2</v>
      </c>
      <c r="BE687" s="34" t="str">
        <f t="shared" si="342"/>
        <v/>
      </c>
    </row>
    <row r="688" spans="53:57" x14ac:dyDescent="0.25">
      <c r="BA688" s="91" t="str">
        <f>IF(OR(BB688="",BC688&lt;&gt;"",BD688&lt;&gt;""),"",COUNT($BA$6:BA687)+1)</f>
        <v/>
      </c>
      <c r="BB688" s="35" t="str">
        <f t="shared" si="344"/>
        <v/>
      </c>
      <c r="BC688" s="41" t="str">
        <f t="shared" si="343"/>
        <v>132</v>
      </c>
      <c r="BD688" s="34">
        <f>IF(ISNUMBER(MATCH(BB688,$BB$6:BB687,0)),2,"")</f>
        <v>2</v>
      </c>
      <c r="BE688" s="34" t="str">
        <f t="shared" si="342"/>
        <v/>
      </c>
    </row>
    <row r="689" spans="53:57" x14ac:dyDescent="0.25">
      <c r="BA689" s="91" t="str">
        <f>IF(OR(BB689="",BC689&lt;&gt;"",BD689&lt;&gt;""),"",COUNT($BA$6:BA688)+1)</f>
        <v/>
      </c>
      <c r="BB689" s="35" t="str">
        <f t="shared" si="344"/>
        <v/>
      </c>
      <c r="BC689" s="41" t="str">
        <f t="shared" si="343"/>
        <v>132</v>
      </c>
      <c r="BD689" s="34">
        <f>IF(ISNUMBER(MATCH(BB689,$BB$6:BB688,0)),2,"")</f>
        <v>2</v>
      </c>
      <c r="BE689" s="34" t="str">
        <f t="shared" si="342"/>
        <v/>
      </c>
    </row>
    <row r="690" spans="53:57" x14ac:dyDescent="0.25">
      <c r="BA690" s="91" t="str">
        <f>IF(OR(BB690="",BC690&lt;&gt;"",BD690&lt;&gt;""),"",COUNT($BA$6:BA689)+1)</f>
        <v/>
      </c>
      <c r="BB690" s="35" t="str">
        <f t="shared" si="344"/>
        <v/>
      </c>
      <c r="BC690" s="41" t="str">
        <f t="shared" si="343"/>
        <v>132</v>
      </c>
      <c r="BD690" s="34">
        <f>IF(ISNUMBER(MATCH(BB690,$BB$6:BB689,0)),2,"")</f>
        <v>2</v>
      </c>
      <c r="BE690" s="34" t="str">
        <f t="shared" si="342"/>
        <v/>
      </c>
    </row>
    <row r="691" spans="53:57" x14ac:dyDescent="0.25">
      <c r="BA691" s="91" t="str">
        <f>IF(OR(BB691="",BC691&lt;&gt;"",BD691&lt;&gt;""),"",COUNT($BA$6:BA690)+1)</f>
        <v/>
      </c>
      <c r="BB691" s="35" t="str">
        <f t="shared" si="344"/>
        <v/>
      </c>
      <c r="BC691" s="41" t="str">
        <f t="shared" si="343"/>
        <v>132</v>
      </c>
      <c r="BD691" s="34">
        <f>IF(ISNUMBER(MATCH(BB691,$BB$6:BB690,0)),2,"")</f>
        <v>2</v>
      </c>
      <c r="BE691" s="34" t="str">
        <f t="shared" si="342"/>
        <v/>
      </c>
    </row>
    <row r="692" spans="53:57" x14ac:dyDescent="0.25">
      <c r="BA692" s="91" t="str">
        <f>IF(OR(BB692="",BC692&lt;&gt;"",BD692&lt;&gt;""),"",COUNT($BA$6:BA691)+1)</f>
        <v/>
      </c>
      <c r="BB692" s="35" t="str">
        <f t="shared" si="344"/>
        <v/>
      </c>
      <c r="BC692" s="41" t="str">
        <f t="shared" si="343"/>
        <v>132</v>
      </c>
      <c r="BD692" s="34">
        <f>IF(ISNUMBER(MATCH(BB692,$BB$6:BB691,0)),2,"")</f>
        <v>2</v>
      </c>
      <c r="BE692" s="34" t="str">
        <f t="shared" si="342"/>
        <v/>
      </c>
    </row>
    <row r="693" spans="53:57" x14ac:dyDescent="0.25">
      <c r="BA693" s="91" t="str">
        <f>IF(OR(BB693="",BC693&lt;&gt;"",BD693&lt;&gt;""),"",COUNT($BA$6:BA692)+1)</f>
        <v/>
      </c>
      <c r="BB693" s="35" t="str">
        <f t="shared" si="344"/>
        <v/>
      </c>
      <c r="BC693" s="41" t="str">
        <f t="shared" si="343"/>
        <v>132</v>
      </c>
      <c r="BD693" s="34">
        <f>IF(ISNUMBER(MATCH(BB693,$BB$6:BB692,0)),2,"")</f>
        <v>2</v>
      </c>
      <c r="BE693" s="34" t="str">
        <f t="shared" si="342"/>
        <v/>
      </c>
    </row>
    <row r="694" spans="53:57" x14ac:dyDescent="0.25">
      <c r="BA694" s="91" t="str">
        <f>IF(OR(BB694="",BC694&lt;&gt;"",BD694&lt;&gt;""),"",COUNT($BA$6:BA693)+1)</f>
        <v/>
      </c>
      <c r="BB694" s="35" t="str">
        <f t="shared" si="344"/>
        <v/>
      </c>
      <c r="BC694" s="41" t="str">
        <f t="shared" si="343"/>
        <v>132</v>
      </c>
      <c r="BD694" s="34">
        <f>IF(ISNUMBER(MATCH(BB694,$BB$6:BB693,0)),2,"")</f>
        <v>2</v>
      </c>
      <c r="BE694" s="34" t="str">
        <f t="shared" si="342"/>
        <v/>
      </c>
    </row>
    <row r="695" spans="53:57" x14ac:dyDescent="0.25">
      <c r="BA695" s="91" t="str">
        <f>IF(OR(BB695="",BC695&lt;&gt;"",BD695&lt;&gt;""),"",COUNT($BA$6:BA694)+1)</f>
        <v/>
      </c>
      <c r="BB695" s="35" t="str">
        <f t="shared" si="344"/>
        <v/>
      </c>
      <c r="BC695" s="41" t="str">
        <f t="shared" si="343"/>
        <v>132</v>
      </c>
      <c r="BD695" s="34">
        <f>IF(ISNUMBER(MATCH(BB695,$BB$6:BB694,0)),2,"")</f>
        <v>2</v>
      </c>
      <c r="BE695" s="34" t="str">
        <f t="shared" si="342"/>
        <v/>
      </c>
    </row>
    <row r="696" spans="53:57" x14ac:dyDescent="0.25">
      <c r="BA696" s="91" t="str">
        <f>IF(OR(BB696="",BC696&lt;&gt;"",BD696&lt;&gt;""),"",COUNT($BA$6:BA695)+1)</f>
        <v/>
      </c>
      <c r="BB696" s="35" t="str">
        <f t="shared" si="344"/>
        <v/>
      </c>
      <c r="BC696" s="41" t="str">
        <f t="shared" si="343"/>
        <v>132</v>
      </c>
      <c r="BD696" s="34">
        <f>IF(ISNUMBER(MATCH(BB696,$BB$6:BB695,0)),2,"")</f>
        <v>2</v>
      </c>
      <c r="BE696" s="34" t="str">
        <f t="shared" si="342"/>
        <v/>
      </c>
    </row>
    <row r="697" spans="53:57" x14ac:dyDescent="0.25">
      <c r="BA697" s="91" t="str">
        <f>IF(OR(BB697="",BC697&lt;&gt;"",BD697&lt;&gt;""),"",COUNT($BA$6:BA696)+1)</f>
        <v/>
      </c>
      <c r="BB697" s="35" t="str">
        <f t="shared" si="344"/>
        <v/>
      </c>
      <c r="BC697" s="41" t="str">
        <f t="shared" si="343"/>
        <v>132</v>
      </c>
      <c r="BD697" s="34">
        <f>IF(ISNUMBER(MATCH(BB697,$BB$6:BB696,0)),2,"")</f>
        <v>2</v>
      </c>
      <c r="BE697" s="34" t="str">
        <f t="shared" si="342"/>
        <v/>
      </c>
    </row>
    <row r="698" spans="53:57" x14ac:dyDescent="0.25">
      <c r="BA698" s="91" t="str">
        <f>IF(OR(BB698="",BC698&lt;&gt;"",BD698&lt;&gt;""),"",COUNT($BA$6:BA697)+1)</f>
        <v/>
      </c>
      <c r="BB698" s="35" t="str">
        <f t="shared" si="344"/>
        <v/>
      </c>
      <c r="BC698" s="41" t="str">
        <f t="shared" si="343"/>
        <v>132</v>
      </c>
      <c r="BD698" s="34">
        <f>IF(ISNUMBER(MATCH(BB698,$BB$6:BB697,0)),2,"")</f>
        <v>2</v>
      </c>
      <c r="BE698" s="34" t="str">
        <f t="shared" si="342"/>
        <v/>
      </c>
    </row>
    <row r="699" spans="53:57" x14ac:dyDescent="0.25">
      <c r="BA699" s="91" t="str">
        <f>IF(OR(BB699="",BC699&lt;&gt;"",BD699&lt;&gt;""),"",COUNT($BA$6:BA698)+1)</f>
        <v/>
      </c>
      <c r="BB699" s="35" t="str">
        <f t="shared" si="344"/>
        <v/>
      </c>
      <c r="BC699" s="41" t="str">
        <f t="shared" si="343"/>
        <v>132</v>
      </c>
      <c r="BD699" s="34">
        <f>IF(ISNUMBER(MATCH(BB699,$BB$6:BB698,0)),2,"")</f>
        <v>2</v>
      </c>
      <c r="BE699" s="34" t="str">
        <f t="shared" ref="BE699:BE762" si="345">IFERROR(""&amp;INDEX($BB$7:$BB$806,MATCH(ROW(BA699)-ROW($BA$6),$BA$7:$BA$806,0),1),"")</f>
        <v/>
      </c>
    </row>
    <row r="700" spans="53:57" x14ac:dyDescent="0.25">
      <c r="BA700" s="91" t="str">
        <f>IF(OR(BB700="",BC700&lt;&gt;"",BD700&lt;&gt;""),"",COUNT($BA$6:BA699)+1)</f>
        <v/>
      </c>
      <c r="BB700" s="35" t="str">
        <f t="shared" si="344"/>
        <v/>
      </c>
      <c r="BC700" s="41" t="str">
        <f t="shared" si="343"/>
        <v>132</v>
      </c>
      <c r="BD700" s="34">
        <f>IF(ISNUMBER(MATCH(BB700,$BB$6:BB699,0)),2,"")</f>
        <v>2</v>
      </c>
      <c r="BE700" s="34" t="str">
        <f t="shared" si="345"/>
        <v/>
      </c>
    </row>
    <row r="701" spans="53:57" x14ac:dyDescent="0.25">
      <c r="BA701" s="91" t="str">
        <f>IF(OR(BB701="",BC701&lt;&gt;"",BD701&lt;&gt;""),"",COUNT($BA$6:BA700)+1)</f>
        <v/>
      </c>
      <c r="BB701" s="35" t="str">
        <f t="shared" si="344"/>
        <v/>
      </c>
      <c r="BC701" s="41" t="str">
        <f t="shared" si="343"/>
        <v>132</v>
      </c>
      <c r="BD701" s="34">
        <f>IF(ISNUMBER(MATCH(BB701,$BB$6:BB700,0)),2,"")</f>
        <v>2</v>
      </c>
      <c r="BE701" s="34" t="str">
        <f t="shared" si="345"/>
        <v/>
      </c>
    </row>
    <row r="702" spans="53:57" x14ac:dyDescent="0.25">
      <c r="BA702" s="91" t="str">
        <f>IF(OR(BB702="",BC702&lt;&gt;"",BD702&lt;&gt;""),"",COUNT($BA$6:BA701)+1)</f>
        <v/>
      </c>
      <c r="BB702" s="35" t="str">
        <f t="shared" si="344"/>
        <v/>
      </c>
      <c r="BC702" s="41" t="str">
        <f t="shared" si="343"/>
        <v>132</v>
      </c>
      <c r="BD702" s="34">
        <f>IF(ISNUMBER(MATCH(BB702,$BB$6:BB701,0)),2,"")</f>
        <v>2</v>
      </c>
      <c r="BE702" s="34" t="str">
        <f t="shared" si="345"/>
        <v/>
      </c>
    </row>
    <row r="703" spans="53:57" x14ac:dyDescent="0.25">
      <c r="BA703" s="91" t="str">
        <f>IF(OR(BB703="",BC703&lt;&gt;"",BD703&lt;&gt;""),"",COUNT($BA$6:BA702)+1)</f>
        <v/>
      </c>
      <c r="BB703" s="35" t="str">
        <f t="shared" si="344"/>
        <v/>
      </c>
      <c r="BC703" s="41" t="str">
        <f t="shared" si="343"/>
        <v>132</v>
      </c>
      <c r="BD703" s="34">
        <f>IF(ISNUMBER(MATCH(BB703,$BB$6:BB702,0)),2,"")</f>
        <v>2</v>
      </c>
      <c r="BE703" s="34" t="str">
        <f t="shared" si="345"/>
        <v/>
      </c>
    </row>
    <row r="704" spans="53:57" x14ac:dyDescent="0.25">
      <c r="BA704" s="91" t="str">
        <f>IF(OR(BB704="",BC704&lt;&gt;"",BD704&lt;&gt;""),"",COUNT($BA$6:BA703)+1)</f>
        <v/>
      </c>
      <c r="BB704" s="35" t="str">
        <f t="shared" si="344"/>
        <v/>
      </c>
      <c r="BC704" s="41" t="str">
        <f t="shared" si="343"/>
        <v>132</v>
      </c>
      <c r="BD704" s="34">
        <f>IF(ISNUMBER(MATCH(BB704,$BB$6:BB703,0)),2,"")</f>
        <v>2</v>
      </c>
      <c r="BE704" s="34" t="str">
        <f t="shared" si="345"/>
        <v/>
      </c>
    </row>
    <row r="705" spans="53:57" x14ac:dyDescent="0.25">
      <c r="BA705" s="91" t="str">
        <f>IF(OR(BB705="",BC705&lt;&gt;"",BD705&lt;&gt;""),"",COUNT($BA$6:BA704)+1)</f>
        <v/>
      </c>
      <c r="BB705" s="35" t="str">
        <f t="shared" si="344"/>
        <v/>
      </c>
      <c r="BC705" s="41" t="str">
        <f t="shared" si="343"/>
        <v>132</v>
      </c>
      <c r="BD705" s="34">
        <f>IF(ISNUMBER(MATCH(BB705,$BB$6:BB704,0)),2,"")</f>
        <v>2</v>
      </c>
      <c r="BE705" s="34" t="str">
        <f t="shared" si="345"/>
        <v/>
      </c>
    </row>
    <row r="706" spans="53:57" x14ac:dyDescent="0.25">
      <c r="BA706" s="91" t="str">
        <f>IF(OR(BB706="",BC706&lt;&gt;"",BD706&lt;&gt;""),"",COUNT($BA$6:BA705)+1)</f>
        <v/>
      </c>
      <c r="BB706" s="35" t="str">
        <f t="shared" si="344"/>
        <v/>
      </c>
      <c r="BC706" s="41" t="str">
        <f t="shared" si="343"/>
        <v>132</v>
      </c>
      <c r="BD706" s="34">
        <f>IF(ISNUMBER(MATCH(BB706,$BB$6:BB705,0)),2,"")</f>
        <v>2</v>
      </c>
      <c r="BE706" s="34" t="str">
        <f t="shared" si="345"/>
        <v/>
      </c>
    </row>
    <row r="707" spans="53:57" x14ac:dyDescent="0.25">
      <c r="BA707" s="91" t="str">
        <f>IF(OR(BB707="",BC707&lt;&gt;"",BD707&lt;&gt;""),"",COUNT($BA$6:BA706)+1)</f>
        <v/>
      </c>
      <c r="BB707" s="35" t="str">
        <f t="shared" si="344"/>
        <v/>
      </c>
      <c r="BC707" s="41" t="str">
        <f t="shared" si="343"/>
        <v>132</v>
      </c>
      <c r="BD707" s="34">
        <f>IF(ISNUMBER(MATCH(BB707,$BB$6:BB706,0)),2,"")</f>
        <v>2</v>
      </c>
      <c r="BE707" s="34" t="str">
        <f t="shared" si="345"/>
        <v/>
      </c>
    </row>
    <row r="708" spans="53:57" x14ac:dyDescent="0.25">
      <c r="BA708" s="91" t="str">
        <f>IF(OR(BB708="",BC708&lt;&gt;"",BD708&lt;&gt;""),"",COUNT($BA$6:BA707)+1)</f>
        <v/>
      </c>
      <c r="BB708" s="35" t="str">
        <f t="shared" si="344"/>
        <v/>
      </c>
      <c r="BC708" s="41" t="str">
        <f t="shared" si="343"/>
        <v>132</v>
      </c>
      <c r="BD708" s="34">
        <f>IF(ISNUMBER(MATCH(BB708,$BB$6:BB707,0)),2,"")</f>
        <v>2</v>
      </c>
      <c r="BE708" s="34" t="str">
        <f t="shared" si="345"/>
        <v/>
      </c>
    </row>
    <row r="709" spans="53:57" x14ac:dyDescent="0.25">
      <c r="BA709" s="91" t="str">
        <f>IF(OR(BB709="",BC709&lt;&gt;"",BD709&lt;&gt;""),"",COUNT($BA$6:BA708)+1)</f>
        <v/>
      </c>
      <c r="BB709" s="35" t="str">
        <f t="shared" si="344"/>
        <v/>
      </c>
      <c r="BC709" s="41" t="str">
        <f t="shared" si="343"/>
        <v>132</v>
      </c>
      <c r="BD709" s="34">
        <f>IF(ISNUMBER(MATCH(BB709,$BB$6:BB708,0)),2,"")</f>
        <v>2</v>
      </c>
      <c r="BE709" s="34" t="str">
        <f t="shared" si="345"/>
        <v/>
      </c>
    </row>
    <row r="710" spans="53:57" x14ac:dyDescent="0.25">
      <c r="BA710" s="91" t="str">
        <f>IF(OR(BB710="",BC710&lt;&gt;"",BD710&lt;&gt;""),"",COUNT($BA$6:BA709)+1)</f>
        <v/>
      </c>
      <c r="BB710" s="35" t="str">
        <f t="shared" si="344"/>
        <v/>
      </c>
      <c r="BC710" s="41" t="str">
        <f t="shared" si="343"/>
        <v>132</v>
      </c>
      <c r="BD710" s="34">
        <f>IF(ISNUMBER(MATCH(BB710,$BB$6:BB709,0)),2,"")</f>
        <v>2</v>
      </c>
      <c r="BE710" s="34" t="str">
        <f t="shared" si="345"/>
        <v/>
      </c>
    </row>
    <row r="711" spans="53:57" x14ac:dyDescent="0.25">
      <c r="BA711" s="91" t="str">
        <f>IF(OR(BB711="",BC711&lt;&gt;"",BD711&lt;&gt;""),"",COUNT($BA$6:BA710)+1)</f>
        <v/>
      </c>
      <c r="BB711" s="35" t="str">
        <f t="shared" si="344"/>
        <v/>
      </c>
      <c r="BC711" s="41" t="str">
        <f t="shared" si="343"/>
        <v>132</v>
      </c>
      <c r="BD711" s="34">
        <f>IF(ISNUMBER(MATCH(BB711,$BB$6:BB710,0)),2,"")</f>
        <v>2</v>
      </c>
      <c r="BE711" s="34" t="str">
        <f t="shared" si="345"/>
        <v/>
      </c>
    </row>
    <row r="712" spans="53:57" x14ac:dyDescent="0.25">
      <c r="BA712" s="91" t="str">
        <f>IF(OR(BB712="",BC712&lt;&gt;"",BD712&lt;&gt;""),"",COUNT($BA$6:BA711)+1)</f>
        <v/>
      </c>
      <c r="BB712" s="35" t="str">
        <f t="shared" si="344"/>
        <v/>
      </c>
      <c r="BC712" s="41" t="str">
        <f t="shared" ref="BC712:BC775" si="346">IFERROR(MATCH(BB712,$T$7:$T$406,0) &amp; BD712,"")</f>
        <v>132</v>
      </c>
      <c r="BD712" s="34">
        <f>IF(ISNUMBER(MATCH(BB712,$BB$6:BB711,0)),2,"")</f>
        <v>2</v>
      </c>
      <c r="BE712" s="34" t="str">
        <f t="shared" si="345"/>
        <v/>
      </c>
    </row>
    <row r="713" spans="53:57" x14ac:dyDescent="0.25">
      <c r="BA713" s="91" t="str">
        <f>IF(OR(BB713="",BC713&lt;&gt;"",BD713&lt;&gt;""),"",COUNT($BA$6:BA712)+1)</f>
        <v/>
      </c>
      <c r="BB713" s="35" t="str">
        <f t="shared" si="344"/>
        <v/>
      </c>
      <c r="BC713" s="41" t="str">
        <f t="shared" si="346"/>
        <v>132</v>
      </c>
      <c r="BD713" s="34">
        <f>IF(ISNUMBER(MATCH(BB713,$BB$6:BB712,0)),2,"")</f>
        <v>2</v>
      </c>
      <c r="BE713" s="34" t="str">
        <f t="shared" si="345"/>
        <v/>
      </c>
    </row>
    <row r="714" spans="53:57" x14ac:dyDescent="0.25">
      <c r="BA714" s="91" t="str">
        <f>IF(OR(BB714="",BC714&lt;&gt;"",BD714&lt;&gt;""),"",COUNT($BA$6:BA713)+1)</f>
        <v/>
      </c>
      <c r="BB714" s="35" t="str">
        <f t="shared" si="344"/>
        <v/>
      </c>
      <c r="BC714" s="41" t="str">
        <f t="shared" si="346"/>
        <v>132</v>
      </c>
      <c r="BD714" s="34">
        <f>IF(ISNUMBER(MATCH(BB714,$BB$6:BB713,0)),2,"")</f>
        <v>2</v>
      </c>
      <c r="BE714" s="34" t="str">
        <f t="shared" si="345"/>
        <v/>
      </c>
    </row>
    <row r="715" spans="53:57" x14ac:dyDescent="0.25">
      <c r="BA715" s="91" t="str">
        <f>IF(OR(BB715="",BC715&lt;&gt;"",BD715&lt;&gt;""),"",COUNT($BA$6:BA714)+1)</f>
        <v/>
      </c>
      <c r="BB715" s="35" t="str">
        <f t="shared" si="344"/>
        <v/>
      </c>
      <c r="BC715" s="41" t="str">
        <f t="shared" si="346"/>
        <v>132</v>
      </c>
      <c r="BD715" s="34">
        <f>IF(ISNUMBER(MATCH(BB715,$BB$6:BB714,0)),2,"")</f>
        <v>2</v>
      </c>
      <c r="BE715" s="34" t="str">
        <f t="shared" si="345"/>
        <v/>
      </c>
    </row>
    <row r="716" spans="53:57" x14ac:dyDescent="0.25">
      <c r="BA716" s="91" t="str">
        <f>IF(OR(BB716="",BC716&lt;&gt;"",BD716&lt;&gt;""),"",COUNT($BA$6:BA715)+1)</f>
        <v/>
      </c>
      <c r="BB716" s="35" t="str">
        <f t="shared" si="344"/>
        <v/>
      </c>
      <c r="BC716" s="41" t="str">
        <f t="shared" si="346"/>
        <v>132</v>
      </c>
      <c r="BD716" s="34">
        <f>IF(ISNUMBER(MATCH(BB716,$BB$6:BB715,0)),2,"")</f>
        <v>2</v>
      </c>
      <c r="BE716" s="34" t="str">
        <f t="shared" si="345"/>
        <v/>
      </c>
    </row>
    <row r="717" spans="53:57" x14ac:dyDescent="0.25">
      <c r="BA717" s="91" t="str">
        <f>IF(OR(BB717="",BC717&lt;&gt;"",BD717&lt;&gt;""),"",COUNT($BA$6:BA716)+1)</f>
        <v/>
      </c>
      <c r="BB717" s="35" t="str">
        <f t="shared" si="344"/>
        <v/>
      </c>
      <c r="BC717" s="41" t="str">
        <f t="shared" si="346"/>
        <v>132</v>
      </c>
      <c r="BD717" s="34">
        <f>IF(ISNUMBER(MATCH(BB717,$BB$6:BB716,0)),2,"")</f>
        <v>2</v>
      </c>
      <c r="BE717" s="34" t="str">
        <f t="shared" si="345"/>
        <v/>
      </c>
    </row>
    <row r="718" spans="53:57" x14ac:dyDescent="0.25">
      <c r="BA718" s="91" t="str">
        <f>IF(OR(BB718="",BC718&lt;&gt;"",BD718&lt;&gt;""),"",COUNT($BA$6:BA717)+1)</f>
        <v/>
      </c>
      <c r="BB718" s="35" t="str">
        <f t="shared" si="344"/>
        <v/>
      </c>
      <c r="BC718" s="41" t="str">
        <f t="shared" si="346"/>
        <v>132</v>
      </c>
      <c r="BD718" s="34">
        <f>IF(ISNUMBER(MATCH(BB718,$BB$6:BB717,0)),2,"")</f>
        <v>2</v>
      </c>
      <c r="BE718" s="34" t="str">
        <f t="shared" si="345"/>
        <v/>
      </c>
    </row>
    <row r="719" spans="53:57" x14ac:dyDescent="0.25">
      <c r="BA719" s="91" t="str">
        <f>IF(OR(BB719="",BC719&lt;&gt;"",BD719&lt;&gt;""),"",COUNT($BA$6:BA718)+1)</f>
        <v/>
      </c>
      <c r="BB719" s="35" t="str">
        <f t="shared" si="344"/>
        <v/>
      </c>
      <c r="BC719" s="41" t="str">
        <f t="shared" si="346"/>
        <v>132</v>
      </c>
      <c r="BD719" s="34">
        <f>IF(ISNUMBER(MATCH(BB719,$BB$6:BB718,0)),2,"")</f>
        <v>2</v>
      </c>
      <c r="BE719" s="34" t="str">
        <f t="shared" si="345"/>
        <v/>
      </c>
    </row>
    <row r="720" spans="53:57" x14ac:dyDescent="0.25">
      <c r="BA720" s="91" t="str">
        <f>IF(OR(BB720="",BC720&lt;&gt;"",BD720&lt;&gt;""),"",COUNT($BA$6:BA719)+1)</f>
        <v/>
      </c>
      <c r="BB720" s="35" t="str">
        <f t="shared" si="344"/>
        <v/>
      </c>
      <c r="BC720" s="41" t="str">
        <f t="shared" si="346"/>
        <v>132</v>
      </c>
      <c r="BD720" s="34">
        <f>IF(ISNUMBER(MATCH(BB720,$BB$6:BB719,0)),2,"")</f>
        <v>2</v>
      </c>
      <c r="BE720" s="34" t="str">
        <f t="shared" si="345"/>
        <v/>
      </c>
    </row>
    <row r="721" spans="53:57" x14ac:dyDescent="0.25">
      <c r="BA721" s="91" t="str">
        <f>IF(OR(BB721="",BC721&lt;&gt;"",BD721&lt;&gt;""),"",COUNT($BA$6:BA720)+1)</f>
        <v/>
      </c>
      <c r="BB721" s="35" t="str">
        <f t="shared" si="344"/>
        <v/>
      </c>
      <c r="BC721" s="41" t="str">
        <f t="shared" si="346"/>
        <v>132</v>
      </c>
      <c r="BD721" s="34">
        <f>IF(ISNUMBER(MATCH(BB721,$BB$6:BB720,0)),2,"")</f>
        <v>2</v>
      </c>
      <c r="BE721" s="34" t="str">
        <f t="shared" si="345"/>
        <v/>
      </c>
    </row>
    <row r="722" spans="53:57" x14ac:dyDescent="0.25">
      <c r="BA722" s="91" t="str">
        <f>IF(OR(BB722="",BC722&lt;&gt;"",BD722&lt;&gt;""),"",COUNT($BA$6:BA721)+1)</f>
        <v/>
      </c>
      <c r="BB722" s="35" t="str">
        <f t="shared" si="344"/>
        <v/>
      </c>
      <c r="BC722" s="41" t="str">
        <f t="shared" si="346"/>
        <v>132</v>
      </c>
      <c r="BD722" s="34">
        <f>IF(ISNUMBER(MATCH(BB722,$BB$6:BB721,0)),2,"")</f>
        <v>2</v>
      </c>
      <c r="BE722" s="34" t="str">
        <f t="shared" si="345"/>
        <v/>
      </c>
    </row>
    <row r="723" spans="53:57" x14ac:dyDescent="0.25">
      <c r="BA723" s="91" t="str">
        <f>IF(OR(BB723="",BC723&lt;&gt;"",BD723&lt;&gt;""),"",COUNT($BA$6:BA722)+1)</f>
        <v/>
      </c>
      <c r="BB723" s="35" t="str">
        <f t="shared" si="344"/>
        <v/>
      </c>
      <c r="BC723" s="41" t="str">
        <f t="shared" si="346"/>
        <v>132</v>
      </c>
      <c r="BD723" s="34">
        <f>IF(ISNUMBER(MATCH(BB723,$BB$6:BB722,0)),2,"")</f>
        <v>2</v>
      </c>
      <c r="BE723" s="34" t="str">
        <f t="shared" si="345"/>
        <v/>
      </c>
    </row>
    <row r="724" spans="53:57" x14ac:dyDescent="0.25">
      <c r="BA724" s="91" t="str">
        <f>IF(OR(BB724="",BC724&lt;&gt;"",BD724&lt;&gt;""),"",COUNT($BA$6:BA723)+1)</f>
        <v/>
      </c>
      <c r="BB724" s="35" t="str">
        <f t="shared" si="344"/>
        <v/>
      </c>
      <c r="BC724" s="41" t="str">
        <f t="shared" si="346"/>
        <v>132</v>
      </c>
      <c r="BD724" s="34">
        <f>IF(ISNUMBER(MATCH(BB724,$BB$6:BB723,0)),2,"")</f>
        <v>2</v>
      </c>
      <c r="BE724" s="34" t="str">
        <f t="shared" si="345"/>
        <v/>
      </c>
    </row>
    <row r="725" spans="53:57" x14ac:dyDescent="0.25">
      <c r="BA725" s="91" t="str">
        <f>IF(OR(BB725="",BC725&lt;&gt;"",BD725&lt;&gt;""),"",COUNT($BA$6:BA724)+1)</f>
        <v/>
      </c>
      <c r="BB725" s="35" t="str">
        <f t="shared" si="344"/>
        <v/>
      </c>
      <c r="BC725" s="41" t="str">
        <f t="shared" si="346"/>
        <v>132</v>
      </c>
      <c r="BD725" s="34">
        <f>IF(ISNUMBER(MATCH(BB725,$BB$6:BB724,0)),2,"")</f>
        <v>2</v>
      </c>
      <c r="BE725" s="34" t="str">
        <f t="shared" si="345"/>
        <v/>
      </c>
    </row>
    <row r="726" spans="53:57" x14ac:dyDescent="0.25">
      <c r="BA726" s="91" t="str">
        <f>IF(OR(BB726="",BC726&lt;&gt;"",BD726&lt;&gt;""),"",COUNT($BA$6:BA725)+1)</f>
        <v/>
      </c>
      <c r="BB726" s="35" t="str">
        <f t="shared" si="344"/>
        <v/>
      </c>
      <c r="BC726" s="41" t="str">
        <f t="shared" si="346"/>
        <v>132</v>
      </c>
      <c r="BD726" s="34">
        <f>IF(ISNUMBER(MATCH(BB726,$BB$6:BB725,0)),2,"")</f>
        <v>2</v>
      </c>
      <c r="BE726" s="34" t="str">
        <f t="shared" si="345"/>
        <v/>
      </c>
    </row>
    <row r="727" spans="53:57" x14ac:dyDescent="0.25">
      <c r="BA727" s="91" t="str">
        <f>IF(OR(BB727="",BC727&lt;&gt;"",BD727&lt;&gt;""),"",COUNT($BA$6:BA726)+1)</f>
        <v/>
      </c>
      <c r="BB727" s="35" t="str">
        <f t="shared" si="344"/>
        <v/>
      </c>
      <c r="BC727" s="41" t="str">
        <f t="shared" si="346"/>
        <v>132</v>
      </c>
      <c r="BD727" s="34">
        <f>IF(ISNUMBER(MATCH(BB727,$BB$6:BB726,0)),2,"")</f>
        <v>2</v>
      </c>
      <c r="BE727" s="34" t="str">
        <f t="shared" si="345"/>
        <v/>
      </c>
    </row>
    <row r="728" spans="53:57" x14ac:dyDescent="0.25">
      <c r="BA728" s="91" t="str">
        <f>IF(OR(BB728="",BC728&lt;&gt;"",BD728&lt;&gt;""),"",COUNT($BA$6:BA727)+1)</f>
        <v/>
      </c>
      <c r="BB728" s="35" t="str">
        <f t="shared" si="344"/>
        <v/>
      </c>
      <c r="BC728" s="41" t="str">
        <f t="shared" si="346"/>
        <v>132</v>
      </c>
      <c r="BD728" s="34">
        <f>IF(ISNUMBER(MATCH(BB728,$BB$6:BB727,0)),2,"")</f>
        <v>2</v>
      </c>
      <c r="BE728" s="34" t="str">
        <f t="shared" si="345"/>
        <v/>
      </c>
    </row>
    <row r="729" spans="53:57" x14ac:dyDescent="0.25">
      <c r="BA729" s="91" t="str">
        <f>IF(OR(BB729="",BC729&lt;&gt;"",BD729&lt;&gt;""),"",COUNT($BA$6:BA728)+1)</f>
        <v/>
      </c>
      <c r="BB729" s="35" t="str">
        <f t="shared" ref="BB729:BB792" si="347">IF(OR(AY328="",ISNUMBER(FIND("100",AY328,1)) ),"",""&amp;AY328)</f>
        <v/>
      </c>
      <c r="BC729" s="41" t="str">
        <f t="shared" si="346"/>
        <v>132</v>
      </c>
      <c r="BD729" s="34">
        <f>IF(ISNUMBER(MATCH(BB729,$BB$6:BB728,0)),2,"")</f>
        <v>2</v>
      </c>
      <c r="BE729" s="34" t="str">
        <f t="shared" si="345"/>
        <v/>
      </c>
    </row>
    <row r="730" spans="53:57" x14ac:dyDescent="0.25">
      <c r="BA730" s="91" t="str">
        <f>IF(OR(BB730="",BC730&lt;&gt;"",BD730&lt;&gt;""),"",COUNT($BA$6:BA729)+1)</f>
        <v/>
      </c>
      <c r="BB730" s="35" t="str">
        <f t="shared" si="347"/>
        <v/>
      </c>
      <c r="BC730" s="41" t="str">
        <f t="shared" si="346"/>
        <v>132</v>
      </c>
      <c r="BD730" s="34">
        <f>IF(ISNUMBER(MATCH(BB730,$BB$6:BB729,0)),2,"")</f>
        <v>2</v>
      </c>
      <c r="BE730" s="34" t="str">
        <f t="shared" si="345"/>
        <v/>
      </c>
    </row>
    <row r="731" spans="53:57" x14ac:dyDescent="0.25">
      <c r="BA731" s="91" t="str">
        <f>IF(OR(BB731="",BC731&lt;&gt;"",BD731&lt;&gt;""),"",COUNT($BA$6:BA730)+1)</f>
        <v/>
      </c>
      <c r="BB731" s="35" t="str">
        <f t="shared" si="347"/>
        <v/>
      </c>
      <c r="BC731" s="41" t="str">
        <f t="shared" si="346"/>
        <v>132</v>
      </c>
      <c r="BD731" s="34">
        <f>IF(ISNUMBER(MATCH(BB731,$BB$6:BB730,0)),2,"")</f>
        <v>2</v>
      </c>
      <c r="BE731" s="34" t="str">
        <f t="shared" si="345"/>
        <v/>
      </c>
    </row>
    <row r="732" spans="53:57" x14ac:dyDescent="0.25">
      <c r="BA732" s="91" t="str">
        <f>IF(OR(BB732="",BC732&lt;&gt;"",BD732&lt;&gt;""),"",COUNT($BA$6:BA731)+1)</f>
        <v/>
      </c>
      <c r="BB732" s="35" t="str">
        <f t="shared" si="347"/>
        <v/>
      </c>
      <c r="BC732" s="41" t="str">
        <f t="shared" si="346"/>
        <v>132</v>
      </c>
      <c r="BD732" s="34">
        <f>IF(ISNUMBER(MATCH(BB732,$BB$6:BB731,0)),2,"")</f>
        <v>2</v>
      </c>
      <c r="BE732" s="34" t="str">
        <f t="shared" si="345"/>
        <v/>
      </c>
    </row>
    <row r="733" spans="53:57" x14ac:dyDescent="0.25">
      <c r="BA733" s="91" t="str">
        <f>IF(OR(BB733="",BC733&lt;&gt;"",BD733&lt;&gt;""),"",COUNT($BA$6:BA732)+1)</f>
        <v/>
      </c>
      <c r="BB733" s="35" t="str">
        <f t="shared" si="347"/>
        <v/>
      </c>
      <c r="BC733" s="41" t="str">
        <f t="shared" si="346"/>
        <v>132</v>
      </c>
      <c r="BD733" s="34">
        <f>IF(ISNUMBER(MATCH(BB733,$BB$6:BB732,0)),2,"")</f>
        <v>2</v>
      </c>
      <c r="BE733" s="34" t="str">
        <f t="shared" si="345"/>
        <v/>
      </c>
    </row>
    <row r="734" spans="53:57" x14ac:dyDescent="0.25">
      <c r="BA734" s="91" t="str">
        <f>IF(OR(BB734="",BC734&lt;&gt;"",BD734&lt;&gt;""),"",COUNT($BA$6:BA733)+1)</f>
        <v/>
      </c>
      <c r="BB734" s="35" t="str">
        <f t="shared" si="347"/>
        <v/>
      </c>
      <c r="BC734" s="41" t="str">
        <f t="shared" si="346"/>
        <v>132</v>
      </c>
      <c r="BD734" s="34">
        <f>IF(ISNUMBER(MATCH(BB734,$BB$6:BB733,0)),2,"")</f>
        <v>2</v>
      </c>
      <c r="BE734" s="34" t="str">
        <f t="shared" si="345"/>
        <v/>
      </c>
    </row>
    <row r="735" spans="53:57" x14ac:dyDescent="0.25">
      <c r="BA735" s="91" t="str">
        <f>IF(OR(BB735="",BC735&lt;&gt;"",BD735&lt;&gt;""),"",COUNT($BA$6:BA734)+1)</f>
        <v/>
      </c>
      <c r="BB735" s="35" t="str">
        <f t="shared" si="347"/>
        <v/>
      </c>
      <c r="BC735" s="41" t="str">
        <f t="shared" si="346"/>
        <v>132</v>
      </c>
      <c r="BD735" s="34">
        <f>IF(ISNUMBER(MATCH(BB735,$BB$6:BB734,0)),2,"")</f>
        <v>2</v>
      </c>
      <c r="BE735" s="34" t="str">
        <f t="shared" si="345"/>
        <v/>
      </c>
    </row>
    <row r="736" spans="53:57" x14ac:dyDescent="0.25">
      <c r="BA736" s="91" t="str">
        <f>IF(OR(BB736="",BC736&lt;&gt;"",BD736&lt;&gt;""),"",COUNT($BA$6:BA735)+1)</f>
        <v/>
      </c>
      <c r="BB736" s="35" t="str">
        <f t="shared" si="347"/>
        <v/>
      </c>
      <c r="BC736" s="41" t="str">
        <f t="shared" si="346"/>
        <v>132</v>
      </c>
      <c r="BD736" s="34">
        <f>IF(ISNUMBER(MATCH(BB736,$BB$6:BB735,0)),2,"")</f>
        <v>2</v>
      </c>
      <c r="BE736" s="34" t="str">
        <f t="shared" si="345"/>
        <v/>
      </c>
    </row>
    <row r="737" spans="53:57" x14ac:dyDescent="0.25">
      <c r="BA737" s="91" t="str">
        <f>IF(OR(BB737="",BC737&lt;&gt;"",BD737&lt;&gt;""),"",COUNT($BA$6:BA736)+1)</f>
        <v/>
      </c>
      <c r="BB737" s="35" t="str">
        <f t="shared" si="347"/>
        <v/>
      </c>
      <c r="BC737" s="41" t="str">
        <f t="shared" si="346"/>
        <v>132</v>
      </c>
      <c r="BD737" s="34">
        <f>IF(ISNUMBER(MATCH(BB737,$BB$6:BB736,0)),2,"")</f>
        <v>2</v>
      </c>
      <c r="BE737" s="34" t="str">
        <f t="shared" si="345"/>
        <v/>
      </c>
    </row>
    <row r="738" spans="53:57" x14ac:dyDescent="0.25">
      <c r="BA738" s="91" t="str">
        <f>IF(OR(BB738="",BC738&lt;&gt;"",BD738&lt;&gt;""),"",COUNT($BA$6:BA737)+1)</f>
        <v/>
      </c>
      <c r="BB738" s="35" t="str">
        <f t="shared" si="347"/>
        <v/>
      </c>
      <c r="BC738" s="41" t="str">
        <f t="shared" si="346"/>
        <v>132</v>
      </c>
      <c r="BD738" s="34">
        <f>IF(ISNUMBER(MATCH(BB738,$BB$6:BB737,0)),2,"")</f>
        <v>2</v>
      </c>
      <c r="BE738" s="34" t="str">
        <f t="shared" si="345"/>
        <v/>
      </c>
    </row>
    <row r="739" spans="53:57" x14ac:dyDescent="0.25">
      <c r="BA739" s="91" t="str">
        <f>IF(OR(BB739="",BC739&lt;&gt;"",BD739&lt;&gt;""),"",COUNT($BA$6:BA738)+1)</f>
        <v/>
      </c>
      <c r="BB739" s="35" t="str">
        <f t="shared" si="347"/>
        <v/>
      </c>
      <c r="BC739" s="41" t="str">
        <f t="shared" si="346"/>
        <v>132</v>
      </c>
      <c r="BD739" s="34">
        <f>IF(ISNUMBER(MATCH(BB739,$BB$6:BB738,0)),2,"")</f>
        <v>2</v>
      </c>
      <c r="BE739" s="34" t="str">
        <f t="shared" si="345"/>
        <v/>
      </c>
    </row>
    <row r="740" spans="53:57" x14ac:dyDescent="0.25">
      <c r="BA740" s="91" t="str">
        <f>IF(OR(BB740="",BC740&lt;&gt;"",BD740&lt;&gt;""),"",COUNT($BA$6:BA739)+1)</f>
        <v/>
      </c>
      <c r="BB740" s="35" t="str">
        <f t="shared" si="347"/>
        <v/>
      </c>
      <c r="BC740" s="41" t="str">
        <f t="shared" si="346"/>
        <v>132</v>
      </c>
      <c r="BD740" s="34">
        <f>IF(ISNUMBER(MATCH(BB740,$BB$6:BB739,0)),2,"")</f>
        <v>2</v>
      </c>
      <c r="BE740" s="34" t="str">
        <f t="shared" si="345"/>
        <v/>
      </c>
    </row>
    <row r="741" spans="53:57" x14ac:dyDescent="0.25">
      <c r="BA741" s="91" t="str">
        <f>IF(OR(BB741="",BC741&lt;&gt;"",BD741&lt;&gt;""),"",COUNT($BA$6:BA740)+1)</f>
        <v/>
      </c>
      <c r="BB741" s="35" t="str">
        <f t="shared" si="347"/>
        <v/>
      </c>
      <c r="BC741" s="41" t="str">
        <f t="shared" si="346"/>
        <v>132</v>
      </c>
      <c r="BD741" s="34">
        <f>IF(ISNUMBER(MATCH(BB741,$BB$6:BB740,0)),2,"")</f>
        <v>2</v>
      </c>
      <c r="BE741" s="34" t="str">
        <f t="shared" si="345"/>
        <v/>
      </c>
    </row>
    <row r="742" spans="53:57" x14ac:dyDescent="0.25">
      <c r="BA742" s="91" t="str">
        <f>IF(OR(BB742="",BC742&lt;&gt;"",BD742&lt;&gt;""),"",COUNT($BA$6:BA741)+1)</f>
        <v/>
      </c>
      <c r="BB742" s="35" t="str">
        <f t="shared" si="347"/>
        <v/>
      </c>
      <c r="BC742" s="41" t="str">
        <f t="shared" si="346"/>
        <v>132</v>
      </c>
      <c r="BD742" s="34">
        <f>IF(ISNUMBER(MATCH(BB742,$BB$6:BB741,0)),2,"")</f>
        <v>2</v>
      </c>
      <c r="BE742" s="34" t="str">
        <f t="shared" si="345"/>
        <v/>
      </c>
    </row>
    <row r="743" spans="53:57" x14ac:dyDescent="0.25">
      <c r="BA743" s="91" t="str">
        <f>IF(OR(BB743="",BC743&lt;&gt;"",BD743&lt;&gt;""),"",COUNT($BA$6:BA742)+1)</f>
        <v/>
      </c>
      <c r="BB743" s="35" t="str">
        <f t="shared" si="347"/>
        <v/>
      </c>
      <c r="BC743" s="41" t="str">
        <f t="shared" si="346"/>
        <v>132</v>
      </c>
      <c r="BD743" s="34">
        <f>IF(ISNUMBER(MATCH(BB743,$BB$6:BB742,0)),2,"")</f>
        <v>2</v>
      </c>
      <c r="BE743" s="34" t="str">
        <f t="shared" si="345"/>
        <v/>
      </c>
    </row>
    <row r="744" spans="53:57" x14ac:dyDescent="0.25">
      <c r="BA744" s="91" t="str">
        <f>IF(OR(BB744="",BC744&lt;&gt;"",BD744&lt;&gt;""),"",COUNT($BA$6:BA743)+1)</f>
        <v/>
      </c>
      <c r="BB744" s="35" t="str">
        <f t="shared" si="347"/>
        <v/>
      </c>
      <c r="BC744" s="41" t="str">
        <f t="shared" si="346"/>
        <v>132</v>
      </c>
      <c r="BD744" s="34">
        <f>IF(ISNUMBER(MATCH(BB744,$BB$6:BB743,0)),2,"")</f>
        <v>2</v>
      </c>
      <c r="BE744" s="34" t="str">
        <f t="shared" si="345"/>
        <v/>
      </c>
    </row>
    <row r="745" spans="53:57" x14ac:dyDescent="0.25">
      <c r="BA745" s="91" t="str">
        <f>IF(OR(BB745="",BC745&lt;&gt;"",BD745&lt;&gt;""),"",COUNT($BA$6:BA744)+1)</f>
        <v/>
      </c>
      <c r="BB745" s="35" t="str">
        <f t="shared" si="347"/>
        <v/>
      </c>
      <c r="BC745" s="41" t="str">
        <f t="shared" si="346"/>
        <v>132</v>
      </c>
      <c r="BD745" s="34">
        <f>IF(ISNUMBER(MATCH(BB745,$BB$6:BB744,0)),2,"")</f>
        <v>2</v>
      </c>
      <c r="BE745" s="34" t="str">
        <f t="shared" si="345"/>
        <v/>
      </c>
    </row>
    <row r="746" spans="53:57" x14ac:dyDescent="0.25">
      <c r="BA746" s="91" t="str">
        <f>IF(OR(BB746="",BC746&lt;&gt;"",BD746&lt;&gt;""),"",COUNT($BA$6:BA745)+1)</f>
        <v/>
      </c>
      <c r="BB746" s="35" t="str">
        <f t="shared" si="347"/>
        <v/>
      </c>
      <c r="BC746" s="41" t="str">
        <f t="shared" si="346"/>
        <v>132</v>
      </c>
      <c r="BD746" s="34">
        <f>IF(ISNUMBER(MATCH(BB746,$BB$6:BB745,0)),2,"")</f>
        <v>2</v>
      </c>
      <c r="BE746" s="34" t="str">
        <f t="shared" si="345"/>
        <v/>
      </c>
    </row>
    <row r="747" spans="53:57" x14ac:dyDescent="0.25">
      <c r="BA747" s="91" t="str">
        <f>IF(OR(BB747="",BC747&lt;&gt;"",BD747&lt;&gt;""),"",COUNT($BA$6:BA746)+1)</f>
        <v/>
      </c>
      <c r="BB747" s="35" t="str">
        <f t="shared" si="347"/>
        <v/>
      </c>
      <c r="BC747" s="41" t="str">
        <f t="shared" si="346"/>
        <v>132</v>
      </c>
      <c r="BD747" s="34">
        <f>IF(ISNUMBER(MATCH(BB747,$BB$6:BB746,0)),2,"")</f>
        <v>2</v>
      </c>
      <c r="BE747" s="34" t="str">
        <f t="shared" si="345"/>
        <v/>
      </c>
    </row>
    <row r="748" spans="53:57" x14ac:dyDescent="0.25">
      <c r="BA748" s="91" t="str">
        <f>IF(OR(BB748="",BC748&lt;&gt;"",BD748&lt;&gt;""),"",COUNT($BA$6:BA747)+1)</f>
        <v/>
      </c>
      <c r="BB748" s="35" t="str">
        <f t="shared" si="347"/>
        <v/>
      </c>
      <c r="BC748" s="41" t="str">
        <f t="shared" si="346"/>
        <v>132</v>
      </c>
      <c r="BD748" s="34">
        <f>IF(ISNUMBER(MATCH(BB748,$BB$6:BB747,0)),2,"")</f>
        <v>2</v>
      </c>
      <c r="BE748" s="34" t="str">
        <f t="shared" si="345"/>
        <v/>
      </c>
    </row>
    <row r="749" spans="53:57" x14ac:dyDescent="0.25">
      <c r="BA749" s="91" t="str">
        <f>IF(OR(BB749="",BC749&lt;&gt;"",BD749&lt;&gt;""),"",COUNT($BA$6:BA748)+1)</f>
        <v/>
      </c>
      <c r="BB749" s="35" t="str">
        <f t="shared" si="347"/>
        <v/>
      </c>
      <c r="BC749" s="41" t="str">
        <f t="shared" si="346"/>
        <v>132</v>
      </c>
      <c r="BD749" s="34">
        <f>IF(ISNUMBER(MATCH(BB749,$BB$6:BB748,0)),2,"")</f>
        <v>2</v>
      </c>
      <c r="BE749" s="34" t="str">
        <f t="shared" si="345"/>
        <v/>
      </c>
    </row>
    <row r="750" spans="53:57" x14ac:dyDescent="0.25">
      <c r="BA750" s="91" t="str">
        <f>IF(OR(BB750="",BC750&lt;&gt;"",BD750&lt;&gt;""),"",COUNT($BA$6:BA749)+1)</f>
        <v/>
      </c>
      <c r="BB750" s="35" t="str">
        <f t="shared" si="347"/>
        <v/>
      </c>
      <c r="BC750" s="41" t="str">
        <f t="shared" si="346"/>
        <v>132</v>
      </c>
      <c r="BD750" s="34">
        <f>IF(ISNUMBER(MATCH(BB750,$BB$6:BB749,0)),2,"")</f>
        <v>2</v>
      </c>
      <c r="BE750" s="34" t="str">
        <f t="shared" si="345"/>
        <v/>
      </c>
    </row>
    <row r="751" spans="53:57" x14ac:dyDescent="0.25">
      <c r="BA751" s="91" t="str">
        <f>IF(OR(BB751="",BC751&lt;&gt;"",BD751&lt;&gt;""),"",COUNT($BA$6:BA750)+1)</f>
        <v/>
      </c>
      <c r="BB751" s="35" t="str">
        <f t="shared" si="347"/>
        <v/>
      </c>
      <c r="BC751" s="41" t="str">
        <f t="shared" si="346"/>
        <v>132</v>
      </c>
      <c r="BD751" s="34">
        <f>IF(ISNUMBER(MATCH(BB751,$BB$6:BB750,0)),2,"")</f>
        <v>2</v>
      </c>
      <c r="BE751" s="34" t="str">
        <f t="shared" si="345"/>
        <v/>
      </c>
    </row>
    <row r="752" spans="53:57" x14ac:dyDescent="0.25">
      <c r="BA752" s="91" t="str">
        <f>IF(OR(BB752="",BC752&lt;&gt;"",BD752&lt;&gt;""),"",COUNT($BA$6:BA751)+1)</f>
        <v/>
      </c>
      <c r="BB752" s="35" t="str">
        <f t="shared" si="347"/>
        <v/>
      </c>
      <c r="BC752" s="41" t="str">
        <f t="shared" si="346"/>
        <v>132</v>
      </c>
      <c r="BD752" s="34">
        <f>IF(ISNUMBER(MATCH(BB752,$BB$6:BB751,0)),2,"")</f>
        <v>2</v>
      </c>
      <c r="BE752" s="34" t="str">
        <f t="shared" si="345"/>
        <v/>
      </c>
    </row>
    <row r="753" spans="53:57" x14ac:dyDescent="0.25">
      <c r="BA753" s="91" t="str">
        <f>IF(OR(BB753="",BC753&lt;&gt;"",BD753&lt;&gt;""),"",COUNT($BA$6:BA752)+1)</f>
        <v/>
      </c>
      <c r="BB753" s="35" t="str">
        <f t="shared" si="347"/>
        <v/>
      </c>
      <c r="BC753" s="41" t="str">
        <f t="shared" si="346"/>
        <v>132</v>
      </c>
      <c r="BD753" s="34">
        <f>IF(ISNUMBER(MATCH(BB753,$BB$6:BB752,0)),2,"")</f>
        <v>2</v>
      </c>
      <c r="BE753" s="34" t="str">
        <f t="shared" si="345"/>
        <v/>
      </c>
    </row>
    <row r="754" spans="53:57" x14ac:dyDescent="0.25">
      <c r="BA754" s="91" t="str">
        <f>IF(OR(BB754="",BC754&lt;&gt;"",BD754&lt;&gt;""),"",COUNT($BA$6:BA753)+1)</f>
        <v/>
      </c>
      <c r="BB754" s="35" t="str">
        <f t="shared" si="347"/>
        <v/>
      </c>
      <c r="BC754" s="41" t="str">
        <f t="shared" si="346"/>
        <v>132</v>
      </c>
      <c r="BD754" s="34">
        <f>IF(ISNUMBER(MATCH(BB754,$BB$6:BB753,0)),2,"")</f>
        <v>2</v>
      </c>
      <c r="BE754" s="34" t="str">
        <f t="shared" si="345"/>
        <v/>
      </c>
    </row>
    <row r="755" spans="53:57" x14ac:dyDescent="0.25">
      <c r="BA755" s="91" t="str">
        <f>IF(OR(BB755="",BC755&lt;&gt;"",BD755&lt;&gt;""),"",COUNT($BA$6:BA754)+1)</f>
        <v/>
      </c>
      <c r="BB755" s="35" t="str">
        <f t="shared" si="347"/>
        <v/>
      </c>
      <c r="BC755" s="41" t="str">
        <f t="shared" si="346"/>
        <v>132</v>
      </c>
      <c r="BD755" s="34">
        <f>IF(ISNUMBER(MATCH(BB755,$BB$6:BB754,0)),2,"")</f>
        <v>2</v>
      </c>
      <c r="BE755" s="34" t="str">
        <f t="shared" si="345"/>
        <v/>
      </c>
    </row>
    <row r="756" spans="53:57" x14ac:dyDescent="0.25">
      <c r="BA756" s="91" t="str">
        <f>IF(OR(BB756="",BC756&lt;&gt;"",BD756&lt;&gt;""),"",COUNT($BA$6:BA755)+1)</f>
        <v/>
      </c>
      <c r="BB756" s="35" t="str">
        <f t="shared" si="347"/>
        <v/>
      </c>
      <c r="BC756" s="41" t="str">
        <f t="shared" si="346"/>
        <v>132</v>
      </c>
      <c r="BD756" s="34">
        <f>IF(ISNUMBER(MATCH(BB756,$BB$6:BB755,0)),2,"")</f>
        <v>2</v>
      </c>
      <c r="BE756" s="34" t="str">
        <f t="shared" si="345"/>
        <v/>
      </c>
    </row>
    <row r="757" spans="53:57" x14ac:dyDescent="0.25">
      <c r="BA757" s="91" t="str">
        <f>IF(OR(BB757="",BC757&lt;&gt;"",BD757&lt;&gt;""),"",COUNT($BA$6:BA756)+1)</f>
        <v/>
      </c>
      <c r="BB757" s="35" t="str">
        <f t="shared" si="347"/>
        <v/>
      </c>
      <c r="BC757" s="41" t="str">
        <f t="shared" si="346"/>
        <v>132</v>
      </c>
      <c r="BD757" s="34">
        <f>IF(ISNUMBER(MATCH(BB757,$BB$6:BB756,0)),2,"")</f>
        <v>2</v>
      </c>
      <c r="BE757" s="34" t="str">
        <f t="shared" si="345"/>
        <v/>
      </c>
    </row>
    <row r="758" spans="53:57" x14ac:dyDescent="0.25">
      <c r="BA758" s="91" t="str">
        <f>IF(OR(BB758="",BC758&lt;&gt;"",BD758&lt;&gt;""),"",COUNT($BA$6:BA757)+1)</f>
        <v/>
      </c>
      <c r="BB758" s="35" t="str">
        <f t="shared" si="347"/>
        <v/>
      </c>
      <c r="BC758" s="41" t="str">
        <f t="shared" si="346"/>
        <v>132</v>
      </c>
      <c r="BD758" s="34">
        <f>IF(ISNUMBER(MATCH(BB758,$BB$6:BB757,0)),2,"")</f>
        <v>2</v>
      </c>
      <c r="BE758" s="34" t="str">
        <f t="shared" si="345"/>
        <v/>
      </c>
    </row>
    <row r="759" spans="53:57" x14ac:dyDescent="0.25">
      <c r="BA759" s="91" t="str">
        <f>IF(OR(BB759="",BC759&lt;&gt;"",BD759&lt;&gt;""),"",COUNT($BA$6:BA758)+1)</f>
        <v/>
      </c>
      <c r="BB759" s="35" t="str">
        <f t="shared" si="347"/>
        <v/>
      </c>
      <c r="BC759" s="41" t="str">
        <f t="shared" si="346"/>
        <v>132</v>
      </c>
      <c r="BD759" s="34">
        <f>IF(ISNUMBER(MATCH(BB759,$BB$6:BB758,0)),2,"")</f>
        <v>2</v>
      </c>
      <c r="BE759" s="34" t="str">
        <f t="shared" si="345"/>
        <v/>
      </c>
    </row>
    <row r="760" spans="53:57" x14ac:dyDescent="0.25">
      <c r="BA760" s="91" t="str">
        <f>IF(OR(BB760="",BC760&lt;&gt;"",BD760&lt;&gt;""),"",COUNT($BA$6:BA759)+1)</f>
        <v/>
      </c>
      <c r="BB760" s="35" t="str">
        <f t="shared" si="347"/>
        <v/>
      </c>
      <c r="BC760" s="41" t="str">
        <f t="shared" si="346"/>
        <v>132</v>
      </c>
      <c r="BD760" s="34">
        <f>IF(ISNUMBER(MATCH(BB760,$BB$6:BB759,0)),2,"")</f>
        <v>2</v>
      </c>
      <c r="BE760" s="34" t="str">
        <f t="shared" si="345"/>
        <v/>
      </c>
    </row>
    <row r="761" spans="53:57" x14ac:dyDescent="0.25">
      <c r="BA761" s="91" t="str">
        <f>IF(OR(BB761="",BC761&lt;&gt;"",BD761&lt;&gt;""),"",COUNT($BA$6:BA760)+1)</f>
        <v/>
      </c>
      <c r="BB761" s="35" t="str">
        <f t="shared" si="347"/>
        <v/>
      </c>
      <c r="BC761" s="41" t="str">
        <f t="shared" si="346"/>
        <v>132</v>
      </c>
      <c r="BD761" s="34">
        <f>IF(ISNUMBER(MATCH(BB761,$BB$6:BB760,0)),2,"")</f>
        <v>2</v>
      </c>
      <c r="BE761" s="34" t="str">
        <f t="shared" si="345"/>
        <v/>
      </c>
    </row>
    <row r="762" spans="53:57" x14ac:dyDescent="0.25">
      <c r="BA762" s="91" t="str">
        <f>IF(OR(BB762="",BC762&lt;&gt;"",BD762&lt;&gt;""),"",COUNT($BA$6:BA761)+1)</f>
        <v/>
      </c>
      <c r="BB762" s="35" t="str">
        <f t="shared" si="347"/>
        <v/>
      </c>
      <c r="BC762" s="41" t="str">
        <f t="shared" si="346"/>
        <v>132</v>
      </c>
      <c r="BD762" s="34">
        <f>IF(ISNUMBER(MATCH(BB762,$BB$6:BB761,0)),2,"")</f>
        <v>2</v>
      </c>
      <c r="BE762" s="34" t="str">
        <f t="shared" si="345"/>
        <v/>
      </c>
    </row>
    <row r="763" spans="53:57" x14ac:dyDescent="0.25">
      <c r="BA763" s="91" t="str">
        <f>IF(OR(BB763="",BC763&lt;&gt;"",BD763&lt;&gt;""),"",COUNT($BA$6:BA762)+1)</f>
        <v/>
      </c>
      <c r="BB763" s="35" t="str">
        <f t="shared" si="347"/>
        <v/>
      </c>
      <c r="BC763" s="41" t="str">
        <f t="shared" si="346"/>
        <v>132</v>
      </c>
      <c r="BD763" s="34">
        <f>IF(ISNUMBER(MATCH(BB763,$BB$6:BB762,0)),2,"")</f>
        <v>2</v>
      </c>
      <c r="BE763" s="34" t="str">
        <f t="shared" ref="BE763:BE807" si="348">IFERROR(""&amp;INDEX($BB$7:$BB$806,MATCH(ROW(BA763)-ROW($BA$6),$BA$7:$BA$806,0),1),"")</f>
        <v/>
      </c>
    </row>
    <row r="764" spans="53:57" x14ac:dyDescent="0.25">
      <c r="BA764" s="91" t="str">
        <f>IF(OR(BB764="",BC764&lt;&gt;"",BD764&lt;&gt;""),"",COUNT($BA$6:BA763)+1)</f>
        <v/>
      </c>
      <c r="BB764" s="35" t="str">
        <f t="shared" si="347"/>
        <v/>
      </c>
      <c r="BC764" s="41" t="str">
        <f t="shared" si="346"/>
        <v>132</v>
      </c>
      <c r="BD764" s="34">
        <f>IF(ISNUMBER(MATCH(BB764,$BB$6:BB763,0)),2,"")</f>
        <v>2</v>
      </c>
      <c r="BE764" s="34" t="str">
        <f t="shared" si="348"/>
        <v/>
      </c>
    </row>
    <row r="765" spans="53:57" x14ac:dyDescent="0.25">
      <c r="BA765" s="91" t="str">
        <f>IF(OR(BB765="",BC765&lt;&gt;"",BD765&lt;&gt;""),"",COUNT($BA$6:BA764)+1)</f>
        <v/>
      </c>
      <c r="BB765" s="35" t="str">
        <f t="shared" si="347"/>
        <v/>
      </c>
      <c r="BC765" s="41" t="str">
        <f t="shared" si="346"/>
        <v>132</v>
      </c>
      <c r="BD765" s="34">
        <f>IF(ISNUMBER(MATCH(BB765,$BB$6:BB764,0)),2,"")</f>
        <v>2</v>
      </c>
      <c r="BE765" s="34" t="str">
        <f t="shared" si="348"/>
        <v/>
      </c>
    </row>
    <row r="766" spans="53:57" x14ac:dyDescent="0.25">
      <c r="BA766" s="91" t="str">
        <f>IF(OR(BB766="",BC766&lt;&gt;"",BD766&lt;&gt;""),"",COUNT($BA$6:BA765)+1)</f>
        <v/>
      </c>
      <c r="BB766" s="35" t="str">
        <f t="shared" si="347"/>
        <v/>
      </c>
      <c r="BC766" s="41" t="str">
        <f t="shared" si="346"/>
        <v>132</v>
      </c>
      <c r="BD766" s="34">
        <f>IF(ISNUMBER(MATCH(BB766,$BB$6:BB765,0)),2,"")</f>
        <v>2</v>
      </c>
      <c r="BE766" s="34" t="str">
        <f t="shared" si="348"/>
        <v/>
      </c>
    </row>
    <row r="767" spans="53:57" x14ac:dyDescent="0.25">
      <c r="BA767" s="91" t="str">
        <f>IF(OR(BB767="",BC767&lt;&gt;"",BD767&lt;&gt;""),"",COUNT($BA$6:BA766)+1)</f>
        <v/>
      </c>
      <c r="BB767" s="35" t="str">
        <f t="shared" si="347"/>
        <v/>
      </c>
      <c r="BC767" s="41" t="str">
        <f t="shared" si="346"/>
        <v>132</v>
      </c>
      <c r="BD767" s="34">
        <f>IF(ISNUMBER(MATCH(BB767,$BB$6:BB766,0)),2,"")</f>
        <v>2</v>
      </c>
      <c r="BE767" s="34" t="str">
        <f t="shared" si="348"/>
        <v/>
      </c>
    </row>
    <row r="768" spans="53:57" x14ac:dyDescent="0.25">
      <c r="BA768" s="91" t="str">
        <f>IF(OR(BB768="",BC768&lt;&gt;"",BD768&lt;&gt;""),"",COUNT($BA$6:BA767)+1)</f>
        <v/>
      </c>
      <c r="BB768" s="35" t="str">
        <f t="shared" si="347"/>
        <v/>
      </c>
      <c r="BC768" s="41" t="str">
        <f t="shared" si="346"/>
        <v>132</v>
      </c>
      <c r="BD768" s="34">
        <f>IF(ISNUMBER(MATCH(BB768,$BB$6:BB767,0)),2,"")</f>
        <v>2</v>
      </c>
      <c r="BE768" s="34" t="str">
        <f t="shared" si="348"/>
        <v/>
      </c>
    </row>
    <row r="769" spans="53:57" x14ac:dyDescent="0.25">
      <c r="BA769" s="91" t="str">
        <f>IF(OR(BB769="",BC769&lt;&gt;"",BD769&lt;&gt;""),"",COUNT($BA$6:BA768)+1)</f>
        <v/>
      </c>
      <c r="BB769" s="35" t="str">
        <f t="shared" si="347"/>
        <v/>
      </c>
      <c r="BC769" s="41" t="str">
        <f t="shared" si="346"/>
        <v>132</v>
      </c>
      <c r="BD769" s="34">
        <f>IF(ISNUMBER(MATCH(BB769,$BB$6:BB768,0)),2,"")</f>
        <v>2</v>
      </c>
      <c r="BE769" s="34" t="str">
        <f t="shared" si="348"/>
        <v/>
      </c>
    </row>
    <row r="770" spans="53:57" x14ac:dyDescent="0.25">
      <c r="BA770" s="91" t="str">
        <f>IF(OR(BB770="",BC770&lt;&gt;"",BD770&lt;&gt;""),"",COUNT($BA$6:BA769)+1)</f>
        <v/>
      </c>
      <c r="BB770" s="35" t="str">
        <f t="shared" si="347"/>
        <v/>
      </c>
      <c r="BC770" s="41" t="str">
        <f t="shared" si="346"/>
        <v>132</v>
      </c>
      <c r="BD770" s="34">
        <f>IF(ISNUMBER(MATCH(BB770,$BB$6:BB769,0)),2,"")</f>
        <v>2</v>
      </c>
      <c r="BE770" s="34" t="str">
        <f t="shared" si="348"/>
        <v/>
      </c>
    </row>
    <row r="771" spans="53:57" x14ac:dyDescent="0.25">
      <c r="BA771" s="91" t="str">
        <f>IF(OR(BB771="",BC771&lt;&gt;"",BD771&lt;&gt;""),"",COUNT($BA$6:BA770)+1)</f>
        <v/>
      </c>
      <c r="BB771" s="35" t="str">
        <f t="shared" si="347"/>
        <v/>
      </c>
      <c r="BC771" s="41" t="str">
        <f t="shared" si="346"/>
        <v>132</v>
      </c>
      <c r="BD771" s="34">
        <f>IF(ISNUMBER(MATCH(BB771,$BB$6:BB770,0)),2,"")</f>
        <v>2</v>
      </c>
      <c r="BE771" s="34" t="str">
        <f t="shared" si="348"/>
        <v/>
      </c>
    </row>
    <row r="772" spans="53:57" x14ac:dyDescent="0.25">
      <c r="BA772" s="91" t="str">
        <f>IF(OR(BB772="",BC772&lt;&gt;"",BD772&lt;&gt;""),"",COUNT($BA$6:BA771)+1)</f>
        <v/>
      </c>
      <c r="BB772" s="35" t="str">
        <f t="shared" si="347"/>
        <v/>
      </c>
      <c r="BC772" s="41" t="str">
        <f t="shared" si="346"/>
        <v>132</v>
      </c>
      <c r="BD772" s="34">
        <f>IF(ISNUMBER(MATCH(BB772,$BB$6:BB771,0)),2,"")</f>
        <v>2</v>
      </c>
      <c r="BE772" s="34" t="str">
        <f t="shared" si="348"/>
        <v/>
      </c>
    </row>
    <row r="773" spans="53:57" x14ac:dyDescent="0.25">
      <c r="BA773" s="91" t="str">
        <f>IF(OR(BB773="",BC773&lt;&gt;"",BD773&lt;&gt;""),"",COUNT($BA$6:BA772)+1)</f>
        <v/>
      </c>
      <c r="BB773" s="35" t="str">
        <f t="shared" si="347"/>
        <v/>
      </c>
      <c r="BC773" s="41" t="str">
        <f t="shared" si="346"/>
        <v>132</v>
      </c>
      <c r="BD773" s="34">
        <f>IF(ISNUMBER(MATCH(BB773,$BB$6:BB772,0)),2,"")</f>
        <v>2</v>
      </c>
      <c r="BE773" s="34" t="str">
        <f t="shared" si="348"/>
        <v/>
      </c>
    </row>
    <row r="774" spans="53:57" x14ac:dyDescent="0.25">
      <c r="BA774" s="91" t="str">
        <f>IF(OR(BB774="",BC774&lt;&gt;"",BD774&lt;&gt;""),"",COUNT($BA$6:BA773)+1)</f>
        <v/>
      </c>
      <c r="BB774" s="35" t="str">
        <f t="shared" si="347"/>
        <v/>
      </c>
      <c r="BC774" s="41" t="str">
        <f t="shared" si="346"/>
        <v>132</v>
      </c>
      <c r="BD774" s="34">
        <f>IF(ISNUMBER(MATCH(BB774,$BB$6:BB773,0)),2,"")</f>
        <v>2</v>
      </c>
      <c r="BE774" s="34" t="str">
        <f t="shared" si="348"/>
        <v/>
      </c>
    </row>
    <row r="775" spans="53:57" x14ac:dyDescent="0.25">
      <c r="BA775" s="91" t="str">
        <f>IF(OR(BB775="",BC775&lt;&gt;"",BD775&lt;&gt;""),"",COUNT($BA$6:BA774)+1)</f>
        <v/>
      </c>
      <c r="BB775" s="35" t="str">
        <f t="shared" si="347"/>
        <v/>
      </c>
      <c r="BC775" s="41" t="str">
        <f t="shared" si="346"/>
        <v>132</v>
      </c>
      <c r="BD775" s="34">
        <f>IF(ISNUMBER(MATCH(BB775,$BB$6:BB774,0)),2,"")</f>
        <v>2</v>
      </c>
      <c r="BE775" s="34" t="str">
        <f t="shared" si="348"/>
        <v/>
      </c>
    </row>
    <row r="776" spans="53:57" x14ac:dyDescent="0.25">
      <c r="BA776" s="91" t="str">
        <f>IF(OR(BB776="",BC776&lt;&gt;"",BD776&lt;&gt;""),"",COUNT($BA$6:BA775)+1)</f>
        <v/>
      </c>
      <c r="BB776" s="35" t="str">
        <f t="shared" si="347"/>
        <v/>
      </c>
      <c r="BC776" s="41" t="str">
        <f t="shared" ref="BC776:BC807" si="349">IFERROR(MATCH(BB776,$T$7:$T$406,0) &amp; BD776,"")</f>
        <v>132</v>
      </c>
      <c r="BD776" s="34">
        <f>IF(ISNUMBER(MATCH(BB776,$BB$6:BB775,0)),2,"")</f>
        <v>2</v>
      </c>
      <c r="BE776" s="34" t="str">
        <f t="shared" si="348"/>
        <v/>
      </c>
    </row>
    <row r="777" spans="53:57" x14ac:dyDescent="0.25">
      <c r="BA777" s="91" t="str">
        <f>IF(OR(BB777="",BC777&lt;&gt;"",BD777&lt;&gt;""),"",COUNT($BA$6:BA776)+1)</f>
        <v/>
      </c>
      <c r="BB777" s="35" t="str">
        <f t="shared" si="347"/>
        <v/>
      </c>
      <c r="BC777" s="41" t="str">
        <f t="shared" si="349"/>
        <v>132</v>
      </c>
      <c r="BD777" s="34">
        <f>IF(ISNUMBER(MATCH(BB777,$BB$6:BB776,0)),2,"")</f>
        <v>2</v>
      </c>
      <c r="BE777" s="34" t="str">
        <f t="shared" si="348"/>
        <v/>
      </c>
    </row>
    <row r="778" spans="53:57" x14ac:dyDescent="0.25">
      <c r="BA778" s="91" t="str">
        <f>IF(OR(BB778="",BC778&lt;&gt;"",BD778&lt;&gt;""),"",COUNT($BA$6:BA777)+1)</f>
        <v/>
      </c>
      <c r="BB778" s="35" t="str">
        <f t="shared" si="347"/>
        <v/>
      </c>
      <c r="BC778" s="41" t="str">
        <f t="shared" si="349"/>
        <v>132</v>
      </c>
      <c r="BD778" s="34">
        <f>IF(ISNUMBER(MATCH(BB778,$BB$6:BB777,0)),2,"")</f>
        <v>2</v>
      </c>
      <c r="BE778" s="34" t="str">
        <f t="shared" si="348"/>
        <v/>
      </c>
    </row>
    <row r="779" spans="53:57" x14ac:dyDescent="0.25">
      <c r="BA779" s="91" t="str">
        <f>IF(OR(BB779="",BC779&lt;&gt;"",BD779&lt;&gt;""),"",COUNT($BA$6:BA778)+1)</f>
        <v/>
      </c>
      <c r="BB779" s="35" t="str">
        <f t="shared" si="347"/>
        <v/>
      </c>
      <c r="BC779" s="41" t="str">
        <f t="shared" si="349"/>
        <v>132</v>
      </c>
      <c r="BD779" s="34">
        <f>IF(ISNUMBER(MATCH(BB779,$BB$6:BB778,0)),2,"")</f>
        <v>2</v>
      </c>
      <c r="BE779" s="34" t="str">
        <f t="shared" si="348"/>
        <v/>
      </c>
    </row>
    <row r="780" spans="53:57" x14ac:dyDescent="0.25">
      <c r="BA780" s="91" t="str">
        <f>IF(OR(BB780="",BC780&lt;&gt;"",BD780&lt;&gt;""),"",COUNT($BA$6:BA779)+1)</f>
        <v/>
      </c>
      <c r="BB780" s="35" t="str">
        <f t="shared" si="347"/>
        <v/>
      </c>
      <c r="BC780" s="41" t="str">
        <f t="shared" si="349"/>
        <v>132</v>
      </c>
      <c r="BD780" s="34">
        <f>IF(ISNUMBER(MATCH(BB780,$BB$6:BB779,0)),2,"")</f>
        <v>2</v>
      </c>
      <c r="BE780" s="34" t="str">
        <f t="shared" si="348"/>
        <v/>
      </c>
    </row>
    <row r="781" spans="53:57" x14ac:dyDescent="0.25">
      <c r="BA781" s="91" t="str">
        <f>IF(OR(BB781="",BC781&lt;&gt;"",BD781&lt;&gt;""),"",COUNT($BA$6:BA780)+1)</f>
        <v/>
      </c>
      <c r="BB781" s="35" t="str">
        <f t="shared" si="347"/>
        <v/>
      </c>
      <c r="BC781" s="41" t="str">
        <f t="shared" si="349"/>
        <v>132</v>
      </c>
      <c r="BD781" s="34">
        <f>IF(ISNUMBER(MATCH(BB781,$BB$6:BB780,0)),2,"")</f>
        <v>2</v>
      </c>
      <c r="BE781" s="34" t="str">
        <f t="shared" si="348"/>
        <v/>
      </c>
    </row>
    <row r="782" spans="53:57" x14ac:dyDescent="0.25">
      <c r="BA782" s="91" t="str">
        <f>IF(OR(BB782="",BC782&lt;&gt;"",BD782&lt;&gt;""),"",COUNT($BA$6:BA781)+1)</f>
        <v/>
      </c>
      <c r="BB782" s="35" t="str">
        <f t="shared" si="347"/>
        <v/>
      </c>
      <c r="BC782" s="41" t="str">
        <f t="shared" si="349"/>
        <v>132</v>
      </c>
      <c r="BD782" s="34">
        <f>IF(ISNUMBER(MATCH(BB782,$BB$6:BB781,0)),2,"")</f>
        <v>2</v>
      </c>
      <c r="BE782" s="34" t="str">
        <f t="shared" si="348"/>
        <v/>
      </c>
    </row>
    <row r="783" spans="53:57" x14ac:dyDescent="0.25">
      <c r="BA783" s="91" t="str">
        <f>IF(OR(BB783="",BC783&lt;&gt;"",BD783&lt;&gt;""),"",COUNT($BA$6:BA782)+1)</f>
        <v/>
      </c>
      <c r="BB783" s="35" t="str">
        <f t="shared" si="347"/>
        <v/>
      </c>
      <c r="BC783" s="41" t="str">
        <f t="shared" si="349"/>
        <v>132</v>
      </c>
      <c r="BD783" s="34">
        <f>IF(ISNUMBER(MATCH(BB783,$BB$6:BB782,0)),2,"")</f>
        <v>2</v>
      </c>
      <c r="BE783" s="34" t="str">
        <f t="shared" si="348"/>
        <v/>
      </c>
    </row>
    <row r="784" spans="53:57" x14ac:dyDescent="0.25">
      <c r="BA784" s="91" t="str">
        <f>IF(OR(BB784="",BC784&lt;&gt;"",BD784&lt;&gt;""),"",COUNT($BA$6:BA783)+1)</f>
        <v/>
      </c>
      <c r="BB784" s="35" t="str">
        <f t="shared" si="347"/>
        <v/>
      </c>
      <c r="BC784" s="41" t="str">
        <f t="shared" si="349"/>
        <v>132</v>
      </c>
      <c r="BD784" s="34">
        <f>IF(ISNUMBER(MATCH(BB784,$BB$6:BB783,0)),2,"")</f>
        <v>2</v>
      </c>
      <c r="BE784" s="34" t="str">
        <f t="shared" si="348"/>
        <v/>
      </c>
    </row>
    <row r="785" spans="53:57" x14ac:dyDescent="0.25">
      <c r="BA785" s="91" t="str">
        <f>IF(OR(BB785="",BC785&lt;&gt;"",BD785&lt;&gt;""),"",COUNT($BA$6:BA784)+1)</f>
        <v/>
      </c>
      <c r="BB785" s="35" t="str">
        <f t="shared" si="347"/>
        <v/>
      </c>
      <c r="BC785" s="41" t="str">
        <f t="shared" si="349"/>
        <v>132</v>
      </c>
      <c r="BD785" s="34">
        <f>IF(ISNUMBER(MATCH(BB785,$BB$6:BB784,0)),2,"")</f>
        <v>2</v>
      </c>
      <c r="BE785" s="34" t="str">
        <f t="shared" si="348"/>
        <v/>
      </c>
    </row>
    <row r="786" spans="53:57" x14ac:dyDescent="0.25">
      <c r="BA786" s="91" t="str">
        <f>IF(OR(BB786="",BC786&lt;&gt;"",BD786&lt;&gt;""),"",COUNT($BA$6:BA785)+1)</f>
        <v/>
      </c>
      <c r="BB786" s="35" t="str">
        <f t="shared" si="347"/>
        <v/>
      </c>
      <c r="BC786" s="41" t="str">
        <f t="shared" si="349"/>
        <v>132</v>
      </c>
      <c r="BD786" s="34">
        <f>IF(ISNUMBER(MATCH(BB786,$BB$6:BB785,0)),2,"")</f>
        <v>2</v>
      </c>
      <c r="BE786" s="34" t="str">
        <f t="shared" si="348"/>
        <v/>
      </c>
    </row>
    <row r="787" spans="53:57" x14ac:dyDescent="0.25">
      <c r="BA787" s="91" t="str">
        <f>IF(OR(BB787="",BC787&lt;&gt;"",BD787&lt;&gt;""),"",COUNT($BA$6:BA786)+1)</f>
        <v/>
      </c>
      <c r="BB787" s="35" t="str">
        <f t="shared" si="347"/>
        <v/>
      </c>
      <c r="BC787" s="41" t="str">
        <f t="shared" si="349"/>
        <v>132</v>
      </c>
      <c r="BD787" s="34">
        <f>IF(ISNUMBER(MATCH(BB787,$BB$6:BB786,0)),2,"")</f>
        <v>2</v>
      </c>
      <c r="BE787" s="34" t="str">
        <f t="shared" si="348"/>
        <v/>
      </c>
    </row>
    <row r="788" spans="53:57" x14ac:dyDescent="0.25">
      <c r="BA788" s="91" t="str">
        <f>IF(OR(BB788="",BC788&lt;&gt;"",BD788&lt;&gt;""),"",COUNT($BA$6:BA787)+1)</f>
        <v/>
      </c>
      <c r="BB788" s="35" t="str">
        <f t="shared" si="347"/>
        <v/>
      </c>
      <c r="BC788" s="41" t="str">
        <f t="shared" si="349"/>
        <v>132</v>
      </c>
      <c r="BD788" s="34">
        <f>IF(ISNUMBER(MATCH(BB788,$BB$6:BB787,0)),2,"")</f>
        <v>2</v>
      </c>
      <c r="BE788" s="34" t="str">
        <f t="shared" si="348"/>
        <v/>
      </c>
    </row>
    <row r="789" spans="53:57" x14ac:dyDescent="0.25">
      <c r="BA789" s="91" t="str">
        <f>IF(OR(BB789="",BC789&lt;&gt;"",BD789&lt;&gt;""),"",COUNT($BA$6:BA788)+1)</f>
        <v/>
      </c>
      <c r="BB789" s="35" t="str">
        <f t="shared" si="347"/>
        <v/>
      </c>
      <c r="BC789" s="41" t="str">
        <f t="shared" si="349"/>
        <v>132</v>
      </c>
      <c r="BD789" s="34">
        <f>IF(ISNUMBER(MATCH(BB789,$BB$6:BB788,0)),2,"")</f>
        <v>2</v>
      </c>
      <c r="BE789" s="34" t="str">
        <f t="shared" si="348"/>
        <v/>
      </c>
    </row>
    <row r="790" spans="53:57" x14ac:dyDescent="0.25">
      <c r="BA790" s="91" t="str">
        <f>IF(OR(BB790="",BC790&lt;&gt;"",BD790&lt;&gt;""),"",COUNT($BA$6:BA789)+1)</f>
        <v/>
      </c>
      <c r="BB790" s="35" t="str">
        <f t="shared" si="347"/>
        <v/>
      </c>
      <c r="BC790" s="41" t="str">
        <f t="shared" si="349"/>
        <v>132</v>
      </c>
      <c r="BD790" s="34">
        <f>IF(ISNUMBER(MATCH(BB790,$BB$6:BB789,0)),2,"")</f>
        <v>2</v>
      </c>
      <c r="BE790" s="34" t="str">
        <f t="shared" si="348"/>
        <v/>
      </c>
    </row>
    <row r="791" spans="53:57" x14ac:dyDescent="0.25">
      <c r="BA791" s="91" t="str">
        <f>IF(OR(BB791="",BC791&lt;&gt;"",BD791&lt;&gt;""),"",COUNT($BA$6:BA790)+1)</f>
        <v/>
      </c>
      <c r="BB791" s="35" t="str">
        <f t="shared" si="347"/>
        <v/>
      </c>
      <c r="BC791" s="41" t="str">
        <f t="shared" si="349"/>
        <v>132</v>
      </c>
      <c r="BD791" s="34">
        <f>IF(ISNUMBER(MATCH(BB791,$BB$6:BB790,0)),2,"")</f>
        <v>2</v>
      </c>
      <c r="BE791" s="34" t="str">
        <f t="shared" si="348"/>
        <v/>
      </c>
    </row>
    <row r="792" spans="53:57" x14ac:dyDescent="0.25">
      <c r="BA792" s="91" t="str">
        <f>IF(OR(BB792="",BC792&lt;&gt;"",BD792&lt;&gt;""),"",COUNT($BA$6:BA791)+1)</f>
        <v/>
      </c>
      <c r="BB792" s="35" t="str">
        <f t="shared" si="347"/>
        <v/>
      </c>
      <c r="BC792" s="41" t="str">
        <f t="shared" si="349"/>
        <v>132</v>
      </c>
      <c r="BD792" s="34">
        <f>IF(ISNUMBER(MATCH(BB792,$BB$6:BB791,0)),2,"")</f>
        <v>2</v>
      </c>
      <c r="BE792" s="34" t="str">
        <f t="shared" si="348"/>
        <v/>
      </c>
    </row>
    <row r="793" spans="53:57" x14ac:dyDescent="0.25">
      <c r="BA793" s="91" t="str">
        <f>IF(OR(BB793="",BC793&lt;&gt;"",BD793&lt;&gt;""),"",COUNT($BA$6:BA792)+1)</f>
        <v/>
      </c>
      <c r="BB793" s="35" t="str">
        <f t="shared" ref="BB793:BB807" si="350">IF(OR(AY392="",ISNUMBER(FIND("100",AY392,1)) ),"",""&amp;AY392)</f>
        <v/>
      </c>
      <c r="BC793" s="41" t="str">
        <f t="shared" si="349"/>
        <v>132</v>
      </c>
      <c r="BD793" s="34">
        <f>IF(ISNUMBER(MATCH(BB793,$BB$6:BB792,0)),2,"")</f>
        <v>2</v>
      </c>
      <c r="BE793" s="34" t="str">
        <f t="shared" si="348"/>
        <v/>
      </c>
    </row>
    <row r="794" spans="53:57" x14ac:dyDescent="0.25">
      <c r="BA794" s="91" t="str">
        <f>IF(OR(BB794="",BC794&lt;&gt;"",BD794&lt;&gt;""),"",COUNT($BA$6:BA793)+1)</f>
        <v/>
      </c>
      <c r="BB794" s="35" t="str">
        <f t="shared" si="350"/>
        <v/>
      </c>
      <c r="BC794" s="41" t="str">
        <f t="shared" si="349"/>
        <v>132</v>
      </c>
      <c r="BD794" s="34">
        <f>IF(ISNUMBER(MATCH(BB794,$BB$6:BB793,0)),2,"")</f>
        <v>2</v>
      </c>
      <c r="BE794" s="34" t="str">
        <f t="shared" si="348"/>
        <v/>
      </c>
    </row>
    <row r="795" spans="53:57" x14ac:dyDescent="0.25">
      <c r="BA795" s="91" t="str">
        <f>IF(OR(BB795="",BC795&lt;&gt;"",BD795&lt;&gt;""),"",COUNT($BA$6:BA794)+1)</f>
        <v/>
      </c>
      <c r="BB795" s="35" t="str">
        <f t="shared" si="350"/>
        <v/>
      </c>
      <c r="BC795" s="41" t="str">
        <f t="shared" si="349"/>
        <v>132</v>
      </c>
      <c r="BD795" s="34">
        <f>IF(ISNUMBER(MATCH(BB795,$BB$6:BB794,0)),2,"")</f>
        <v>2</v>
      </c>
      <c r="BE795" s="34" t="str">
        <f t="shared" si="348"/>
        <v/>
      </c>
    </row>
    <row r="796" spans="53:57" x14ac:dyDescent="0.25">
      <c r="BA796" s="91" t="str">
        <f>IF(OR(BB796="",BC796&lt;&gt;"",BD796&lt;&gt;""),"",COUNT($BA$6:BA795)+1)</f>
        <v/>
      </c>
      <c r="BB796" s="35" t="str">
        <f t="shared" si="350"/>
        <v/>
      </c>
      <c r="BC796" s="41" t="str">
        <f t="shared" si="349"/>
        <v>132</v>
      </c>
      <c r="BD796" s="34">
        <f>IF(ISNUMBER(MATCH(BB796,$BB$6:BB795,0)),2,"")</f>
        <v>2</v>
      </c>
      <c r="BE796" s="34" t="str">
        <f t="shared" si="348"/>
        <v/>
      </c>
    </row>
    <row r="797" spans="53:57" x14ac:dyDescent="0.25">
      <c r="BA797" s="91" t="str">
        <f>IF(OR(BB797="",BC797&lt;&gt;"",BD797&lt;&gt;""),"",COUNT($BA$6:BA796)+1)</f>
        <v/>
      </c>
      <c r="BB797" s="35" t="str">
        <f t="shared" si="350"/>
        <v/>
      </c>
      <c r="BC797" s="41" t="str">
        <f t="shared" si="349"/>
        <v>132</v>
      </c>
      <c r="BD797" s="34">
        <f>IF(ISNUMBER(MATCH(BB797,$BB$6:BB796,0)),2,"")</f>
        <v>2</v>
      </c>
      <c r="BE797" s="34" t="str">
        <f t="shared" si="348"/>
        <v/>
      </c>
    </row>
    <row r="798" spans="53:57" x14ac:dyDescent="0.25">
      <c r="BA798" s="91" t="str">
        <f>IF(OR(BB798="",BC798&lt;&gt;"",BD798&lt;&gt;""),"",COUNT($BA$6:BA797)+1)</f>
        <v/>
      </c>
      <c r="BB798" s="35" t="str">
        <f t="shared" si="350"/>
        <v/>
      </c>
      <c r="BC798" s="41" t="str">
        <f t="shared" si="349"/>
        <v>132</v>
      </c>
      <c r="BD798" s="34">
        <f>IF(ISNUMBER(MATCH(BB798,$BB$6:BB797,0)),2,"")</f>
        <v>2</v>
      </c>
      <c r="BE798" s="34" t="str">
        <f t="shared" si="348"/>
        <v/>
      </c>
    </row>
    <row r="799" spans="53:57" x14ac:dyDescent="0.25">
      <c r="BA799" s="91" t="str">
        <f>IF(OR(BB799="",BC799&lt;&gt;"",BD799&lt;&gt;""),"",COUNT($BA$6:BA798)+1)</f>
        <v/>
      </c>
      <c r="BB799" s="35" t="str">
        <f t="shared" si="350"/>
        <v/>
      </c>
      <c r="BC799" s="41" t="str">
        <f t="shared" si="349"/>
        <v>132</v>
      </c>
      <c r="BD799" s="34">
        <f>IF(ISNUMBER(MATCH(BB799,$BB$6:BB798,0)),2,"")</f>
        <v>2</v>
      </c>
      <c r="BE799" s="34" t="str">
        <f t="shared" si="348"/>
        <v/>
      </c>
    </row>
    <row r="800" spans="53:57" x14ac:dyDescent="0.25">
      <c r="BA800" s="91" t="str">
        <f>IF(OR(BB800="",BC800&lt;&gt;"",BD800&lt;&gt;""),"",COUNT($BA$6:BA799)+1)</f>
        <v/>
      </c>
      <c r="BB800" s="35" t="str">
        <f t="shared" si="350"/>
        <v/>
      </c>
      <c r="BC800" s="41" t="str">
        <f t="shared" si="349"/>
        <v>132</v>
      </c>
      <c r="BD800" s="34">
        <f>IF(ISNUMBER(MATCH(BB800,$BB$6:BB799,0)),2,"")</f>
        <v>2</v>
      </c>
      <c r="BE800" s="34" t="str">
        <f t="shared" si="348"/>
        <v/>
      </c>
    </row>
    <row r="801" spans="53:57" x14ac:dyDescent="0.25">
      <c r="BA801" s="91" t="str">
        <f>IF(OR(BB801="",BC801&lt;&gt;"",BD801&lt;&gt;""),"",COUNT($BA$6:BA800)+1)</f>
        <v/>
      </c>
      <c r="BB801" s="35" t="str">
        <f t="shared" si="350"/>
        <v/>
      </c>
      <c r="BC801" s="41" t="str">
        <f t="shared" si="349"/>
        <v>132</v>
      </c>
      <c r="BD801" s="34">
        <f>IF(ISNUMBER(MATCH(BB801,$BB$6:BB800,0)),2,"")</f>
        <v>2</v>
      </c>
      <c r="BE801" s="34" t="str">
        <f t="shared" si="348"/>
        <v/>
      </c>
    </row>
    <row r="802" spans="53:57" x14ac:dyDescent="0.25">
      <c r="BA802" s="91" t="str">
        <f>IF(OR(BB802="",BC802&lt;&gt;"",BD802&lt;&gt;""),"",COUNT($BA$6:BA801)+1)</f>
        <v/>
      </c>
      <c r="BB802" s="35" t="str">
        <f t="shared" si="350"/>
        <v/>
      </c>
      <c r="BC802" s="41" t="str">
        <f t="shared" si="349"/>
        <v>132</v>
      </c>
      <c r="BD802" s="34">
        <f>IF(ISNUMBER(MATCH(BB802,$BB$6:BB801,0)),2,"")</f>
        <v>2</v>
      </c>
      <c r="BE802" s="34" t="str">
        <f t="shared" si="348"/>
        <v/>
      </c>
    </row>
    <row r="803" spans="53:57" x14ac:dyDescent="0.25">
      <c r="BA803" s="91" t="str">
        <f>IF(OR(BB803="",BC803&lt;&gt;"",BD803&lt;&gt;""),"",COUNT($BA$6:BA802)+1)</f>
        <v/>
      </c>
      <c r="BB803" s="35" t="str">
        <f t="shared" si="350"/>
        <v/>
      </c>
      <c r="BC803" s="41" t="str">
        <f t="shared" si="349"/>
        <v>132</v>
      </c>
      <c r="BD803" s="34">
        <f>IF(ISNUMBER(MATCH(BB803,$BB$6:BB802,0)),2,"")</f>
        <v>2</v>
      </c>
      <c r="BE803" s="34" t="str">
        <f t="shared" si="348"/>
        <v/>
      </c>
    </row>
    <row r="804" spans="53:57" x14ac:dyDescent="0.25">
      <c r="BA804" s="91" t="str">
        <f>IF(OR(BB804="",BC804&lt;&gt;"",BD804&lt;&gt;""),"",COUNT($BA$6:BA803)+1)</f>
        <v/>
      </c>
      <c r="BB804" s="35" t="str">
        <f t="shared" si="350"/>
        <v/>
      </c>
      <c r="BC804" s="41" t="str">
        <f t="shared" si="349"/>
        <v>132</v>
      </c>
      <c r="BD804" s="34">
        <f>IF(ISNUMBER(MATCH(BB804,$BB$6:BB803,0)),2,"")</f>
        <v>2</v>
      </c>
      <c r="BE804" s="34" t="str">
        <f t="shared" si="348"/>
        <v/>
      </c>
    </row>
    <row r="805" spans="53:57" x14ac:dyDescent="0.25">
      <c r="BA805" s="91" t="str">
        <f>IF(OR(BB805="",BC805&lt;&gt;"",BD805&lt;&gt;""),"",COUNT($BA$6:BA804)+1)</f>
        <v/>
      </c>
      <c r="BB805" s="35" t="str">
        <f t="shared" si="350"/>
        <v/>
      </c>
      <c r="BC805" s="41" t="str">
        <f t="shared" si="349"/>
        <v>132</v>
      </c>
      <c r="BD805" s="34">
        <f>IF(ISNUMBER(MATCH(BB805,$BB$6:BB804,0)),2,"")</f>
        <v>2</v>
      </c>
      <c r="BE805" s="34" t="str">
        <f t="shared" si="348"/>
        <v/>
      </c>
    </row>
    <row r="806" spans="53:57" x14ac:dyDescent="0.25">
      <c r="BA806" s="91" t="str">
        <f>IF(OR(BB806="",BC806&lt;&gt;"",BD806&lt;&gt;""),"",COUNT($BA$6:BA805)+1)</f>
        <v/>
      </c>
      <c r="BB806" s="35" t="str">
        <f t="shared" si="350"/>
        <v/>
      </c>
      <c r="BC806" s="41" t="str">
        <f t="shared" si="349"/>
        <v>132</v>
      </c>
      <c r="BD806" s="34">
        <f>IF(ISNUMBER(MATCH(BB806,$BB$6:BB805,0)),2,"")</f>
        <v>2</v>
      </c>
      <c r="BE806" s="34" t="str">
        <f t="shared" si="348"/>
        <v/>
      </c>
    </row>
    <row r="807" spans="53:57" x14ac:dyDescent="0.25">
      <c r="BA807" s="91" t="str">
        <f>IF(OR(BB807="",BC807&lt;&gt;"",BD807&lt;&gt;""),"",COUNT($BA$6:BA806)+1)</f>
        <v/>
      </c>
      <c r="BB807" s="35" t="str">
        <f t="shared" si="350"/>
        <v/>
      </c>
      <c r="BC807" s="41" t="str">
        <f t="shared" si="349"/>
        <v>132</v>
      </c>
      <c r="BD807" s="34">
        <f>IF(ISNUMBER(MATCH(BB807,$BB$6:BB806,0)),2,"")</f>
        <v>2</v>
      </c>
      <c r="BE807" s="34" t="str">
        <f t="shared" si="348"/>
        <v/>
      </c>
    </row>
  </sheetData>
  <sheetProtection algorithmName="SHA-512" hashValue="qsxTpdge4ByCmU3a0l4hI+4ygzwLIYlUkJSABn5AVszC7R6A88zds5IqKEYJMdush72RQggIowFedOe+sBFAww==" saltValue="sKSSYePaJ2zNUj/NM/FFhQ==" spinCount="100000" sheet="1" objects="1" scenarios="1"/>
  <sortState xmlns:xlrd2="http://schemas.microsoft.com/office/spreadsheetml/2017/richdata2" ref="BB7:BB506">
    <sortCondition ref="BB7:BB45"/>
  </sortState>
  <phoneticPr fontId="3" type="noConversion"/>
  <dataValidations disablePrompts="1" count="2">
    <dataValidation allowBlank="1" showInputMessage="1" showErrorMessage="1" prompt="1- rectangle_x000a_5 - rounded rectangle_x000a_9 - circle" sqref="BH28" xr:uid="{D8613664-9E9A-4C8C-987F-FF93ADFE8524}"/>
    <dataValidation allowBlank="1" showInputMessage="1" showErrorMessage="1" prompt="E - elbow_x000a_C - curvy_x000a_S - straight" sqref="BH27" xr:uid="{F1BC6F72-EF65-4350-B334-7D2B45141BCC}"/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7F518-0010-4417-9665-286358F04975}">
  <sheetPr codeName="Sheet4"/>
  <dimension ref="A1:A4"/>
  <sheetViews>
    <sheetView showGridLines="0" showRowColHeaders="0"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3.7109375" customWidth="1"/>
  </cols>
  <sheetData>
    <row r="1" ht="6.75" customHeight="1" x14ac:dyDescent="0.25"/>
    <row r="2" s="140" customFormat="1" ht="20.100000000000001" customHeight="1" x14ac:dyDescent="0.3"/>
    <row r="3" s="141" customFormat="1" ht="24" customHeight="1" x14ac:dyDescent="0.35"/>
    <row r="4" ht="5.0999999999999996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40</vt:i4>
      </vt:variant>
    </vt:vector>
  </HeadingPairs>
  <TitlesOfParts>
    <vt:vector size="44" baseType="lpstr">
      <vt:lpstr>Mindmap</vt:lpstr>
      <vt:lpstr>Calculation</vt:lpstr>
      <vt:lpstr>Export</vt:lpstr>
      <vt:lpstr>ToU</vt:lpstr>
      <vt:lpstr>automatic</vt:lpstr>
      <vt:lpstr>automaticUpdate</vt:lpstr>
      <vt:lpstr>changerange</vt:lpstr>
      <vt:lpstr>checkList</vt:lpstr>
      <vt:lpstr>checkMax</vt:lpstr>
      <vt:lpstr>clearSort</vt:lpstr>
      <vt:lpstr>clearTable</vt:lpstr>
      <vt:lpstr>colors</vt:lpstr>
      <vt:lpstr>connectorType</vt:lpstr>
      <vt:lpstr>core</vt:lpstr>
      <vt:lpstr>count</vt:lpstr>
      <vt:lpstr>countall</vt:lpstr>
      <vt:lpstr>DHor</vt:lpstr>
      <vt:lpstr>double</vt:lpstr>
      <vt:lpstr>DVert</vt:lpstr>
      <vt:lpstr>fillColor</vt:lpstr>
      <vt:lpstr>height</vt:lpstr>
      <vt:lpstr>INPUT_temp</vt:lpstr>
      <vt:lpstr>instructions</vt:lpstr>
      <vt:lpstr>listCount</vt:lpstr>
      <vt:lpstr>maxL</vt:lpstr>
      <vt:lpstr>missing1</vt:lpstr>
      <vt:lpstr>numberingSort</vt:lpstr>
      <vt:lpstr>numbers</vt:lpstr>
      <vt:lpstr>pair</vt:lpstr>
      <vt:lpstr>parent</vt:lpstr>
      <vt:lpstr>Mindmap!Print_Area</vt:lpstr>
      <vt:lpstr>ToU!Print_Area</vt:lpstr>
      <vt:lpstr>shape</vt:lpstr>
      <vt:lpstr>side</vt:lpstr>
      <vt:lpstr>sideB</vt:lpstr>
      <vt:lpstr>singlecolor</vt:lpstr>
      <vt:lpstr>sortby</vt:lpstr>
      <vt:lpstr>sortedArea</vt:lpstr>
      <vt:lpstr>split</vt:lpstr>
      <vt:lpstr>startChart</vt:lpstr>
      <vt:lpstr>startPrint</vt:lpstr>
      <vt:lpstr>startTable</vt:lpstr>
      <vt:lpstr>vertical</vt:lpstr>
      <vt:lpstr>width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2022-02-11T17:03:24Z</cp:lastPrinted>
  <dcterms:created xsi:type="dcterms:W3CDTF">2021-03-12T10:38:25Z</dcterms:created>
  <dcterms:modified xsi:type="dcterms:W3CDTF">2022-02-16T09:10:47Z</dcterms:modified>
  <dc:title>Mind Map Maker Excel V3 Template</dc:title>
  <dc:subject>Mind Map Maker Excel V3</dc:subject>
  <dc:description>Mind Map Maker Excel V3 template by Master Productivity Kit — masterproductivitykit.com</dc:description>
  <cp:keywords>Master Productivity Kit, Excel template, Google Sheets template</cp:keywords>
  <cp:category>Business Template</cp:category>
</cp:coreProperties>
</file>