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uta\Desktop\Side templates\s330\"/>
    </mc:Choice>
  </mc:AlternateContent>
  <xr:revisionPtr revIDLastSave="0" documentId="13_ncr:1_{437927CF-EE0C-4ED2-BC99-FEE3E6287D37}" xr6:coauthVersionLast="47" xr6:coauthVersionMax="47" xr10:uidLastSave="{00000000-0000-0000-0000-000000000000}"/>
  <bookViews>
    <workbookView showSheetTabs="0" xWindow="-120" yWindow="-120" windowWidth="29040" windowHeight="15720" xr2:uid="{312C35FA-9DCD-4857-BA57-AB1F0E02A740}"/>
  </bookViews>
  <sheets>
    <sheet name="DesicionTreeChart" sheetId="3" r:id="rId1"/>
    <sheet name="Calculation" sheetId="2" state="hidden" r:id="rId2"/>
    <sheet name="Export" sheetId="4" state="hidden" r:id="rId3"/>
  </sheets>
  <functionGroups builtInGroupCount="19"/>
  <externalReferences>
    <externalReference r:id="rId5"/>
  </externalReferences>
  <definedNames>
    <definedName name="allConnections">OFFSET(Calculation!$BN$7,0,0,Calculation!$BM$7,3)</definedName>
    <definedName name="automatic">DesicionTreeChart!$O$6</definedName>
    <definedName name="automaticUpdate">DesicionTreeChart!$B$9:$D$23</definedName>
    <definedName name="changerange">DesicionTreeChart!$B$9:$B$23</definedName>
    <definedName name="childTxt">Calculation!$BC$14</definedName>
    <definedName name="clearTable">DesicionTreeChart!$B$9:$E$23</definedName>
    <definedName name="colors">Calculation!$BS$8:$BS$15</definedName>
    <definedName name="connectorColor">DesicionTreeChart!$K$6</definedName>
    <definedName name="connectorType">Calculation!$BS$23</definedName>
    <definedName name="content">OFFSET(Calculation!$AQ$7,0,IF(numbers="Hide",0,3),countall,1)</definedName>
    <definedName name="copyID">Calculation!$BD$12</definedName>
    <definedName name="copyID2">Calculation!$BD$13</definedName>
    <definedName name="core">Calculation!$T$7</definedName>
    <definedName name="count">Calculation!$BM$7</definedName>
    <definedName name="countall">Calculation!$BD$8</definedName>
    <definedName name="DHor">Calculation!$BS$22</definedName>
    <definedName name="DVert">Calculation!$BS$21</definedName>
    <definedName name="errorCheck">Calculation!$BW$3</definedName>
    <definedName name="exportOpt">Calculation!$BC$18</definedName>
    <definedName name="fillColor">Calculation!$BS$25</definedName>
    <definedName name="FinalProbability">OFFSET(Calculation!$BA$7,0,0,countall,1)</definedName>
    <definedName name="height">Calculation!$BS$20</definedName>
    <definedName name="INPUT_temp">Calculation!$T$7:$T$21</definedName>
    <definedName name="InputsTable">OFFSET(DesicionTreeChart!$B$9,0,0,COUNTA(DesicionTreeChart!$B$9:$B$23),4)</definedName>
    <definedName name="instructions">Calculation!$BS$26</definedName>
    <definedName name="LabelFontSize">Calculation!$BS$28</definedName>
    <definedName name="Labels">OFFSET(Calculation!$AS$7,0,0,countall,1)</definedName>
    <definedName name="maxL">Calculation!$BD$7</definedName>
    <definedName name="names">OFFSET(Calculation!$AO$7,0,0,countall,1)</definedName>
    <definedName name="newID">Calculation!$BC$13</definedName>
    <definedName name="nextFree">OFFSET(DesicionTreeChart!$B$8,countall+1,0,1,2)</definedName>
    <definedName name="Node1">Calculation!$BS$30</definedName>
    <definedName name="Node2">Calculation!$BS$31</definedName>
    <definedName name="numbers">Calculation!$BS$17</definedName>
    <definedName name="parents">OFFSET(Calculation!$AX$7,0,0,countall,1)</definedName>
    <definedName name="pasteID">Calculation!$BC$12</definedName>
    <definedName name="positions">OFFSET(Calculation!$BH$7,0,0,countall,4)</definedName>
    <definedName name="_xlnm.Print_Area" localSheetId="0">DesicionTreeChart!$G$9:$N$21</definedName>
    <definedName name="sett">Calculation!$BS$27</definedName>
    <definedName name="SettingsSH">[1]Calculation!$CC$30</definedName>
    <definedName name="shape">Calculation!$BS$24</definedName>
    <definedName name="ShapeFontSize">Calculation!$BS$29</definedName>
    <definedName name="singlecolor">DesicionTreeChart!$I$6</definedName>
    <definedName name="sortedArea">Calculation!$AP$7:$AS$21</definedName>
    <definedName name="startChart">DesicionTreeChart!$G$9</definedName>
    <definedName name="trackconections">OFFSET(Calculation!$BN$7,Calculation!$BM$7,0,1,3)</definedName>
    <definedName name="vertical">Calculation!$BS$18</definedName>
    <definedName name="width">Calculation!$BS$19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2" l="1" a="1"/>
  <c r="B7" i="2" s="1"/>
  <c r="C7" i="2" a="1"/>
  <c r="C7" i="2" s="1"/>
  <c r="G7" i="2" s="1"/>
  <c r="BW8" i="2" a="1"/>
  <c r="BW8" i="2" s="1"/>
  <c r="BW9" i="2" a="1"/>
  <c r="BW9" i="2" s="1"/>
  <c r="BW10" i="2" a="1"/>
  <c r="BW10" i="2" s="1"/>
  <c r="BW11" i="2" a="1"/>
  <c r="BW11" i="2" s="1"/>
  <c r="BW12" i="2" a="1"/>
  <c r="BW12" i="2" s="1"/>
  <c r="BW13" i="2" a="1"/>
  <c r="BW13" i="2" s="1"/>
  <c r="BW14" i="2" a="1"/>
  <c r="BW14" i="2" s="1"/>
  <c r="BW15" i="2" a="1"/>
  <c r="BW15" i="2" s="1"/>
  <c r="BW16" i="2" a="1"/>
  <c r="BW16" i="2" s="1"/>
  <c r="BW17" i="2" a="1"/>
  <c r="BW17" i="2" s="1"/>
  <c r="BW18" i="2" a="1"/>
  <c r="BW18" i="2" s="1"/>
  <c r="BW19" i="2" a="1"/>
  <c r="BW19" i="2" s="1"/>
  <c r="BW20" i="2" a="1"/>
  <c r="BW20" i="2" s="1"/>
  <c r="BW21" i="2" a="1"/>
  <c r="BW21" i="2" s="1"/>
  <c r="BW7" i="2" a="1"/>
  <c r="BW7" i="2" s="1"/>
  <c r="BV8" i="2" a="1"/>
  <c r="BV8" i="2" s="1"/>
  <c r="BV9" i="2" a="1"/>
  <c r="BV9" i="2" s="1"/>
  <c r="BV10" i="2" a="1"/>
  <c r="BV10" i="2" s="1"/>
  <c r="BV11" i="2" a="1"/>
  <c r="BV11" i="2" s="1"/>
  <c r="BV12" i="2" a="1"/>
  <c r="BV12" i="2" s="1"/>
  <c r="BV13" i="2" a="1"/>
  <c r="BV13" i="2" s="1"/>
  <c r="BV14" i="2" a="1"/>
  <c r="BV14" i="2" s="1"/>
  <c r="BV15" i="2" a="1"/>
  <c r="BV15" i="2" s="1"/>
  <c r="BV16" i="2" a="1"/>
  <c r="BV16" i="2" s="1"/>
  <c r="BV17" i="2" a="1"/>
  <c r="BV17" i="2" s="1"/>
  <c r="BV18" i="2" a="1"/>
  <c r="BV18" i="2" s="1"/>
  <c r="BV19" i="2" a="1"/>
  <c r="BV19" i="2" s="1"/>
  <c r="BV20" i="2" a="1"/>
  <c r="BV20" i="2" s="1"/>
  <c r="BV21" i="2" a="1"/>
  <c r="BV21" i="2" s="1"/>
  <c r="BV7" i="2" a="1"/>
  <c r="BV7" i="2" s="1"/>
  <c r="BC17" i="2"/>
  <c r="C8" i="2" a="1"/>
  <c r="C8" i="2" s="1"/>
  <c r="C9" i="2" a="1"/>
  <c r="C9" i="2" s="1"/>
  <c r="C10" i="2" a="1"/>
  <c r="C10" i="2" s="1"/>
  <c r="C11" i="2" a="1"/>
  <c r="C11" i="2" s="1"/>
  <c r="C12" i="2" a="1"/>
  <c r="C12" i="2" s="1"/>
  <c r="C13" i="2" a="1"/>
  <c r="C13" i="2" s="1"/>
  <c r="C14" i="2" a="1"/>
  <c r="C14" i="2" s="1"/>
  <c r="C15" i="2" a="1"/>
  <c r="C15" i="2" s="1"/>
  <c r="C16" i="2" a="1"/>
  <c r="C16" i="2" s="1"/>
  <c r="C17" i="2" a="1"/>
  <c r="C17" i="2" s="1"/>
  <c r="C18" i="2" a="1"/>
  <c r="C18" i="2" s="1"/>
  <c r="C19" i="2" a="1"/>
  <c r="C19" i="2" s="1"/>
  <c r="C20" i="2" a="1"/>
  <c r="C20" i="2" s="1"/>
  <c r="C21" i="2" a="1"/>
  <c r="C21" i="2" s="1"/>
  <c r="B8" i="2" a="1"/>
  <c r="B8" i="2" s="1"/>
  <c r="B9" i="2" a="1"/>
  <c r="B9" i="2" s="1"/>
  <c r="B10" i="2" a="1"/>
  <c r="B10" i="2" s="1"/>
  <c r="B11" i="2" a="1"/>
  <c r="B11" i="2" s="1"/>
  <c r="B12" i="2" a="1"/>
  <c r="B12" i="2" s="1"/>
  <c r="B13" i="2" a="1"/>
  <c r="B13" i="2" s="1"/>
  <c r="B14" i="2" a="1"/>
  <c r="B14" i="2" s="1"/>
  <c r="B15" i="2" a="1"/>
  <c r="B15" i="2" s="1"/>
  <c r="B16" i="2" a="1"/>
  <c r="B16" i="2" s="1"/>
  <c r="B17" i="2" a="1"/>
  <c r="B17" i="2" s="1"/>
  <c r="B18" i="2" a="1"/>
  <c r="B18" i="2" s="1"/>
  <c r="B19" i="2" a="1"/>
  <c r="B19" i="2" s="1"/>
  <c r="B20" i="2" a="1"/>
  <c r="B20" i="2" s="1"/>
  <c r="B21" i="2" a="1"/>
  <c r="B21" i="2" s="1"/>
  <c r="BS29" i="2"/>
  <c r="BS28" i="2"/>
  <c r="BS23" i="2"/>
  <c r="BS22" i="2"/>
  <c r="BS21" i="2"/>
  <c r="BS18" i="2"/>
  <c r="BS31" i="2" s="1"/>
  <c r="BS25" i="2"/>
  <c r="BM7" i="2"/>
  <c r="BS24" i="2"/>
  <c r="BS20" i="2"/>
  <c r="BS19" i="2"/>
  <c r="E8" i="2" l="1"/>
  <c r="I7" i="2"/>
  <c r="Q7" i="2"/>
  <c r="O7" i="2"/>
  <c r="L7" i="2"/>
  <c r="S7" i="2"/>
  <c r="J7" i="2"/>
  <c r="P7" i="2"/>
  <c r="M7" i="2"/>
  <c r="F7" i="2"/>
  <c r="R7" i="2"/>
  <c r="N7" i="2"/>
  <c r="H7" i="2"/>
  <c r="E16" i="2"/>
  <c r="E13" i="2"/>
  <c r="E10" i="2"/>
  <c r="E20" i="2"/>
  <c r="K7" i="2"/>
  <c r="E15" i="2"/>
  <c r="E12" i="2"/>
  <c r="E18" i="2"/>
  <c r="BS30" i="2"/>
  <c r="D10" i="2" a="1"/>
  <c r="D10" i="2" s="1"/>
  <c r="BW6" i="2"/>
  <c r="D9" i="2" a="1"/>
  <c r="D9" i="2" s="1"/>
  <c r="BV6" i="2"/>
  <c r="D21" i="2" a="1"/>
  <c r="D21" i="2" s="1"/>
  <c r="D12" i="2" a="1"/>
  <c r="D12" i="2" s="1"/>
  <c r="D20" i="2" a="1"/>
  <c r="D20" i="2" s="1"/>
  <c r="D13" i="2" a="1"/>
  <c r="D13" i="2" s="1"/>
  <c r="D18" i="2" a="1"/>
  <c r="D18" i="2" s="1"/>
  <c r="D14" i="2" a="1"/>
  <c r="D14" i="2" s="1"/>
  <c r="E14" i="2"/>
  <c r="D17" i="2" a="1"/>
  <c r="D17" i="2" s="1"/>
  <c r="D11" i="2" a="1"/>
  <c r="D11" i="2" s="1"/>
  <c r="D8" i="2" a="1"/>
  <c r="D8" i="2" s="1"/>
  <c r="D7" i="2" a="1"/>
  <c r="D7" i="2" s="1"/>
  <c r="D19" i="2" a="1"/>
  <c r="D19" i="2" s="1"/>
  <c r="D16" i="2" a="1"/>
  <c r="D16" i="2" s="1"/>
  <c r="D15" i="2" a="1"/>
  <c r="D15" i="2" s="1"/>
  <c r="E17" i="2"/>
  <c r="E9" i="2"/>
  <c r="E5" i="3"/>
  <c r="E6" i="3"/>
  <c r="E19" i="2"/>
  <c r="E11" i="2"/>
  <c r="E21" i="2"/>
  <c r="E7" i="2"/>
  <c r="F14" i="2" l="1"/>
  <c r="AL7" i="2"/>
  <c r="X7" i="2" s="1"/>
  <c r="F21" i="2"/>
  <c r="F11" i="2"/>
  <c r="F8" i="2"/>
  <c r="F16" i="2"/>
  <c r="F10" i="2"/>
  <c r="F18" i="2"/>
  <c r="F12" i="2"/>
  <c r="F20" i="2"/>
  <c r="F13" i="2"/>
  <c r="F9" i="2"/>
  <c r="F19" i="2"/>
  <c r="F15" i="2"/>
  <c r="F17" i="2"/>
  <c r="AC7" i="2" l="1"/>
  <c r="AI7" i="2"/>
  <c r="AA7" i="2"/>
  <c r="W7" i="2"/>
  <c r="AB7" i="2"/>
  <c r="AH7" i="2"/>
  <c r="AE7" i="2"/>
  <c r="AF7" i="2"/>
  <c r="BX7" i="2"/>
  <c r="Y7" i="2"/>
  <c r="Z7" i="2"/>
  <c r="AJ7" i="2"/>
  <c r="AD7" i="2"/>
  <c r="T7" i="2" a="1"/>
  <c r="T7" i="2" s="1"/>
  <c r="AG7" i="2"/>
  <c r="G14" i="2"/>
  <c r="G21" i="2"/>
  <c r="G12" i="2"/>
  <c r="G13" i="2"/>
  <c r="G15" i="2"/>
  <c r="G16" i="2"/>
  <c r="G8" i="2"/>
  <c r="G9" i="2"/>
  <c r="AL9" i="2" s="1"/>
  <c r="AL8" i="2"/>
  <c r="G10" i="2"/>
  <c r="G18" i="2"/>
  <c r="G17" i="2"/>
  <c r="G11" i="2"/>
  <c r="G20" i="2"/>
  <c r="G19" i="2"/>
  <c r="AA9" i="2" l="1"/>
  <c r="AI9" i="2"/>
  <c r="AD9" i="2"/>
  <c r="AH9" i="2"/>
  <c r="BX9" i="2"/>
  <c r="AG9" i="2"/>
  <c r="AE9" i="2"/>
  <c r="Z9" i="2"/>
  <c r="AF9" i="2"/>
  <c r="AJ9" i="2"/>
  <c r="Y9" i="2"/>
  <c r="AC9" i="2"/>
  <c r="AB9" i="2"/>
  <c r="H14" i="2"/>
  <c r="AM7" i="2"/>
  <c r="H21" i="2"/>
  <c r="AG8" i="2"/>
  <c r="AF8" i="2"/>
  <c r="X8" i="2"/>
  <c r="AE8" i="2"/>
  <c r="AB8" i="2"/>
  <c r="AA8" i="2"/>
  <c r="AD8" i="2"/>
  <c r="AJ8" i="2"/>
  <c r="AC8" i="2"/>
  <c r="AI8" i="2"/>
  <c r="AH8" i="2"/>
  <c r="Z8" i="2"/>
  <c r="Y8" i="2"/>
  <c r="T8" i="2" a="1"/>
  <c r="T8" i="2" s="1"/>
  <c r="AM8" i="2" s="1"/>
  <c r="BX8" i="2"/>
  <c r="H10" i="2"/>
  <c r="AL10" i="2" s="1"/>
  <c r="H18" i="2"/>
  <c r="H11" i="2"/>
  <c r="AL11" i="2" s="1"/>
  <c r="H17" i="2"/>
  <c r="AL17" i="2" s="1"/>
  <c r="H19" i="2"/>
  <c r="H8" i="2"/>
  <c r="H12" i="2"/>
  <c r="H13" i="2"/>
  <c r="H15" i="2"/>
  <c r="H16" i="2"/>
  <c r="AL16" i="2" s="1"/>
  <c r="H20" i="2"/>
  <c r="AL20" i="2" s="1"/>
  <c r="H9" i="2"/>
  <c r="AE10" i="2" l="1"/>
  <c r="AH10" i="2"/>
  <c r="AD10" i="2"/>
  <c r="AF10" i="2"/>
  <c r="AJ10" i="2"/>
  <c r="Z10" i="2"/>
  <c r="BX10" i="2"/>
  <c r="AG10" i="2"/>
  <c r="AI10" i="2"/>
  <c r="AA10" i="2"/>
  <c r="AC10" i="2"/>
  <c r="AB10" i="2"/>
  <c r="T9" i="2" a="1"/>
  <c r="T9" i="2" s="1"/>
  <c r="AM9" i="2" s="1"/>
  <c r="Z16" i="2"/>
  <c r="AJ16" i="2"/>
  <c r="AG16" i="2"/>
  <c r="AC16" i="2"/>
  <c r="AH16" i="2"/>
  <c r="AF16" i="2"/>
  <c r="AI16" i="2"/>
  <c r="AD16" i="2"/>
  <c r="AA16" i="2"/>
  <c r="BX16" i="2"/>
  <c r="AB16" i="2"/>
  <c r="AE16" i="2"/>
  <c r="AC20" i="2"/>
  <c r="AB20" i="2"/>
  <c r="AE20" i="2"/>
  <c r="BX20" i="2"/>
  <c r="AA20" i="2"/>
  <c r="AH20" i="2"/>
  <c r="AD20" i="2"/>
  <c r="AF20" i="2"/>
  <c r="AG20" i="2"/>
  <c r="Z20" i="2"/>
  <c r="AJ20" i="2"/>
  <c r="AI20" i="2"/>
  <c r="I14" i="2"/>
  <c r="I21" i="2"/>
  <c r="AB11" i="2"/>
  <c r="AC11" i="2"/>
  <c r="BX11" i="2"/>
  <c r="AA11" i="2"/>
  <c r="AI11" i="2"/>
  <c r="AH11" i="2"/>
  <c r="AJ11" i="2"/>
  <c r="AG11" i="2"/>
  <c r="Z11" i="2"/>
  <c r="AE11" i="2"/>
  <c r="AD11" i="2"/>
  <c r="AF11" i="2"/>
  <c r="I17" i="2"/>
  <c r="I10" i="2"/>
  <c r="I19" i="2"/>
  <c r="I20" i="2"/>
  <c r="I18" i="2"/>
  <c r="AL18" i="2" s="1"/>
  <c r="I11" i="2"/>
  <c r="I15" i="2"/>
  <c r="I8" i="2"/>
  <c r="I12" i="2"/>
  <c r="AL12" i="2" s="1"/>
  <c r="I13" i="2"/>
  <c r="I16" i="2"/>
  <c r="I9" i="2"/>
  <c r="BX17" i="2"/>
  <c r="AI17" i="2"/>
  <c r="AH17" i="2"/>
  <c r="AF17" i="2"/>
  <c r="AJ17" i="2"/>
  <c r="AA17" i="2"/>
  <c r="AG17" i="2"/>
  <c r="AE17" i="2"/>
  <c r="AD17" i="2"/>
  <c r="Z17" i="2"/>
  <c r="AB17" i="2"/>
  <c r="AC17" i="2"/>
  <c r="T10" i="2" l="1" a="1"/>
  <c r="T10" i="2" s="1"/>
  <c r="AG18" i="2"/>
  <c r="AE18" i="2"/>
  <c r="AB18" i="2"/>
  <c r="AH18" i="2"/>
  <c r="AI18" i="2"/>
  <c r="AA18" i="2"/>
  <c r="AD18" i="2"/>
  <c r="AF18" i="2"/>
  <c r="AJ18" i="2"/>
  <c r="BX18" i="2"/>
  <c r="AC18" i="2"/>
  <c r="AD12" i="2"/>
  <c r="AI12" i="2"/>
  <c r="AE12" i="2"/>
  <c r="AF12" i="2"/>
  <c r="AJ12" i="2"/>
  <c r="AA12" i="2"/>
  <c r="AC12" i="2"/>
  <c r="AG12" i="2"/>
  <c r="BX12" i="2"/>
  <c r="AH12" i="2"/>
  <c r="AB12" i="2"/>
  <c r="J14" i="2"/>
  <c r="J21" i="2"/>
  <c r="J20" i="2"/>
  <c r="J18" i="2"/>
  <c r="J13" i="2"/>
  <c r="J11" i="2"/>
  <c r="J15" i="2"/>
  <c r="J17" i="2"/>
  <c r="J19" i="2"/>
  <c r="J10" i="2"/>
  <c r="J8" i="2"/>
  <c r="J16" i="2"/>
  <c r="J9" i="2"/>
  <c r="J12" i="2"/>
  <c r="AM10" i="2" l="1"/>
  <c r="T11" i="2" a="1"/>
  <c r="T11" i="2" s="1"/>
  <c r="K14" i="2"/>
  <c r="K21" i="2"/>
  <c r="K18" i="2"/>
  <c r="K16" i="2"/>
  <c r="K8" i="2"/>
  <c r="K11" i="2"/>
  <c r="K9" i="2"/>
  <c r="K17" i="2"/>
  <c r="K13" i="2"/>
  <c r="K15" i="2"/>
  <c r="K19" i="2"/>
  <c r="K12" i="2"/>
  <c r="K20" i="2"/>
  <c r="K10" i="2"/>
  <c r="AM11" i="2" l="1"/>
  <c r="T12" i="2" a="1"/>
  <c r="T12" i="2" s="1"/>
  <c r="AM12" i="2" s="1"/>
  <c r="L14" i="2"/>
  <c r="L21" i="2"/>
  <c r="L10" i="2"/>
  <c r="L8" i="2"/>
  <c r="L16" i="2"/>
  <c r="L18" i="2"/>
  <c r="L12" i="2"/>
  <c r="L9" i="2"/>
  <c r="L11" i="2"/>
  <c r="L19" i="2"/>
  <c r="L13" i="2"/>
  <c r="L17" i="2"/>
  <c r="L15" i="2"/>
  <c r="L20" i="2"/>
  <c r="M14" i="2" l="1"/>
  <c r="M21" i="2"/>
  <c r="M13" i="2"/>
  <c r="M15" i="2"/>
  <c r="M19" i="2"/>
  <c r="M8" i="2"/>
  <c r="M17" i="2"/>
  <c r="M12" i="2"/>
  <c r="M9" i="2"/>
  <c r="M16" i="2"/>
  <c r="M10" i="2"/>
  <c r="M20" i="2"/>
  <c r="M18" i="2"/>
  <c r="M11" i="2"/>
  <c r="N14" i="2" l="1"/>
  <c r="N21" i="2"/>
  <c r="N11" i="2"/>
  <c r="N20" i="2"/>
  <c r="N19" i="2"/>
  <c r="N12" i="2"/>
  <c r="N13" i="2"/>
  <c r="N15" i="2"/>
  <c r="N8" i="2"/>
  <c r="N16" i="2"/>
  <c r="N18" i="2"/>
  <c r="N17" i="2"/>
  <c r="N10" i="2"/>
  <c r="N9" i="2"/>
  <c r="O14" i="2" l="1"/>
  <c r="O21" i="2"/>
  <c r="O12" i="2"/>
  <c r="O18" i="2"/>
  <c r="O13" i="2"/>
  <c r="O19" i="2"/>
  <c r="O15" i="2"/>
  <c r="O20" i="2"/>
  <c r="O8" i="2"/>
  <c r="O11" i="2"/>
  <c r="O16" i="2"/>
  <c r="O9" i="2"/>
  <c r="O17" i="2"/>
  <c r="O10" i="2"/>
  <c r="P14" i="2" l="1"/>
  <c r="P21" i="2"/>
  <c r="P19" i="2"/>
  <c r="P18" i="2"/>
  <c r="P8" i="2"/>
  <c r="P13" i="2"/>
  <c r="P16" i="2"/>
  <c r="P10" i="2"/>
  <c r="P15" i="2"/>
  <c r="P11" i="2"/>
  <c r="P17" i="2"/>
  <c r="P12" i="2"/>
  <c r="P20" i="2"/>
  <c r="P9" i="2"/>
  <c r="Q14" i="2" l="1"/>
  <c r="Q21" i="2"/>
  <c r="Q12" i="2"/>
  <c r="Q20" i="2"/>
  <c r="Q9" i="2"/>
  <c r="Q8" i="2"/>
  <c r="Q17" i="2"/>
  <c r="Q13" i="2"/>
  <c r="Q10" i="2"/>
  <c r="Q15" i="2"/>
  <c r="Q18" i="2"/>
  <c r="Q16" i="2"/>
  <c r="Q11" i="2"/>
  <c r="Q19" i="2"/>
  <c r="R14" i="2" l="1"/>
  <c r="R21" i="2"/>
  <c r="R19" i="2"/>
  <c r="R15" i="2"/>
  <c r="R10" i="2"/>
  <c r="R9" i="2"/>
  <c r="R13" i="2"/>
  <c r="R17" i="2"/>
  <c r="R8" i="2"/>
  <c r="R20" i="2"/>
  <c r="R11" i="2"/>
  <c r="R12" i="2"/>
  <c r="R16" i="2"/>
  <c r="R18" i="2"/>
  <c r="S14" i="2" l="1"/>
  <c r="AL14" i="2" s="1"/>
  <c r="AE14" i="2" s="1"/>
  <c r="S21" i="2"/>
  <c r="AL21" i="2" s="1"/>
  <c r="S13" i="2"/>
  <c r="AL13" i="2" s="1"/>
  <c r="S15" i="2"/>
  <c r="AL15" i="2" s="1"/>
  <c r="S20" i="2"/>
  <c r="S11" i="2"/>
  <c r="S17" i="2"/>
  <c r="S12" i="2"/>
  <c r="S9" i="2"/>
  <c r="S18" i="2"/>
  <c r="S16" i="2"/>
  <c r="S10" i="2"/>
  <c r="S8" i="2"/>
  <c r="S19" i="2"/>
  <c r="AL19" i="2" s="1"/>
  <c r="AH14" i="2" l="1"/>
  <c r="AI14" i="2"/>
  <c r="AJ14" i="2"/>
  <c r="AF14" i="2"/>
  <c r="AG14" i="2"/>
  <c r="AC14" i="2"/>
  <c r="AD14" i="2"/>
  <c r="BX14" i="2"/>
  <c r="AB19" i="2"/>
  <c r="AG19" i="2"/>
  <c r="BX19" i="2"/>
  <c r="AD19" i="2"/>
  <c r="AE19" i="2"/>
  <c r="AI19" i="2"/>
  <c r="AH19" i="2"/>
  <c r="AF19" i="2"/>
  <c r="AJ19" i="2"/>
  <c r="AC19" i="2"/>
  <c r="T13" i="2" a="1"/>
  <c r="T13" i="2" s="1"/>
  <c r="AD13" i="2"/>
  <c r="AJ13" i="2"/>
  <c r="AH13" i="2"/>
  <c r="AI13" i="2"/>
  <c r="AE13" i="2"/>
  <c r="AB13" i="2"/>
  <c r="AC13" i="2"/>
  <c r="AG13" i="2"/>
  <c r="BX13" i="2"/>
  <c r="AF13" i="2"/>
  <c r="AJ15" i="2"/>
  <c r="BX15" i="2"/>
  <c r="AI15" i="2"/>
  <c r="AH15" i="2"/>
  <c r="AD15" i="2"/>
  <c r="AF15" i="2"/>
  <c r="AG15" i="2"/>
  <c r="AE15" i="2"/>
  <c r="AD21" i="2"/>
  <c r="BX21" i="2"/>
  <c r="AA21" i="2"/>
  <c r="AG21" i="2"/>
  <c r="AC21" i="2"/>
  <c r="AH21" i="2"/>
  <c r="AF21" i="2"/>
  <c r="AJ21" i="2"/>
  <c r="AB21" i="2"/>
  <c r="AE21" i="2"/>
  <c r="AI21" i="2"/>
  <c r="BD8" i="2"/>
  <c r="BD7" i="2"/>
  <c r="AM13" i="2" l="1"/>
  <c r="T14" i="2" a="1"/>
  <c r="T14" i="2" s="1"/>
  <c r="BX6" i="2"/>
  <c r="Q8" i="3" s="1"/>
  <c r="P8" i="3" s="1"/>
  <c r="BW3" i="2" l="1"/>
  <c r="AM14" i="2"/>
  <c r="T15" i="2" a="1"/>
  <c r="T15" i="2" s="1"/>
  <c r="AM15" i="2" l="1"/>
  <c r="T16" i="2" a="1"/>
  <c r="T16" i="2" s="1"/>
  <c r="T21" i="2" a="1"/>
  <c r="T21" i="2" s="1"/>
  <c r="Z21" i="2"/>
  <c r="T17" i="2" l="1" a="1"/>
  <c r="T17" i="2" s="1"/>
  <c r="AM16" i="2"/>
  <c r="AM21" i="2"/>
  <c r="AM17" i="2" l="1"/>
  <c r="T18" i="2" a="1"/>
  <c r="T18" i="2" s="1"/>
  <c r="AM18" i="2" l="1"/>
  <c r="T19" i="2" a="1"/>
  <c r="T19" i="2" s="1"/>
  <c r="AM19" i="2" l="1"/>
  <c r="T20" i="2" a="1"/>
  <c r="T20" i="2" s="1"/>
  <c r="AM20" i="2" s="1"/>
  <c r="Y5" i="2" s="1" a="1"/>
  <c r="Y5" i="2" s="1"/>
  <c r="Y12" i="2"/>
  <c r="Y21" i="2"/>
  <c r="Y15" i="2" l="1"/>
  <c r="Y10" i="2"/>
  <c r="Y11" i="2"/>
  <c r="Y16" i="2"/>
  <c r="Y13" i="2"/>
  <c r="Y14" i="2"/>
  <c r="AI5" i="2" a="1"/>
  <c r="AI5" i="2" s="1"/>
  <c r="V5" i="2" a="1"/>
  <c r="V5" i="2" s="1"/>
  <c r="V13" i="2" s="1"/>
  <c r="AJ5" i="2" a="1"/>
  <c r="AJ5" i="2" s="1"/>
  <c r="AE5" i="2" a="1"/>
  <c r="AE5" i="2" s="1"/>
  <c r="AD5" i="2" a="1"/>
  <c r="AD5" i="2" s="1"/>
  <c r="AG5" i="2" a="1"/>
  <c r="AG5" i="2" s="1"/>
  <c r="AB5" i="2" a="1"/>
  <c r="AB5" i="2" s="1"/>
  <c r="Z5" i="2" a="1"/>
  <c r="Z5" i="2" s="1"/>
  <c r="AA5" i="2" a="1"/>
  <c r="AA5" i="2" s="1"/>
  <c r="AA19" i="2" s="1"/>
  <c r="AH5" i="2" a="1"/>
  <c r="AH5" i="2" s="1"/>
  <c r="AF5" i="2" a="1"/>
  <c r="AF5" i="2" s="1"/>
  <c r="AC5" i="2" a="1"/>
  <c r="AC5" i="2" s="1"/>
  <c r="X5" i="2" a="1"/>
  <c r="X5" i="2" s="1"/>
  <c r="X15" i="2" s="1"/>
  <c r="W5" i="2" a="1"/>
  <c r="W5" i="2" s="1"/>
  <c r="Z18" i="2"/>
  <c r="Z19" i="2"/>
  <c r="W21" i="2"/>
  <c r="X19" i="2"/>
  <c r="Y20" i="2"/>
  <c r="Y19" i="2"/>
  <c r="Y17" i="2"/>
  <c r="Y18" i="2"/>
  <c r="Z12" i="2"/>
  <c r="Z14" i="2"/>
  <c r="Z15" i="2"/>
  <c r="Z13" i="2"/>
  <c r="V19" i="2"/>
  <c r="V21" i="2"/>
  <c r="AA14" i="2"/>
  <c r="AA15" i="2"/>
  <c r="AA13" i="2"/>
  <c r="AB14" i="2"/>
  <c r="AB15" i="2"/>
  <c r="X11" i="2"/>
  <c r="X20" i="2"/>
  <c r="X21" i="2"/>
  <c r="AC15" i="2"/>
  <c r="X17" i="2" l="1"/>
  <c r="X9" i="2"/>
  <c r="X16" i="2"/>
  <c r="X10" i="2"/>
  <c r="V17" i="2"/>
  <c r="V15" i="2"/>
  <c r="V11" i="2"/>
  <c r="X14" i="2"/>
  <c r="X13" i="2"/>
  <c r="V10" i="2"/>
  <c r="V8" i="2"/>
  <c r="X12" i="2"/>
  <c r="V12" i="2"/>
  <c r="W18" i="2"/>
  <c r="W14" i="2"/>
  <c r="V7" i="2"/>
  <c r="AK7" i="2" s="1"/>
  <c r="U7" i="2" s="1"/>
  <c r="V16" i="2"/>
  <c r="V18" i="2"/>
  <c r="V9" i="2"/>
  <c r="V14" i="2"/>
  <c r="V20" i="2"/>
  <c r="X18" i="2"/>
  <c r="W20" i="2"/>
  <c r="W9" i="2"/>
  <c r="W19" i="2"/>
  <c r="AK19" i="2" s="1"/>
  <c r="U19" i="2" s="1"/>
  <c r="W10" i="2"/>
  <c r="W12" i="2"/>
  <c r="W15" i="2"/>
  <c r="W17" i="2"/>
  <c r="W13" i="2"/>
  <c r="W8" i="2"/>
  <c r="W11" i="2"/>
  <c r="AK11" i="2" s="1"/>
  <c r="U11" i="2" s="1"/>
  <c r="W16" i="2"/>
  <c r="AK21" i="2"/>
  <c r="U21" i="2" s="1"/>
  <c r="AK17" i="2" l="1"/>
  <c r="U17" i="2" s="1"/>
  <c r="AK15" i="2"/>
  <c r="U15" i="2" s="1"/>
  <c r="AK16" i="2"/>
  <c r="U16" i="2" s="1"/>
  <c r="AK10" i="2"/>
  <c r="U10" i="2" s="1"/>
  <c r="AK14" i="2"/>
  <c r="U14" i="2" s="1"/>
  <c r="AK13" i="2"/>
  <c r="U13" i="2" s="1"/>
  <c r="AK12" i="2"/>
  <c r="U12" i="2" s="1"/>
  <c r="AK8" i="2"/>
  <c r="U8" i="2" s="1"/>
  <c r="AK20" i="2"/>
  <c r="U20" i="2" s="1"/>
  <c r="AK18" i="2"/>
  <c r="U18" i="2" s="1"/>
  <c r="AK9" i="2"/>
  <c r="U9" i="2" s="1"/>
  <c r="AN19" i="2" l="1"/>
  <c r="AO19" i="2" s="1"/>
  <c r="AP19" i="2" s="1" a="1"/>
  <c r="AP19" i="2" s="1"/>
  <c r="AQ19" i="2" s="1" a="1"/>
  <c r="AQ19" i="2" s="1"/>
  <c r="AT19" i="2" s="1"/>
  <c r="AN11" i="2"/>
  <c r="AO11" i="2" s="1"/>
  <c r="AV11" i="2" s="1"/>
  <c r="AN8" i="2"/>
  <c r="AO8" i="2" s="1"/>
  <c r="AP8" i="2" s="1" a="1"/>
  <c r="AP8" i="2" s="1"/>
  <c r="AN20" i="2"/>
  <c r="AO20" i="2" s="1"/>
  <c r="AV20" i="2" s="1"/>
  <c r="AN13" i="2"/>
  <c r="AO13" i="2" s="1"/>
  <c r="AP13" i="2" s="1" a="1"/>
  <c r="AP13" i="2" s="1"/>
  <c r="AN10" i="2"/>
  <c r="AO10" i="2" s="1"/>
  <c r="AP10" i="2" s="1" a="1"/>
  <c r="AP10" i="2" s="1"/>
  <c r="AN15" i="2"/>
  <c r="AO15" i="2" s="1"/>
  <c r="AP15" i="2" s="1" a="1"/>
  <c r="AP15" i="2" s="1"/>
  <c r="AN7" i="2"/>
  <c r="AO7" i="2" s="1"/>
  <c r="AV7" i="2" s="1"/>
  <c r="AN17" i="2"/>
  <c r="AO17" i="2" s="1"/>
  <c r="AV17" i="2" s="1"/>
  <c r="AN16" i="2"/>
  <c r="AO16" i="2" s="1"/>
  <c r="AP16" i="2" s="1" a="1"/>
  <c r="AP16" i="2" s="1"/>
  <c r="AN12" i="2"/>
  <c r="AO12" i="2" s="1"/>
  <c r="AP12" i="2" s="1" a="1"/>
  <c r="AP12" i="2" s="1"/>
  <c r="AN18" i="2"/>
  <c r="AO18" i="2" s="1"/>
  <c r="AP18" i="2" s="1" a="1"/>
  <c r="AP18" i="2" s="1"/>
  <c r="AN14" i="2"/>
  <c r="AO14" i="2" s="1"/>
  <c r="AV14" i="2" s="1"/>
  <c r="AN9" i="2"/>
  <c r="AO9" i="2" s="1"/>
  <c r="AP9" i="2" s="1" a="1"/>
  <c r="AP9" i="2" s="1"/>
  <c r="AN21" i="2"/>
  <c r="AO21" i="2" s="1"/>
  <c r="AP21" i="2" s="1" a="1"/>
  <c r="AP21" i="2" s="1"/>
  <c r="AS21" i="2" s="1" a="1"/>
  <c r="AS21" i="2" s="1"/>
  <c r="AR19" i="2" l="1" a="1"/>
  <c r="AR19" i="2" s="1"/>
  <c r="AS19" i="2" a="1"/>
  <c r="AS19" i="2" s="1"/>
  <c r="AP11" i="2" a="1"/>
  <c r="AP11" i="2" s="1"/>
  <c r="AV10" i="2"/>
  <c r="AV19" i="2"/>
  <c r="BH19" i="2" s="1"/>
  <c r="BK19" i="2" s="1"/>
  <c r="AP20" i="2" a="1"/>
  <c r="AP20" i="2" s="1"/>
  <c r="AR20" i="2" s="1" a="1"/>
  <c r="AR20" i="2" s="1"/>
  <c r="AV12" i="2"/>
  <c r="AU12" i="2" s="1" a="1"/>
  <c r="AU12" i="2" s="1"/>
  <c r="AV15" i="2"/>
  <c r="AW15" i="2" s="1"/>
  <c r="AV8" i="2"/>
  <c r="AX8" i="2" s="1"/>
  <c r="AV18" i="2"/>
  <c r="AW18" i="2" s="1"/>
  <c r="AP7" i="2" a="1"/>
  <c r="AP7" i="2" s="1"/>
  <c r="AR7" i="2" s="1" a="1"/>
  <c r="AR7" i="2" s="1"/>
  <c r="AV13" i="2"/>
  <c r="AW13" i="2" s="1"/>
  <c r="AP14" i="2" a="1"/>
  <c r="AP14" i="2" s="1"/>
  <c r="AQ14" i="2" s="1" a="1"/>
  <c r="AQ14" i="2" s="1"/>
  <c r="AT14" i="2" s="1"/>
  <c r="AP17" i="2" a="1"/>
  <c r="AP17" i="2" s="1"/>
  <c r="AS17" i="2" s="1" a="1"/>
  <c r="AS17" i="2" s="1"/>
  <c r="AV16" i="2"/>
  <c r="AX16" i="2" s="1"/>
  <c r="AV9" i="2"/>
  <c r="AU9" i="2" s="1" a="1"/>
  <c r="AU9" i="2" s="1"/>
  <c r="AR21" i="2" a="1"/>
  <c r="AR21" i="2" s="1"/>
  <c r="AQ21" i="2" a="1"/>
  <c r="AQ21" i="2" s="1"/>
  <c r="AT21" i="2" s="1"/>
  <c r="BD12" i="2" a="1"/>
  <c r="BD12" i="2" s="1"/>
  <c r="AV21" i="2"/>
  <c r="AU21" i="2" s="1" a="1"/>
  <c r="AU21" i="2" s="1"/>
  <c r="BF21" i="2" s="1" a="1"/>
  <c r="BF21" i="2" s="1"/>
  <c r="AW19" i="2"/>
  <c r="AS11" i="2" a="1"/>
  <c r="AS11" i="2" s="1"/>
  <c r="AQ11" i="2" a="1"/>
  <c r="AQ11" i="2" s="1"/>
  <c r="AT11" i="2" s="1"/>
  <c r="AR11" i="2" a="1"/>
  <c r="AR11" i="2" s="1"/>
  <c r="AR9" i="2" a="1"/>
  <c r="AR9" i="2" s="1"/>
  <c r="AS9" i="2" a="1"/>
  <c r="AS9" i="2" s="1"/>
  <c r="AQ9" i="2" a="1"/>
  <c r="AQ9" i="2" s="1"/>
  <c r="AT9" i="2" s="1"/>
  <c r="AZ7" i="2" a="1"/>
  <c r="AZ7" i="2" s="1"/>
  <c r="BH7" i="2"/>
  <c r="BK7" i="2" s="1"/>
  <c r="AX7" i="2"/>
  <c r="AW7" i="2"/>
  <c r="AU17" i="2" a="1"/>
  <c r="AU17" i="2" s="1"/>
  <c r="AW17" i="2"/>
  <c r="BH17" i="2"/>
  <c r="BK17" i="2" s="1"/>
  <c r="AY17" i="2"/>
  <c r="AX17" i="2"/>
  <c r="AU20" i="2" a="1"/>
  <c r="AU20" i="2" s="1"/>
  <c r="BF20" i="2" s="1" a="1"/>
  <c r="BF20" i="2" s="1"/>
  <c r="AY20" i="2"/>
  <c r="BH20" i="2"/>
  <c r="BK20" i="2" s="1"/>
  <c r="AW20" i="2"/>
  <c r="AX20" i="2"/>
  <c r="AS8" i="2" a="1"/>
  <c r="AS8" i="2" s="1"/>
  <c r="AR8" i="2" a="1"/>
  <c r="AR8" i="2" s="1"/>
  <c r="AQ8" i="2" a="1"/>
  <c r="AQ8" i="2" s="1"/>
  <c r="AT8" i="2" s="1"/>
  <c r="AR12" i="2" a="1"/>
  <c r="AR12" i="2" s="1"/>
  <c r="AQ12" i="2" a="1"/>
  <c r="AQ12" i="2" s="1"/>
  <c r="AT12" i="2" s="1"/>
  <c r="AS12" i="2" a="1"/>
  <c r="AS12" i="2" s="1"/>
  <c r="AQ10" i="2" a="1"/>
  <c r="AQ10" i="2" s="1"/>
  <c r="AT10" i="2" s="1"/>
  <c r="AS10" i="2" a="1"/>
  <c r="AS10" i="2" s="1"/>
  <c r="AR10" i="2" a="1"/>
  <c r="AR10" i="2" s="1"/>
  <c r="AU10" i="2" a="1"/>
  <c r="AU10" i="2" s="1"/>
  <c r="AY10" i="2"/>
  <c r="AX10" i="2"/>
  <c r="BH10" i="2"/>
  <c r="BK10" i="2" s="1"/>
  <c r="AW10" i="2"/>
  <c r="AR15" i="2" a="1"/>
  <c r="AR15" i="2" s="1"/>
  <c r="AQ15" i="2" a="1"/>
  <c r="AQ15" i="2" s="1"/>
  <c r="AT15" i="2" s="1"/>
  <c r="AS15" i="2" a="1"/>
  <c r="AS15" i="2" s="1"/>
  <c r="AU11" i="2" a="1"/>
  <c r="AU11" i="2" s="1"/>
  <c r="AX11" i="2"/>
  <c r="BH11" i="2"/>
  <c r="BK11" i="2" s="1"/>
  <c r="AW11" i="2"/>
  <c r="AY11" i="2"/>
  <c r="AR18" i="2" a="1"/>
  <c r="AR18" i="2" s="1"/>
  <c r="AS18" i="2" a="1"/>
  <c r="AS18" i="2" s="1"/>
  <c r="AQ18" i="2" a="1"/>
  <c r="AQ18" i="2" s="1"/>
  <c r="AT18" i="2" s="1"/>
  <c r="AS16" i="2" a="1"/>
  <c r="AS16" i="2" s="1"/>
  <c r="AR16" i="2" a="1"/>
  <c r="AR16" i="2" s="1"/>
  <c r="AQ16" i="2" a="1"/>
  <c r="AQ16" i="2" s="1"/>
  <c r="AT16" i="2" s="1"/>
  <c r="AU7" i="2" a="1"/>
  <c r="AU7" i="2" s="1"/>
  <c r="AU14" i="2" a="1"/>
  <c r="AU14" i="2" s="1"/>
  <c r="AW14" i="2"/>
  <c r="BH14" i="2"/>
  <c r="BK14" i="2" s="1"/>
  <c r="AX14" i="2"/>
  <c r="AS13" i="2" a="1"/>
  <c r="AS13" i="2" s="1"/>
  <c r="AR13" i="2" a="1"/>
  <c r="AR13" i="2" s="1"/>
  <c r="AQ13" i="2" a="1"/>
  <c r="AQ13" i="2" s="1"/>
  <c r="AT13" i="2" s="1"/>
  <c r="AQ20" i="2" l="1" a="1"/>
  <c r="AQ20" i="2" s="1"/>
  <c r="AT20" i="2" s="1"/>
  <c r="AU16" i="2" a="1"/>
  <c r="AU16" i="2" s="1"/>
  <c r="AU15" i="2" a="1"/>
  <c r="AU15" i="2" s="1"/>
  <c r="AY14" i="2"/>
  <c r="BH8" i="2"/>
  <c r="BK8" i="2" s="1"/>
  <c r="AU19" i="2" a="1"/>
  <c r="AU19" i="2" s="1"/>
  <c r="BF19" i="2" s="1" a="1"/>
  <c r="BF19" i="2" s="1"/>
  <c r="AX19" i="2"/>
  <c r="AY19" i="2"/>
  <c r="AX18" i="2"/>
  <c r="BH12" i="2"/>
  <c r="BK12" i="2" s="1"/>
  <c r="AW12" i="2"/>
  <c r="AQ7" i="2" a="1"/>
  <c r="AQ7" i="2" s="1"/>
  <c r="AT7" i="2" s="1"/>
  <c r="AU13" i="2" a="1"/>
  <c r="AU13" i="2" s="1"/>
  <c r="BH18" i="2"/>
  <c r="BK18" i="2" s="1"/>
  <c r="AU18" i="2" a="1"/>
  <c r="AU18" i="2" s="1"/>
  <c r="BF18" i="2" s="1" a="1"/>
  <c r="BF18" i="2" s="1"/>
  <c r="AY18" i="2"/>
  <c r="AS20" i="2" a="1"/>
  <c r="AS20" i="2" s="1"/>
  <c r="AY12" i="2"/>
  <c r="AY7" i="2"/>
  <c r="BA7" i="2" s="1" a="1"/>
  <c r="BA7" i="2" s="1"/>
  <c r="AY15" i="2"/>
  <c r="AY9" i="2"/>
  <c r="AX15" i="2"/>
  <c r="AW8" i="2"/>
  <c r="AX9" i="2"/>
  <c r="AU8" i="2" a="1"/>
  <c r="AU8" i="2" s="1"/>
  <c r="BG10" i="2" s="1"/>
  <c r="BH9" i="2"/>
  <c r="BK9" i="2" s="1"/>
  <c r="BH15" i="2"/>
  <c r="BK15" i="2" s="1"/>
  <c r="AW9" i="2"/>
  <c r="BG21" i="2"/>
  <c r="AX12" i="2"/>
  <c r="AS7" i="2" a="1"/>
  <c r="AS7" i="2" s="1"/>
  <c r="AR14" i="2" a="1"/>
  <c r="AR14" i="2" s="1"/>
  <c r="AY21" i="2"/>
  <c r="AS14" i="2" a="1"/>
  <c r="AS14" i="2" s="1"/>
  <c r="BH13" i="2"/>
  <c r="BK13" i="2" s="1"/>
  <c r="BH16" i="2"/>
  <c r="BK16" i="2" s="1"/>
  <c r="AY16" i="2"/>
  <c r="AR17" i="2" a="1"/>
  <c r="AR17" i="2" s="1"/>
  <c r="AW16" i="2"/>
  <c r="AQ17" i="2" a="1"/>
  <c r="AQ17" i="2" s="1"/>
  <c r="AT17" i="2" s="1"/>
  <c r="AY8" i="2"/>
  <c r="BA8" i="2" s="1" a="1"/>
  <c r="BA8" i="2" s="1"/>
  <c r="AY13" i="2"/>
  <c r="AX13" i="2"/>
  <c r="BC13" i="2" a="1"/>
  <c r="BC13" i="2" s="1"/>
  <c r="BD13" i="2" s="1" a="1"/>
  <c r="BD13" i="2" s="1"/>
  <c r="AX21" i="2"/>
  <c r="BH21" i="2"/>
  <c r="BK21" i="2" s="1"/>
  <c r="AW21" i="2"/>
  <c r="BG19" i="2"/>
  <c r="BG7" i="2"/>
  <c r="BG17" i="2"/>
  <c r="BG20" i="2"/>
  <c r="AZ21" i="2" a="1"/>
  <c r="AZ21" i="2" s="1"/>
  <c r="BG18" i="2" l="1"/>
  <c r="BG11" i="2"/>
  <c r="BG15" i="2"/>
  <c r="BG16" i="2"/>
  <c r="BG14" i="2"/>
  <c r="BF8" i="2" a="1"/>
  <c r="BF8" i="2" s="1"/>
  <c r="BG12" i="2"/>
  <c r="BG9" i="2"/>
  <c r="BG8" i="2"/>
  <c r="BG13" i="2"/>
  <c r="AZ8" i="2" a="1"/>
  <c r="AZ8" i="2" s="1"/>
  <c r="BA9" i="2" s="1" a="1"/>
  <c r="BA9" i="2" s="1"/>
  <c r="BI18" i="2"/>
  <c r="BJ18" i="2" s="1"/>
  <c r="BI20" i="2"/>
  <c r="BJ20" i="2" s="1"/>
  <c r="BI21" i="2"/>
  <c r="BJ21" i="2" s="1"/>
  <c r="BI19" i="2"/>
  <c r="BJ19" i="2" s="1"/>
  <c r="AZ9" i="2" l="1" a="1"/>
  <c r="AZ9" i="2" s="1"/>
  <c r="BA10" i="2" s="1" a="1"/>
  <c r="BA10" i="2" s="1"/>
  <c r="BF12" i="2" a="1"/>
  <c r="BF12" i="2" s="1"/>
  <c r="BI12" i="2" s="1"/>
  <c r="BJ12" i="2" s="1"/>
  <c r="BF14" i="2" a="1"/>
  <c r="BF14" i="2" s="1"/>
  <c r="BI14" i="2" s="1"/>
  <c r="BJ14" i="2" s="1"/>
  <c r="BF9" i="2" a="1"/>
  <c r="BF9" i="2" s="1"/>
  <c r="BI9" i="2" s="1"/>
  <c r="BJ9" i="2" s="1"/>
  <c r="AZ10" i="2" a="1"/>
  <c r="AZ10" i="2" s="1"/>
  <c r="BF13" i="2" a="1"/>
  <c r="BF13" i="2" s="1"/>
  <c r="BI13" i="2" s="1"/>
  <c r="BJ13" i="2" s="1"/>
  <c r="BF7" i="2" a="1"/>
  <c r="BF7" i="2" s="1"/>
  <c r="BI7" i="2" s="1"/>
  <c r="BJ7" i="2" s="1"/>
  <c r="BF11" i="2" a="1"/>
  <c r="BF11" i="2" s="1"/>
  <c r="BI11" i="2" s="1"/>
  <c r="BJ11" i="2" s="1"/>
  <c r="BF10" i="2" a="1"/>
  <c r="BF10" i="2" s="1"/>
  <c r="BI10" i="2" s="1"/>
  <c r="BJ10" i="2" s="1"/>
  <c r="BI8" i="2"/>
  <c r="BJ8" i="2" s="1"/>
  <c r="BG5" i="2"/>
  <c r="BF15" i="2" s="1" a="1"/>
  <c r="BF15" i="2" s="1"/>
  <c r="BI15" i="2" s="1"/>
  <c r="BJ15" i="2" s="1"/>
  <c r="AZ16" i="2" a="1"/>
  <c r="AZ16" i="2" s="1"/>
  <c r="BA17" i="2" s="1" a="1"/>
  <c r="BA17" i="2" s="1"/>
  <c r="AZ20" i="2" a="1"/>
  <c r="AZ20" i="2" s="1"/>
  <c r="BA20" i="2" a="1"/>
  <c r="BA20" i="2" s="1"/>
  <c r="AZ17" i="2" a="1"/>
  <c r="AZ17" i="2" s="1"/>
  <c r="AZ18" i="2" s="1" a="1"/>
  <c r="AZ18" i="2" s="1"/>
  <c r="BF16" i="2" l="1" a="1"/>
  <c r="BF16" i="2" s="1"/>
  <c r="BI16" i="2" s="1"/>
  <c r="BJ16" i="2" s="1"/>
  <c r="BF17" i="2" a="1"/>
  <c r="BF17" i="2" s="1"/>
  <c r="BI17" i="2" s="1"/>
  <c r="BJ17" i="2" s="1"/>
  <c r="BA11" i="2" a="1"/>
  <c r="BA11" i="2" s="1"/>
  <c r="AZ11" i="2" a="1"/>
  <c r="AZ11" i="2" s="1"/>
  <c r="BA21" i="2" a="1"/>
  <c r="BA21" i="2" s="1"/>
  <c r="BA18" i="2" a="1"/>
  <c r="BA18" i="2" s="1"/>
  <c r="BA19" i="2" a="1"/>
  <c r="BA19" i="2" s="1"/>
  <c r="AZ12" i="2" l="1" a="1"/>
  <c r="AZ12" i="2" s="1"/>
  <c r="BA13" i="2" s="1" a="1"/>
  <c r="BA13" i="2" s="1"/>
  <c r="BA12" i="2" a="1"/>
  <c r="BA12" i="2" s="1"/>
  <c r="AZ13" i="2" l="1" a="1"/>
  <c r="AZ13" i="2" s="1"/>
  <c r="BA14" i="2" s="1" a="1"/>
  <c r="BA14" i="2" s="1"/>
  <c r="AZ14" i="2" l="1" a="1"/>
  <c r="AZ14" i="2" s="1"/>
  <c r="BA15" i="2" l="1" a="1"/>
  <c r="BA15" i="2" s="1"/>
  <c r="AZ15" i="2" a="1"/>
  <c r="AZ15" i="2" s="1"/>
  <c r="BA16" i="2" s="1" a="1"/>
  <c r="BA16" i="2" s="1"/>
  <c r="AZ19" i="2" a="1"/>
  <c r="AZ19" i="2" s="1"/>
</calcChain>
</file>

<file path=xl/sharedStrings.xml><?xml version="1.0" encoding="utf-8"?>
<sst xmlns="http://schemas.openxmlformats.org/spreadsheetml/2006/main" count="216" uniqueCount="171">
  <si>
    <t>1</t>
  </si>
  <si>
    <t>Text</t>
  </si>
  <si>
    <t>X</t>
  </si>
  <si>
    <t>Level</t>
  </si>
  <si>
    <t>count</t>
  </si>
  <si>
    <t>INPUT</t>
  </si>
  <si>
    <t>Y</t>
  </si>
  <si>
    <t>Table Row Where we can split on 2 sides</t>
  </si>
  <si>
    <t>Last Right Y:</t>
  </si>
  <si>
    <t>Max lvl.:</t>
  </si>
  <si>
    <t>Parent</t>
  </si>
  <si>
    <t>Count:</t>
  </si>
  <si>
    <t>Width:</t>
  </si>
  <si>
    <t>Height:</t>
  </si>
  <si>
    <t>Connector (E/C/S):</t>
  </si>
  <si>
    <t>node1</t>
  </si>
  <si>
    <t>node2</t>
  </si>
  <si>
    <t>connectorName</t>
  </si>
  <si>
    <t>Direction:</t>
  </si>
  <si>
    <t>Shape:</t>
  </si>
  <si>
    <t>Shape (1/5/9):</t>
  </si>
  <si>
    <t>Vertical:</t>
  </si>
  <si>
    <t>2</t>
  </si>
  <si>
    <t>Sort By</t>
  </si>
  <si>
    <t>Colors</t>
  </si>
  <si>
    <t>Green</t>
  </si>
  <si>
    <t>Gray</t>
  </si>
  <si>
    <t>White</t>
  </si>
  <si>
    <t>Orange</t>
  </si>
  <si>
    <t>Purple</t>
  </si>
  <si>
    <t>&gt;9 check</t>
  </si>
  <si>
    <t>3</t>
  </si>
  <si>
    <t>4</t>
  </si>
  <si>
    <t>5</t>
  </si>
  <si>
    <t>6</t>
  </si>
  <si>
    <t>7</t>
  </si>
  <si>
    <t>8</t>
  </si>
  <si>
    <t>9</t>
  </si>
  <si>
    <t>10</t>
  </si>
  <si>
    <t>Color fill:</t>
  </si>
  <si>
    <t>TEXT</t>
  </si>
  <si>
    <t>Rounded</t>
  </si>
  <si>
    <t>Connector:</t>
  </si>
  <si>
    <t>Live drawing:</t>
  </si>
  <si>
    <t>Off</t>
  </si>
  <si>
    <t>Concat</t>
  </si>
  <si>
    <t>Hide</t>
  </si>
  <si>
    <t>Sorted</t>
  </si>
  <si>
    <t>Distance  V:</t>
  </si>
  <si>
    <t>Distance H:</t>
  </si>
  <si>
    <t>CONNECTIONS TABLE</t>
  </si>
  <si>
    <t>DIRECT COPY</t>
  </si>
  <si>
    <t>SORTED DATA</t>
  </si>
  <si>
    <t>Real Position</t>
  </si>
  <si>
    <t>Independent position</t>
  </si>
  <si>
    <t>DECISION TREE</t>
  </si>
  <si>
    <t>Elbow</t>
  </si>
  <si>
    <t>Node1</t>
  </si>
  <si>
    <t>Node2</t>
  </si>
  <si>
    <t>Level Sorted</t>
  </si>
  <si>
    <t>Horizontal</t>
  </si>
  <si>
    <t>Numbers</t>
  </si>
  <si>
    <t>Main font size:</t>
  </si>
  <si>
    <t>Label font size:</t>
  </si>
  <si>
    <t>Label font size</t>
  </si>
  <si>
    <t>Textbox font size</t>
  </si>
  <si>
    <t>11</t>
  </si>
  <si>
    <t>12</t>
  </si>
  <si>
    <t>13</t>
  </si>
  <si>
    <t>14</t>
  </si>
  <si>
    <t>15</t>
  </si>
  <si>
    <r>
      <t xml:space="preserve">middle Y </t>
    </r>
    <r>
      <rPr>
        <sz val="9"/>
        <color theme="1"/>
        <rFont val="Arial"/>
        <charset val="2"/>
      </rPr>
      <t>ô</t>
    </r>
  </si>
  <si>
    <r>
      <t xml:space="preserve">last - Y </t>
    </r>
    <r>
      <rPr>
        <sz val="9"/>
        <color theme="1"/>
        <rFont val="Arial"/>
        <charset val="2"/>
      </rPr>
      <t>ô</t>
    </r>
  </si>
  <si>
    <t>Position:</t>
  </si>
  <si>
    <t>X2</t>
  </si>
  <si>
    <t>Y3</t>
  </si>
  <si>
    <t>Label</t>
  </si>
  <si>
    <t>Parent Order</t>
  </si>
  <si>
    <t>ID</t>
  </si>
  <si>
    <t>Reports to (ID)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</si>
  <si>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</si>
  <si>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</si>
  <si>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</si>
  <si>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</si>
  <si>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</si>
  <si>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</si>
  <si>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</si>
  <si>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</si>
  <si>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</si>
  <si>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</si>
  <si>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</si>
  <si>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</si>
  <si>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L13</t>
  </si>
  <si>
    <t>L14</t>
  </si>
  <si>
    <t>L15</t>
  </si>
  <si>
    <t>PARENT ID</t>
  </si>
  <si>
    <t>ID on</t>
  </si>
  <si>
    <t>Sorted Logical ID</t>
  </si>
  <si>
    <t>ID's</t>
  </si>
  <si>
    <t>New child</t>
  </si>
  <si>
    <t>Real ID</t>
  </si>
  <si>
    <t>ID ROW</t>
  </si>
  <si>
    <t>reports to ID</t>
  </si>
  <si>
    <t>JPG</t>
  </si>
  <si>
    <t>PDF</t>
  </si>
  <si>
    <t>PNG</t>
  </si>
  <si>
    <t>Export Option</t>
  </si>
  <si>
    <t>ERROR CHECK</t>
  </si>
  <si>
    <t>Unicque ID</t>
  </si>
  <si>
    <t>Missing ID</t>
  </si>
  <si>
    <t>Final Probability
If applied</t>
  </si>
  <si>
    <t>Last one in the branch?</t>
  </si>
  <si>
    <t xml:space="preserve">Probability </t>
  </si>
  <si>
    <r>
      <t xml:space="preserve">Label/Probability
</t>
    </r>
    <r>
      <rPr>
        <b/>
        <i/>
        <sz val="9"/>
        <color theme="0"/>
        <rFont val="Arial"/>
        <family val="2"/>
        <scheme val="minor"/>
      </rPr>
      <t>(Optional)</t>
    </r>
  </si>
  <si>
    <t>Too many levels</t>
  </si>
  <si>
    <t>Many Colors</t>
  </si>
  <si>
    <t>1.1</t>
  </si>
  <si>
    <t>1.2</t>
  </si>
  <si>
    <t>Blue</t>
  </si>
  <si>
    <t>Shape color:</t>
  </si>
  <si>
    <t>Connector color:</t>
  </si>
  <si>
    <t>Settings</t>
  </si>
  <si>
    <t>Instructions:</t>
  </si>
  <si>
    <t>Settıngs:</t>
  </si>
  <si>
    <t>Are you happy?</t>
  </si>
  <si>
    <t/>
  </si>
  <si>
    <t>Yes</t>
  </si>
  <si>
    <t>Let's try to fix it.</t>
  </si>
  <si>
    <t>No</t>
  </si>
  <si>
    <t>A</t>
  </si>
  <si>
    <t>B</t>
  </si>
  <si>
    <t>G</t>
  </si>
  <si>
    <t>Answer Z</t>
  </si>
  <si>
    <t>H</t>
  </si>
  <si>
    <t>Answer V</t>
  </si>
  <si>
    <t>2.1</t>
  </si>
  <si>
    <t>2.1.1</t>
  </si>
  <si>
    <t>Yellow</t>
  </si>
  <si>
    <t>Red</t>
  </si>
  <si>
    <t>Great!  2</t>
  </si>
  <si>
    <t>Who are you? Your hobbies.</t>
  </si>
  <si>
    <t>2.1.2</t>
  </si>
  <si>
    <t>Show Advanced Settings</t>
  </si>
  <si>
    <t>Temp 10</t>
  </si>
  <si>
    <t>Team Unicorn</t>
  </si>
  <si>
    <t>0,4</t>
  </si>
  <si>
    <t>0,6</t>
  </si>
  <si>
    <t>C</t>
  </si>
  <si>
    <t>D</t>
  </si>
  <si>
    <t>Write your text.</t>
  </si>
  <si>
    <t>2.2</t>
  </si>
  <si>
    <t>2.2.1</t>
  </si>
  <si>
    <t>TERMS OF USE</t>
  </si>
  <si>
    <t>END USER LICENSE AGREEMENT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</si>
  <si>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</si>
  <si>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</si>
  <si>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</si>
  <si>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</si>
  <si>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</si>
  <si>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</si>
  <si>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</si>
  <si>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Hide Instructions</t>
  </si>
  <si>
    <t>DECISION TREE MAKER</t>
  </si>
  <si>
    <t>Team Football</t>
  </si>
  <si>
    <t>Elbow Connector 1054</t>
  </si>
  <si>
    <t>Elbow Connector 1056</t>
  </si>
  <si>
    <t>Elbow Connector 1058</t>
  </si>
  <si>
    <t>Elbow Connector 1060</t>
  </si>
  <si>
    <t>Elbow Connector 1063</t>
  </si>
  <si>
    <t>Elbow Connector 1066</t>
  </si>
  <si>
    <t>Elbow Connector 1068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</si>
</sst>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0" x14ac:knownFonts="1">
    <font>
      <sz val="11"/>
      <color theme="1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8"/>
      <name val="Arial"/>
      <family val="2"/>
      <charset val="162"/>
      <scheme val="minor"/>
    </font>
    <font>
      <sz val="11"/>
      <color theme="1"/>
      <name val="Arial"/>
      <charset val="2"/>
    </font>
    <font>
      <b/>
      <sz val="11.0"/>
      <color theme="0"/>
      <name val="Arial"/>
      <family val="2"/>
      <scheme val="minor"/>
    </font>
    <font>
      <sz val="11"/>
      <name val="Arial"/>
      <family val="2"/>
      <scheme val="minor"/>
    </font>
    <font>
      <sz val="11"/>
      <color theme="1"/>
      <name val="Arial"/>
      <family val="2"/>
      <charset val="162"/>
      <scheme val="minor"/>
    </font>
    <font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sz val="10"/>
      <name val="Arial"/>
      <family val="2"/>
      <charset val="162"/>
    </font>
    <font>
      <sz val="11"/>
      <name val="Arial"/>
      <family val="2"/>
      <charset val="162"/>
      <scheme val="minor"/>
    </font>
    <font>
      <sz val="11"/>
      <color theme="1"/>
      <name val="Arial"/>
      <family val="2"/>
    </font>
    <font>
      <b/>
      <sz val="11.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b/>
      <sz val="9"/>
      <color theme="0"/>
      <name val="Arial"/>
      <family val="2"/>
      <scheme val="minor"/>
    </font>
    <font>
      <sz val="9"/>
      <color theme="1"/>
      <name val="Arial"/>
      <charset val="2"/>
    </font>
    <font>
      <b/>
      <i/>
      <sz val="9"/>
      <color theme="0"/>
      <name val="Arial"/>
      <family val="2"/>
      <scheme val="minor"/>
    </font>
    <font>
      <sz val="11"/>
      <color theme="1"/>
      <name val="Arial"/>
      <family val="1"/>
      <charset val="2"/>
    </font>
    <font>
      <i/>
      <sz val="11"/>
      <color theme="0"/>
      <name val="Arial"/>
      <family val="2"/>
      <scheme val="minor"/>
    </font>
    <font>
      <b/>
      <i/>
      <u/>
      <sz val="11"/>
      <color theme="0"/>
      <name val="Arial"/>
      <family val="2"/>
      <scheme val="minor"/>
    </font>
    <font>
      <sz val="13"/>
      <color theme="0" tint="-4.9989318521683403E-2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2F2F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 tint="-0.14996795556505021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 tint="-0.14996795556505021"/>
      </bottom>
      <diagonal/>
    </border>
    <border>
      <left style="thin">
        <color theme="0"/>
      </left>
      <right style="thin">
        <color theme="0"/>
      </right>
      <top style="thin">
        <color theme="0" tint="-0.14996795556505021"/>
      </top>
      <bottom/>
      <diagonal/>
    </border>
    <border>
      <left style="thin">
        <color theme="0"/>
      </left>
      <right style="thin">
        <color theme="0"/>
      </right>
      <top style="thin">
        <color theme="0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 tint="-0.14996795556505021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 style="thin">
        <color theme="0" tint="-0.2499465926084170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 tint="-0.14993743705557422"/>
      </right>
      <top style="thin">
        <color theme="0" tint="-0.14996795556505021"/>
      </top>
      <bottom/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6795556505021"/>
      </top>
      <bottom/>
      <diagonal/>
    </border>
    <border>
      <left style="thin">
        <color theme="0" tint="-0.14993743705557422"/>
      </left>
      <right/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/>
      <diagonal/>
    </border>
    <border>
      <left/>
      <right style="thin">
        <color theme="0"/>
      </right>
      <top/>
      <bottom style="thin">
        <color theme="0" tint="-0.14996795556505021"/>
      </bottom>
      <diagonal/>
    </border>
    <border>
      <left/>
      <right style="thin">
        <color theme="0"/>
      </right>
      <top style="thin">
        <color theme="0" tint="-0.14996795556505021"/>
      </top>
      <bottom/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7" fillId="0" borderId="0"/>
    <xf numFmtId="0" fontId="2" fillId="0" borderId="0"/>
    <xf numFmtId="0" fontId="12" fillId="0" borderId="0"/>
    <xf numFmtId="0" fontId="7" fillId="0" borderId="0"/>
  </cellStyleXfs>
  <cellXfs count="176">
    <xf numFmtId="0" fontId="0" fillId="0" borderId="0" xfId="0"/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49" fontId="0" fillId="0" borderId="0" xfId="0" applyNumberForma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49" fontId="4" fillId="0" borderId="0" xfId="0" applyNumberFormat="1" applyFont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righ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49" fontId="5" fillId="2" borderId="4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2" fillId="6" borderId="0" xfId="0" applyFont="1" applyFill="1" applyAlignment="1">
      <alignment vertical="center"/>
    </xf>
    <xf numFmtId="0" fontId="8" fillId="6" borderId="0" xfId="0" applyFont="1" applyFill="1" applyAlignment="1">
      <alignment vertical="center"/>
    </xf>
    <xf numFmtId="0" fontId="8" fillId="7" borderId="0" xfId="0" applyFont="1" applyFill="1" applyAlignment="1">
      <alignment horizontal="center" vertical="center"/>
    </xf>
    <xf numFmtId="0" fontId="10" fillId="6" borderId="0" xfId="0" applyFont="1" applyFill="1" applyAlignment="1">
      <alignment vertical="center"/>
    </xf>
    <xf numFmtId="0" fontId="11" fillId="8" borderId="0" xfId="0" applyFont="1" applyFill="1" applyAlignment="1">
      <alignment horizontal="center" vertical="center"/>
    </xf>
    <xf numFmtId="0" fontId="2" fillId="6" borderId="0" xfId="0" applyFont="1" applyFill="1"/>
    <xf numFmtId="0" fontId="0" fillId="6" borderId="0" xfId="0" applyFill="1"/>
    <xf numFmtId="49" fontId="5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/>
    <xf numFmtId="0" fontId="0" fillId="0" borderId="0" xfId="0" applyFill="1"/>
    <xf numFmtId="0" fontId="8" fillId="7" borderId="0" xfId="0" applyFont="1" applyFill="1" applyAlignment="1">
      <alignment vertical="center"/>
    </xf>
    <xf numFmtId="0" fontId="10" fillId="8" borderId="0" xfId="0" applyFont="1" applyFill="1" applyAlignment="1">
      <alignment vertical="center"/>
    </xf>
    <xf numFmtId="0" fontId="10" fillId="6" borderId="0" xfId="0" applyFont="1" applyFill="1" applyBorder="1" applyAlignment="1">
      <alignment vertical="center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Continuous" vertical="center" shrinkToFit="1"/>
      <protection locked="0"/>
    </xf>
    <xf numFmtId="0" fontId="0" fillId="0" borderId="1" xfId="0" applyBorder="1" applyAlignment="1" applyProtection="1">
      <alignment horizontal="center" vertical="center"/>
      <protection hidden="1"/>
    </xf>
    <xf numFmtId="0" fontId="0" fillId="0" borderId="1" xfId="0" applyNumberFormat="1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4" xfId="0" applyNumberFormat="1" applyBorder="1" applyAlignment="1" applyProtection="1">
      <alignment horizontal="center" vertical="center"/>
      <protection hidden="1"/>
    </xf>
    <xf numFmtId="164" fontId="0" fillId="0" borderId="4" xfId="0" applyNumberFormat="1" applyBorder="1" applyAlignment="1" applyProtection="1">
      <alignment horizontal="center" vertical="center"/>
      <protection hidden="1"/>
    </xf>
    <xf numFmtId="164" fontId="0" fillId="0" borderId="1" xfId="0" applyNumberFormat="1" applyBorder="1" applyAlignment="1" applyProtection="1">
      <alignment horizontal="center" vertical="center"/>
      <protection hidden="1"/>
    </xf>
    <xf numFmtId="0" fontId="0" fillId="0" borderId="3" xfId="0" applyNumberFormat="1" applyBorder="1" applyAlignment="1" applyProtection="1">
      <alignment horizontal="center" vertical="center"/>
      <protection hidden="1"/>
    </xf>
    <xf numFmtId="0" fontId="2" fillId="6" borderId="0" xfId="0" applyFont="1" applyFill="1" applyBorder="1"/>
    <xf numFmtId="0" fontId="2" fillId="0" borderId="0" xfId="0" applyFont="1" applyFill="1" applyBorder="1"/>
    <xf numFmtId="0" fontId="2" fillId="6" borderId="0" xfId="0" applyFont="1" applyFill="1" applyBorder="1" applyAlignment="1">
      <alignment vertical="center"/>
    </xf>
    <xf numFmtId="0" fontId="8" fillId="7" borderId="0" xfId="0" applyFont="1" applyFill="1" applyBorder="1" applyAlignment="1">
      <alignment horizontal="center" vertical="center"/>
    </xf>
    <xf numFmtId="0" fontId="11" fillId="8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2" fillId="6" borderId="0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49" fontId="0" fillId="3" borderId="2" xfId="0" applyNumberFormat="1" applyFill="1" applyBorder="1" applyAlignment="1" applyProtection="1">
      <alignment horizontal="centerContinuous" vertical="center"/>
      <protection locked="0"/>
    </xf>
    <xf numFmtId="49" fontId="0" fillId="3" borderId="6" xfId="0" applyNumberFormat="1" applyFill="1" applyBorder="1" applyAlignment="1" applyProtection="1">
      <alignment horizontal="centerContinuous" vertical="center"/>
      <protection locked="0"/>
    </xf>
    <xf numFmtId="49" fontId="0" fillId="3" borderId="3" xfId="0" applyNumberFormat="1" applyFill="1" applyBorder="1" applyAlignment="1" applyProtection="1">
      <alignment horizontal="centerContinuous" vertical="center"/>
      <protection locked="0"/>
    </xf>
    <xf numFmtId="49" fontId="0" fillId="3" borderId="1" xfId="0" applyNumberFormat="1" applyFill="1" applyBorder="1" applyAlignment="1" applyProtection="1">
      <alignment horizontal="centerContinuous" vertical="center"/>
      <protection locked="0"/>
    </xf>
    <xf numFmtId="0" fontId="0" fillId="0" borderId="1" xfId="0" applyNumberFormat="1" applyFill="1" applyBorder="1" applyAlignment="1" applyProtection="1">
      <alignment horizontal="center" vertical="center"/>
      <protection hidden="1"/>
    </xf>
    <xf numFmtId="0" fontId="0" fillId="0" borderId="1" xfId="0" applyNumberFormat="1" applyFill="1" applyBorder="1" applyAlignment="1" applyProtection="1">
      <alignment horizontal="center" vertical="center" shrinkToFit="1"/>
      <protection hidden="1"/>
    </xf>
    <xf numFmtId="0" fontId="0" fillId="3" borderId="2" xfId="0" applyFill="1" applyBorder="1" applyAlignment="1" applyProtection="1">
      <alignment horizontal="centerContinuous" vertical="center"/>
      <protection locked="0"/>
    </xf>
    <xf numFmtId="0" fontId="0" fillId="3" borderId="3" xfId="0" applyFill="1" applyBorder="1" applyAlignment="1" applyProtection="1">
      <alignment horizontal="centerContinuous" vertical="center"/>
      <protection locked="0"/>
    </xf>
    <xf numFmtId="0" fontId="0" fillId="3" borderId="6" xfId="0" applyFill="1" applyBorder="1" applyAlignment="1" applyProtection="1">
      <alignment horizontal="centerContinuous" vertical="center"/>
      <protection locked="0"/>
    </xf>
    <xf numFmtId="0" fontId="0" fillId="3" borderId="3" xfId="0" applyFill="1" applyBorder="1" applyAlignment="1" applyProtection="1">
      <alignment horizontal="centerContinuous"/>
      <protection locked="0"/>
    </xf>
    <xf numFmtId="0" fontId="0" fillId="3" borderId="2" xfId="0" applyFill="1" applyBorder="1" applyAlignment="1" applyProtection="1">
      <alignment horizontal="centerContinuous"/>
      <protection locked="0"/>
    </xf>
    <xf numFmtId="0" fontId="0" fillId="0" borderId="2" xfId="0" applyFill="1" applyBorder="1" applyAlignment="1" applyProtection="1">
      <alignment horizontal="right" vertical="center"/>
      <protection locked="0"/>
    </xf>
    <xf numFmtId="0" fontId="0" fillId="0" borderId="3" xfId="0" applyFill="1" applyBorder="1" applyAlignment="1" applyProtection="1">
      <alignment horizontal="center" vertical="center"/>
      <protection hidden="1"/>
    </xf>
    <xf numFmtId="49" fontId="6" fillId="0" borderId="0" xfId="0" applyNumberFormat="1" applyFont="1" applyFill="1" applyBorder="1" applyAlignment="1" applyProtection="1">
      <alignment horizontal="center" vertical="center" shrinkToFit="1"/>
      <protection locked="0"/>
    </xf>
    <xf numFmtId="49" fontId="6" fillId="0" borderId="7" xfId="0" applyNumberFormat="1" applyFont="1" applyFill="1" applyBorder="1" applyAlignment="1" applyProtection="1">
      <alignment vertical="center" shrinkToFit="1"/>
      <protection locked="0"/>
    </xf>
    <xf numFmtId="49" fontId="6" fillId="0" borderId="7" xfId="0" applyNumberFormat="1" applyFont="1" applyFill="1" applyBorder="1" applyAlignment="1" applyProtection="1">
      <alignment horizontal="center" vertical="center" shrinkToFit="1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/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/>
      <protection hidden="1"/>
    </xf>
    <xf numFmtId="0" fontId="5" fillId="2" borderId="5" xfId="0" applyFont="1" applyFill="1" applyBorder="1" applyAlignment="1" applyProtection="1">
      <alignment horizontal="center" vertical="center"/>
      <protection locked="0"/>
    </xf>
    <xf numFmtId="164" fontId="0" fillId="0" borderId="3" xfId="0" applyNumberFormat="1" applyBorder="1" applyAlignment="1" applyProtection="1">
      <alignment horizontal="center" vertical="center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17" fillId="2" borderId="3" xfId="0" applyFont="1" applyFill="1" applyBorder="1" applyAlignment="1" applyProtection="1">
      <alignment horizontal="center" vertical="center" wrapText="1"/>
      <protection locked="0"/>
    </xf>
    <xf numFmtId="49" fontId="0" fillId="0" borderId="0" xfId="0" applyNumberFormat="1" applyAlignment="1" applyProtection="1">
      <alignment horizontal="center" vertical="center" shrinkToFit="1"/>
      <protection locked="0"/>
    </xf>
    <xf numFmtId="49" fontId="4" fillId="0" borderId="0" xfId="0" applyNumberFormat="1" applyFont="1" applyAlignment="1" applyProtection="1">
      <alignment horizontal="center" vertical="center" shrinkToFit="1"/>
      <protection locked="0"/>
    </xf>
    <xf numFmtId="49" fontId="0" fillId="3" borderId="2" xfId="0" applyNumberFormat="1" applyFill="1" applyBorder="1" applyAlignment="1" applyProtection="1">
      <alignment horizontal="centerContinuous"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49" fontId="5" fillId="2" borderId="9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3" xfId="0" applyNumberFormat="1" applyFill="1" applyBorder="1" applyAlignment="1" applyProtection="1">
      <alignment horizontal="center" vertical="center" shrinkToFit="1"/>
      <protection hidden="1"/>
    </xf>
    <xf numFmtId="2" fontId="13" fillId="0" borderId="0" xfId="0" applyNumberFormat="1" applyFont="1" applyFill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 shrinkToFit="1"/>
      <protection hidden="1"/>
    </xf>
    <xf numFmtId="49" fontId="5" fillId="2" borderId="1" xfId="0" applyNumberFormat="1" applyFont="1" applyFill="1" applyBorder="1" applyAlignment="1" applyProtection="1">
      <alignment horizontal="center" vertical="center"/>
      <protection locked="0"/>
    </xf>
    <xf numFmtId="0" fontId="2" fillId="6" borderId="0" xfId="0" applyFont="1" applyFill="1" applyAlignment="1">
      <alignment horizontal="center" vertical="center"/>
    </xf>
    <xf numFmtId="49" fontId="9" fillId="7" borderId="0" xfId="0" applyNumberFormat="1" applyFont="1" applyFill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0" borderId="0" xfId="0" applyAlignment="1">
      <alignment horizontal="center"/>
    </xf>
    <xf numFmtId="0" fontId="11" fillId="8" borderId="0" xfId="0" applyFont="1" applyFill="1" applyAlignment="1">
      <alignment horizontal="left" vertical="center" indent="2"/>
    </xf>
    <xf numFmtId="0" fontId="0" fillId="0" borderId="1" xfId="0" applyBorder="1" applyAlignment="1" applyProtection="1">
      <alignment horizontal="centerContinuous" vertical="center"/>
      <protection locked="0"/>
    </xf>
    <xf numFmtId="49" fontId="6" fillId="0" borderId="7" xfId="0" applyNumberFormat="1" applyFont="1" applyFill="1" applyBorder="1" applyAlignment="1" applyProtection="1">
      <alignment horizontal="center" shrinkToFit="1"/>
      <protection locked="0"/>
    </xf>
    <xf numFmtId="0" fontId="20" fillId="0" borderId="0" xfId="0" applyFont="1" applyFill="1"/>
    <xf numFmtId="0" fontId="16" fillId="5" borderId="10" xfId="0" applyFont="1" applyFill="1" applyBorder="1" applyAlignment="1" applyProtection="1">
      <alignment horizontal="center" vertical="center" shrinkToFit="1"/>
      <protection locked="0"/>
    </xf>
    <xf numFmtId="0" fontId="15" fillId="9" borderId="11" xfId="0" applyFont="1" applyFill="1" applyBorder="1" applyAlignment="1" applyProtection="1">
      <alignment horizontal="right" vertical="center" indent="1" shrinkToFit="1"/>
      <protection locked="0"/>
    </xf>
    <xf numFmtId="0" fontId="16" fillId="5" borderId="12" xfId="0" applyFont="1" applyFill="1" applyBorder="1" applyAlignment="1" applyProtection="1">
      <alignment horizontal="center" vertical="center" shrinkToFit="1"/>
      <protection locked="0"/>
    </xf>
    <xf numFmtId="0" fontId="16" fillId="5" borderId="13" xfId="0" applyFont="1" applyFill="1" applyBorder="1" applyAlignment="1" applyProtection="1">
      <alignment horizontal="center" vertical="center" shrinkToFit="1"/>
      <protection locked="0"/>
    </xf>
    <xf numFmtId="0" fontId="15" fillId="9" borderId="15" xfId="0" applyFont="1" applyFill="1" applyBorder="1" applyAlignment="1" applyProtection="1">
      <alignment horizontal="right" vertical="center" indent="1" shrinkToFit="1"/>
      <protection locked="0"/>
    </xf>
    <xf numFmtId="0" fontId="15" fillId="9" borderId="14" xfId="0" applyFont="1" applyFill="1" applyBorder="1" applyAlignment="1" applyProtection="1">
      <alignment horizontal="right" vertical="center" indent="1" shrinkToFit="1"/>
      <protection locked="0"/>
    </xf>
    <xf numFmtId="0" fontId="16" fillId="5" borderId="16" xfId="0" applyFont="1" applyFill="1" applyBorder="1" applyAlignment="1" applyProtection="1">
      <alignment horizontal="center" vertical="center" shrinkToFit="1"/>
      <protection locked="0"/>
    </xf>
    <xf numFmtId="0" fontId="5" fillId="2" borderId="19" xfId="0" applyFont="1" applyFill="1" applyBorder="1" applyAlignment="1" applyProtection="1">
      <alignment horizontal="center" vertical="center" wrapText="1"/>
      <protection locked="0"/>
    </xf>
    <xf numFmtId="4" fontId="0" fillId="0" borderId="2" xfId="0" applyNumberFormat="1" applyBorder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Protection="1">
      <protection hidden="1"/>
    </xf>
    <xf numFmtId="0" fontId="0" fillId="11" borderId="1" xfId="0" applyNumberFormat="1" applyFill="1" applyBorder="1" applyAlignment="1" applyProtection="1">
      <alignment horizontal="center" vertical="center"/>
      <protection hidden="1"/>
    </xf>
    <xf numFmtId="0" fontId="0" fillId="11" borderId="1" xfId="0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Protection="1">
      <protection hidden="1"/>
    </xf>
    <xf numFmtId="0" fontId="5" fillId="2" borderId="1" xfId="0" applyFont="1" applyFill="1" applyBorder="1" applyAlignment="1" applyProtection="1">
      <alignment horizontal="centerContinuous" vertical="center" shrinkToFit="1"/>
      <protection hidden="1"/>
    </xf>
    <xf numFmtId="0" fontId="0" fillId="0" borderId="4" xfId="0" applyBorder="1" applyProtection="1">
      <protection hidden="1"/>
    </xf>
    <xf numFmtId="0" fontId="0" fillId="0" borderId="1" xfId="0" applyBorder="1" applyProtection="1">
      <protection hidden="1"/>
    </xf>
    <xf numFmtId="0" fontId="15" fillId="9" borderId="17" xfId="0" applyFont="1" applyFill="1" applyBorder="1" applyAlignment="1" applyProtection="1">
      <alignment horizontal="right" vertical="center" shrinkToFit="1"/>
      <protection hidden="1"/>
    </xf>
    <xf numFmtId="0" fontId="15" fillId="9" borderId="18" xfId="0" applyFont="1" applyFill="1" applyBorder="1" applyAlignment="1" applyProtection="1">
      <alignment horizontal="right" vertical="center" shrinkToFit="1"/>
      <protection hidden="1"/>
    </xf>
    <xf numFmtId="0" fontId="15" fillId="9" borderId="11" xfId="0" applyFont="1" applyFill="1" applyBorder="1" applyAlignment="1" applyProtection="1">
      <alignment horizontal="right" vertical="center" shrinkToFit="1"/>
      <protection locked="0"/>
    </xf>
    <xf numFmtId="0" fontId="15" fillId="9" borderId="15" xfId="0" applyFont="1" applyFill="1" applyBorder="1" applyAlignment="1" applyProtection="1">
      <alignment horizontal="right" vertical="center" shrinkToFit="1"/>
      <protection locked="0"/>
    </xf>
    <xf numFmtId="0" fontId="0" fillId="0" borderId="1" xfId="0" applyBorder="1" applyProtection="1">
      <protection locked="0"/>
    </xf>
    <xf numFmtId="0" fontId="2" fillId="0" borderId="1" xfId="0" applyFont="1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2" fillId="0" borderId="1" xfId="0" applyFont="1" applyFill="1" applyBorder="1" applyProtection="1"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15" fillId="9" borderId="0" xfId="0" applyFont="1" applyFill="1" applyBorder="1" applyAlignment="1" applyProtection="1">
      <alignment horizontal="right" vertical="center" indent="1" shrinkToFit="1"/>
      <protection locked="0"/>
    </xf>
    <xf numFmtId="49" fontId="6" fillId="0" borderId="20" xfId="0" applyNumberFormat="1" applyFont="1" applyFill="1" applyBorder="1" applyAlignment="1" applyProtection="1">
      <alignment horizontal="center" shrinkToFit="1"/>
      <protection locked="0"/>
    </xf>
    <xf numFmtId="49" fontId="6" fillId="0" borderId="20" xfId="0" applyNumberFormat="1" applyFont="1" applyFill="1" applyBorder="1" applyAlignment="1" applyProtection="1">
      <alignment vertical="center" shrinkToFit="1"/>
      <protection locked="0"/>
    </xf>
    <xf numFmtId="49" fontId="6" fillId="0" borderId="20" xfId="0" applyNumberFormat="1" applyFont="1" applyFill="1" applyBorder="1" applyAlignment="1" applyProtection="1">
      <alignment horizontal="center" vertical="center" shrinkToFit="1"/>
      <protection locked="0"/>
    </xf>
    <xf numFmtId="0" fontId="15" fillId="9" borderId="21" xfId="0" applyFont="1" applyFill="1" applyBorder="1" applyAlignment="1" applyProtection="1">
      <alignment horizontal="right" vertical="center" indent="1" shrinkToFit="1"/>
      <protection locked="0"/>
    </xf>
    <xf numFmtId="0" fontId="16" fillId="5" borderId="21" xfId="0" applyFont="1" applyFill="1" applyBorder="1" applyAlignment="1" applyProtection="1">
      <alignment horizontal="center" vertical="center" shrinkToFit="1"/>
      <protection locked="0"/>
    </xf>
    <xf numFmtId="0" fontId="5" fillId="4" borderId="22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2" fillId="10" borderId="25" xfId="1" applyFont="1" applyFill="1" applyBorder="1" applyAlignment="1">
      <alignment vertical="center"/>
    </xf>
    <xf numFmtId="0" fontId="2" fillId="10" borderId="25" xfId="0" applyFont="1" applyFill="1" applyBorder="1"/>
    <xf numFmtId="0" fontId="22" fillId="10" borderId="25" xfId="0" applyFont="1" applyFill="1" applyBorder="1" applyAlignment="1" applyProtection="1">
      <alignment horizontal="right" vertical="center"/>
      <protection hidden="1"/>
    </xf>
    <xf numFmtId="0" fontId="21" fillId="10" borderId="25" xfId="0" applyFont="1" applyFill="1" applyBorder="1" applyAlignment="1" applyProtection="1">
      <alignment horizontal="left" vertical="center"/>
      <protection hidden="1"/>
    </xf>
    <xf numFmtId="0" fontId="16" fillId="5" borderId="26" xfId="0" applyFont="1" applyFill="1" applyBorder="1" applyAlignment="1" applyProtection="1">
      <alignment horizontal="center" vertical="center" shrinkToFit="1"/>
      <protection locked="0"/>
    </xf>
    <xf numFmtId="0" fontId="16" fillId="5" borderId="27" xfId="0" applyFont="1" applyFill="1" applyBorder="1" applyAlignment="1" applyProtection="1">
      <alignment horizontal="center" vertical="center" shrinkToFit="1"/>
      <protection locked="0"/>
    </xf>
    <xf numFmtId="0" fontId="0" fillId="12" borderId="1" xfId="0" applyFill="1" applyBorder="1" applyProtection="1">
      <protection locked="0"/>
    </xf>
    <xf numFmtId="0" fontId="0" fillId="13" borderId="1" xfId="0" applyFill="1" applyBorder="1" applyProtection="1">
      <protection locked="0"/>
    </xf>
    <xf numFmtId="0" fontId="0" fillId="5" borderId="1" xfId="0" applyFill="1" applyBorder="1" applyProtection="1">
      <protection locked="0"/>
    </xf>
    <xf numFmtId="0" fontId="0" fillId="14" borderId="1" xfId="0" applyFill="1" applyBorder="1" applyProtection="1">
      <protection locked="0"/>
    </xf>
    <xf numFmtId="0" fontId="0" fillId="15" borderId="1" xfId="0" applyFill="1" applyBorder="1" applyProtection="1">
      <protection locked="0"/>
    </xf>
    <xf numFmtId="0" fontId="0" fillId="16" borderId="1" xfId="0" applyFill="1" applyBorder="1" applyProtection="1">
      <protection locked="0"/>
    </xf>
    <xf numFmtId="0" fontId="0" fillId="17" borderId="1" xfId="0" applyFill="1" applyBorder="1" applyProtection="1">
      <protection locked="0"/>
    </xf>
    <xf numFmtId="0" fontId="0" fillId="18" borderId="1" xfId="0" applyFill="1" applyBorder="1" applyProtection="1">
      <protection locked="0"/>
    </xf>
    <xf numFmtId="0" fontId="2" fillId="0" borderId="0" xfId="0" applyFont="1" applyFill="1" applyProtection="1">
      <protection locked="0"/>
    </xf>
    <xf numFmtId="49" fontId="6" fillId="0" borderId="8" xfId="0" applyNumberFormat="1" applyFont="1" applyFill="1" applyBorder="1" applyAlignment="1" applyProtection="1">
      <alignment horizontal="center" shrinkToFit="1"/>
      <protection locked="0"/>
    </xf>
    <xf numFmtId="49" fontId="6" fillId="0" borderId="8" xfId="0" applyNumberFormat="1" applyFont="1" applyFill="1" applyBorder="1" applyAlignment="1" applyProtection="1">
      <alignment vertical="center" shrinkToFit="1"/>
      <protection locked="0"/>
    </xf>
    <xf numFmtId="49" fontId="6" fillId="0" borderId="8" xfId="0" applyNumberFormat="1" applyFont="1" applyFill="1" applyBorder="1" applyAlignment="1" applyProtection="1">
      <alignment horizontal="center" vertical="center" shrinkToFit="1"/>
      <protection locked="0"/>
    </xf>
    <xf numFmtId="49" fontId="6" fillId="19" borderId="20" xfId="0" applyNumberFormat="1" applyFont="1" applyFill="1" applyBorder="1" applyAlignment="1" applyProtection="1">
      <alignment horizontal="center" shrinkToFit="1"/>
    </xf>
    <xf numFmtId="49" fontId="6" fillId="19" borderId="20" xfId="0" applyNumberFormat="1" applyFont="1" applyFill="1" applyBorder="1" applyAlignment="1" applyProtection="1">
      <alignment vertical="center" shrinkToFit="1"/>
    </xf>
    <xf numFmtId="49" fontId="6" fillId="19" borderId="20" xfId="0" applyNumberFormat="1" applyFont="1" applyFill="1" applyBorder="1" applyAlignment="1" applyProtection="1">
      <alignment horizontal="center" vertical="center" shrinkToFit="1"/>
    </xf>
    <xf numFmtId="49" fontId="6" fillId="19" borderId="7" xfId="0" applyNumberFormat="1" applyFont="1" applyFill="1" applyBorder="1" applyAlignment="1" applyProtection="1">
      <alignment horizontal="center" shrinkToFit="1"/>
    </xf>
    <xf numFmtId="49" fontId="6" fillId="19" borderId="7" xfId="0" applyNumberFormat="1" applyFont="1" applyFill="1" applyBorder="1" applyAlignment="1" applyProtection="1">
      <alignment vertical="center" shrinkToFit="1"/>
    </xf>
    <xf numFmtId="49" fontId="6" fillId="19" borderId="7" xfId="0" applyNumberFormat="1" applyFont="1" applyFill="1" applyBorder="1" applyAlignment="1" applyProtection="1">
      <alignment horizontal="center" vertical="center" shrinkToFit="1"/>
    </xf>
    <xf numFmtId="49" fontId="6" fillId="19" borderId="8" xfId="0" applyNumberFormat="1" applyFont="1" applyFill="1" applyBorder="1" applyAlignment="1" applyProtection="1">
      <alignment horizontal="center" vertical="center" shrinkToFit="1"/>
    </xf>
    <xf numFmtId="49" fontId="9" fillId="7" borderId="0" xfId="0" applyNumberFormat="1" applyFont="1" applyFill="1" applyAlignment="1" applyProtection="1">
      <alignment horizontal="left" vertical="center" indent="2"/>
    </xf>
    <xf numFmtId="0" fontId="2" fillId="6" borderId="0" xfId="2" applyFill="1" applyAlignment="1">
      <alignment vertical="center"/>
    </xf>
    <xf numFmtId="49" fontId="2" fillId="6" borderId="0" xfId="2" applyNumberFormat="1" applyFill="1" applyAlignment="1">
      <alignment horizontal="center" vertical="center"/>
    </xf>
    <xf numFmtId="0" fontId="8" fillId="6" borderId="0" xfId="2" applyFont="1" applyFill="1" applyAlignment="1">
      <alignment vertical="center"/>
    </xf>
    <xf numFmtId="49" fontId="9" fillId="7" borderId="0" xfId="2" applyNumberFormat="1" applyFont="1" applyFill="1" applyAlignment="1">
      <alignment horizontal="left" vertical="center" indent="2"/>
    </xf>
    <xf numFmtId="0" fontId="23" fillId="6" borderId="0" xfId="2" applyFont="1" applyFill="1" applyAlignment="1">
      <alignment horizontal="right" vertical="center"/>
    </xf>
    <xf numFmtId="0" fontId="8" fillId="6" borderId="0" xfId="2" applyFont="1" applyFill="1" applyAlignment="1">
      <alignment horizontal="center" vertical="center"/>
    </xf>
    <xf numFmtId="0" fontId="10" fillId="6" borderId="0" xfId="2" applyFont="1" applyFill="1" applyAlignment="1">
      <alignment vertical="center"/>
    </xf>
    <xf numFmtId="49" fontId="11" fillId="8" borderId="0" xfId="2" applyNumberFormat="1" applyFont="1" applyFill="1" applyAlignment="1">
      <alignment horizontal="left" vertical="center" indent="2"/>
    </xf>
    <xf numFmtId="0" fontId="24" fillId="6" borderId="0" xfId="2" applyFont="1" applyFill="1" applyAlignment="1">
      <alignment horizontal="right" vertical="center"/>
    </xf>
    <xf numFmtId="0" fontId="11" fillId="6" borderId="0" xfId="2" applyFont="1" applyFill="1" applyAlignment="1">
      <alignment horizontal="center" vertical="center"/>
    </xf>
    <xf numFmtId="0" fontId="2" fillId="6" borderId="0" xfId="2" applyFill="1"/>
    <xf numFmtId="0" fontId="13" fillId="6" borderId="0" xfId="3" applyFont="1" applyFill="1" applyAlignment="1" applyProtection="1">
      <alignment vertical="center"/>
      <protection locked="0"/>
    </xf>
    <xf numFmtId="0" fontId="7" fillId="0" borderId="29" xfId="4" applyBorder="1" applyAlignment="1">
      <alignment horizontal="left" wrapText="1" indent="1"/>
    </xf>
    <xf numFmtId="0" fontId="7" fillId="6" borderId="0" xfId="4" applyFill="1"/>
    <xf numFmtId="0" fontId="25" fillId="6" borderId="0" xfId="3" applyFont="1" applyFill="1" applyAlignment="1" applyProtection="1">
      <alignment vertical="center"/>
      <protection locked="0"/>
    </xf>
    <xf numFmtId="0" fontId="7" fillId="0" borderId="30" xfId="4" applyBorder="1" applyAlignment="1">
      <alignment horizontal="left" indent="1"/>
    </xf>
    <xf numFmtId="0" fontId="7" fillId="0" borderId="30" xfId="4" applyBorder="1" applyAlignment="1">
      <alignment horizontal="left" vertical="center" wrapText="1" indent="1"/>
    </xf>
    <xf numFmtId="0" fontId="7" fillId="0" borderId="30" xfId="4" applyBorder="1" applyAlignment="1">
      <alignment horizontal="left" vertical="top" wrapText="1" indent="2"/>
    </xf>
    <xf numFmtId="0" fontId="26" fillId="6" borderId="0" xfId="3" applyFont="1" applyFill="1" applyAlignment="1" applyProtection="1">
      <alignment vertical="center"/>
      <protection locked="0"/>
    </xf>
    <xf numFmtId="0" fontId="1" fillId="0" borderId="30" xfId="4" applyFont="1" applyBorder="1" applyAlignment="1">
      <alignment horizontal="left" indent="1"/>
    </xf>
    <xf numFmtId="0" fontId="7" fillId="0" borderId="4" xfId="4" applyBorder="1" applyAlignment="1">
      <alignment horizontal="left" indent="1"/>
    </xf>
    <xf numFmtId="49" fontId="6" fillId="19" borderId="28" xfId="0" applyNumberFormat="1" applyFont="1" applyFill="1" applyBorder="1" applyAlignment="1" applyProtection="1">
      <alignment horizontal="center" shrinkToFit="1"/>
    </xf>
    <xf numFmtId="49" fontId="6" fillId="19" borderId="28" xfId="0" applyNumberFormat="1" applyFont="1" applyFill="1" applyBorder="1" applyAlignment="1" applyProtection="1">
      <alignment vertical="center" shrinkToFit="1"/>
    </xf>
    <xf numFmtId="49" fontId="6" fillId="19" borderId="28" xfId="0" applyNumberFormat="1" applyFont="1" applyFill="1" applyBorder="1" applyAlignment="1" applyProtection="1">
      <alignment horizontal="center" vertical="center" shrinkToFit="1"/>
    </xf>
  </cellXfs>
  <cellStyles count="5">
    <cellStyle name="Normal" xfId="0" builtinId="0"/>
    <cellStyle name="Normal 2" xfId="1" xr:uid="{708C0B87-86C8-4A4E-B1AF-196F07AEA1B0}"/>
    <cellStyle name="Normal 2 2" xfId="3" xr:uid="{84E3D501-2DD8-4858-9BD8-8771EE46BD7F}"/>
    <cellStyle name="Normal 3" xfId="2" xr:uid="{0ECF8A15-7002-479A-90EA-8A84782AF07F}"/>
    <cellStyle name="Normal 3 2" xfId="4" xr:uid="{8CEC3F61-D8EA-453F-B2BE-661F5E6365AF}"/>
  </cellStyles>
  <dxfs count="54">
    <dxf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1"/>
    </dxf>
    <dxf>
      <numFmt numFmtId="164" formatCode="0.0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border outline="0">
        <left style="thin">
          <color indexed="64"/>
        </left>
        <bottom style="thin">
          <color indexed="64"/>
        </bottom>
      </border>
    </dxf>
    <dxf>
      <alignment horizontal="center" vertical="center" textRotation="0" wrapText="0" indent="0" justifyLastLine="0" shrinkToFit="0" readingOrder="0"/>
      <protection locked="1" hidden="1"/>
    </dxf>
    <dxf>
      <protection locked="0" hidden="0"/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1" hidden="1"/>
    </dxf>
    <dxf>
      <border outline="0">
        <bottom style="thin">
          <color indexed="64"/>
        </bottom>
      </border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  <protection locked="0" hidden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numFmt numFmtId="30" formatCode="@"/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/>
        <bottom/>
        <vertical style="thin">
          <color theme="0" tint="-0.24994659260841701"/>
        </vertical>
        <horizontal style="thin">
          <color theme="0" tint="-0.24994659260841701"/>
        </horizontal>
      </border>
      <protection locked="0" hidden="0"/>
    </dxf>
    <dxf>
      <fill>
        <patternFill>
          <bgColor rgb="FFFFE885"/>
        </patternFill>
      </fill>
    </dxf>
  </dxfs>
  <tableStyles count="0" defaultTableStyle="TableStyleMedium2" defaultPivotStyle="PivotStyleLight16"/>
  <colors>
    <mruColors>
      <color rgb="FFCCCCCC"/>
      <color rgb="FFA9A9A9"/>
      <color rgb="FF868686"/>
      <color rgb="FF448DD0"/>
      <color rgb="FFFFD966"/>
      <color rgb="FFFFFF66"/>
      <color rgb="FF000000"/>
      <color rgb="FF8B6CC2"/>
      <color rgb="FF2E5292"/>
      <color rgb="FFC652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22" fmlaLink="Calculation!$BC$18" max="300" min="1" page="10" val="162"/>
</file>

<file path=xl/drawings/_rels/drawing1.xml.rels><?xml version="1.0" encoding="UTF-8" standalone="yes"?>
<Relationships xmlns="http://schemas.openxmlformats.org/package/2006/relationships"><Relationship Id="rId8" Type="http://schemas.microsoft.com/office/2007/relationships/hdphoto" Target="../media/hdphoto1.wdp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1" Type="http://schemas.openxmlformats.org/officeDocument/2006/relationships/image" Target="../media/image1.png"/><Relationship Id="rId10" Type="http://schemas.openxmlformats.org/officeDocument/2006/relationships/image" Target="../media/image5.png"/><Relationship Id="rId4" Type="http://schemas.openxmlformats.org/officeDocument/2006/relationships/image" Target="../media/image3.png"/><Relationship Id="rId11" Type="http://schemas.openxmlformats.org/officeDocument/2006/relationships/image" Target="../media/image7.png"/><Relationship Id="rId12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DesicionTreeChart!A9"/><Relationship Id="rId2" Type="http://schemas.openxmlformats.org/officeDocument/2006/relationships/image" Target="../media/image5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344850</xdr:colOff>
      <xdr:row>7</xdr:row>
      <xdr:rowOff>81346</xdr:rowOff>
    </xdr:from>
    <xdr:to>
      <xdr:col>12</xdr:col>
      <xdr:colOff>443775</xdr:colOff>
      <xdr:row>7</xdr:row>
      <xdr:rowOff>315346</xdr:rowOff>
    </xdr:to>
    <xdr:sp macro="[0]!updateTable" textlink="">
      <xdr:nvSpPr>
        <xdr:cNvPr id="197" name="updateTable1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/>
        </xdr:cNvSpPr>
      </xdr:nvSpPr>
      <xdr:spPr>
        <a:xfrm>
          <a:off x="8755425" y="1214821"/>
          <a:ext cx="1080000" cy="234000"/>
        </a:xfrm>
        <a:prstGeom prst="roundRect">
          <a:avLst>
            <a:gd name="adj" fmla="val 50000"/>
          </a:avLst>
        </a:prstGeom>
        <a:solidFill>
          <a:schemeClr val="accent1">
            <a:lumMod val="75000"/>
          </a:schemeClr>
        </a:solidFill>
        <a:ln w="19050">
          <a:solidFill>
            <a:schemeClr val="bg1"/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tr-TR" sz="950" b="1">
              <a:solidFill>
                <a:schemeClr val="lt1"/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UPDATE TABLE</a:t>
          </a:r>
          <a:endParaRPr lang="en-US" sz="950" b="1">
            <a:solidFill>
              <a:schemeClr val="lt1"/>
            </a:solidFill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  <a:latin typeface="Arial"/>
            <a:ea typeface="+mn-ea"/>
            <a:cs typeface="Arial"/>
          </a:endParaRPr>
        </a:p>
      </xdr:txBody>
    </xdr:sp>
    <xdr:clientData fPrintsWithSheet="0"/>
  </xdr:twoCellAnchor>
  <xdr:twoCellAnchor editAs="oneCell">
    <xdr:from>
      <xdr:col>8</xdr:col>
      <xdr:colOff>952363</xdr:colOff>
      <xdr:row>7</xdr:row>
      <xdr:rowOff>81346</xdr:rowOff>
    </xdr:from>
    <xdr:to>
      <xdr:col>10</xdr:col>
      <xdr:colOff>70213</xdr:colOff>
      <xdr:row>7</xdr:row>
      <xdr:rowOff>315346</xdr:rowOff>
    </xdr:to>
    <xdr:sp macro="[0]!fixConnections" textlink="">
      <xdr:nvSpPr>
        <xdr:cNvPr id="198" name="fixConnection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>
        <a:xfrm>
          <a:off x="6419713" y="1214821"/>
          <a:ext cx="1080000" cy="234000"/>
        </a:xfrm>
        <a:prstGeom prst="roundRect">
          <a:avLst>
            <a:gd name="adj" fmla="val 50000"/>
          </a:avLst>
        </a:prstGeom>
        <a:solidFill>
          <a:schemeClr val="accent1"/>
        </a:solidFill>
        <a:ln w="19050">
          <a:solidFill>
            <a:schemeClr val="bg1"/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tr-TR" sz="950" b="1">
              <a:solidFill>
                <a:schemeClr val="lt1"/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FIX CONNECTIONS</a:t>
          </a:r>
        </a:p>
      </xdr:txBody>
    </xdr:sp>
    <xdr:clientData fPrintsWithSheet="0"/>
  </xdr:twoCellAnchor>
  <xdr:twoCellAnchor editAs="oneCell">
    <xdr:from>
      <xdr:col>1</xdr:col>
      <xdr:colOff>180975</xdr:colOff>
      <xdr:row>1</xdr:row>
      <xdr:rowOff>60224</xdr:rowOff>
    </xdr:from>
    <xdr:to>
      <xdr:col>2</xdr:col>
      <xdr:colOff>31950</xdr:colOff>
      <xdr:row>2</xdr:row>
      <xdr:rowOff>244574</xdr:rowOff>
    </xdr:to>
    <xdr:pic>
      <xdr:nvPicPr>
        <xdr:cNvPr id="1540" name="mainicon">
          <a:extLst>
            <a:ext uri="{FF2B5EF4-FFF2-40B4-BE49-F238E27FC236}">
              <a16:creationId xmlns:a16="http://schemas.microsoft.com/office/drawing/2014/main" id="{00000000-0008-0000-0000-000004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28625" y="145949"/>
          <a:ext cx="432000" cy="432000"/>
        </a:xfrm>
        <a:prstGeom prst="rect">
          <a:avLst/>
        </a:prstGeom>
        <a:effectLst/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</xdr:pic>
    <xdr:clientData/>
  </xdr:twoCellAnchor>
  <xdr:twoCellAnchor editAs="oneCell">
    <xdr:from>
      <xdr:col>6</xdr:col>
      <xdr:colOff>26353</xdr:colOff>
      <xdr:row>1</xdr:row>
      <xdr:rowOff>132224</xdr:rowOff>
    </xdr:from>
    <xdr:to>
      <xdr:col>7</xdr:col>
      <xdr:colOff>525328</xdr:colOff>
      <xdr:row>2</xdr:row>
      <xdr:rowOff>172574</xdr:rowOff>
    </xdr:to>
    <xdr:sp macro="[0]!rearange" textlink="">
      <xdr:nvSpPr>
        <xdr:cNvPr id="4793" name="drawChart">
          <a:extLst>
            <a:ext uri="{FF2B5EF4-FFF2-40B4-BE49-F238E27FC236}">
              <a16:creationId xmlns:a16="http://schemas.microsoft.com/office/drawing/2014/main" id="{00000000-0008-0000-0000-0000B9120000}"/>
            </a:ext>
          </a:extLst>
        </xdr:cNvPr>
        <xdr:cNvSpPr>
          <a:spLocks/>
        </xdr:cNvSpPr>
      </xdr:nvSpPr>
      <xdr:spPr>
        <a:xfrm>
          <a:off x="3931603" y="217949"/>
          <a:ext cx="1080000" cy="288000"/>
        </a:xfrm>
        <a:prstGeom prst="roundRect">
          <a:avLst>
            <a:gd name="adj" fmla="val 9000"/>
          </a:avLst>
        </a:prstGeom>
        <a:solidFill>
          <a:srgbClr val="C00000"/>
        </a:solidFill>
        <a:ln w="19050">
          <a:solidFill>
            <a:schemeClr val="bg1"/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100" b="1"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</a:rPr>
            <a:t>DRAW</a:t>
          </a:r>
          <a:endParaRPr lang="en-US" sz="1100" b="1"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7</xdr:col>
      <xdr:colOff>790819</xdr:colOff>
      <xdr:row>1</xdr:row>
      <xdr:rowOff>132224</xdr:rowOff>
    </xdr:from>
    <xdr:to>
      <xdr:col>8</xdr:col>
      <xdr:colOff>889744</xdr:colOff>
      <xdr:row>2</xdr:row>
      <xdr:rowOff>172574</xdr:rowOff>
    </xdr:to>
    <xdr:sp macro="[0]!clearAll" textlink="">
      <xdr:nvSpPr>
        <xdr:cNvPr id="191" name="clearBtn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/>
      </xdr:nvSpPr>
      <xdr:spPr>
        <a:xfrm>
          <a:off x="5277094" y="217949"/>
          <a:ext cx="1080000" cy="288000"/>
        </a:xfrm>
        <a:prstGeom prst="roundRect">
          <a:avLst>
            <a:gd name="adj" fmla="val 9000"/>
          </a:avLst>
        </a:prstGeom>
        <a:solidFill>
          <a:schemeClr val="tx1">
            <a:lumMod val="65000"/>
            <a:lumOff val="35000"/>
          </a:schemeClr>
        </a:solidFill>
        <a:ln w="19050">
          <a:solidFill>
            <a:schemeClr val="bg1"/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tr-TR" sz="1100" b="1">
              <a:solidFill>
                <a:schemeClr val="lt1"/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CLEAR</a:t>
          </a:r>
          <a:endParaRPr lang="en-US" sz="1100" b="1">
            <a:solidFill>
              <a:schemeClr val="lt1"/>
            </a:solidFill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6</xdr:col>
      <xdr:colOff>178753</xdr:colOff>
      <xdr:row>7</xdr:row>
      <xdr:rowOff>81346</xdr:rowOff>
    </xdr:from>
    <xdr:to>
      <xdr:col>7</xdr:col>
      <xdr:colOff>677728</xdr:colOff>
      <xdr:row>7</xdr:row>
      <xdr:rowOff>315346</xdr:rowOff>
    </xdr:to>
    <xdr:sp macro="[0]!addChild" textlink="">
      <xdr:nvSpPr>
        <xdr:cNvPr id="81" name="addNode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4084003" y="1214821"/>
          <a:ext cx="1080000" cy="234000"/>
        </a:xfrm>
        <a:prstGeom prst="roundRect">
          <a:avLst>
            <a:gd name="adj" fmla="val 50000"/>
          </a:avLst>
        </a:prstGeom>
        <a:solidFill>
          <a:schemeClr val="accent1"/>
        </a:solidFill>
        <a:ln w="19050">
          <a:solidFill>
            <a:schemeClr val="bg1"/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algn="ctr"/>
          <a:r>
            <a:rPr lang="tr-TR" sz="1050" b="1"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  <a:latin typeface="Arial" panose="05020102010507070707" pitchFamily="18" charset="2"/>
            </a:rPr>
            <a:t>Ë</a:t>
          </a:r>
          <a:r>
            <a:rPr lang="tr-TR" sz="950" b="1" baseline="0"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  <a:latin typeface="Arial"/>
            </a:rPr>
            <a:t>  </a:t>
          </a:r>
          <a:r>
            <a:rPr lang="tr-TR" sz="950" b="1"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</a:rPr>
            <a:t>ADD NODE</a:t>
          </a:r>
          <a:endParaRPr lang="en-US" sz="950" b="1"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 fPrintsWithSheet="0"/>
  </xdr:twoCellAnchor>
  <xdr:twoCellAnchor editAs="oneCell">
    <xdr:from>
      <xdr:col>7</xdr:col>
      <xdr:colOff>765583</xdr:colOff>
      <xdr:row>7</xdr:row>
      <xdr:rowOff>81346</xdr:rowOff>
    </xdr:from>
    <xdr:to>
      <xdr:col>8</xdr:col>
      <xdr:colOff>864508</xdr:colOff>
      <xdr:row>7</xdr:row>
      <xdr:rowOff>315346</xdr:rowOff>
    </xdr:to>
    <xdr:sp macro="[0]!addParent" textlink="">
      <xdr:nvSpPr>
        <xdr:cNvPr id="195" name="addNode1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/>
      </xdr:nvSpPr>
      <xdr:spPr>
        <a:xfrm>
          <a:off x="5251858" y="1214821"/>
          <a:ext cx="1080000" cy="234000"/>
        </a:xfrm>
        <a:prstGeom prst="roundRect">
          <a:avLst>
            <a:gd name="adj" fmla="val 50000"/>
          </a:avLst>
        </a:prstGeom>
        <a:solidFill>
          <a:schemeClr val="accent1"/>
        </a:solidFill>
        <a:ln w="19050">
          <a:solidFill>
            <a:schemeClr val="bg1"/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tr-TR" sz="1050" b="1">
              <a:solidFill>
                <a:schemeClr val="lt1"/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  <a:latin typeface="Arial" panose="05020102010507070707" pitchFamily="18" charset="2"/>
              <a:ea typeface="+mn-ea"/>
              <a:cs typeface="Arial"/>
            </a:rPr>
            <a:t>Ë</a:t>
          </a:r>
          <a:r>
            <a:rPr lang="tr-TR" sz="950" b="1" baseline="0">
              <a:solidFill>
                <a:schemeClr val="lt1"/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  </a:t>
          </a:r>
          <a:r>
            <a:rPr lang="tr-TR" sz="950" b="1">
              <a:solidFill>
                <a:schemeClr val="lt1"/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ADD PARENT</a:t>
          </a:r>
          <a:endParaRPr lang="en-US" sz="950" b="1">
            <a:solidFill>
              <a:schemeClr val="lt1"/>
            </a:solidFill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  <a:latin typeface="Arial"/>
            <a:ea typeface="+mn-ea"/>
            <a:cs typeface="Arial"/>
          </a:endParaRPr>
        </a:p>
      </xdr:txBody>
    </xdr:sp>
    <xdr:clientData fPrintsWithSheet="0"/>
  </xdr:twoCellAnchor>
  <xdr:twoCellAnchor editAs="oneCell">
    <xdr:from>
      <xdr:col>10</xdr:col>
      <xdr:colOff>158069</xdr:colOff>
      <xdr:row>7</xdr:row>
      <xdr:rowOff>81346</xdr:rowOff>
    </xdr:from>
    <xdr:to>
      <xdr:col>11</xdr:col>
      <xdr:colOff>256994</xdr:colOff>
      <xdr:row>7</xdr:row>
      <xdr:rowOff>315346</xdr:rowOff>
    </xdr:to>
    <xdr:sp macro="[0]!sortData" textlink="">
      <xdr:nvSpPr>
        <xdr:cNvPr id="180" name="sortBtn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/>
      </xdr:nvSpPr>
      <xdr:spPr>
        <a:xfrm>
          <a:off x="7587569" y="1214821"/>
          <a:ext cx="1080000" cy="234000"/>
        </a:xfrm>
        <a:prstGeom prst="roundRect">
          <a:avLst>
            <a:gd name="adj" fmla="val 50000"/>
          </a:avLst>
        </a:prstGeom>
        <a:solidFill>
          <a:schemeClr val="accent1">
            <a:lumMod val="75000"/>
          </a:schemeClr>
        </a:solidFill>
        <a:ln w="19050">
          <a:solidFill>
            <a:schemeClr val="bg1"/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tr-TR" sz="950" b="1">
              <a:solidFill>
                <a:schemeClr val="lt1"/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  <a:latin typeface="Arial" panose="05040102010807070707" pitchFamily="18" charset="2"/>
              <a:ea typeface="+mn-ea"/>
              <a:cs typeface="Arial"/>
            </a:rPr>
            <a:t>E</a:t>
          </a:r>
          <a:r>
            <a:rPr lang="tr-TR" sz="950" b="1">
              <a:solidFill>
                <a:schemeClr val="lt1"/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 SORT  TABLE</a:t>
          </a:r>
        </a:p>
      </xdr:txBody>
    </xdr:sp>
    <xdr:clientData fPrintsWithSheet="0"/>
  </xdr:twoCellAnchor>
  <xdr:twoCellAnchor editAs="oneCell">
    <xdr:from>
      <xdr:col>9</xdr:col>
      <xdr:colOff>174160</xdr:colOff>
      <xdr:row>1</xdr:row>
      <xdr:rowOff>132224</xdr:rowOff>
    </xdr:from>
    <xdr:to>
      <xdr:col>10</xdr:col>
      <xdr:colOff>525085</xdr:colOff>
      <xdr:row>2</xdr:row>
      <xdr:rowOff>172574</xdr:rowOff>
    </xdr:to>
    <xdr:grpSp>
      <xdr:nvGrpSpPr>
        <xdr:cNvPr id="2" name="exportChartG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6622585" y="217949"/>
          <a:ext cx="1332000" cy="288000"/>
          <a:chOff x="6600823" y="212596"/>
          <a:chExt cx="1332000" cy="288000"/>
        </a:xfrm>
      </xdr:grpSpPr>
      <xdr:grpSp>
        <xdr:nvGrpSpPr>
          <xdr:cNvPr id="1376" name="exportChart">
            <a:extLst>
              <a:ext uri="{FF2B5EF4-FFF2-40B4-BE49-F238E27FC236}">
                <a16:creationId xmlns:a16="http://schemas.microsoft.com/office/drawing/2014/main" id="{00000000-0008-0000-0000-000060050000}"/>
              </a:ext>
            </a:extLst>
          </xdr:cNvPr>
          <xdr:cNvGrpSpPr/>
        </xdr:nvGrpSpPr>
        <xdr:grpSpPr>
          <a:xfrm>
            <a:off x="6600823" y="212596"/>
            <a:ext cx="1332000" cy="288000"/>
            <a:chOff x="6267450" y="243271"/>
            <a:chExt cx="1601493" cy="288000"/>
          </a:xfrm>
        </xdr:grpSpPr>
        <xdr:sp macro="[0]!exportTo" textlink="Calculation!BC17">
          <xdr:nvSpPr>
            <xdr:cNvPr id="1335" name="exportChart1">
              <a:extLst>
                <a:ext uri="{FF2B5EF4-FFF2-40B4-BE49-F238E27FC236}">
                  <a16:creationId xmlns:a16="http://schemas.microsoft.com/office/drawing/2014/main" id="{00000000-0008-0000-0000-000037050000}"/>
                </a:ext>
              </a:extLst>
            </xdr:cNvPr>
            <xdr:cNvSpPr/>
          </xdr:nvSpPr>
          <xdr:spPr>
            <a:xfrm>
              <a:off x="6267450" y="243271"/>
              <a:ext cx="1601493" cy="288000"/>
            </a:xfrm>
            <a:prstGeom prst="roundRect">
              <a:avLst>
                <a:gd name="adj" fmla="val 6745"/>
              </a:avLst>
            </a:prstGeom>
            <a:solidFill>
              <a:schemeClr val="tx1">
                <a:lumMod val="50000"/>
                <a:lumOff val="50000"/>
              </a:schemeClr>
            </a:solidFill>
            <a:ln w="19050">
              <a:solidFill>
                <a:schemeClr val="bg1"/>
              </a:solidFill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overflow" horzOverflow="overflow" lIns="36000" tIns="0" rIns="0" bIns="0" rtlCol="0" anchor="ctr"/>
            <a:lstStyle/>
            <a:p>
              <a:pPr marL="0" indent="0" algn="ctr"/>
              <a:fld id="{D1EA1928-E0C6-45D5-98C9-18D128DCE09D}" type="TxLink">
                <a:rPr lang="en-US" sz="1000" b="1" i="0" u="none" strike="noStrike" baseline="0">
                  <a:solidFill>
                    <a:schemeClr val="bg1"/>
                  </a:solidFill>
                  <a:effectLst>
                    <a:outerShdw blurRad="63500" sx="102000" sy="102000" algn="ctr" rotWithShape="0">
                      <a:prstClr val="black">
                        <a:alpha val="40000"/>
                      </a:prstClr>
                    </a:outerShdw>
                  </a:effectLst>
                  <a:latin typeface="Arial"/>
                  <a:ea typeface="+mn-ea"/>
                  <a:cs typeface="Arial"/>
                </a:rPr>
                <a:pPr marL="0" indent="0" algn="ctr"/>
                <a:t>EXPORT  TO PNG</a:t>
              </a:fld>
              <a:endParaRPr lang="en-US" sz="800" b="1" baseline="0">
                <a:solidFill>
                  <a:schemeClr val="bg1"/>
                </a:solidFill>
                <a:effectLst>
                  <a:outerShdw blurRad="63500" sx="102000" sy="102000" algn="ctr" rotWithShape="0">
                    <a:prstClr val="black">
                      <a:alpha val="40000"/>
                    </a:prstClr>
                  </a:outerShdw>
                </a:effectLst>
                <a:latin typeface="Arial"/>
                <a:ea typeface="+mn-ea"/>
                <a:cs typeface="Arial"/>
              </a:endParaRPr>
            </a:p>
          </xdr:txBody>
        </xdr:sp>
        <xdr:sp macro="[0]!exportTo" textlink="">
          <xdr:nvSpPr>
            <xdr:cNvPr id="1374" name="Graphic 1372" descr="Download with solid fill">
              <a:extLst>
                <a:ext uri="{FF2B5EF4-FFF2-40B4-BE49-F238E27FC236}">
                  <a16:creationId xmlns:a16="http://schemas.microsoft.com/office/drawing/2014/main" id="{00000000-0008-0000-0000-00005E050000}"/>
                </a:ext>
              </a:extLst>
            </xdr:cNvPr>
            <xdr:cNvSpPr/>
          </xdr:nvSpPr>
          <xdr:spPr>
            <a:xfrm>
              <a:off x="6345354" y="323850"/>
              <a:ext cx="129872" cy="108000"/>
            </a:xfrm>
            <a:custGeom>
              <a:avLst/>
              <a:gdLst>
                <a:gd name="connsiteX0" fmla="*/ 390525 w 390525"/>
                <a:gd name="connsiteY0" fmla="*/ 266700 h 495300"/>
                <a:gd name="connsiteX1" fmla="*/ 271463 w 390525"/>
                <a:gd name="connsiteY1" fmla="*/ 266700 h 495300"/>
                <a:gd name="connsiteX2" fmla="*/ 271463 w 390525"/>
                <a:gd name="connsiteY2" fmla="*/ 0 h 495300"/>
                <a:gd name="connsiteX3" fmla="*/ 119063 w 390525"/>
                <a:gd name="connsiteY3" fmla="*/ 0 h 495300"/>
                <a:gd name="connsiteX4" fmla="*/ 119063 w 390525"/>
                <a:gd name="connsiteY4" fmla="*/ 266700 h 495300"/>
                <a:gd name="connsiteX5" fmla="*/ 0 w 390525"/>
                <a:gd name="connsiteY5" fmla="*/ 266700 h 495300"/>
                <a:gd name="connsiteX6" fmla="*/ 195263 w 390525"/>
                <a:gd name="connsiteY6" fmla="*/ 495300 h 49530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</a:cxnLst>
              <a:rect l="l" t="t" r="r" b="b"/>
              <a:pathLst>
                <a:path w="390525" h="495300">
                  <a:moveTo>
                    <a:pt x="390525" y="266700"/>
                  </a:moveTo>
                  <a:lnTo>
                    <a:pt x="271463" y="266700"/>
                  </a:lnTo>
                  <a:lnTo>
                    <a:pt x="271463" y="0"/>
                  </a:lnTo>
                  <a:lnTo>
                    <a:pt x="119063" y="0"/>
                  </a:lnTo>
                  <a:lnTo>
                    <a:pt x="119063" y="266700"/>
                  </a:lnTo>
                  <a:lnTo>
                    <a:pt x="0" y="266700"/>
                  </a:lnTo>
                  <a:lnTo>
                    <a:pt x="195263" y="495300"/>
                  </a:lnTo>
                  <a:close/>
                </a:path>
              </a:pathLst>
            </a:custGeom>
            <a:solidFill>
              <a:schemeClr val="bg1"/>
            </a:solidFill>
            <a:ln w="9525" cap="flat">
              <a:noFill/>
              <a:prstDash val="solid"/>
              <a:miter/>
            </a:ln>
          </xdr:spPr>
          <xdr:txBody>
            <a:bodyPr vertOverflow="overflow" horzOverflow="overflow" lIns="0" tIns="0" rIns="0" bIns="0" rtlCol="0" anchor="ctr"/>
            <a:lstStyle/>
            <a:p>
              <a:endParaRPr lang="en-US" sz="1050" b="1">
                <a:solidFill>
                  <a:schemeClr val="bg1"/>
                </a:solidFill>
              </a:endParaRPr>
            </a:p>
          </xdr:txBody>
        </xdr:sp>
        <xdr:sp macro="[0]!exportTo" textlink="">
          <xdr:nvSpPr>
            <xdr:cNvPr id="1375" name="Graphic 1372" descr="Download with solid fill">
              <a:extLst>
                <a:ext uri="{FF2B5EF4-FFF2-40B4-BE49-F238E27FC236}">
                  <a16:creationId xmlns:a16="http://schemas.microsoft.com/office/drawing/2014/main" id="{00000000-0008-0000-0000-00005F050000}"/>
                </a:ext>
              </a:extLst>
            </xdr:cNvPr>
            <xdr:cNvSpPr/>
          </xdr:nvSpPr>
          <xdr:spPr>
            <a:xfrm>
              <a:off x="6324600" y="433754"/>
              <a:ext cx="173162" cy="36000"/>
            </a:xfrm>
            <a:custGeom>
              <a:avLst/>
              <a:gdLst>
                <a:gd name="connsiteX0" fmla="*/ 533400 w 590550"/>
                <a:gd name="connsiteY0" fmla="*/ 0 h 228600"/>
                <a:gd name="connsiteX1" fmla="*/ 533400 w 590550"/>
                <a:gd name="connsiteY1" fmla="*/ 171450 h 228600"/>
                <a:gd name="connsiteX2" fmla="*/ 57150 w 590550"/>
                <a:gd name="connsiteY2" fmla="*/ 171450 h 228600"/>
                <a:gd name="connsiteX3" fmla="*/ 57150 w 590550"/>
                <a:gd name="connsiteY3" fmla="*/ 0 h 228600"/>
                <a:gd name="connsiteX4" fmla="*/ 0 w 590550"/>
                <a:gd name="connsiteY4" fmla="*/ 0 h 228600"/>
                <a:gd name="connsiteX5" fmla="*/ 0 w 590550"/>
                <a:gd name="connsiteY5" fmla="*/ 228600 h 228600"/>
                <a:gd name="connsiteX6" fmla="*/ 590550 w 590550"/>
                <a:gd name="connsiteY6" fmla="*/ 228600 h 228600"/>
                <a:gd name="connsiteX7" fmla="*/ 590550 w 590550"/>
                <a:gd name="connsiteY7" fmla="*/ 0 h 22860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</a:cxnLst>
              <a:rect l="l" t="t" r="r" b="b"/>
              <a:pathLst>
                <a:path w="590550" h="228600">
                  <a:moveTo>
                    <a:pt x="533400" y="0"/>
                  </a:moveTo>
                  <a:lnTo>
                    <a:pt x="533400" y="171450"/>
                  </a:lnTo>
                  <a:lnTo>
                    <a:pt x="57150" y="171450"/>
                  </a:lnTo>
                  <a:lnTo>
                    <a:pt x="57150" y="0"/>
                  </a:lnTo>
                  <a:lnTo>
                    <a:pt x="0" y="0"/>
                  </a:lnTo>
                  <a:lnTo>
                    <a:pt x="0" y="228600"/>
                  </a:lnTo>
                  <a:lnTo>
                    <a:pt x="590550" y="228600"/>
                  </a:lnTo>
                  <a:lnTo>
                    <a:pt x="590550" y="0"/>
                  </a:lnTo>
                  <a:close/>
                </a:path>
              </a:pathLst>
            </a:custGeom>
            <a:solidFill>
              <a:schemeClr val="bg1"/>
            </a:solidFill>
            <a:ln w="9525" cap="flat">
              <a:noFill/>
              <a:prstDash val="solid"/>
              <a:miter/>
            </a:ln>
          </xdr:spPr>
          <xdr:txBody>
            <a:bodyPr vertOverflow="overflow" horzOverflow="overflow" lIns="0" tIns="0" rIns="0" bIns="0" rtlCol="0" anchor="ctr"/>
            <a:lstStyle/>
            <a:p>
              <a:endParaRPr lang="en-US" sz="1050" b="1">
                <a:solidFill>
                  <a:schemeClr val="bg1"/>
                </a:solidFill>
              </a:endParaRP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4" name="Spinner 30" hidden="1">
                <a:extLst>
                  <a:ext uri="{63B3BB69-23CF-44E3-9099-C40C66FF867C}">
                    <a14:compatExt spid="_x0000_s1054"/>
                  </a:ext>
                  <a:ext uri="{FF2B5EF4-FFF2-40B4-BE49-F238E27FC236}">
                    <a16:creationId xmlns:a16="http://schemas.microsoft.com/office/drawing/2014/main" id="{00000000-0008-0000-0000-00001E040000}"/>
                  </a:ext>
                </a:extLst>
              </xdr:cNvPr>
              <xdr:cNvSpPr/>
            </xdr:nvSpPr>
            <xdr:spPr bwMode="auto">
              <a:xfrm>
                <a:off x="7786129" y="236025"/>
                <a:ext cx="134677" cy="2476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</mc:Choice>
        <mc:Fallback/>
      </mc:AlternateContent>
    </xdr:grpSp>
    <xdr:clientData/>
  </xdr:twoCellAnchor>
  <xdr:twoCellAnchor editAs="oneCell">
    <xdr:from>
      <xdr:col>13</xdr:col>
      <xdr:colOff>142875</xdr:colOff>
      <xdr:row>7</xdr:row>
      <xdr:rowOff>28575</xdr:rowOff>
    </xdr:from>
    <xdr:to>
      <xdr:col>14</xdr:col>
      <xdr:colOff>25800</xdr:colOff>
      <xdr:row>7</xdr:row>
      <xdr:rowOff>352575</xdr:rowOff>
    </xdr:to>
    <xdr:sp macro="[0]!showHideSett" textlink="sett">
      <xdr:nvSpPr>
        <xdr:cNvPr id="44" name="settings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0115550" y="723900"/>
          <a:ext cx="864000" cy="324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38100" h="38100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overflow" horzOverflow="overflow" lIns="36000" tIns="0" rIns="36000" bIns="0" rtlCol="0" anchor="ctr"/>
        <a:lstStyle/>
        <a:p>
          <a:pPr marL="0" indent="0" algn="ctr"/>
          <a:fld id="{CC1DF64A-4E81-4770-A847-78EF23D67572}" type="TxLink">
            <a:rPr lang="en-US" sz="900" b="1" i="1" u="none" strike="noStrike">
              <a:solidFill>
                <a:srgbClr val="1F4E78"/>
              </a:solidFill>
              <a:latin typeface="Arial"/>
              <a:ea typeface="+mn-ea"/>
              <a:cs typeface="Arial"/>
            </a:rPr>
            <a:pPr marL="0" indent="0" algn="ctr"/>
            <a:t>Show Advanced Settings</a:t>
          </a:fld>
          <a:endParaRPr lang="en-US" sz="900" b="1" i="1" u="none" strike="noStrike">
            <a:solidFill>
              <a:srgbClr val="1F4E78"/>
            </a:solidFill>
            <a:latin typeface="Arial"/>
            <a:ea typeface="+mn-ea"/>
            <a:cs typeface="Arial"/>
          </a:endParaRPr>
        </a:p>
      </xdr:txBody>
    </xdr:sp>
    <xdr:clientData fPrintsWithSheet="0"/>
  </xdr:twoCellAnchor>
  <xdr:twoCellAnchor editAs="oneCell">
    <xdr:from>
      <xdr:col>14</xdr:col>
      <xdr:colOff>67350</xdr:colOff>
      <xdr:row>7</xdr:row>
      <xdr:rowOff>28575</xdr:rowOff>
    </xdr:from>
    <xdr:to>
      <xdr:col>14</xdr:col>
      <xdr:colOff>931350</xdr:colOff>
      <xdr:row>7</xdr:row>
      <xdr:rowOff>352575</xdr:rowOff>
    </xdr:to>
    <xdr:sp macro="[0]!showHideInstr" textlink="instructions">
      <xdr:nvSpPr>
        <xdr:cNvPr id="164" name="instrGr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/>
      </xdr:nvSpPr>
      <xdr:spPr>
        <a:xfrm>
          <a:off x="11021100" y="723900"/>
          <a:ext cx="864000" cy="324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38100" h="38100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overflow" horzOverflow="overflow" lIns="36000" tIns="0" rIns="36000" bIns="0" rtlCol="0" anchor="ctr"/>
        <a:lstStyle/>
        <a:p>
          <a:pPr marL="0" indent="0" algn="ctr"/>
          <a:fld id="{9E879BFA-89C4-4953-8FAC-16F35AC26E00}" type="TxLink">
            <a:rPr lang="en-US" sz="900" b="1" i="1" u="none" strike="noStrike">
              <a:solidFill>
                <a:srgbClr val="1F4E78"/>
              </a:solidFill>
              <a:latin typeface="Arial"/>
              <a:ea typeface="+mn-ea"/>
              <a:cs typeface="Arial"/>
            </a:rPr>
            <a:pPr marL="0" indent="0" algn="ctr"/>
            <a:t>Hide Instructions</a:t>
          </a:fld>
          <a:endParaRPr lang="en-US" sz="900" b="1" i="1" u="none" strike="noStrike">
            <a:solidFill>
              <a:srgbClr val="1F4E78"/>
            </a:solidFill>
            <a:latin typeface="Arial"/>
            <a:ea typeface="+mn-ea"/>
            <a:cs typeface="Arial"/>
          </a:endParaRPr>
        </a:p>
      </xdr:txBody>
    </xdr:sp>
    <xdr:clientData fPrintsWithSheet="0"/>
  </xdr:twoCellAnchor>
  <xdr:twoCellAnchor editAs="oneCell">
    <xdr:from>
      <xdr:col>12</xdr:col>
      <xdr:colOff>190500</xdr:colOff>
      <xdr:row>15</xdr:row>
      <xdr:rowOff>69850</xdr:rowOff>
    </xdr:from>
    <xdr:to>
      <xdr:col>12</xdr:col>
      <xdr:colOff>203200</xdr:colOff>
      <xdr:row>17</xdr:row>
      <xdr:rowOff>69850</xdr:rowOff>
    </xdr:to>
    <xdr:cxnSp macro="">
      <xdr:nvCxnSpPr>
        <xdr:cNvPr id="1069" name="Connector: Elbow 1068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CxnSpPr>
          <a:stCxn id="1052" idx="2"/>
          <a:endCxn id="1053" idx="0"/>
        </xdr:cNvCxnSpPr>
      </xdr:nvCxnSpPr>
      <xdr:spPr>
        <a:xfrm rot="5400000">
          <a:off x="9398000" y="3101975"/>
          <a:ext cx="381000" cy="12700"/>
        </a:xfrm>
        <a:prstGeom prst="bentConnector3">
          <a:avLst>
            <a:gd name="adj1" fmla="val 50000"/>
          </a:avLst>
        </a:prstGeom>
        <a:ln>
          <a:solidFill>
            <a:srgbClr val="F2F2F2"/>
          </a:solidFill>
          <a:tailEnd type="triangle"/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10</xdr:col>
      <xdr:colOff>952500</xdr:colOff>
      <xdr:row>11</xdr:row>
      <xdr:rowOff>63500</xdr:rowOff>
    </xdr:from>
    <xdr:to>
      <xdr:col>12</xdr:col>
      <xdr:colOff>196850</xdr:colOff>
      <xdr:row>13</xdr:row>
      <xdr:rowOff>63500</xdr:rowOff>
    </xdr:to>
    <xdr:cxnSp macro="">
      <xdr:nvCxnSpPr>
        <xdr:cNvPr id="1067" name="Connector: Elbow 1066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CxnSpPr>
          <a:stCxn id="1048" idx="2"/>
          <a:endCxn id="1052" idx="0"/>
        </xdr:cNvCxnSpPr>
      </xdr:nvCxnSpPr>
      <xdr:spPr>
        <a:xfrm rot="16200000" flipH="1">
          <a:off x="8794750" y="1736725"/>
          <a:ext cx="381000" cy="1206500"/>
        </a:xfrm>
        <a:prstGeom prst="bentConnector3">
          <a:avLst>
            <a:gd name="adj1" fmla="val 50000"/>
          </a:avLst>
        </a:prstGeom>
        <a:ln>
          <a:solidFill>
            <a:srgbClr val="F2F2F2"/>
          </a:solidFill>
          <a:tailEnd type="triangle"/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10</xdr:col>
      <xdr:colOff>349250</xdr:colOff>
      <xdr:row>15</xdr:row>
      <xdr:rowOff>63500</xdr:rowOff>
    </xdr:from>
    <xdr:to>
      <xdr:col>10</xdr:col>
      <xdr:colOff>952500</xdr:colOff>
      <xdr:row>17</xdr:row>
      <xdr:rowOff>63500</xdr:rowOff>
    </xdr:to>
    <xdr:cxnSp macro="">
      <xdr:nvCxnSpPr>
        <xdr:cNvPr id="1064" name="Connector: Elbow 1063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CxnSpPr>
          <a:stCxn id="1049" idx="2"/>
          <a:endCxn id="1051" idx="0"/>
        </xdr:cNvCxnSpPr>
      </xdr:nvCxnSpPr>
      <xdr:spPr>
        <a:xfrm rot="16200000" flipH="1">
          <a:off x="7889875" y="2800350"/>
          <a:ext cx="381000" cy="603250"/>
        </a:xfrm>
        <a:prstGeom prst="bentConnector3">
          <a:avLst>
            <a:gd name="adj1" fmla="val 50000"/>
          </a:avLst>
        </a:prstGeom>
        <a:ln>
          <a:solidFill>
            <a:srgbClr val="F2F2F2"/>
          </a:solidFill>
          <a:tailEnd type="triangle"/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9</xdr:col>
      <xdr:colOff>727075</xdr:colOff>
      <xdr:row>15</xdr:row>
      <xdr:rowOff>63500</xdr:rowOff>
    </xdr:from>
    <xdr:to>
      <xdr:col>10</xdr:col>
      <xdr:colOff>349250</xdr:colOff>
      <xdr:row>17</xdr:row>
      <xdr:rowOff>63500</xdr:rowOff>
    </xdr:to>
    <xdr:cxnSp macro="">
      <xdr:nvCxnSpPr>
        <xdr:cNvPr id="1061" name="Connector: Elbow 1060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CxnSpPr>
          <a:stCxn id="1049" idx="2"/>
          <a:endCxn id="1050" idx="0"/>
        </xdr:cNvCxnSpPr>
      </xdr:nvCxnSpPr>
      <xdr:spPr>
        <a:xfrm rot="5400000">
          <a:off x="7286625" y="2800350"/>
          <a:ext cx="381000" cy="603250"/>
        </a:xfrm>
        <a:prstGeom prst="bentConnector3">
          <a:avLst>
            <a:gd name="adj1" fmla="val 50000"/>
          </a:avLst>
        </a:prstGeom>
        <a:ln>
          <a:solidFill>
            <a:srgbClr val="F2F2F2"/>
          </a:solidFill>
          <a:tailEnd type="triangle"/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10</xdr:col>
      <xdr:colOff>349250</xdr:colOff>
      <xdr:row>11</xdr:row>
      <xdr:rowOff>63500</xdr:rowOff>
    </xdr:from>
    <xdr:to>
      <xdr:col>10</xdr:col>
      <xdr:colOff>952500</xdr:colOff>
      <xdr:row>13</xdr:row>
      <xdr:rowOff>63500</xdr:rowOff>
    </xdr:to>
    <xdr:cxnSp macro="">
      <xdr:nvCxnSpPr>
        <xdr:cNvPr id="1059" name="Connector: Elbow 1058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CxnSpPr>
          <a:stCxn id="1048" idx="2"/>
          <a:endCxn id="1049" idx="0"/>
        </xdr:cNvCxnSpPr>
      </xdr:nvCxnSpPr>
      <xdr:spPr>
        <a:xfrm rot="5400000">
          <a:off x="7889875" y="2038350"/>
          <a:ext cx="381000" cy="603250"/>
        </a:xfrm>
        <a:prstGeom prst="bentConnector3">
          <a:avLst>
            <a:gd name="adj1" fmla="val 50000"/>
          </a:avLst>
        </a:prstGeom>
        <a:ln>
          <a:solidFill>
            <a:srgbClr val="F2F2F2"/>
          </a:solidFill>
          <a:tailEnd type="triangle"/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7</xdr:col>
      <xdr:colOff>879475</xdr:colOff>
      <xdr:row>11</xdr:row>
      <xdr:rowOff>63500</xdr:rowOff>
    </xdr:from>
    <xdr:to>
      <xdr:col>8</xdr:col>
      <xdr:colOff>501650</xdr:colOff>
      <xdr:row>13</xdr:row>
      <xdr:rowOff>63500</xdr:rowOff>
    </xdr:to>
    <xdr:cxnSp macro="">
      <xdr:nvCxnSpPr>
        <xdr:cNvPr id="1057" name="Connector: Elbow 1056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CxnSpPr>
          <a:stCxn id="1045" idx="2"/>
          <a:endCxn id="1047" idx="0"/>
        </xdr:cNvCxnSpPr>
      </xdr:nvCxnSpPr>
      <xdr:spPr>
        <a:xfrm rot="16200000" flipH="1">
          <a:off x="5476875" y="2038350"/>
          <a:ext cx="381000" cy="603250"/>
        </a:xfrm>
        <a:prstGeom prst="bentConnector3">
          <a:avLst/>
        </a:prstGeom>
        <a:ln>
          <a:solidFill>
            <a:srgbClr val="F2F2F2"/>
          </a:solidFill>
          <a:tailEnd type="triangle"/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7</xdr:col>
      <xdr:colOff>276225</xdr:colOff>
      <xdr:row>11</xdr:row>
      <xdr:rowOff>63500</xdr:rowOff>
    </xdr:from>
    <xdr:to>
      <xdr:col>7</xdr:col>
      <xdr:colOff>879475</xdr:colOff>
      <xdr:row>13</xdr:row>
      <xdr:rowOff>63500</xdr:rowOff>
    </xdr:to>
    <xdr:cxnSp macro="">
      <xdr:nvCxnSpPr>
        <xdr:cNvPr id="1055" name="Connector: Elbow 1054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CxnSpPr>
          <a:stCxn id="1045" idx="2"/>
          <a:endCxn id="1046" idx="0"/>
        </xdr:cNvCxnSpPr>
      </xdr:nvCxnSpPr>
      <xdr:spPr>
        <a:xfrm rot="5400000">
          <a:off x="4873625" y="2038350"/>
          <a:ext cx="381000" cy="603250"/>
        </a:xfrm>
        <a:prstGeom prst="bentConnector3">
          <a:avLst/>
        </a:prstGeom>
        <a:ln>
          <a:solidFill>
            <a:srgbClr val="F2F2F2"/>
          </a:solidFill>
          <a:tailEnd type="triangle"/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7</xdr:col>
      <xdr:colOff>403225</xdr:colOff>
      <xdr:row>9</xdr:row>
      <xdr:rowOff>63500</xdr:rowOff>
    </xdr:from>
    <xdr:to>
      <xdr:col>8</xdr:col>
      <xdr:colOff>374650</xdr:colOff>
      <xdr:row>11</xdr:row>
      <xdr:rowOff>63500</xdr:rowOff>
    </xdr:to>
    <xdr:sp macro="" textlink="">
      <xdr:nvSpPr>
        <xdr:cNvPr id="1045" name="1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SpPr/>
      </xdr:nvSpPr>
      <xdr:spPr>
        <a:xfrm>
          <a:off x="4889500" y="1768475"/>
          <a:ext cx="952500" cy="381000"/>
        </a:xfrm>
        <a:prstGeom prst="roundRect">
          <a:avLst/>
        </a:prstGeom>
        <a:solidFill>
          <a:srgbClr val="FFC000">
            <a:lumMod val="10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0" rIns="2540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900">
              <a:solidFill>
                <a:srgbClr val="1F4E78"/>
              </a:solidFill>
            </a:rPr>
            <a:t>Are you happy?</a:t>
          </a:r>
        </a:p>
      </xdr:txBody>
    </xdr:sp>
    <xdr:clientData fLocksWithSheet="0"/>
  </xdr:twoCellAnchor>
  <xdr:twoCellAnchor editAs="oneCell">
    <xdr:from>
      <xdr:col>6</xdr:col>
      <xdr:colOff>381000</xdr:colOff>
      <xdr:row>13</xdr:row>
      <xdr:rowOff>63500</xdr:rowOff>
    </xdr:from>
    <xdr:to>
      <xdr:col>7</xdr:col>
      <xdr:colOff>752475</xdr:colOff>
      <xdr:row>15</xdr:row>
      <xdr:rowOff>63500</xdr:rowOff>
    </xdr:to>
    <xdr:sp macro="" textlink="">
      <xdr:nvSpPr>
        <xdr:cNvPr id="1046" name="1.1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/>
      </xdr:nvSpPr>
      <xdr:spPr>
        <a:xfrm>
          <a:off x="4286250" y="2530475"/>
          <a:ext cx="952500" cy="381000"/>
        </a:xfrm>
        <a:prstGeom prst="roundRect">
          <a:avLst/>
        </a:prstGeom>
        <a:solidFill>
          <a:srgbClr val="2E86AB">
            <a:lumMod val="83333"/>
            <a:lumOff val="16667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0" rIns="2540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900">
              <a:solidFill>
                <a:srgbClr val="1F4E78"/>
              </a:solidFill>
            </a:rPr>
            <a:t>Great!  2</a:t>
          </a:r>
        </a:p>
      </xdr:txBody>
    </xdr:sp>
    <xdr:clientData fLocksWithSheet="0"/>
  </xdr:twoCellAnchor>
  <xdr:twoCellAnchor editAs="oneCell">
    <xdr:from>
      <xdr:col>8</xdr:col>
      <xdr:colOff>25400</xdr:colOff>
      <xdr:row>13</xdr:row>
      <xdr:rowOff>63500</xdr:rowOff>
    </xdr:from>
    <xdr:to>
      <xdr:col>8</xdr:col>
      <xdr:colOff>977900</xdr:colOff>
      <xdr:row>15</xdr:row>
      <xdr:rowOff>63500</xdr:rowOff>
    </xdr:to>
    <xdr:sp macro="" textlink="">
      <xdr:nvSpPr>
        <xdr:cNvPr id="1047" name="1.2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/>
      </xdr:nvSpPr>
      <xdr:spPr>
        <a:xfrm>
          <a:off x="5492750" y="2530475"/>
          <a:ext cx="952500" cy="381000"/>
        </a:xfrm>
        <a:prstGeom prst="roundRect">
          <a:avLst/>
        </a:prstGeom>
        <a:solidFill>
          <a:srgbClr val="70AD47">
            <a:lumMod val="83333"/>
            <a:lumOff val="16667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0" rIns="2540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900">
              <a:solidFill>
                <a:srgbClr val="1F4E78"/>
              </a:solidFill>
            </a:rPr>
            <a:t>Let's try to fix it.</a:t>
          </a:r>
        </a:p>
      </xdr:txBody>
    </xdr:sp>
    <xdr:clientData fLocksWithSheet="0"/>
  </xdr:twoCellAnchor>
  <xdr:twoCellAnchor editAs="oneCell">
    <xdr:from>
      <xdr:col>10</xdr:col>
      <xdr:colOff>476250</xdr:colOff>
      <xdr:row>9</xdr:row>
      <xdr:rowOff>63500</xdr:rowOff>
    </xdr:from>
    <xdr:to>
      <xdr:col>11</xdr:col>
      <xdr:colOff>447675</xdr:colOff>
      <xdr:row>11</xdr:row>
      <xdr:rowOff>63500</xdr:rowOff>
    </xdr:to>
    <xdr:sp macro="" textlink="">
      <xdr:nvSpPr>
        <xdr:cNvPr id="1048" name="2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SpPr/>
      </xdr:nvSpPr>
      <xdr:spPr>
        <a:xfrm>
          <a:off x="7905750" y="1768475"/>
          <a:ext cx="952500" cy="381000"/>
        </a:xfrm>
        <a:prstGeom prst="roundRect">
          <a:avLst/>
        </a:prstGeom>
        <a:solidFill>
          <a:srgbClr val="FFC000">
            <a:lumMod val="10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0" rIns="2540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900">
              <a:solidFill>
                <a:srgbClr val="1F4E78"/>
              </a:solidFill>
            </a:rPr>
            <a:t>Who are you? Your hobbies.</a:t>
          </a:r>
        </a:p>
      </xdr:txBody>
    </xdr:sp>
    <xdr:clientData fLocksWithSheet="0"/>
  </xdr:twoCellAnchor>
  <xdr:twoCellAnchor editAs="oneCell">
    <xdr:from>
      <xdr:col>9</xdr:col>
      <xdr:colOff>854075</xdr:colOff>
      <xdr:row>13</xdr:row>
      <xdr:rowOff>63500</xdr:rowOff>
    </xdr:from>
    <xdr:to>
      <xdr:col>10</xdr:col>
      <xdr:colOff>825500</xdr:colOff>
      <xdr:row>15</xdr:row>
      <xdr:rowOff>63500</xdr:rowOff>
    </xdr:to>
    <xdr:sp macro="" textlink="">
      <xdr:nvSpPr>
        <xdr:cNvPr id="1049" name="2.1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/>
      </xdr:nvSpPr>
      <xdr:spPr>
        <a:xfrm>
          <a:off x="7302500" y="2530475"/>
          <a:ext cx="952500" cy="381000"/>
        </a:xfrm>
        <a:prstGeom prst="roundRect">
          <a:avLst/>
        </a:prstGeom>
        <a:solidFill>
          <a:srgbClr val="2E86AB">
            <a:lumMod val="83333"/>
            <a:lumOff val="16667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0" rIns="2540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900">
              <a:solidFill>
                <a:srgbClr val="1F4E78"/>
              </a:solidFill>
            </a:rPr>
            <a:t>Team Unicorn</a:t>
          </a:r>
        </a:p>
      </xdr:txBody>
    </xdr:sp>
    <xdr:clientData fLocksWithSheet="0"/>
  </xdr:twoCellAnchor>
  <xdr:twoCellAnchor editAs="oneCell">
    <xdr:from>
      <xdr:col>9</xdr:col>
      <xdr:colOff>250825</xdr:colOff>
      <xdr:row>17</xdr:row>
      <xdr:rowOff>63500</xdr:rowOff>
    </xdr:from>
    <xdr:to>
      <xdr:col>10</xdr:col>
      <xdr:colOff>222250</xdr:colOff>
      <xdr:row>19</xdr:row>
      <xdr:rowOff>63500</xdr:rowOff>
    </xdr:to>
    <xdr:sp macro="" textlink="">
      <xdr:nvSpPr>
        <xdr:cNvPr id="1050" name="2.1.1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SpPr/>
      </xdr:nvSpPr>
      <xdr:spPr>
        <a:xfrm>
          <a:off x="6699250" y="3292475"/>
          <a:ext cx="952500" cy="381000"/>
        </a:xfrm>
        <a:prstGeom prst="roundRect">
          <a:avLst/>
        </a:prstGeom>
        <a:solidFill>
          <a:srgbClr val="2E86AB">
            <a:lumMod val="66667"/>
            <a:lumOff val="33333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0" rIns="2540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900">
              <a:solidFill>
                <a:srgbClr val="1F4E78"/>
              </a:solidFill>
            </a:rPr>
            <a:t>Answer Z</a:t>
          </a:r>
        </a:p>
      </xdr:txBody>
    </xdr:sp>
    <xdr:clientData fLocksWithSheet="0"/>
  </xdr:twoCellAnchor>
  <xdr:twoCellAnchor editAs="oneCell">
    <xdr:from>
      <xdr:col>10</xdr:col>
      <xdr:colOff>476250</xdr:colOff>
      <xdr:row>17</xdr:row>
      <xdr:rowOff>63500</xdr:rowOff>
    </xdr:from>
    <xdr:to>
      <xdr:col>11</xdr:col>
      <xdr:colOff>447675</xdr:colOff>
      <xdr:row>19</xdr:row>
      <xdr:rowOff>63500</xdr:rowOff>
    </xdr:to>
    <xdr:sp macro="" textlink="">
      <xdr:nvSpPr>
        <xdr:cNvPr id="1051" name="2.1.2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SpPr/>
      </xdr:nvSpPr>
      <xdr:spPr>
        <a:xfrm>
          <a:off x="7905750" y="3292475"/>
          <a:ext cx="952500" cy="381000"/>
        </a:xfrm>
        <a:prstGeom prst="roundRect">
          <a:avLst/>
        </a:prstGeom>
        <a:solidFill>
          <a:srgbClr val="2E86AB">
            <a:lumMod val="66667"/>
            <a:lumOff val="33333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0" rIns="2540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900">
              <a:solidFill>
                <a:srgbClr val="1F4E78"/>
              </a:solidFill>
            </a:rPr>
            <a:t>Answer V</a:t>
          </a:r>
        </a:p>
      </xdr:txBody>
    </xdr:sp>
    <xdr:clientData fLocksWithSheet="0"/>
  </xdr:twoCellAnchor>
  <xdr:twoCellAnchor editAs="oneCell">
    <xdr:from>
      <xdr:col>11</xdr:col>
      <xdr:colOff>701675</xdr:colOff>
      <xdr:row>13</xdr:row>
      <xdr:rowOff>63500</xdr:rowOff>
    </xdr:from>
    <xdr:to>
      <xdr:col>13</xdr:col>
      <xdr:colOff>92075</xdr:colOff>
      <xdr:row>15</xdr:row>
      <xdr:rowOff>63500</xdr:rowOff>
    </xdr:to>
    <xdr:sp macro="" textlink="">
      <xdr:nvSpPr>
        <xdr:cNvPr id="1052" name="2.2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/>
      </xdr:nvSpPr>
      <xdr:spPr>
        <a:xfrm>
          <a:off x="9112250" y="2530475"/>
          <a:ext cx="952500" cy="381000"/>
        </a:xfrm>
        <a:prstGeom prst="roundRect">
          <a:avLst/>
        </a:prstGeom>
        <a:solidFill>
          <a:srgbClr val="70AD47">
            <a:lumMod val="83333"/>
            <a:lumOff val="16667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0" rIns="2540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900">
              <a:solidFill>
                <a:srgbClr val="1F4E78"/>
              </a:solidFill>
            </a:rPr>
            <a:t>Team Football</a:t>
          </a:r>
        </a:p>
      </xdr:txBody>
    </xdr:sp>
    <xdr:clientData fLocksWithSheet="0"/>
  </xdr:twoCellAnchor>
  <xdr:twoCellAnchor editAs="oneCell">
    <xdr:from>
      <xdr:col>11</xdr:col>
      <xdr:colOff>701675</xdr:colOff>
      <xdr:row>17</xdr:row>
      <xdr:rowOff>63500</xdr:rowOff>
    </xdr:from>
    <xdr:to>
      <xdr:col>13</xdr:col>
      <xdr:colOff>92075</xdr:colOff>
      <xdr:row>19</xdr:row>
      <xdr:rowOff>63500</xdr:rowOff>
    </xdr:to>
    <xdr:sp macro="" textlink="">
      <xdr:nvSpPr>
        <xdr:cNvPr id="1053" name="2.2.1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SpPr/>
      </xdr:nvSpPr>
      <xdr:spPr>
        <a:xfrm>
          <a:off x="9112250" y="3292475"/>
          <a:ext cx="952500" cy="381000"/>
        </a:xfrm>
        <a:prstGeom prst="roundRect">
          <a:avLst/>
        </a:prstGeom>
        <a:solidFill>
          <a:srgbClr val="70AD47">
            <a:lumMod val="66667"/>
            <a:lumOff val="33333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0" rIns="2540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900">
              <a:solidFill>
                <a:srgbClr val="1F4E78"/>
              </a:solidFill>
            </a:rPr>
            <a:t>Write your text.</a:t>
          </a:r>
        </a:p>
      </xdr:txBody>
    </xdr:sp>
    <xdr:clientData fLocksWithSheet="0"/>
  </xdr:twoCellAnchor>
  <xdr:twoCellAnchor editAs="oneCell">
    <xdr:from>
      <xdr:col>7</xdr:col>
      <xdr:colOff>179980</xdr:colOff>
      <xdr:row>12</xdr:row>
      <xdr:rowOff>887</xdr:rowOff>
    </xdr:from>
    <xdr:to>
      <xdr:col>7</xdr:col>
      <xdr:colOff>372469</xdr:colOff>
      <xdr:row>12</xdr:row>
      <xdr:rowOff>126114</xdr:rowOff>
    </xdr:to>
    <xdr:sp macro="" textlink="">
      <xdr:nvSpPr>
        <xdr:cNvPr id="1056" name="LabelIndex-1.1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SpPr txBox="1"/>
      </xdr:nvSpPr>
      <xdr:spPr>
        <a:xfrm>
          <a:off x="4666255" y="2277362"/>
          <a:ext cx="192489" cy="125227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clip" vert="horz" wrap="none" lIns="25400" tIns="0" rIns="25400" bIns="0" rtlCol="0" anchor="ctr">
          <a:noAutofit/>
        </a:bodyPr>
        <a:lstStyle/>
        <a:p>
          <a:pPr algn="ctr"/>
          <a:r>
            <a:rPr lang="en-US" sz="800"/>
            <a:t>Yes</a:t>
          </a:r>
        </a:p>
      </xdr:txBody>
    </xdr:sp>
    <xdr:clientData fLocksWithSheet="0"/>
  </xdr:twoCellAnchor>
  <xdr:twoCellAnchor editAs="oneCell">
    <xdr:from>
      <xdr:col>8</xdr:col>
      <xdr:colOff>415825</xdr:colOff>
      <xdr:row>12</xdr:row>
      <xdr:rowOff>887</xdr:rowOff>
    </xdr:from>
    <xdr:to>
      <xdr:col>8</xdr:col>
      <xdr:colOff>587475</xdr:colOff>
      <xdr:row>12</xdr:row>
      <xdr:rowOff>126114</xdr:rowOff>
    </xdr:to>
    <xdr:sp macro="" textlink="">
      <xdr:nvSpPr>
        <xdr:cNvPr id="1058" name="LabelIndex-1.2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SpPr txBox="1"/>
      </xdr:nvSpPr>
      <xdr:spPr>
        <a:xfrm>
          <a:off x="5883175" y="2277362"/>
          <a:ext cx="171650" cy="125227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clip" vert="horz" wrap="none" lIns="25400" tIns="0" rIns="25400" bIns="0" rtlCol="0" anchor="ctr">
          <a:noAutofit/>
        </a:bodyPr>
        <a:lstStyle/>
        <a:p>
          <a:pPr algn="ctr"/>
          <a:r>
            <a:rPr lang="en-US" sz="800"/>
            <a:t>No</a:t>
          </a:r>
        </a:p>
      </xdr:txBody>
    </xdr:sp>
    <xdr:clientData fLocksWithSheet="0"/>
  </xdr:twoCellAnchor>
  <xdr:twoCellAnchor editAs="oneCell">
    <xdr:from>
      <xdr:col>10</xdr:col>
      <xdr:colOff>258808</xdr:colOff>
      <xdr:row>12</xdr:row>
      <xdr:rowOff>887</xdr:rowOff>
    </xdr:from>
    <xdr:to>
      <xdr:col>10</xdr:col>
      <xdr:colOff>439691</xdr:colOff>
      <xdr:row>12</xdr:row>
      <xdr:rowOff>126114</xdr:rowOff>
    </xdr:to>
    <xdr:sp macro="" textlink="">
      <xdr:nvSpPr>
        <xdr:cNvPr id="1060" name="LabelIndex-2.1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SpPr txBox="1"/>
      </xdr:nvSpPr>
      <xdr:spPr>
        <a:xfrm>
          <a:off x="7688308" y="2277362"/>
          <a:ext cx="180883" cy="125227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clip" vert="horz" wrap="none" lIns="25400" tIns="0" rIns="25400" bIns="0" rtlCol="0" anchor="ctr">
          <a:noAutofit/>
        </a:bodyPr>
        <a:lstStyle/>
        <a:p>
          <a:pPr algn="ctr"/>
          <a:r>
            <a:rPr lang="en-US" sz="800"/>
            <a:t>0,4</a:t>
          </a:r>
        </a:p>
      </xdr:txBody>
    </xdr:sp>
    <xdr:clientData fLocksWithSheet="0"/>
  </xdr:twoCellAnchor>
  <xdr:twoCellAnchor editAs="oneCell">
    <xdr:from>
      <xdr:col>9</xdr:col>
      <xdr:colOff>636633</xdr:colOff>
      <xdr:row>16</xdr:row>
      <xdr:rowOff>887</xdr:rowOff>
    </xdr:from>
    <xdr:to>
      <xdr:col>9</xdr:col>
      <xdr:colOff>817516</xdr:colOff>
      <xdr:row>16</xdr:row>
      <xdr:rowOff>126114</xdr:rowOff>
    </xdr:to>
    <xdr:sp macro="" textlink="">
      <xdr:nvSpPr>
        <xdr:cNvPr id="1062" name="LabelIndex-2.1.1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SpPr txBox="1"/>
      </xdr:nvSpPr>
      <xdr:spPr>
        <a:xfrm>
          <a:off x="7085058" y="3039362"/>
          <a:ext cx="180883" cy="125227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clip" vert="horz" wrap="none" lIns="25400" tIns="0" rIns="25400" bIns="0" rtlCol="0" anchor="ctr">
          <a:noAutofit/>
        </a:bodyPr>
        <a:lstStyle/>
        <a:p>
          <a:pPr algn="ctr"/>
          <a:r>
            <a:rPr lang="en-US" sz="800"/>
            <a:t>0,4</a:t>
          </a:r>
        </a:p>
      </xdr:txBody>
    </xdr:sp>
    <xdr:clientData fLocksWithSheet="0"/>
  </xdr:twoCellAnchor>
  <xdr:twoCellAnchor editAs="oneCell">
    <xdr:from>
      <xdr:col>9</xdr:col>
      <xdr:colOff>610633</xdr:colOff>
      <xdr:row>19</xdr:row>
      <xdr:rowOff>127000</xdr:rowOff>
    </xdr:from>
    <xdr:to>
      <xdr:col>9</xdr:col>
      <xdr:colOff>843517</xdr:colOff>
      <xdr:row>20</xdr:row>
      <xdr:rowOff>61727</xdr:rowOff>
    </xdr:to>
    <xdr:sp macro="" textlink="">
      <xdr:nvSpPr>
        <xdr:cNvPr id="1063" name="Probability-2.1.1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SpPr txBox="1"/>
      </xdr:nvSpPr>
      <xdr:spPr>
        <a:xfrm>
          <a:off x="7059058" y="3736975"/>
          <a:ext cx="232884" cy="125227"/>
        </a:xfrm>
        <a:prstGeom prst="rect">
          <a:avLst/>
        </a:prstGeom>
        <a:solidFill>
          <a:srgbClr val="FFFFFF"/>
        </a:solidFill>
        <a:ln w="12700" cap="flat" cmpd="sng" algn="ctr">
          <a:solidFill>
            <a:srgbClr val="F2F2F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clip" vert="horz" wrap="none" lIns="25400" tIns="0" rIns="25400" bIns="0" rtlCol="0" anchor="ctr">
          <a:noAutofit/>
        </a:bodyPr>
        <a:lstStyle/>
        <a:p>
          <a:pPr algn="ctr"/>
          <a:r>
            <a:rPr lang="en-US" sz="800" b="1"/>
            <a:t>0,16</a:t>
          </a:r>
        </a:p>
      </xdr:txBody>
    </xdr:sp>
    <xdr:clientData fLocksWithSheet="0"/>
  </xdr:twoCellAnchor>
  <xdr:twoCellAnchor editAs="oneCell">
    <xdr:from>
      <xdr:col>10</xdr:col>
      <xdr:colOff>862058</xdr:colOff>
      <xdr:row>16</xdr:row>
      <xdr:rowOff>887</xdr:rowOff>
    </xdr:from>
    <xdr:to>
      <xdr:col>11</xdr:col>
      <xdr:colOff>61866</xdr:colOff>
      <xdr:row>16</xdr:row>
      <xdr:rowOff>126114</xdr:rowOff>
    </xdr:to>
    <xdr:sp macro="" textlink="">
      <xdr:nvSpPr>
        <xdr:cNvPr id="1065" name="LabelIndex-2.1.2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SpPr txBox="1"/>
      </xdr:nvSpPr>
      <xdr:spPr>
        <a:xfrm>
          <a:off x="8291558" y="3039362"/>
          <a:ext cx="180883" cy="125227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clip" vert="horz" wrap="none" lIns="25400" tIns="0" rIns="25400" bIns="0" rtlCol="0" anchor="ctr">
          <a:noAutofit/>
        </a:bodyPr>
        <a:lstStyle/>
        <a:p>
          <a:pPr algn="ctr"/>
          <a:r>
            <a:rPr lang="en-US" sz="800"/>
            <a:t>0,6</a:t>
          </a:r>
        </a:p>
      </xdr:txBody>
    </xdr:sp>
    <xdr:clientData fLocksWithSheet="0"/>
  </xdr:twoCellAnchor>
  <xdr:twoCellAnchor editAs="oneCell">
    <xdr:from>
      <xdr:col>10</xdr:col>
      <xdr:colOff>836058</xdr:colOff>
      <xdr:row>19</xdr:row>
      <xdr:rowOff>127000</xdr:rowOff>
    </xdr:from>
    <xdr:to>
      <xdr:col>11</xdr:col>
      <xdr:colOff>87867</xdr:colOff>
      <xdr:row>20</xdr:row>
      <xdr:rowOff>61727</xdr:rowOff>
    </xdr:to>
    <xdr:sp macro="" textlink="">
      <xdr:nvSpPr>
        <xdr:cNvPr id="1066" name="Probability-2.1.2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SpPr txBox="1"/>
      </xdr:nvSpPr>
      <xdr:spPr>
        <a:xfrm>
          <a:off x="8265558" y="3736975"/>
          <a:ext cx="232884" cy="125227"/>
        </a:xfrm>
        <a:prstGeom prst="rect">
          <a:avLst/>
        </a:prstGeom>
        <a:solidFill>
          <a:srgbClr val="FFFFFF"/>
        </a:solidFill>
        <a:ln w="12700" cap="flat" cmpd="sng" algn="ctr">
          <a:solidFill>
            <a:srgbClr val="F2F2F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clip" vert="horz" wrap="none" lIns="25400" tIns="0" rIns="25400" bIns="0" rtlCol="0" anchor="ctr">
          <a:noAutofit/>
        </a:bodyPr>
        <a:lstStyle/>
        <a:p>
          <a:pPr algn="ctr"/>
          <a:r>
            <a:rPr lang="en-US" sz="800" b="1"/>
            <a:t>0,24</a:t>
          </a:r>
        </a:p>
      </xdr:txBody>
    </xdr:sp>
    <xdr:clientData fLocksWithSheet="0"/>
  </xdr:twoCellAnchor>
  <xdr:twoCellAnchor editAs="oneCell">
    <xdr:from>
      <xdr:col>12</xdr:col>
      <xdr:colOff>106408</xdr:colOff>
      <xdr:row>12</xdr:row>
      <xdr:rowOff>887</xdr:rowOff>
    </xdr:from>
    <xdr:to>
      <xdr:col>12</xdr:col>
      <xdr:colOff>287291</xdr:colOff>
      <xdr:row>12</xdr:row>
      <xdr:rowOff>126114</xdr:rowOff>
    </xdr:to>
    <xdr:sp macro="" textlink="">
      <xdr:nvSpPr>
        <xdr:cNvPr id="1068" name="LabelIndex-2.2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SpPr txBox="1"/>
      </xdr:nvSpPr>
      <xdr:spPr>
        <a:xfrm>
          <a:off x="9498058" y="2277362"/>
          <a:ext cx="180883" cy="125227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clip" vert="horz" wrap="none" lIns="25400" tIns="0" rIns="25400" bIns="0" rtlCol="0" anchor="ctr">
          <a:noAutofit/>
        </a:bodyPr>
        <a:lstStyle/>
        <a:p>
          <a:pPr algn="ctr"/>
          <a:r>
            <a:rPr lang="en-US" sz="800"/>
            <a:t>0,6</a:t>
          </a:r>
        </a:p>
      </xdr:txBody>
    </xdr:sp>
    <xdr:clientData fLocksWithSheet="0"/>
  </xdr:twoCellAnchor>
  <xdr:twoCellAnchor editAs="oneCell">
    <xdr:from>
      <xdr:col>12</xdr:col>
      <xdr:colOff>145201</xdr:colOff>
      <xdr:row>16</xdr:row>
      <xdr:rowOff>7237</xdr:rowOff>
    </xdr:from>
    <xdr:to>
      <xdr:col>12</xdr:col>
      <xdr:colOff>248498</xdr:colOff>
      <xdr:row>16</xdr:row>
      <xdr:rowOff>132464</xdr:rowOff>
    </xdr:to>
    <xdr:sp macro="" textlink="">
      <xdr:nvSpPr>
        <xdr:cNvPr id="1070" name="LabelIndex-2.2.1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SpPr txBox="1"/>
      </xdr:nvSpPr>
      <xdr:spPr>
        <a:xfrm>
          <a:off x="9536851" y="3045712"/>
          <a:ext cx="103297" cy="125227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clip" vert="horz" wrap="none" lIns="25400" tIns="0" rIns="25400" bIns="0" rtlCol="0" anchor="ctr">
          <a:noAutofit/>
        </a:bodyPr>
        <a:lstStyle/>
        <a:p>
          <a:pPr algn="ctr"/>
          <a:r>
            <a:rPr lang="en-US" sz="800"/>
            <a:t>1</a:t>
          </a:r>
        </a:p>
      </xdr:txBody>
    </xdr:sp>
    <xdr:clientData fLocksWithSheet="0"/>
  </xdr:twoCellAnchor>
  <xdr:twoCellAnchor editAs="oneCell">
    <xdr:from>
      <xdr:col>12</xdr:col>
      <xdr:colOff>106408</xdr:colOff>
      <xdr:row>19</xdr:row>
      <xdr:rowOff>127000</xdr:rowOff>
    </xdr:from>
    <xdr:to>
      <xdr:col>12</xdr:col>
      <xdr:colOff>287291</xdr:colOff>
      <xdr:row>20</xdr:row>
      <xdr:rowOff>61727</xdr:rowOff>
    </xdr:to>
    <xdr:sp macro="" textlink="">
      <xdr:nvSpPr>
        <xdr:cNvPr id="1071" name="Probability-2.2.1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SpPr txBox="1"/>
      </xdr:nvSpPr>
      <xdr:spPr>
        <a:xfrm>
          <a:off x="9498058" y="3736975"/>
          <a:ext cx="180883" cy="125227"/>
        </a:xfrm>
        <a:prstGeom prst="rect">
          <a:avLst/>
        </a:prstGeom>
        <a:solidFill>
          <a:srgbClr val="FFFFFF"/>
        </a:solidFill>
        <a:ln w="12700" cap="flat" cmpd="sng" algn="ctr">
          <a:solidFill>
            <a:srgbClr val="F2F2F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clip" vert="horz" wrap="none" lIns="25400" tIns="0" rIns="25400" bIns="0" rtlCol="0" anchor="ctr">
          <a:noAutofit/>
        </a:bodyPr>
        <a:lstStyle/>
        <a:p>
          <a:pPr algn="ctr"/>
          <a:r>
            <a:rPr lang="en-US" sz="800" b="1"/>
            <a:t>0,6</a:t>
          </a:r>
        </a:p>
      </xdr:txBody>
    </xdr:sp>
    <xdr:clientData fLocksWithSheet="0"/>
  </xdr:twoCellAnchor>
  <xdr:oneCellAnchor>
    <xdr:from>
      <xdr:col>15</xdr:col>
      <xdr:colOff>0</xdr:colOff>
      <xdr:row>1</xdr:row>
      <xdr:rowOff>47625</xdr:rowOff>
    </xdr:from>
    <xdr:ext cx="1325166" cy="381000"/>
    <xdr:pic>
      <xdr:nvPicPr>
        <xdr:cNvPr id="5793" name="mpkLogo">
          <a:hlinkClick xmlns:a="http://schemas.openxmlformats.org/drawingml/2006/main" xmlns:r="http://schemas.openxmlformats.org/officeDocument/2006/relationships" r:id="rId12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1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ummy-external-lin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tworkDiagram"/>
      <sheetName val="Catalogue"/>
      <sheetName val="Calculation"/>
      <sheetName val="Export"/>
      <sheetName val="ToU"/>
    </sheetNames>
    <sheetDataSet>
      <sheetData sheetId="0"/>
      <sheetData sheetId="1"/>
      <sheetData sheetId="2">
        <row r="30">
          <cell r="CC30" t="str">
            <v>Show Advanced Settings</v>
          </cell>
        </row>
      </sheetData>
      <sheetData sheetId="3"/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DDB03C2-A126-4D6B-9B91-30312E94CC16}" name="Table2" displayName="Table2" ref="B8:E508" totalsRowShown="0" headerRowDxfId="52" dataDxfId="51">
  <sortState xmlns:xlrd2="http://schemas.microsoft.com/office/spreadsheetml/2017/richdata2" ref="B9:E508">
    <sortCondition ref="B8:B508"/>
  </sortState>
  <tableColumns count="4">
    <tableColumn id="1" xr3:uid="{C83D8A83-4926-4EFD-A0D3-2B77A6A57F83}" name="ID" dataDxfId="50"/>
    <tableColumn id="2" xr3:uid="{597F4047-05FD-4586-BF98-B1ED62464A6A}" name="TEXT" dataDxfId="49"/>
    <tableColumn id="4" xr3:uid="{0640BD56-9D51-40F6-8DC5-AFF3BABE4883}" name="PARENT ID" dataDxfId="48"/>
    <tableColumn id="3" xr3:uid="{0E610203-78DB-48F0-A542-4D5A510D9020}" name="Label/Probability_x000a_(Optional)" dataDxfId="47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F31699-70AF-4713-82FF-EF8F4EAE4315}" name="Table1" displayName="Table1" ref="T6:BA21" totalsRowShown="0" headerRowDxfId="46" dataDxfId="44" headerRowBorderDxfId="45" tableBorderDxfId="43">
  <tableColumns count="34">
    <tableColumn id="1" xr3:uid="{2D7FDC65-9643-4D5B-A78C-9ACBDF025F80}" name="INPUT" dataDxfId="42">
      <calculatedColumnFormula array="1">IF(ISNUMBER(AL7),IF(AL7=1,COUNTIF($AL$7:AL7,1),INDEX($T$7:$T$21,D7,1)&amp;"."&amp; COUNTIF($D$7:D7,D7)),"")</calculatedColumnFormula>
    </tableColumn>
    <tableColumn id="2" xr3:uid="{3A994FC6-B28D-4C2A-909A-6A0DC17C87E8}" name="Sort By" dataDxfId="41">
      <calculatedColumnFormula>IF(T7="",9999999999999990,1*(AK7&amp;REPT(0,maxL+COUNT($V$5:$AJ$5)-LEN(AK7))))</calculatedColumnFormula>
    </tableColumn>
    <tableColumn id="3" xr3:uid="{784D0C28-7001-432D-83C4-0B42AF070531}" name="1" dataDxfId="40">
      <calculatedColumnFormula>IFERROR(IF(1*$AL7&lt;1*V$6,"",IF(AND(V$5=2,LEN(SUBSTITUTE(LEFT($T7,2),".",""))=1),"0" &amp; SUBSTITUTE(LEFT($T7,2),".",""),SUBSTITUTE(LEFT($T7,2),".",""))),"")</calculatedColumnFormula>
    </tableColumn>
    <tableColumn id="4" xr3:uid="{D41ED0FA-EFCE-4743-8C05-3BBBE9F8BA3A}" name="2" dataDxfId="39">
      <calculatedColumnFormula>IFERROR(IF(1*$AL7&lt;1*W$6,"",IF(AND(W$5=2,LEN(SUBSTITUTE(MID($T7,SEARCH(";",SUBSTITUTE($T7,".",";",W$6-1),1)+1,2),".",""))=1),"0" &amp; SUBSTITUTE(MID($T7,SEARCH(";",SUBSTITUTE($T7,".",";",W$6-1),1)+1,2),".",""),SUBSTITUTE(MID($T7,SEARCH(";",SUBSTITUTE($T7,".",";",W$6-1),1)+1,2),".",""))),"")</calculatedColumnFormula>
    </tableColumn>
    <tableColumn id="5" xr3:uid="{701ACAC7-224B-41F8-851A-162706BF6294}" name="3" dataDxfId="38">
      <calculatedColumnFormula>IFERROR(IF(1*$AL7&lt;1*X$6,"",IF(AND(X$5=2,LEN(SUBSTITUTE(MID($T7,SEARCH(";",SUBSTITUTE($T7,".",";",X$6-1),1)+1,2),".",""))=1),"0" &amp; SUBSTITUTE(MID($T7,SEARCH(";",SUBSTITUTE($T7,".",";",X$6-1),1)+1,2),".",""),SUBSTITUTE(MID($T7,SEARCH(";",SUBSTITUTE($T7,".",";",X$6-1),1)+1,2),".",""))),"")</calculatedColumnFormula>
    </tableColumn>
    <tableColumn id="6" xr3:uid="{88E5BE4D-8C67-41E3-B09F-DED2AF63A46C}" name="4" dataDxfId="37">
      <calculatedColumnFormula>IFERROR(IF(1*$AL7&lt;1*Y$6,"",IF(AND(Y$5=2,LEN(SUBSTITUTE(MID($T7,SEARCH(";",SUBSTITUTE($T7,".",";",Y$6-1),1)+1,2),".",""))=1),"0" &amp; SUBSTITUTE(MID($T7,SEARCH(";",SUBSTITUTE($T7,".",";",Y$6-1),1)+1,2),".",""),SUBSTITUTE(MID($T7,SEARCH(";",SUBSTITUTE($T7,".",";",Y$6-1),1)+1,2),".",""))),"")</calculatedColumnFormula>
    </tableColumn>
    <tableColumn id="7" xr3:uid="{D146DCFA-274E-406C-8688-F71115600A11}" name="5" dataDxfId="36">
      <calculatedColumnFormula>IFERROR(IF(1*$AL7&lt;1*Z$6,"",IF(AND(Z$5=2,LEN(SUBSTITUTE(MID($T7,SEARCH(";",SUBSTITUTE($T7,".",";",Z$6-1),1)+1,2),".",""))=1),"0" &amp; SUBSTITUTE(MID($T7,SEARCH(";",SUBSTITUTE($T7,".",";",Z$6-1),1)+1,2),".",""),SUBSTITUTE(MID($T7,SEARCH(";",SUBSTITUTE($T7,".",";",Z$6-1),1)+1,2),".",""))),"")</calculatedColumnFormula>
    </tableColumn>
    <tableColumn id="8" xr3:uid="{2E49CFB7-B342-4AEB-8BC3-F7A5FC4005BF}" name="6" dataDxfId="35">
      <calculatedColumnFormula>IFERROR(IF(1*$AL7&lt;1*AA$6,"",IF(AND(AA$5=2,LEN(SUBSTITUTE(MID($T7,SEARCH(";",SUBSTITUTE($T7,".",";",AA$6-1),1)+1,2),".",""))=1),"0" &amp; SUBSTITUTE(MID($T7,SEARCH(";",SUBSTITUTE($T7,".",";",AA$6-1),1)+1,2),".",""),SUBSTITUTE(MID($T7,SEARCH(";",SUBSTITUTE($T7,".",";",AA$6-1),1)+1,2),".",""))),"")</calculatedColumnFormula>
    </tableColumn>
    <tableColumn id="9" xr3:uid="{2E075DBB-DA6A-4C10-81E8-6F8F615B3E53}" name="7" dataDxfId="34">
      <calculatedColumnFormula>IFERROR(IF(1*$AL7&lt;1*AB$6,"",IF(AND(AB$5=2,LEN(SUBSTITUTE(MID($T7,SEARCH(";",SUBSTITUTE($T7,".",";",AB$6-1),1)+1,2),".",""))=1),"0" &amp; SUBSTITUTE(MID($T7,SEARCH(";",SUBSTITUTE($T7,".",";",AB$6-1),1)+1,2),".",""),SUBSTITUTE(MID($T7,SEARCH(";",SUBSTITUTE($T7,".",";",AB$6-1),1)+1,2),".",""))),"")</calculatedColumnFormula>
    </tableColumn>
    <tableColumn id="10" xr3:uid="{46481DAE-2266-4092-9C9E-9225884EA34E}" name="8" dataDxfId="33">
      <calculatedColumnFormula>IFERROR(IF(1*$AL7&lt;1*AC$6,"",IF(AND(AC$5=2,LEN(SUBSTITUTE(MID($T7,SEARCH(";",SUBSTITUTE($T7,".",";",AC$6-1),1)+1,2),".",""))=1),"0" &amp; SUBSTITUTE(MID($T7,SEARCH(";",SUBSTITUTE($T7,".",";",AC$6-1),1)+1,2),".",""),SUBSTITUTE(MID($T7,SEARCH(";",SUBSTITUTE($T7,".",";",AC$6-1),1)+1,2),".",""))),"")</calculatedColumnFormula>
    </tableColumn>
    <tableColumn id="11" xr3:uid="{B4B2B911-A332-4F4D-8E5F-78261EF97B27}" name="9" dataDxfId="32">
      <calculatedColumnFormula>IFERROR(IF(1*$AL7&lt;1*AD$6,"",IF(AND(AD$5=2,LEN(SUBSTITUTE(MID($T7,SEARCH(";",SUBSTITUTE($T7,".",";",AD$6-1),1)+1,2),".",""))=1),"0" &amp; SUBSTITUTE(MID($T7,SEARCH(";",SUBSTITUTE($T7,".",";",AD$6-1),1)+1,2),".",""),SUBSTITUTE(MID($T7,SEARCH(";",SUBSTITUTE($T7,".",";",AD$6-1),1)+1,2),".",""))),"")</calculatedColumnFormula>
    </tableColumn>
    <tableColumn id="12" xr3:uid="{3745DF12-4AD9-4245-B1DC-531B2E31E1B0}" name="10" dataDxfId="31">
      <calculatedColumnFormula>IFERROR(IF(1*$AL7&lt;1*AE$6,"",IF(AND(AE$5=2,LEN(SUBSTITUTE(MID($T7,SEARCH(";",SUBSTITUTE($T7,".",";",AE$6-1),1)+1,2),".",""))=1),"0" &amp; SUBSTITUTE(MID($T7,SEARCH(";",SUBSTITUTE($T7,".",";",AE$6-1),1)+1,2),".",""),SUBSTITUTE(MID($T7,SEARCH(";",SUBSTITUTE($T7,".",";",AE$6-1),1)+1,2),".",""))),"")</calculatedColumnFormula>
    </tableColumn>
    <tableColumn id="13" xr3:uid="{30DE306B-F444-45AC-B6CF-C6CED9192E9C}" name="11" dataDxfId="30">
      <calculatedColumnFormula>IFERROR(IF(1*$AL7&lt;1*AF$6,"",IF(AND(AF$5=2,LEN(SUBSTITUTE(MID($T7,SEARCH(";",SUBSTITUTE($T7,".",";",AF$6-1),1)+1,2),".",""))=1),"0" &amp; SUBSTITUTE(MID($T7,SEARCH(";",SUBSTITUTE($T7,".",";",AF$6-1),1)+1,2),".",""),SUBSTITUTE(MID($T7,SEARCH(";",SUBSTITUTE($T7,".",";",AF$6-1),1)+1,2),".",""))),"")</calculatedColumnFormula>
    </tableColumn>
    <tableColumn id="14" xr3:uid="{E970B930-BC75-4A89-97BB-7D0CF1603C2A}" name="12" dataDxfId="29">
      <calculatedColumnFormula>IFERROR(IF(1*$AL7&lt;1*AG$6,"",IF(AND(AG$5=2,LEN(SUBSTITUTE(MID($T7,SEARCH(";",SUBSTITUTE($T7,".",";",AG$6-1),1)+1,2),".",""))=1),"0" &amp; SUBSTITUTE(MID($T7,SEARCH(";",SUBSTITUTE($T7,".",";",AG$6-1),1)+1,2),".",""),SUBSTITUTE(MID($T7,SEARCH(";",SUBSTITUTE($T7,".",";",AG$6-1),1)+1,2),".",""))),"")</calculatedColumnFormula>
    </tableColumn>
    <tableColumn id="15" xr3:uid="{8E0E56F4-8FB9-48A9-A9C4-7AA05C18F36D}" name="13" dataDxfId="28">
      <calculatedColumnFormula>IFERROR(IF(1*$AL7&lt;1*AH$6,"",IF(AND(AH$5=2,LEN(SUBSTITUTE(MID($T7,SEARCH(";",SUBSTITUTE($T7,".",";",AH$6-1),1)+1,2),".",""))=1),"0" &amp; SUBSTITUTE(MID($T7,SEARCH(";",SUBSTITUTE($T7,".",";",AH$6-1),1)+1,2),".",""),SUBSTITUTE(MID($T7,SEARCH(";",SUBSTITUTE($T7,".",";",AH$6-1),1)+1,2),".",""))),"")</calculatedColumnFormula>
    </tableColumn>
    <tableColumn id="16" xr3:uid="{4C00203B-C993-4F93-8474-D39B9F1C6A7D}" name="14" dataDxfId="27">
      <calculatedColumnFormula>IFERROR(IF(1*$AL7&lt;1*AI$6,"",IF(AND(AI$5=2,LEN(SUBSTITUTE(MID($T7,SEARCH(";",SUBSTITUTE($T7,".",";",AI$6-1),1)+1,2),".",""))=1),"0" &amp; SUBSTITUTE(MID($T7,SEARCH(";",SUBSTITUTE($T7,".",";",AI$6-1),1)+1,2),".",""),SUBSTITUTE(MID($T7,SEARCH(";",SUBSTITUTE($T7,".",";",AI$6-1),1)+1,2),".",""))),"")</calculatedColumnFormula>
    </tableColumn>
    <tableColumn id="17" xr3:uid="{A16E3EDB-A414-4F82-8B2F-6E21A82C4ADD}" name="15" dataDxfId="26">
      <calculatedColumnFormula>IFERROR(IF(1*$AL7&lt;1*AJ$6,"",IF(AND(AJ$5=2,LEN(SUBSTITUTE(MID($T7,SEARCH(";",SUBSTITUTE($T7,".",";",AJ$6-1),1)+1,2),".",""))=1),"0" &amp; SUBSTITUTE(MID($T7,SEARCH(";",SUBSTITUTE($T7,".",";",AJ$6-1),1)+1,2),".",""),SUBSTITUTE(MID($T7,SEARCH(";",SUBSTITUTE($T7,".",";",AJ$6-1),1)+1,2),".",""))),"")</calculatedColumnFormula>
    </tableColumn>
    <tableColumn id="18" xr3:uid="{A5C16394-A0B5-4CBE-803F-5A33871D7091}" name="Concat" dataDxfId="25">
      <calculatedColumnFormula>V7&amp;W7&amp;X7&amp;Y7&amp;Z7&amp;AA7&amp;AB7&amp;AC7&amp;AD7&amp;AE7&amp;AF7&amp;AG7&amp;AH7&amp;AI7&amp;AJ7</calculatedColumnFormula>
    </tableColumn>
    <tableColumn id="19" xr3:uid="{54302CCD-8206-4339-A7E0-D67448EE8A98}" name="Level" dataDxfId="24">
      <calculatedColumnFormula>IFERROR(IF(B7&lt;&gt;"", MATCH(B7,E7:S7,0),""),"")</calculatedColumnFormula>
    </tableColumn>
    <tableColumn id="20" xr3:uid="{BD459B64-00F6-41DB-B22F-DAF359AC9F31}" name="&gt;9 check" dataDxfId="23">
      <calculatedColumnFormula>IF(ISNUMBER(AL7),IF(AL7=1,IF(LEN(T7)&gt;1,2,""),IF(LEN(RIGHT(T7,LEN(T7)-SEARCH(";",SUBSTITUTE(T7,".",";",AL7-1),1)))&gt;1,2,"")),"")</calculatedColumnFormula>
    </tableColumn>
    <tableColumn id="21" xr3:uid="{FC967541-D39A-4D38-9BE7-33AFFE91549B}" name="Sorted" dataDxfId="22">
      <calculatedColumnFormula>SMALL($U$7:$U$21,ROW(A7)-ROW($A$6))</calculatedColumnFormula>
    </tableColumn>
    <tableColumn id="22" xr3:uid="{2FC34C2D-EDE1-4AAC-9359-7E1C59F10A49}" name="Sorted Logical ID" dataDxfId="21">
      <calculatedColumnFormula>INDEX($T$7:$T$21,MATCH(AN7,$U$7:$U$21,0),1)</calculatedColumnFormula>
    </tableColumn>
    <tableColumn id="30" xr3:uid="{24E82A2B-A3E2-4266-9914-7B56C17B899E}" name="ID's" dataDxfId="20">
      <calculatedColumnFormula array="1">IF(AO7="","",INDEX($B$7:$B$21,MATCH(AO7,INPUT_temp,0),1))</calculatedColumnFormula>
    </tableColumn>
    <tableColumn id="23" xr3:uid="{9F171FB0-BF8E-487F-9290-133826C04B54}" name="Text" dataDxfId="19">
      <calculatedColumnFormula array="1">IFERROR(IF(INDEX(clearTable,MATCH(Calculation!AP7,changerange&amp;"",0),2)="","",INDEX(clearTable,MATCH(Calculation!AP7,changerange&amp;"",0),2)),"")</calculatedColumnFormula>
    </tableColumn>
    <tableColumn id="31" xr3:uid="{5B5E23B6-AF25-434B-A2FC-03B6CA0762E4}" name="reports to ID" dataDxfId="18">
      <calculatedColumnFormula array="1">IFERROR(IF(INDEX(clearTable,MATCH(Calculation!AP7,changerange&amp;"",0),3)="","",INDEX(clearTable,MATCH(Calculation!AP7,changerange&amp;"",0),3)),"")</calculatedColumnFormula>
    </tableColumn>
    <tableColumn id="24" xr3:uid="{262C54FB-75D2-42C8-9F0B-1A5925998E29}" name="Label" dataDxfId="17">
      <calculatedColumnFormula array="1">IFERROR(IF(INDEX(clearTable,MATCH(Calculation!AP7,changerange&amp;"",0),4)="","",INDEX(clearTable,MATCH(Calculation!AP7,changerange&amp;"",0),4)),"")</calculatedColumnFormula>
    </tableColumn>
    <tableColumn id="25" xr3:uid="{C3E9991C-E65E-46CB-B737-F8CE9F5003AE}" name="ID on" dataDxfId="16">
      <calculatedColumnFormula>AP7 &amp; " - " &amp;AQ7</calculatedColumnFormula>
    </tableColumn>
    <tableColumn id="26" xr3:uid="{21AB2BCD-133F-40C0-81D9-50B345277463}" name="count" dataDxfId="15">
      <calculatedColumnFormula array="1">IFERROR(IF(AND(LEN(AO7)&gt;0, AV7&gt;1),IF(MATCH(1,(IFERROR(SEARCH(AO7&amp;".",$AO$7:$AO$21),0)),0)&gt;0,""),""),maxL)</calculatedColumnFormula>
    </tableColumn>
    <tableColumn id="27" xr3:uid="{468DD2BE-E34C-4EDC-A4C7-57CE6921E78A}" name="Level Sorted" dataDxfId="14"/>
    <tableColumn id="28" xr3:uid="{D614D1E4-6761-4B5B-809C-E4210C78F6E1}" name="Table Row Where we can split on 2 sides" dataDxfId="13">
      <calculatedColumnFormula>IF(AV7=2,ROW(AV7)-ROW($AW$6),"")</calculatedColumnFormula>
    </tableColumn>
    <tableColumn id="29" xr3:uid="{40E69D1B-5CE4-41FB-9CC6-C6307381D485}" name="Parent" dataDxfId="12">
      <calculatedColumnFormula>IF(OR(AV7=1,AV7=""),"",LEFT(SUBSTITUTE(AO7,".",";",AV7-1),SEARCH(";",SUBSTITUTE(AO7,".",";",AV7-1),1)-1))</calculatedColumnFormula>
    </tableColumn>
    <tableColumn id="33" xr3:uid="{64CD4E6B-2873-4D92-9532-895A1CF1EC7D}" name="Last one in the branch?" dataDxfId="11">
      <calculatedColumnFormula>IF(AV7="","",IF(AND(AV8&gt;AV7,AV8&lt;&gt;""),"",1))</calculatedColumnFormula>
    </tableColumn>
    <tableColumn id="34" xr3:uid="{5C28F25F-E562-4909-8749-43EEB2DC40A9}" name="Probability " dataDxfId="10">
      <calculatedColumnFormula>IF(AV7="","",IF(AV7=1,1,IF(AY7=1,"",AS7*INDEX($AS6:AS$7,MATCH(AX7,$AO6:AO$7,0),1))))</calculatedColumnFormula>
    </tableColumn>
    <tableColumn id="32" xr3:uid="{4B67F1F7-0E92-49FA-9D32-842CF1AF5988}" name="Final Probability_x000a_If applied" dataDxfId="9">
      <calculatedColumnFormula array="1">IF(AW7="","",IF(AW7=1,1,IF(AZ7=1,"",AT7*INDEX($AZ6:BA$7,MATCH(AY7,""&amp;$AO6:AP$7,0),1))))</calculatedColumnFormula>
    </tableColumn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92A0A56-D251-4CA5-884E-7C23F36FB328}" name="Table4" displayName="Table4" ref="BF6:BK21" totalsRowShown="0" headerRowDxfId="8" dataDxfId="7" tableBorderDxfId="6">
  <tableColumns count="6">
    <tableColumn id="1" xr3:uid="{971059D8-80FB-441A-B77E-4F9322E16A49}" name="middle Y ô" dataDxfId="5"/>
    <tableColumn id="2" xr3:uid="{F92647B4-0702-4D0A-A54F-4D698FB515D5}" name="last - Y ô" dataDxfId="4">
      <calculatedColumnFormula>IF(ISNUMBER(AU7),COUNT($AU$7:AU7),"")</calculatedColumnFormula>
    </tableColumn>
    <tableColumn id="3" xr3:uid="{68270467-C92A-40B2-B5D9-40CDD674E363}" name="X" dataDxfId="3">
      <calculatedColumnFormula>IF(ISNUMBER(AV7),AV7-1,"")</calculatedColumnFormula>
    </tableColumn>
    <tableColumn id="4" xr3:uid="{B9456CBF-5556-4B9C-B4C1-9E65DF8A00C0}" name="Y" dataDxfId="2">
      <calculatedColumnFormula>IF(AO7&lt;&gt;"",IF(IF(ISNUMBER(BF7),BF7,BG7)&lt;1,0,IF(ISNUMBER(BF7),BF7,BG7)-1),"")</calculatedColumnFormula>
    </tableColumn>
    <tableColumn id="5" xr3:uid="{2948C2D0-6160-4593-B8C5-18C061A9F616}" name="X2" dataDxfId="1">
      <calculatedColumnFormula>IFERROR(IF($BS$18=FALSE,BI7*(IF(AND(ISNUMBER($BS$21),$BS$21&gt;0),$BS$21+$BS$19,1.4*$BS$19)),BH7*(IF(AND(ISNUMBER($BS$22),$BS$22&gt;0),$BS$22+$BS$19,1.4*$BS$19)))+30,"")</calculatedColumnFormula>
    </tableColumn>
    <tableColumn id="6" xr3:uid="{D029AF62-008C-418F-B59D-3718F18CC555}" name="Y3" dataDxfId="0">
      <calculatedColumnFormula>IFERROR(IF($BS$18=FALSE,BH7*(IF(AND(ISNUMBER($BS$22),$BS$22&gt;0),$BS$22+$BS$20,1.4*$BS$20)),BI7*(IF(AND(ISNUMBER($BS$21),$BS$21&gt;0),$BS$21+$BS$20,1.4*$BS$20)))+20,"")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2AEBA-E1D2-45A8-95F5-5746F03D4289}">
  <sheetPr codeName="Sheet3">
    <pageSetUpPr fitToPage="1"/>
  </sheetPr>
  <dimension ref="A1:AI508"/>
  <sheetViews>
    <sheetView showGridLines="0" showRowColHeaders="0" tabSelected="1" zoomScaleNormal="100" workbookViewId="0">
      <pane ySplit="8" topLeftCell="A9" activePane="bottomLeft" state="frozen"/>
      <selection pane="bottomLeft" activeCell="A9" sqref="A9"/>
    </sheetView>
  </sheetViews>
  <sheetFormatPr defaultColWidth="9.140625" defaultRowHeight="15" x14ac:dyDescent="0.25"/>
  <cols>
    <col min="1" max="1" width="3.7109375" style="22" customWidth="1"/>
    <col min="2" max="2" width="8.7109375" style="84" customWidth="1"/>
    <col min="3" max="3" width="22.42578125" customWidth="1"/>
    <col min="4" max="4" width="8.7109375" style="84" customWidth="1"/>
    <col min="5" max="5" width="14.7109375" style="46" customWidth="1"/>
    <col min="6" max="6" width="0.28515625" style="46" customWidth="1"/>
    <col min="7" max="7" width="8.7109375" style="43" customWidth="1"/>
    <col min="8" max="12" width="14.7109375" style="25" customWidth="1"/>
    <col min="13" max="13" width="8.7109375" style="25" customWidth="1"/>
    <col min="14" max="16" width="14.7109375" style="25" customWidth="1"/>
    <col min="17" max="17" width="12.7109375" style="25" customWidth="1"/>
    <col min="18" max="18" width="8.7109375" style="25" customWidth="1"/>
    <col min="19" max="16384" width="9.140625" style="25"/>
  </cols>
  <sheetData>
    <row r="1" spans="1:35" s="16" customFormat="1" ht="6.75" customHeight="1" x14ac:dyDescent="0.25">
      <c r="B1" s="81"/>
      <c r="D1" s="81"/>
      <c r="E1" s="44"/>
      <c r="F1" s="44"/>
      <c r="G1" s="40"/>
    </row>
    <row r="2" spans="1:35" s="26" customFormat="1" ht="20.100000000000001" customHeight="1" x14ac:dyDescent="0.25">
      <c r="A2" s="17"/>
      <c r="B2" s="82"/>
      <c r="C2" s="151" t="s">
        <v>162</v>
      </c>
      <c r="D2" s="82"/>
      <c r="E2" s="41"/>
      <c r="F2" s="41"/>
      <c r="G2" s="41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</row>
    <row r="3" spans="1:35" s="27" customFormat="1" ht="24" customHeight="1" x14ac:dyDescent="0.25">
      <c r="A3" s="19"/>
      <c r="B3" s="20"/>
      <c r="C3" s="85" t="s">
        <v>55</v>
      </c>
      <c r="D3" s="20"/>
      <c r="E3" s="42"/>
      <c r="F3" s="42"/>
      <c r="G3" s="42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</row>
    <row r="4" spans="1:35" s="21" customFormat="1" ht="5.0999999999999996" customHeight="1" x14ac:dyDescent="0.25">
      <c r="A4" s="19"/>
      <c r="B4" s="83"/>
      <c r="C4" s="22"/>
      <c r="D4" s="83"/>
      <c r="E4" s="45"/>
      <c r="F4" s="45"/>
      <c r="G4" s="38"/>
    </row>
    <row r="5" spans="1:35" s="21" customFormat="1" ht="15" hidden="1" customHeight="1" x14ac:dyDescent="0.25">
      <c r="B5" s="19"/>
      <c r="C5" s="108" t="s">
        <v>12</v>
      </c>
      <c r="D5" s="89">
        <v>75</v>
      </c>
      <c r="E5" s="106" t="str">
        <f>"Distance " &amp; IF(vertical,"H ↔:","V ↕")</f>
        <v>Distance V ↕</v>
      </c>
      <c r="F5" s="116"/>
      <c r="G5" s="130">
        <v>30</v>
      </c>
      <c r="H5" s="120" t="s">
        <v>19</v>
      </c>
      <c r="I5" s="121" t="s">
        <v>41</v>
      </c>
      <c r="J5" s="90" t="s">
        <v>42</v>
      </c>
      <c r="K5" s="89" t="s">
        <v>56</v>
      </c>
      <c r="L5" s="90" t="s">
        <v>63</v>
      </c>
      <c r="M5" s="89">
        <v>8</v>
      </c>
      <c r="N5" s="90" t="s">
        <v>18</v>
      </c>
      <c r="O5" s="91" t="s">
        <v>60</v>
      </c>
    </row>
    <row r="6" spans="1:35" s="21" customFormat="1" ht="15" hidden="1" customHeight="1" x14ac:dyDescent="0.25">
      <c r="B6" s="19"/>
      <c r="C6" s="109" t="s">
        <v>13</v>
      </c>
      <c r="D6" s="92">
        <v>30</v>
      </c>
      <c r="E6" s="107" t="str">
        <f>"Distance " &amp; IF(vertical,"V ↕:","H ↔")</f>
        <v>Distance H ↔</v>
      </c>
      <c r="F6" s="116"/>
      <c r="G6" s="131">
        <v>20</v>
      </c>
      <c r="H6" s="93" t="s">
        <v>119</v>
      </c>
      <c r="I6" s="92" t="s">
        <v>115</v>
      </c>
      <c r="J6" s="120" t="s">
        <v>120</v>
      </c>
      <c r="K6" s="121" t="s">
        <v>26</v>
      </c>
      <c r="L6" s="94" t="s">
        <v>62</v>
      </c>
      <c r="M6" s="92">
        <v>9</v>
      </c>
      <c r="N6" s="93" t="s">
        <v>43</v>
      </c>
      <c r="O6" s="95" t="s">
        <v>44</v>
      </c>
    </row>
    <row r="7" spans="1:35" s="21" customFormat="1" ht="5.0999999999999996" hidden="1" customHeight="1" x14ac:dyDescent="0.25">
      <c r="A7" s="19"/>
      <c r="B7" s="83"/>
      <c r="C7" s="22"/>
      <c r="D7" s="83"/>
      <c r="E7" s="45"/>
      <c r="F7" s="45"/>
      <c r="G7" s="38"/>
    </row>
    <row r="8" spans="1:35" s="127" customFormat="1" ht="30" customHeight="1" x14ac:dyDescent="0.25">
      <c r="A8" s="28"/>
      <c r="B8" s="122" t="s">
        <v>78</v>
      </c>
      <c r="C8" s="123" t="s">
        <v>40</v>
      </c>
      <c r="D8" s="124" t="s">
        <v>95</v>
      </c>
      <c r="E8" s="125" t="s">
        <v>113</v>
      </c>
      <c r="F8" s="126"/>
      <c r="G8" s="126"/>
      <c r="P8" s="128" t="str">
        <f>IF(Q8="","","Error Check:")</f>
        <v/>
      </c>
      <c r="Q8" s="129" t="str">
        <f>IF(Calculation!BV6&gt;0,"Not all ID is unique!",IF(Calculation!BW6&gt;0,"There is data but no ID assigned!",IF(Calculation!BX6&gt;0,"Too many levels. Maximum is 15 levels.","")))</f>
        <v/>
      </c>
    </row>
    <row r="9" spans="1:35" s="39" customFormat="1" x14ac:dyDescent="0.25">
      <c r="A9" s="21"/>
      <c r="B9" s="117" t="s">
        <v>0</v>
      </c>
      <c r="C9" s="118" t="s">
        <v>124</v>
      </c>
      <c r="D9" s="119" t="s">
        <v>125</v>
      </c>
      <c r="E9" s="119" t="s">
        <v>125</v>
      </c>
      <c r="F9" s="60"/>
      <c r="I9" s="24"/>
    </row>
    <row r="10" spans="1:35" s="24" customFormat="1" x14ac:dyDescent="0.25">
      <c r="A10" s="21"/>
      <c r="B10" s="87" t="s">
        <v>22</v>
      </c>
      <c r="C10" s="61" t="s">
        <v>139</v>
      </c>
      <c r="D10" s="62" t="s">
        <v>0</v>
      </c>
      <c r="E10" s="62" t="s">
        <v>126</v>
      </c>
      <c r="F10" s="60"/>
      <c r="G10" s="39"/>
    </row>
    <row r="11" spans="1:35" s="24" customFormat="1" x14ac:dyDescent="0.25">
      <c r="A11" s="21"/>
      <c r="B11" s="87" t="s">
        <v>31</v>
      </c>
      <c r="C11" s="61" t="s">
        <v>127</v>
      </c>
      <c r="D11" s="62" t="s">
        <v>0</v>
      </c>
      <c r="E11" s="62" t="s">
        <v>128</v>
      </c>
      <c r="F11" s="60"/>
      <c r="G11" s="39"/>
    </row>
    <row r="12" spans="1:35" s="24" customFormat="1" x14ac:dyDescent="0.25">
      <c r="A12" s="21"/>
      <c r="B12" s="87" t="s">
        <v>129</v>
      </c>
      <c r="C12" s="61" t="s">
        <v>140</v>
      </c>
      <c r="D12" s="62" t="s">
        <v>125</v>
      </c>
      <c r="E12" s="62" t="s">
        <v>125</v>
      </c>
      <c r="F12" s="60"/>
      <c r="G12" s="39"/>
      <c r="M12" s="64"/>
    </row>
    <row r="13" spans="1:35" s="24" customFormat="1" x14ac:dyDescent="0.25">
      <c r="A13" s="21"/>
      <c r="B13" s="87" t="s">
        <v>130</v>
      </c>
      <c r="C13" s="61" t="s">
        <v>144</v>
      </c>
      <c r="D13" s="62" t="s">
        <v>129</v>
      </c>
      <c r="E13" s="62" t="s">
        <v>145</v>
      </c>
      <c r="F13" s="60"/>
      <c r="G13" s="39"/>
    </row>
    <row r="14" spans="1:35" s="24" customFormat="1" x14ac:dyDescent="0.25">
      <c r="A14" s="21"/>
      <c r="B14" s="87" t="s">
        <v>131</v>
      </c>
      <c r="C14" s="61" t="s">
        <v>132</v>
      </c>
      <c r="D14" s="62" t="s">
        <v>130</v>
      </c>
      <c r="E14" s="62" t="s">
        <v>145</v>
      </c>
      <c r="F14" s="60"/>
      <c r="G14" s="39"/>
    </row>
    <row r="15" spans="1:35" s="24" customFormat="1" x14ac:dyDescent="0.25">
      <c r="A15" s="21"/>
      <c r="B15" s="87" t="s">
        <v>133</v>
      </c>
      <c r="C15" s="61" t="s">
        <v>134</v>
      </c>
      <c r="D15" s="62" t="s">
        <v>130</v>
      </c>
      <c r="E15" s="62" t="s">
        <v>146</v>
      </c>
      <c r="F15" s="60"/>
      <c r="G15" s="39"/>
    </row>
    <row r="16" spans="1:35" s="24" customFormat="1" x14ac:dyDescent="0.25">
      <c r="A16" s="21"/>
      <c r="B16" s="87" t="s">
        <v>147</v>
      </c>
      <c r="C16" s="61" t="s">
        <v>163</v>
      </c>
      <c r="D16" s="62" t="s">
        <v>129</v>
      </c>
      <c r="E16" s="62" t="s">
        <v>146</v>
      </c>
      <c r="F16" s="60"/>
      <c r="G16" s="39"/>
    </row>
    <row r="17" spans="1:16" s="24" customFormat="1" x14ac:dyDescent="0.25">
      <c r="A17" s="21"/>
      <c r="B17" s="87" t="s">
        <v>148</v>
      </c>
      <c r="C17" s="61" t="s">
        <v>149</v>
      </c>
      <c r="D17" s="62" t="s">
        <v>147</v>
      </c>
      <c r="E17" s="62" t="s">
        <v>0</v>
      </c>
      <c r="F17" s="60"/>
      <c r="G17" s="39"/>
    </row>
    <row r="18" spans="1:16" s="24" customFormat="1" x14ac:dyDescent="0.25">
      <c r="A18" s="21"/>
      <c r="B18" s="87"/>
      <c r="C18" s="61"/>
      <c r="D18" s="62"/>
      <c r="E18" s="62"/>
      <c r="F18" s="60"/>
      <c r="G18" s="39"/>
    </row>
    <row r="19" spans="1:16" s="24" customFormat="1" x14ac:dyDescent="0.25">
      <c r="A19" s="21"/>
      <c r="B19" s="87"/>
      <c r="C19" s="61"/>
      <c r="D19" s="62"/>
      <c r="E19" s="62"/>
      <c r="F19" s="60"/>
      <c r="G19" s="39"/>
    </row>
    <row r="20" spans="1:16" s="24" customFormat="1" x14ac:dyDescent="0.25">
      <c r="A20" s="21"/>
      <c r="B20" s="141"/>
      <c r="C20" s="142"/>
      <c r="D20" s="143"/>
      <c r="E20" s="143"/>
      <c r="F20" s="60"/>
      <c r="G20" s="39"/>
    </row>
    <row r="21" spans="1:16" s="24" customFormat="1" x14ac:dyDescent="0.25">
      <c r="A21" s="21"/>
      <c r="B21" s="173"/>
      <c r="C21" s="174"/>
      <c r="D21" s="175"/>
      <c r="E21" s="175"/>
      <c r="F21" s="60"/>
      <c r="G21" s="39"/>
      <c r="L21" s="140"/>
    </row>
    <row r="22" spans="1:16" s="24" customFormat="1" x14ac:dyDescent="0.25">
      <c r="A22" s="21"/>
      <c r="B22" s="173"/>
      <c r="C22" s="174"/>
      <c r="D22" s="175"/>
      <c r="E22" s="175"/>
      <c r="F22" s="60"/>
      <c r="G22" s="39"/>
    </row>
    <row r="23" spans="1:16" s="24" customFormat="1" x14ac:dyDescent="0.25">
      <c r="A23" s="21"/>
      <c r="B23" s="173"/>
      <c r="C23" s="174"/>
      <c r="D23" s="175"/>
      <c r="E23" s="175"/>
      <c r="F23" s="60"/>
      <c r="G23" s="39"/>
    </row>
    <row r="24" spans="1:16" s="24" customFormat="1" x14ac:dyDescent="0.25">
      <c r="A24" s="21"/>
      <c r="B24" s="144"/>
      <c r="C24" s="145" t="s">
        <v>125</v>
      </c>
      <c r="D24" s="146" t="s">
        <v>125</v>
      </c>
      <c r="E24" s="146" t="s">
        <v>125</v>
      </c>
      <c r="F24" s="60"/>
      <c r="G24" s="39"/>
    </row>
    <row r="25" spans="1:16" s="24" customFormat="1" x14ac:dyDescent="0.25">
      <c r="A25" s="21"/>
      <c r="B25" s="147"/>
      <c r="C25" s="148" t="s">
        <v>125</v>
      </c>
      <c r="D25" s="149" t="s">
        <v>125</v>
      </c>
      <c r="E25" s="149" t="s">
        <v>125</v>
      </c>
      <c r="F25" s="60"/>
      <c r="G25" s="39"/>
      <c r="L25" s="140"/>
      <c r="N25" s="140"/>
      <c r="P25" s="140"/>
    </row>
    <row r="26" spans="1:16" s="24" customFormat="1" x14ac:dyDescent="0.25">
      <c r="A26" s="21"/>
      <c r="B26" s="147"/>
      <c r="C26" s="148" t="s">
        <v>125</v>
      </c>
      <c r="D26" s="149" t="s">
        <v>125</v>
      </c>
      <c r="E26" s="149" t="s">
        <v>125</v>
      </c>
      <c r="F26" s="60"/>
      <c r="G26" s="39"/>
    </row>
    <row r="27" spans="1:16" s="24" customFormat="1" x14ac:dyDescent="0.25">
      <c r="A27" s="21"/>
      <c r="B27" s="147"/>
      <c r="C27" s="148" t="s">
        <v>125</v>
      </c>
      <c r="D27" s="149" t="s">
        <v>125</v>
      </c>
      <c r="E27" s="149" t="s">
        <v>125</v>
      </c>
      <c r="F27" s="60"/>
      <c r="G27" s="39"/>
    </row>
    <row r="28" spans="1:16" s="24" customFormat="1" x14ac:dyDescent="0.25">
      <c r="A28" s="21"/>
      <c r="B28" s="147"/>
      <c r="C28" s="148" t="s">
        <v>125</v>
      </c>
      <c r="D28" s="149" t="s">
        <v>125</v>
      </c>
      <c r="E28" s="149" t="s">
        <v>125</v>
      </c>
      <c r="F28" s="60"/>
      <c r="G28" s="39"/>
    </row>
    <row r="29" spans="1:16" s="24" customFormat="1" x14ac:dyDescent="0.25">
      <c r="A29" s="21"/>
      <c r="B29" s="147"/>
      <c r="C29" s="148"/>
      <c r="D29" s="149"/>
      <c r="E29" s="149"/>
      <c r="F29" s="60"/>
      <c r="G29" s="39"/>
    </row>
    <row r="30" spans="1:16" s="24" customFormat="1" x14ac:dyDescent="0.25">
      <c r="A30" s="21"/>
      <c r="B30" s="147"/>
      <c r="C30" s="148"/>
      <c r="D30" s="149"/>
      <c r="E30" s="149"/>
      <c r="F30" s="60"/>
      <c r="G30" s="39"/>
    </row>
    <row r="31" spans="1:16" s="24" customFormat="1" x14ac:dyDescent="0.25">
      <c r="A31" s="21"/>
      <c r="B31" s="147"/>
      <c r="C31" s="148"/>
      <c r="D31" s="149"/>
      <c r="E31" s="149"/>
      <c r="F31" s="60"/>
      <c r="G31" s="39"/>
    </row>
    <row r="32" spans="1:16" s="24" customFormat="1" x14ac:dyDescent="0.25">
      <c r="A32" s="21"/>
      <c r="B32" s="147"/>
      <c r="C32" s="148"/>
      <c r="D32" s="149"/>
      <c r="E32" s="149"/>
      <c r="F32" s="60"/>
      <c r="G32" s="39"/>
    </row>
    <row r="33" spans="1:9" s="24" customFormat="1" x14ac:dyDescent="0.25">
      <c r="A33" s="21"/>
      <c r="B33" s="147"/>
      <c r="C33" s="148"/>
      <c r="D33" s="149"/>
      <c r="E33" s="149"/>
      <c r="F33" s="60"/>
      <c r="G33" s="39"/>
    </row>
    <row r="34" spans="1:9" s="24" customFormat="1" x14ac:dyDescent="0.25">
      <c r="A34" s="21"/>
      <c r="B34" s="147"/>
      <c r="C34" s="148"/>
      <c r="D34" s="149"/>
      <c r="E34" s="149"/>
      <c r="F34" s="60"/>
      <c r="G34" s="39"/>
    </row>
    <row r="35" spans="1:9" s="24" customFormat="1" x14ac:dyDescent="0.25">
      <c r="A35" s="21"/>
      <c r="B35" s="147"/>
      <c r="C35" s="148"/>
      <c r="D35" s="149"/>
      <c r="E35" s="149"/>
      <c r="F35" s="60"/>
      <c r="G35" s="39"/>
    </row>
    <row r="36" spans="1:9" s="24" customFormat="1" x14ac:dyDescent="0.25">
      <c r="A36" s="21"/>
      <c r="B36" s="147"/>
      <c r="C36" s="148"/>
      <c r="D36" s="149"/>
      <c r="E36" s="149"/>
      <c r="F36" s="60"/>
      <c r="G36" s="39"/>
    </row>
    <row r="37" spans="1:9" s="24" customFormat="1" x14ac:dyDescent="0.25">
      <c r="A37" s="22"/>
      <c r="B37" s="147"/>
      <c r="C37" s="148"/>
      <c r="D37" s="149"/>
      <c r="E37" s="149"/>
      <c r="F37" s="60"/>
      <c r="G37" s="39"/>
      <c r="H37" s="88"/>
    </row>
    <row r="38" spans="1:9" s="24" customFormat="1" x14ac:dyDescent="0.25">
      <c r="A38" s="22"/>
      <c r="B38" s="147"/>
      <c r="C38" s="148"/>
      <c r="D38" s="149"/>
      <c r="E38" s="149"/>
      <c r="F38" s="60"/>
      <c r="G38" s="39"/>
    </row>
    <row r="39" spans="1:9" s="24" customFormat="1" x14ac:dyDescent="0.25">
      <c r="A39" s="22"/>
      <c r="B39" s="147"/>
      <c r="C39" s="148"/>
      <c r="D39" s="149"/>
      <c r="E39" s="149"/>
      <c r="F39" s="60"/>
      <c r="G39" s="39"/>
      <c r="I39" s="25"/>
    </row>
    <row r="40" spans="1:9" x14ac:dyDescent="0.25">
      <c r="B40" s="147"/>
      <c r="C40" s="148"/>
      <c r="D40" s="149"/>
      <c r="E40" s="149"/>
      <c r="F40" s="60"/>
    </row>
    <row r="41" spans="1:9" x14ac:dyDescent="0.25">
      <c r="B41" s="147"/>
      <c r="C41" s="148"/>
      <c r="D41" s="149"/>
      <c r="E41" s="149"/>
      <c r="F41" s="60"/>
    </row>
    <row r="42" spans="1:9" x14ac:dyDescent="0.25">
      <c r="B42" s="147"/>
      <c r="C42" s="148"/>
      <c r="D42" s="149"/>
      <c r="E42" s="149"/>
      <c r="F42" s="60"/>
    </row>
    <row r="43" spans="1:9" x14ac:dyDescent="0.25">
      <c r="B43" s="147"/>
      <c r="C43" s="148"/>
      <c r="D43" s="149"/>
      <c r="E43" s="149"/>
      <c r="F43" s="60"/>
    </row>
    <row r="44" spans="1:9" x14ac:dyDescent="0.25">
      <c r="B44" s="147"/>
      <c r="C44" s="148"/>
      <c r="D44" s="149"/>
      <c r="E44" s="149"/>
      <c r="F44" s="60"/>
    </row>
    <row r="45" spans="1:9" x14ac:dyDescent="0.25">
      <c r="B45" s="147"/>
      <c r="C45" s="148"/>
      <c r="D45" s="149"/>
      <c r="E45" s="149"/>
      <c r="F45" s="60"/>
    </row>
    <row r="46" spans="1:9" x14ac:dyDescent="0.25">
      <c r="B46" s="147"/>
      <c r="C46" s="148"/>
      <c r="D46" s="149"/>
      <c r="E46" s="149"/>
      <c r="F46" s="60"/>
    </row>
    <row r="47" spans="1:9" x14ac:dyDescent="0.25">
      <c r="B47" s="147"/>
      <c r="C47" s="148"/>
      <c r="D47" s="149"/>
      <c r="E47" s="149"/>
      <c r="F47" s="60"/>
    </row>
    <row r="48" spans="1:9" x14ac:dyDescent="0.25">
      <c r="B48" s="147"/>
      <c r="C48" s="148"/>
      <c r="D48" s="149"/>
      <c r="E48" s="149"/>
      <c r="F48" s="60"/>
    </row>
    <row r="49" spans="2:6" x14ac:dyDescent="0.25">
      <c r="B49" s="147"/>
      <c r="C49" s="148"/>
      <c r="D49" s="149"/>
      <c r="E49" s="149"/>
      <c r="F49" s="60"/>
    </row>
    <row r="50" spans="2:6" x14ac:dyDescent="0.25">
      <c r="B50" s="147"/>
      <c r="C50" s="148"/>
      <c r="D50" s="149"/>
      <c r="E50" s="149"/>
      <c r="F50" s="60"/>
    </row>
    <row r="51" spans="2:6" x14ac:dyDescent="0.25">
      <c r="B51" s="147"/>
      <c r="C51" s="148"/>
      <c r="D51" s="149"/>
      <c r="E51" s="149"/>
      <c r="F51" s="60"/>
    </row>
    <row r="52" spans="2:6" x14ac:dyDescent="0.25">
      <c r="B52" s="147"/>
      <c r="C52" s="148"/>
      <c r="D52" s="149"/>
      <c r="E52" s="149"/>
      <c r="F52" s="60"/>
    </row>
    <row r="53" spans="2:6" x14ac:dyDescent="0.25">
      <c r="B53" s="147"/>
      <c r="C53" s="148"/>
      <c r="D53" s="149"/>
      <c r="E53" s="149"/>
      <c r="F53" s="60"/>
    </row>
    <row r="54" spans="2:6" x14ac:dyDescent="0.25">
      <c r="B54" s="147"/>
      <c r="C54" s="148"/>
      <c r="D54" s="149"/>
      <c r="E54" s="149"/>
      <c r="F54" s="60"/>
    </row>
    <row r="55" spans="2:6" x14ac:dyDescent="0.25">
      <c r="B55" s="147"/>
      <c r="C55" s="148"/>
      <c r="D55" s="149"/>
      <c r="E55" s="149"/>
      <c r="F55" s="60"/>
    </row>
    <row r="56" spans="2:6" x14ac:dyDescent="0.25">
      <c r="B56" s="147"/>
      <c r="C56" s="148"/>
      <c r="D56" s="149"/>
      <c r="E56" s="149"/>
      <c r="F56" s="60"/>
    </row>
    <row r="57" spans="2:6" x14ac:dyDescent="0.25">
      <c r="B57" s="147"/>
      <c r="C57" s="148"/>
      <c r="D57" s="149"/>
      <c r="E57" s="149"/>
      <c r="F57" s="60"/>
    </row>
    <row r="58" spans="2:6" x14ac:dyDescent="0.25">
      <c r="B58" s="147"/>
      <c r="C58" s="148"/>
      <c r="D58" s="149"/>
      <c r="E58" s="149"/>
      <c r="F58" s="60"/>
    </row>
    <row r="59" spans="2:6" x14ac:dyDescent="0.25">
      <c r="B59" s="147"/>
      <c r="C59" s="148"/>
      <c r="D59" s="149"/>
      <c r="E59" s="149"/>
      <c r="F59" s="60"/>
    </row>
    <row r="60" spans="2:6" x14ac:dyDescent="0.25">
      <c r="B60" s="147"/>
      <c r="C60" s="148"/>
      <c r="D60" s="149"/>
      <c r="E60" s="149"/>
      <c r="F60" s="60"/>
    </row>
    <row r="61" spans="2:6" x14ac:dyDescent="0.25">
      <c r="B61" s="147"/>
      <c r="C61" s="148"/>
      <c r="D61" s="149"/>
      <c r="E61" s="149"/>
      <c r="F61" s="60"/>
    </row>
    <row r="62" spans="2:6" x14ac:dyDescent="0.25">
      <c r="B62" s="147"/>
      <c r="C62" s="148"/>
      <c r="D62" s="149"/>
      <c r="E62" s="149"/>
      <c r="F62" s="60"/>
    </row>
    <row r="63" spans="2:6" x14ac:dyDescent="0.25">
      <c r="B63" s="147"/>
      <c r="C63" s="148"/>
      <c r="D63" s="149"/>
      <c r="E63" s="149"/>
      <c r="F63" s="60"/>
    </row>
    <row r="64" spans="2:6" x14ac:dyDescent="0.25">
      <c r="B64" s="147"/>
      <c r="C64" s="148"/>
      <c r="D64" s="149"/>
      <c r="E64" s="149"/>
      <c r="F64" s="60"/>
    </row>
    <row r="65" spans="2:6" x14ac:dyDescent="0.25">
      <c r="B65" s="147"/>
      <c r="C65" s="148"/>
      <c r="D65" s="149"/>
      <c r="E65" s="149"/>
      <c r="F65" s="60"/>
    </row>
    <row r="66" spans="2:6" x14ac:dyDescent="0.25">
      <c r="B66" s="147"/>
      <c r="C66" s="148"/>
      <c r="D66" s="149"/>
      <c r="E66" s="149"/>
      <c r="F66" s="60"/>
    </row>
    <row r="67" spans="2:6" x14ac:dyDescent="0.25">
      <c r="B67" s="147"/>
      <c r="C67" s="148"/>
      <c r="D67" s="149"/>
      <c r="E67" s="149"/>
      <c r="F67" s="60"/>
    </row>
    <row r="68" spans="2:6" x14ac:dyDescent="0.25">
      <c r="B68" s="147"/>
      <c r="C68" s="148"/>
      <c r="D68" s="149"/>
      <c r="E68" s="149"/>
      <c r="F68" s="60"/>
    </row>
    <row r="69" spans="2:6" x14ac:dyDescent="0.25">
      <c r="B69" s="147"/>
      <c r="C69" s="148"/>
      <c r="D69" s="149"/>
      <c r="E69" s="149"/>
      <c r="F69" s="60"/>
    </row>
    <row r="70" spans="2:6" x14ac:dyDescent="0.25">
      <c r="B70" s="147"/>
      <c r="C70" s="148"/>
      <c r="D70" s="149"/>
      <c r="E70" s="149"/>
      <c r="F70" s="60"/>
    </row>
    <row r="71" spans="2:6" x14ac:dyDescent="0.25">
      <c r="B71" s="147"/>
      <c r="C71" s="148"/>
      <c r="D71" s="149"/>
      <c r="E71" s="149"/>
      <c r="F71" s="60"/>
    </row>
    <row r="72" spans="2:6" x14ac:dyDescent="0.25">
      <c r="B72" s="147"/>
      <c r="C72" s="148"/>
      <c r="D72" s="149"/>
      <c r="E72" s="149"/>
      <c r="F72" s="60"/>
    </row>
    <row r="73" spans="2:6" x14ac:dyDescent="0.25">
      <c r="B73" s="147"/>
      <c r="C73" s="148"/>
      <c r="D73" s="149"/>
      <c r="E73" s="149"/>
      <c r="F73" s="60"/>
    </row>
    <row r="74" spans="2:6" x14ac:dyDescent="0.25">
      <c r="B74" s="147"/>
      <c r="C74" s="148"/>
      <c r="D74" s="149"/>
      <c r="E74" s="149"/>
      <c r="F74" s="60"/>
    </row>
    <row r="75" spans="2:6" x14ac:dyDescent="0.25">
      <c r="B75" s="147"/>
      <c r="C75" s="148"/>
      <c r="D75" s="149"/>
      <c r="E75" s="149"/>
      <c r="F75" s="60"/>
    </row>
    <row r="76" spans="2:6" x14ac:dyDescent="0.25">
      <c r="B76" s="147"/>
      <c r="C76" s="148"/>
      <c r="D76" s="149"/>
      <c r="E76" s="149"/>
      <c r="F76" s="60"/>
    </row>
    <row r="77" spans="2:6" x14ac:dyDescent="0.25">
      <c r="B77" s="147"/>
      <c r="C77" s="148"/>
      <c r="D77" s="149"/>
      <c r="E77" s="149"/>
      <c r="F77" s="60"/>
    </row>
    <row r="78" spans="2:6" x14ac:dyDescent="0.25">
      <c r="B78" s="147"/>
      <c r="C78" s="148"/>
      <c r="D78" s="149"/>
      <c r="E78" s="149"/>
      <c r="F78" s="60"/>
    </row>
    <row r="79" spans="2:6" x14ac:dyDescent="0.25">
      <c r="B79" s="147"/>
      <c r="C79" s="148"/>
      <c r="D79" s="149"/>
      <c r="E79" s="149"/>
      <c r="F79" s="60"/>
    </row>
    <row r="80" spans="2:6" x14ac:dyDescent="0.25">
      <c r="B80" s="147"/>
      <c r="C80" s="148"/>
      <c r="D80" s="149"/>
      <c r="E80" s="149"/>
      <c r="F80" s="60"/>
    </row>
    <row r="81" spans="2:6" x14ac:dyDescent="0.25">
      <c r="B81" s="147"/>
      <c r="C81" s="148"/>
      <c r="D81" s="149"/>
      <c r="E81" s="149"/>
      <c r="F81" s="60"/>
    </row>
    <row r="82" spans="2:6" x14ac:dyDescent="0.25">
      <c r="B82" s="147"/>
      <c r="C82" s="148"/>
      <c r="D82" s="149"/>
      <c r="E82" s="149"/>
      <c r="F82" s="60"/>
    </row>
    <row r="83" spans="2:6" x14ac:dyDescent="0.25">
      <c r="B83" s="147"/>
      <c r="C83" s="148"/>
      <c r="D83" s="149"/>
      <c r="E83" s="149"/>
      <c r="F83" s="60"/>
    </row>
    <row r="84" spans="2:6" x14ac:dyDescent="0.25">
      <c r="B84" s="147"/>
      <c r="C84" s="148"/>
      <c r="D84" s="149"/>
      <c r="E84" s="149"/>
      <c r="F84" s="60"/>
    </row>
    <row r="85" spans="2:6" x14ac:dyDescent="0.25">
      <c r="B85" s="147"/>
      <c r="C85" s="148"/>
      <c r="D85" s="149"/>
      <c r="E85" s="149"/>
      <c r="F85" s="60"/>
    </row>
    <row r="86" spans="2:6" x14ac:dyDescent="0.25">
      <c r="B86" s="147"/>
      <c r="C86" s="148"/>
      <c r="D86" s="149"/>
      <c r="E86" s="149"/>
      <c r="F86" s="60"/>
    </row>
    <row r="87" spans="2:6" x14ac:dyDescent="0.25">
      <c r="B87" s="147"/>
      <c r="C87" s="148"/>
      <c r="D87" s="149"/>
      <c r="E87" s="149"/>
      <c r="F87" s="60"/>
    </row>
    <row r="88" spans="2:6" x14ac:dyDescent="0.25">
      <c r="B88" s="147"/>
      <c r="C88" s="148"/>
      <c r="D88" s="149"/>
      <c r="E88" s="149"/>
      <c r="F88" s="60"/>
    </row>
    <row r="89" spans="2:6" x14ac:dyDescent="0.25">
      <c r="B89" s="147"/>
      <c r="C89" s="148"/>
      <c r="D89" s="149"/>
      <c r="E89" s="149"/>
      <c r="F89" s="60"/>
    </row>
    <row r="90" spans="2:6" x14ac:dyDescent="0.25">
      <c r="B90" s="147"/>
      <c r="C90" s="148"/>
      <c r="D90" s="149"/>
      <c r="E90" s="149"/>
      <c r="F90" s="60"/>
    </row>
    <row r="91" spans="2:6" x14ac:dyDescent="0.25">
      <c r="B91" s="147"/>
      <c r="C91" s="148"/>
      <c r="D91" s="149"/>
      <c r="E91" s="149"/>
      <c r="F91" s="60"/>
    </row>
    <row r="92" spans="2:6" x14ac:dyDescent="0.25">
      <c r="B92" s="147"/>
      <c r="C92" s="148"/>
      <c r="D92" s="149"/>
      <c r="E92" s="149"/>
      <c r="F92" s="60"/>
    </row>
    <row r="93" spans="2:6" x14ac:dyDescent="0.25">
      <c r="B93" s="147"/>
      <c r="C93" s="148"/>
      <c r="D93" s="149"/>
      <c r="E93" s="149"/>
      <c r="F93" s="60"/>
    </row>
    <row r="94" spans="2:6" x14ac:dyDescent="0.25">
      <c r="B94" s="147"/>
      <c r="C94" s="148"/>
      <c r="D94" s="149"/>
      <c r="E94" s="149"/>
      <c r="F94" s="60"/>
    </row>
    <row r="95" spans="2:6" x14ac:dyDescent="0.25">
      <c r="B95" s="147"/>
      <c r="C95" s="148"/>
      <c r="D95" s="149"/>
      <c r="E95" s="149"/>
      <c r="F95" s="60"/>
    </row>
    <row r="96" spans="2:6" x14ac:dyDescent="0.25">
      <c r="B96" s="147"/>
      <c r="C96" s="148"/>
      <c r="D96" s="149"/>
      <c r="E96" s="149"/>
      <c r="F96" s="60"/>
    </row>
    <row r="97" spans="2:6" x14ac:dyDescent="0.25">
      <c r="B97" s="147"/>
      <c r="C97" s="148"/>
      <c r="D97" s="149"/>
      <c r="E97" s="149"/>
      <c r="F97" s="60"/>
    </row>
    <row r="98" spans="2:6" x14ac:dyDescent="0.25">
      <c r="B98" s="147"/>
      <c r="C98" s="148"/>
      <c r="D98" s="149"/>
      <c r="E98" s="149"/>
      <c r="F98" s="60"/>
    </row>
    <row r="99" spans="2:6" x14ac:dyDescent="0.25">
      <c r="B99" s="147"/>
      <c r="C99" s="148"/>
      <c r="D99" s="149"/>
      <c r="E99" s="149"/>
      <c r="F99" s="60"/>
    </row>
    <row r="100" spans="2:6" x14ac:dyDescent="0.25">
      <c r="B100" s="147"/>
      <c r="C100" s="148"/>
      <c r="D100" s="149"/>
      <c r="E100" s="149"/>
      <c r="F100" s="60"/>
    </row>
    <row r="101" spans="2:6" x14ac:dyDescent="0.25">
      <c r="B101" s="147"/>
      <c r="C101" s="148"/>
      <c r="D101" s="149"/>
      <c r="E101" s="149"/>
      <c r="F101" s="60"/>
    </row>
    <row r="102" spans="2:6" x14ac:dyDescent="0.25">
      <c r="B102" s="147"/>
      <c r="C102" s="148"/>
      <c r="D102" s="149"/>
      <c r="E102" s="149"/>
      <c r="F102" s="60"/>
    </row>
    <row r="103" spans="2:6" x14ac:dyDescent="0.25">
      <c r="B103" s="147"/>
      <c r="C103" s="148"/>
      <c r="D103" s="149"/>
      <c r="E103" s="149"/>
      <c r="F103" s="60"/>
    </row>
    <row r="104" spans="2:6" x14ac:dyDescent="0.25">
      <c r="B104" s="147"/>
      <c r="C104" s="148"/>
      <c r="D104" s="149"/>
      <c r="E104" s="149"/>
      <c r="F104" s="60"/>
    </row>
    <row r="105" spans="2:6" x14ac:dyDescent="0.25">
      <c r="B105" s="147"/>
      <c r="C105" s="148"/>
      <c r="D105" s="149"/>
      <c r="E105" s="149"/>
      <c r="F105" s="60"/>
    </row>
    <row r="106" spans="2:6" x14ac:dyDescent="0.25">
      <c r="B106" s="147"/>
      <c r="C106" s="148"/>
      <c r="D106" s="149"/>
      <c r="E106" s="149"/>
      <c r="F106" s="60"/>
    </row>
    <row r="107" spans="2:6" x14ac:dyDescent="0.25">
      <c r="B107" s="147"/>
      <c r="C107" s="148"/>
      <c r="D107" s="149"/>
      <c r="E107" s="149"/>
      <c r="F107" s="60"/>
    </row>
    <row r="108" spans="2:6" x14ac:dyDescent="0.25">
      <c r="B108" s="147"/>
      <c r="C108" s="148"/>
      <c r="D108" s="149"/>
      <c r="E108" s="149"/>
      <c r="F108" s="60"/>
    </row>
    <row r="109" spans="2:6" x14ac:dyDescent="0.25">
      <c r="B109" s="147"/>
      <c r="C109" s="148"/>
      <c r="D109" s="149"/>
      <c r="E109" s="149"/>
      <c r="F109" s="60"/>
    </row>
    <row r="110" spans="2:6" x14ac:dyDescent="0.25">
      <c r="B110" s="147"/>
      <c r="C110" s="148"/>
      <c r="D110" s="149"/>
      <c r="E110" s="149"/>
      <c r="F110" s="60"/>
    </row>
    <row r="111" spans="2:6" x14ac:dyDescent="0.25">
      <c r="B111" s="147"/>
      <c r="C111" s="148"/>
      <c r="D111" s="149"/>
      <c r="E111" s="149"/>
      <c r="F111" s="60"/>
    </row>
    <row r="112" spans="2:6" x14ac:dyDescent="0.25">
      <c r="B112" s="147"/>
      <c r="C112" s="148"/>
      <c r="D112" s="149"/>
      <c r="E112" s="149"/>
      <c r="F112" s="60"/>
    </row>
    <row r="113" spans="2:6" x14ac:dyDescent="0.25">
      <c r="B113" s="147"/>
      <c r="C113" s="148"/>
      <c r="D113" s="149"/>
      <c r="E113" s="149"/>
      <c r="F113" s="60"/>
    </row>
    <row r="114" spans="2:6" x14ac:dyDescent="0.25">
      <c r="B114" s="147"/>
      <c r="C114" s="148"/>
      <c r="D114" s="149"/>
      <c r="E114" s="149"/>
      <c r="F114" s="60"/>
    </row>
    <row r="115" spans="2:6" x14ac:dyDescent="0.25">
      <c r="B115" s="147"/>
      <c r="C115" s="148"/>
      <c r="D115" s="149"/>
      <c r="E115" s="149"/>
      <c r="F115" s="60"/>
    </row>
    <row r="116" spans="2:6" x14ac:dyDescent="0.25">
      <c r="B116" s="147"/>
      <c r="C116" s="148"/>
      <c r="D116" s="149"/>
      <c r="E116" s="149"/>
      <c r="F116" s="60"/>
    </row>
    <row r="117" spans="2:6" x14ac:dyDescent="0.25">
      <c r="B117" s="147"/>
      <c r="C117" s="148"/>
      <c r="D117" s="149"/>
      <c r="E117" s="149"/>
      <c r="F117" s="60"/>
    </row>
    <row r="118" spans="2:6" x14ac:dyDescent="0.25">
      <c r="B118" s="147"/>
      <c r="C118" s="148"/>
      <c r="D118" s="149"/>
      <c r="E118" s="149"/>
      <c r="F118" s="60"/>
    </row>
    <row r="119" spans="2:6" x14ac:dyDescent="0.25">
      <c r="B119" s="147"/>
      <c r="C119" s="148"/>
      <c r="D119" s="149"/>
      <c r="E119" s="149"/>
      <c r="F119" s="60"/>
    </row>
    <row r="120" spans="2:6" x14ac:dyDescent="0.25">
      <c r="B120" s="147"/>
      <c r="C120" s="148"/>
      <c r="D120" s="149"/>
      <c r="E120" s="149"/>
      <c r="F120" s="60"/>
    </row>
    <row r="121" spans="2:6" x14ac:dyDescent="0.25">
      <c r="B121" s="147"/>
      <c r="C121" s="148"/>
      <c r="D121" s="149"/>
      <c r="E121" s="149"/>
      <c r="F121" s="60"/>
    </row>
    <row r="122" spans="2:6" x14ac:dyDescent="0.25">
      <c r="B122" s="147"/>
      <c r="C122" s="148"/>
      <c r="D122" s="149"/>
      <c r="E122" s="149"/>
      <c r="F122" s="60"/>
    </row>
    <row r="123" spans="2:6" x14ac:dyDescent="0.25">
      <c r="B123" s="147"/>
      <c r="C123" s="148"/>
      <c r="D123" s="149"/>
      <c r="E123" s="149"/>
      <c r="F123" s="60"/>
    </row>
    <row r="124" spans="2:6" x14ac:dyDescent="0.25">
      <c r="B124" s="147"/>
      <c r="C124" s="148"/>
      <c r="D124" s="149"/>
      <c r="E124" s="149"/>
      <c r="F124" s="60"/>
    </row>
    <row r="125" spans="2:6" x14ac:dyDescent="0.25">
      <c r="B125" s="147"/>
      <c r="C125" s="148"/>
      <c r="D125" s="149"/>
      <c r="E125" s="149"/>
      <c r="F125" s="60"/>
    </row>
    <row r="126" spans="2:6" x14ac:dyDescent="0.25">
      <c r="B126" s="147"/>
      <c r="C126" s="148"/>
      <c r="D126" s="149"/>
      <c r="E126" s="149"/>
      <c r="F126" s="60"/>
    </row>
    <row r="127" spans="2:6" x14ac:dyDescent="0.25">
      <c r="B127" s="147"/>
      <c r="C127" s="148"/>
      <c r="D127" s="149"/>
      <c r="E127" s="149"/>
      <c r="F127" s="60"/>
    </row>
    <row r="128" spans="2:6" x14ac:dyDescent="0.25">
      <c r="B128" s="147"/>
      <c r="C128" s="148"/>
      <c r="D128" s="149"/>
      <c r="E128" s="149"/>
      <c r="F128" s="60"/>
    </row>
    <row r="129" spans="2:6" x14ac:dyDescent="0.25">
      <c r="B129" s="147"/>
      <c r="C129" s="148"/>
      <c r="D129" s="149"/>
      <c r="E129" s="149"/>
      <c r="F129" s="60"/>
    </row>
    <row r="130" spans="2:6" x14ac:dyDescent="0.25">
      <c r="B130" s="147"/>
      <c r="C130" s="148"/>
      <c r="D130" s="149"/>
      <c r="E130" s="149"/>
      <c r="F130" s="60"/>
    </row>
    <row r="131" spans="2:6" x14ac:dyDescent="0.25">
      <c r="B131" s="147"/>
      <c r="C131" s="148"/>
      <c r="D131" s="149"/>
      <c r="E131" s="149"/>
      <c r="F131" s="60"/>
    </row>
    <row r="132" spans="2:6" x14ac:dyDescent="0.25">
      <c r="B132" s="147"/>
      <c r="C132" s="148"/>
      <c r="D132" s="149"/>
      <c r="E132" s="149"/>
      <c r="F132" s="60"/>
    </row>
    <row r="133" spans="2:6" x14ac:dyDescent="0.25">
      <c r="B133" s="147"/>
      <c r="C133" s="148"/>
      <c r="D133" s="149"/>
      <c r="E133" s="149"/>
      <c r="F133" s="60"/>
    </row>
    <row r="134" spans="2:6" x14ac:dyDescent="0.25">
      <c r="B134" s="147"/>
      <c r="C134" s="148"/>
      <c r="D134" s="149"/>
      <c r="E134" s="149"/>
      <c r="F134" s="60"/>
    </row>
    <row r="135" spans="2:6" x14ac:dyDescent="0.25">
      <c r="B135" s="147"/>
      <c r="C135" s="148"/>
      <c r="D135" s="149"/>
      <c r="E135" s="149"/>
      <c r="F135" s="60"/>
    </row>
    <row r="136" spans="2:6" x14ac:dyDescent="0.25">
      <c r="B136" s="147"/>
      <c r="C136" s="148"/>
      <c r="D136" s="149"/>
      <c r="E136" s="149"/>
      <c r="F136" s="60"/>
    </row>
    <row r="137" spans="2:6" x14ac:dyDescent="0.25">
      <c r="B137" s="147"/>
      <c r="C137" s="148"/>
      <c r="D137" s="149"/>
      <c r="E137" s="149"/>
      <c r="F137" s="60"/>
    </row>
    <row r="138" spans="2:6" x14ac:dyDescent="0.25">
      <c r="B138" s="147"/>
      <c r="C138" s="148"/>
      <c r="D138" s="149"/>
      <c r="E138" s="149"/>
      <c r="F138" s="60"/>
    </row>
    <row r="139" spans="2:6" x14ac:dyDescent="0.25">
      <c r="B139" s="147"/>
      <c r="C139" s="148"/>
      <c r="D139" s="149"/>
      <c r="E139" s="149"/>
      <c r="F139" s="60"/>
    </row>
    <row r="140" spans="2:6" x14ac:dyDescent="0.25">
      <c r="B140" s="147"/>
      <c r="C140" s="148"/>
      <c r="D140" s="149"/>
      <c r="E140" s="149"/>
      <c r="F140" s="60"/>
    </row>
    <row r="141" spans="2:6" x14ac:dyDescent="0.25">
      <c r="B141" s="147"/>
      <c r="C141" s="148"/>
      <c r="D141" s="149"/>
      <c r="E141" s="149"/>
      <c r="F141" s="60"/>
    </row>
    <row r="142" spans="2:6" x14ac:dyDescent="0.25">
      <c r="B142" s="147"/>
      <c r="C142" s="148"/>
      <c r="D142" s="149"/>
      <c r="E142" s="149"/>
      <c r="F142" s="60"/>
    </row>
    <row r="143" spans="2:6" x14ac:dyDescent="0.25">
      <c r="B143" s="147"/>
      <c r="C143" s="148"/>
      <c r="D143" s="149"/>
      <c r="E143" s="149"/>
      <c r="F143" s="60"/>
    </row>
    <row r="144" spans="2:6" x14ac:dyDescent="0.25">
      <c r="B144" s="147"/>
      <c r="C144" s="148"/>
      <c r="D144" s="149"/>
      <c r="E144" s="149"/>
      <c r="F144" s="60"/>
    </row>
    <row r="145" spans="2:6" x14ac:dyDescent="0.25">
      <c r="B145" s="147"/>
      <c r="C145" s="148"/>
      <c r="D145" s="149"/>
      <c r="E145" s="149"/>
      <c r="F145" s="60"/>
    </row>
    <row r="146" spans="2:6" x14ac:dyDescent="0.25">
      <c r="B146" s="147"/>
      <c r="C146" s="148"/>
      <c r="D146" s="149"/>
      <c r="E146" s="149"/>
      <c r="F146" s="60"/>
    </row>
    <row r="147" spans="2:6" x14ac:dyDescent="0.25">
      <c r="B147" s="147"/>
      <c r="C147" s="148"/>
      <c r="D147" s="149"/>
      <c r="E147" s="149"/>
      <c r="F147" s="60"/>
    </row>
    <row r="148" spans="2:6" x14ac:dyDescent="0.25">
      <c r="B148" s="147"/>
      <c r="C148" s="148"/>
      <c r="D148" s="149"/>
      <c r="E148" s="149"/>
      <c r="F148" s="60"/>
    </row>
    <row r="149" spans="2:6" x14ac:dyDescent="0.25">
      <c r="B149" s="147"/>
      <c r="C149" s="148"/>
      <c r="D149" s="149"/>
      <c r="E149" s="149"/>
      <c r="F149" s="60"/>
    </row>
    <row r="150" spans="2:6" x14ac:dyDescent="0.25">
      <c r="B150" s="147"/>
      <c r="C150" s="148"/>
      <c r="D150" s="149"/>
      <c r="E150" s="149"/>
      <c r="F150" s="60"/>
    </row>
    <row r="151" spans="2:6" x14ac:dyDescent="0.25">
      <c r="B151" s="147"/>
      <c r="C151" s="148"/>
      <c r="D151" s="149"/>
      <c r="E151" s="149"/>
      <c r="F151" s="60"/>
    </row>
    <row r="152" spans="2:6" x14ac:dyDescent="0.25">
      <c r="B152" s="147"/>
      <c r="C152" s="148"/>
      <c r="D152" s="149"/>
      <c r="E152" s="149"/>
      <c r="F152" s="60"/>
    </row>
    <row r="153" spans="2:6" x14ac:dyDescent="0.25">
      <c r="B153" s="147"/>
      <c r="C153" s="148"/>
      <c r="D153" s="149"/>
      <c r="E153" s="149"/>
      <c r="F153" s="60"/>
    </row>
    <row r="154" spans="2:6" x14ac:dyDescent="0.25">
      <c r="B154" s="147"/>
      <c r="C154" s="148"/>
      <c r="D154" s="149"/>
      <c r="E154" s="149"/>
      <c r="F154" s="60"/>
    </row>
    <row r="155" spans="2:6" x14ac:dyDescent="0.25">
      <c r="B155" s="147"/>
      <c r="C155" s="148"/>
      <c r="D155" s="149"/>
      <c r="E155" s="149"/>
      <c r="F155" s="60"/>
    </row>
    <row r="156" spans="2:6" x14ac:dyDescent="0.25">
      <c r="B156" s="147"/>
      <c r="C156" s="148"/>
      <c r="D156" s="149"/>
      <c r="E156" s="149"/>
      <c r="F156" s="60"/>
    </row>
    <row r="157" spans="2:6" x14ac:dyDescent="0.25">
      <c r="B157" s="147"/>
      <c r="C157" s="148"/>
      <c r="D157" s="149"/>
      <c r="E157" s="149"/>
      <c r="F157" s="60"/>
    </row>
    <row r="158" spans="2:6" x14ac:dyDescent="0.25">
      <c r="B158" s="147"/>
      <c r="C158" s="148"/>
      <c r="D158" s="149"/>
      <c r="E158" s="149"/>
      <c r="F158" s="60"/>
    </row>
    <row r="159" spans="2:6" x14ac:dyDescent="0.25">
      <c r="B159" s="147"/>
      <c r="C159" s="148"/>
      <c r="D159" s="149"/>
      <c r="E159" s="149"/>
      <c r="F159" s="60"/>
    </row>
    <row r="160" spans="2:6" x14ac:dyDescent="0.25">
      <c r="B160" s="147"/>
      <c r="C160" s="148"/>
      <c r="D160" s="149"/>
      <c r="E160" s="149"/>
      <c r="F160" s="60"/>
    </row>
    <row r="161" spans="2:6" x14ac:dyDescent="0.25">
      <c r="B161" s="147"/>
      <c r="C161" s="148"/>
      <c r="D161" s="149"/>
      <c r="E161" s="149"/>
      <c r="F161" s="60"/>
    </row>
    <row r="162" spans="2:6" x14ac:dyDescent="0.25">
      <c r="B162" s="147"/>
      <c r="C162" s="148"/>
      <c r="D162" s="149"/>
      <c r="E162" s="149"/>
      <c r="F162" s="60"/>
    </row>
    <row r="163" spans="2:6" x14ac:dyDescent="0.25">
      <c r="B163" s="147"/>
      <c r="C163" s="148"/>
      <c r="D163" s="149"/>
      <c r="E163" s="149"/>
      <c r="F163" s="60"/>
    </row>
    <row r="164" spans="2:6" x14ac:dyDescent="0.25">
      <c r="B164" s="147"/>
      <c r="C164" s="148"/>
      <c r="D164" s="149"/>
      <c r="E164" s="149"/>
      <c r="F164" s="60"/>
    </row>
    <row r="165" spans="2:6" x14ac:dyDescent="0.25">
      <c r="B165" s="147"/>
      <c r="C165" s="148"/>
      <c r="D165" s="149"/>
      <c r="E165" s="149"/>
      <c r="F165" s="60"/>
    </row>
    <row r="166" spans="2:6" x14ac:dyDescent="0.25">
      <c r="B166" s="147"/>
      <c r="C166" s="148"/>
      <c r="D166" s="149"/>
      <c r="E166" s="149"/>
      <c r="F166" s="60"/>
    </row>
    <row r="167" spans="2:6" x14ac:dyDescent="0.25">
      <c r="B167" s="147"/>
      <c r="C167" s="148"/>
      <c r="D167" s="149"/>
      <c r="E167" s="149"/>
      <c r="F167" s="60"/>
    </row>
    <row r="168" spans="2:6" x14ac:dyDescent="0.25">
      <c r="B168" s="147"/>
      <c r="C168" s="148"/>
      <c r="D168" s="149"/>
      <c r="E168" s="149"/>
      <c r="F168" s="60"/>
    </row>
    <row r="169" spans="2:6" x14ac:dyDescent="0.25">
      <c r="B169" s="147"/>
      <c r="C169" s="148"/>
      <c r="D169" s="149"/>
      <c r="E169" s="149"/>
      <c r="F169" s="60"/>
    </row>
    <row r="170" spans="2:6" x14ac:dyDescent="0.25">
      <c r="B170" s="147"/>
      <c r="C170" s="148"/>
      <c r="D170" s="149"/>
      <c r="E170" s="149"/>
      <c r="F170" s="60"/>
    </row>
    <row r="171" spans="2:6" x14ac:dyDescent="0.25">
      <c r="B171" s="147"/>
      <c r="C171" s="148"/>
      <c r="D171" s="149"/>
      <c r="E171" s="149"/>
      <c r="F171" s="60"/>
    </row>
    <row r="172" spans="2:6" x14ac:dyDescent="0.25">
      <c r="B172" s="147"/>
      <c r="C172" s="148"/>
      <c r="D172" s="149"/>
      <c r="E172" s="149"/>
      <c r="F172" s="60"/>
    </row>
    <row r="173" spans="2:6" x14ac:dyDescent="0.25">
      <c r="B173" s="147"/>
      <c r="C173" s="148"/>
      <c r="D173" s="149"/>
      <c r="E173" s="149"/>
      <c r="F173" s="60"/>
    </row>
    <row r="174" spans="2:6" x14ac:dyDescent="0.25">
      <c r="B174" s="147"/>
      <c r="C174" s="148"/>
      <c r="D174" s="149"/>
      <c r="E174" s="149"/>
      <c r="F174" s="60"/>
    </row>
    <row r="175" spans="2:6" x14ac:dyDescent="0.25">
      <c r="B175" s="147"/>
      <c r="C175" s="148"/>
      <c r="D175" s="149"/>
      <c r="E175" s="149"/>
      <c r="F175" s="60"/>
    </row>
    <row r="176" spans="2:6" x14ac:dyDescent="0.25">
      <c r="B176" s="147"/>
      <c r="C176" s="148"/>
      <c r="D176" s="149"/>
      <c r="E176" s="149"/>
      <c r="F176" s="60"/>
    </row>
    <row r="177" spans="2:6" x14ac:dyDescent="0.25">
      <c r="B177" s="147"/>
      <c r="C177" s="148"/>
      <c r="D177" s="149"/>
      <c r="E177" s="149"/>
      <c r="F177" s="60"/>
    </row>
    <row r="178" spans="2:6" x14ac:dyDescent="0.25">
      <c r="B178" s="147"/>
      <c r="C178" s="148"/>
      <c r="D178" s="149"/>
      <c r="E178" s="149"/>
      <c r="F178" s="60"/>
    </row>
    <row r="179" spans="2:6" x14ac:dyDescent="0.25">
      <c r="B179" s="147"/>
      <c r="C179" s="148"/>
      <c r="D179" s="149"/>
      <c r="E179" s="149"/>
      <c r="F179" s="60"/>
    </row>
    <row r="180" spans="2:6" x14ac:dyDescent="0.25">
      <c r="B180" s="147"/>
      <c r="C180" s="148"/>
      <c r="D180" s="149"/>
      <c r="E180" s="149"/>
      <c r="F180" s="60"/>
    </row>
    <row r="181" spans="2:6" x14ac:dyDescent="0.25">
      <c r="B181" s="147"/>
      <c r="C181" s="148"/>
      <c r="D181" s="149"/>
      <c r="E181" s="149"/>
      <c r="F181" s="60"/>
    </row>
    <row r="182" spans="2:6" x14ac:dyDescent="0.25">
      <c r="B182" s="147"/>
      <c r="C182" s="148"/>
      <c r="D182" s="149"/>
      <c r="E182" s="149"/>
      <c r="F182" s="60"/>
    </row>
    <row r="183" spans="2:6" x14ac:dyDescent="0.25">
      <c r="B183" s="147"/>
      <c r="C183" s="148"/>
      <c r="D183" s="149"/>
      <c r="E183" s="149"/>
      <c r="F183" s="60"/>
    </row>
    <row r="184" spans="2:6" x14ac:dyDescent="0.25">
      <c r="B184" s="147"/>
      <c r="C184" s="148"/>
      <c r="D184" s="149"/>
      <c r="E184" s="149"/>
      <c r="F184" s="60"/>
    </row>
    <row r="185" spans="2:6" x14ac:dyDescent="0.25">
      <c r="B185" s="147"/>
      <c r="C185" s="148"/>
      <c r="D185" s="149"/>
      <c r="E185" s="149"/>
      <c r="F185" s="60"/>
    </row>
    <row r="186" spans="2:6" x14ac:dyDescent="0.25">
      <c r="B186" s="147"/>
      <c r="C186" s="148"/>
      <c r="D186" s="149"/>
      <c r="E186" s="149"/>
      <c r="F186" s="60"/>
    </row>
    <row r="187" spans="2:6" x14ac:dyDescent="0.25">
      <c r="B187" s="147"/>
      <c r="C187" s="148"/>
      <c r="D187" s="149"/>
      <c r="E187" s="149"/>
      <c r="F187" s="60"/>
    </row>
    <row r="188" spans="2:6" x14ac:dyDescent="0.25">
      <c r="B188" s="147"/>
      <c r="C188" s="148"/>
      <c r="D188" s="149"/>
      <c r="E188" s="149"/>
      <c r="F188" s="60"/>
    </row>
    <row r="189" spans="2:6" x14ac:dyDescent="0.25">
      <c r="B189" s="147"/>
      <c r="C189" s="148"/>
      <c r="D189" s="149"/>
      <c r="E189" s="149"/>
      <c r="F189" s="60"/>
    </row>
    <row r="190" spans="2:6" x14ac:dyDescent="0.25">
      <c r="B190" s="147"/>
      <c r="C190" s="148"/>
      <c r="D190" s="149"/>
      <c r="E190" s="149"/>
      <c r="F190" s="60"/>
    </row>
    <row r="191" spans="2:6" x14ac:dyDescent="0.25">
      <c r="B191" s="147"/>
      <c r="C191" s="148"/>
      <c r="D191" s="149"/>
      <c r="E191" s="149"/>
      <c r="F191" s="60"/>
    </row>
    <row r="192" spans="2:6" x14ac:dyDescent="0.25">
      <c r="B192" s="147"/>
      <c r="C192" s="148"/>
      <c r="D192" s="149"/>
      <c r="E192" s="149"/>
      <c r="F192" s="60"/>
    </row>
    <row r="193" spans="2:6" x14ac:dyDescent="0.25">
      <c r="B193" s="147"/>
      <c r="C193" s="148"/>
      <c r="D193" s="149"/>
      <c r="E193" s="149"/>
      <c r="F193" s="60"/>
    </row>
    <row r="194" spans="2:6" x14ac:dyDescent="0.25">
      <c r="B194" s="147"/>
      <c r="C194" s="148"/>
      <c r="D194" s="149"/>
      <c r="E194" s="149"/>
      <c r="F194" s="60"/>
    </row>
    <row r="195" spans="2:6" x14ac:dyDescent="0.25">
      <c r="B195" s="147"/>
      <c r="C195" s="148"/>
      <c r="D195" s="149"/>
      <c r="E195" s="149"/>
      <c r="F195" s="60"/>
    </row>
    <row r="196" spans="2:6" x14ac:dyDescent="0.25">
      <c r="B196" s="147"/>
      <c r="C196" s="148"/>
      <c r="D196" s="149"/>
      <c r="E196" s="149"/>
      <c r="F196" s="60"/>
    </row>
    <row r="197" spans="2:6" x14ac:dyDescent="0.25">
      <c r="B197" s="147"/>
      <c r="C197" s="148"/>
      <c r="D197" s="149"/>
      <c r="E197" s="149"/>
      <c r="F197" s="60"/>
    </row>
    <row r="198" spans="2:6" x14ac:dyDescent="0.25">
      <c r="B198" s="147"/>
      <c r="C198" s="148"/>
      <c r="D198" s="149"/>
      <c r="E198" s="149"/>
      <c r="F198" s="60"/>
    </row>
    <row r="199" spans="2:6" x14ac:dyDescent="0.25">
      <c r="B199" s="147"/>
      <c r="C199" s="148"/>
      <c r="D199" s="149"/>
      <c r="E199" s="149"/>
      <c r="F199" s="60"/>
    </row>
    <row r="200" spans="2:6" x14ac:dyDescent="0.25">
      <c r="B200" s="147"/>
      <c r="C200" s="148"/>
      <c r="D200" s="149"/>
      <c r="E200" s="149"/>
      <c r="F200" s="60"/>
    </row>
    <row r="201" spans="2:6" x14ac:dyDescent="0.25">
      <c r="B201" s="147"/>
      <c r="C201" s="148"/>
      <c r="D201" s="149"/>
      <c r="E201" s="149"/>
      <c r="F201" s="60"/>
    </row>
    <row r="202" spans="2:6" x14ac:dyDescent="0.25">
      <c r="B202" s="147"/>
      <c r="C202" s="148"/>
      <c r="D202" s="149"/>
      <c r="E202" s="149"/>
      <c r="F202" s="60"/>
    </row>
    <row r="203" spans="2:6" x14ac:dyDescent="0.25">
      <c r="B203" s="147"/>
      <c r="C203" s="148"/>
      <c r="D203" s="149"/>
      <c r="E203" s="149"/>
      <c r="F203" s="60"/>
    </row>
    <row r="204" spans="2:6" x14ac:dyDescent="0.25">
      <c r="B204" s="147"/>
      <c r="C204" s="148"/>
      <c r="D204" s="149"/>
      <c r="E204" s="149"/>
      <c r="F204" s="60"/>
    </row>
    <row r="205" spans="2:6" x14ac:dyDescent="0.25">
      <c r="B205" s="147"/>
      <c r="C205" s="148"/>
      <c r="D205" s="149"/>
      <c r="E205" s="149"/>
      <c r="F205" s="60"/>
    </row>
    <row r="206" spans="2:6" x14ac:dyDescent="0.25">
      <c r="B206" s="147"/>
      <c r="C206" s="148"/>
      <c r="D206" s="149"/>
      <c r="E206" s="149"/>
      <c r="F206" s="60"/>
    </row>
    <row r="207" spans="2:6" x14ac:dyDescent="0.25">
      <c r="B207" s="147"/>
      <c r="C207" s="148"/>
      <c r="D207" s="149"/>
      <c r="E207" s="149"/>
    </row>
    <row r="208" spans="2:6" x14ac:dyDescent="0.25">
      <c r="B208" s="147"/>
      <c r="C208" s="148"/>
      <c r="D208" s="149"/>
      <c r="E208" s="149"/>
    </row>
    <row r="209" spans="2:5" x14ac:dyDescent="0.25">
      <c r="B209" s="147"/>
      <c r="C209" s="148"/>
      <c r="D209" s="149"/>
      <c r="E209" s="149"/>
    </row>
    <row r="210" spans="2:5" x14ac:dyDescent="0.25">
      <c r="B210" s="147"/>
      <c r="C210" s="148"/>
      <c r="D210" s="149"/>
      <c r="E210" s="149"/>
    </row>
    <row r="211" spans="2:5" x14ac:dyDescent="0.25">
      <c r="B211" s="147"/>
      <c r="C211" s="148"/>
      <c r="D211" s="149"/>
      <c r="E211" s="149"/>
    </row>
    <row r="212" spans="2:5" x14ac:dyDescent="0.25">
      <c r="B212" s="147"/>
      <c r="C212" s="148"/>
      <c r="D212" s="149"/>
      <c r="E212" s="149"/>
    </row>
    <row r="213" spans="2:5" x14ac:dyDescent="0.25">
      <c r="B213" s="147"/>
      <c r="C213" s="148"/>
      <c r="D213" s="149"/>
      <c r="E213" s="149"/>
    </row>
    <row r="214" spans="2:5" x14ac:dyDescent="0.25">
      <c r="B214" s="147"/>
      <c r="C214" s="148"/>
      <c r="D214" s="149"/>
      <c r="E214" s="149"/>
    </row>
    <row r="215" spans="2:5" x14ac:dyDescent="0.25">
      <c r="B215" s="147"/>
      <c r="C215" s="148"/>
      <c r="D215" s="149"/>
      <c r="E215" s="149"/>
    </row>
    <row r="216" spans="2:5" x14ac:dyDescent="0.25">
      <c r="B216" s="147"/>
      <c r="C216" s="148"/>
      <c r="D216" s="149"/>
      <c r="E216" s="149"/>
    </row>
    <row r="217" spans="2:5" x14ac:dyDescent="0.25">
      <c r="B217" s="147"/>
      <c r="C217" s="148"/>
      <c r="D217" s="149"/>
      <c r="E217" s="149"/>
    </row>
    <row r="218" spans="2:5" x14ac:dyDescent="0.25">
      <c r="B218" s="147"/>
      <c r="C218" s="148"/>
      <c r="D218" s="149"/>
      <c r="E218" s="149"/>
    </row>
    <row r="219" spans="2:5" x14ac:dyDescent="0.25">
      <c r="B219" s="147"/>
      <c r="C219" s="148"/>
      <c r="D219" s="149"/>
      <c r="E219" s="149"/>
    </row>
    <row r="220" spans="2:5" x14ac:dyDescent="0.25">
      <c r="B220" s="147"/>
      <c r="C220" s="148"/>
      <c r="D220" s="149"/>
      <c r="E220" s="149"/>
    </row>
    <row r="221" spans="2:5" x14ac:dyDescent="0.25">
      <c r="B221" s="147"/>
      <c r="C221" s="148"/>
      <c r="D221" s="149"/>
      <c r="E221" s="149"/>
    </row>
    <row r="222" spans="2:5" x14ac:dyDescent="0.25">
      <c r="B222" s="147"/>
      <c r="C222" s="148"/>
      <c r="D222" s="149"/>
      <c r="E222" s="149"/>
    </row>
    <row r="223" spans="2:5" x14ac:dyDescent="0.25">
      <c r="B223" s="147"/>
      <c r="C223" s="148"/>
      <c r="D223" s="149"/>
      <c r="E223" s="149"/>
    </row>
    <row r="224" spans="2:5" x14ac:dyDescent="0.25">
      <c r="B224" s="147"/>
      <c r="C224" s="148"/>
      <c r="D224" s="149"/>
      <c r="E224" s="149"/>
    </row>
    <row r="225" spans="2:5" x14ac:dyDescent="0.25">
      <c r="B225" s="147"/>
      <c r="C225" s="148"/>
      <c r="D225" s="149"/>
      <c r="E225" s="149"/>
    </row>
    <row r="226" spans="2:5" x14ac:dyDescent="0.25">
      <c r="B226" s="147"/>
      <c r="C226" s="148"/>
      <c r="D226" s="149"/>
      <c r="E226" s="149"/>
    </row>
    <row r="227" spans="2:5" x14ac:dyDescent="0.25">
      <c r="B227" s="147"/>
      <c r="C227" s="148"/>
      <c r="D227" s="149"/>
      <c r="E227" s="149"/>
    </row>
    <row r="228" spans="2:5" x14ac:dyDescent="0.25">
      <c r="B228" s="147"/>
      <c r="C228" s="148"/>
      <c r="D228" s="149"/>
      <c r="E228" s="149"/>
    </row>
    <row r="229" spans="2:5" x14ac:dyDescent="0.25">
      <c r="B229" s="147"/>
      <c r="C229" s="148"/>
      <c r="D229" s="149"/>
      <c r="E229" s="150"/>
    </row>
    <row r="230" spans="2:5" x14ac:dyDescent="0.25">
      <c r="B230" s="147"/>
      <c r="C230" s="148"/>
      <c r="D230" s="149"/>
      <c r="E230" s="149"/>
    </row>
    <row r="231" spans="2:5" x14ac:dyDescent="0.25">
      <c r="B231" s="147"/>
      <c r="C231" s="148"/>
      <c r="D231" s="149"/>
      <c r="E231" s="149"/>
    </row>
    <row r="232" spans="2:5" x14ac:dyDescent="0.25">
      <c r="B232" s="147"/>
      <c r="C232" s="148"/>
      <c r="D232" s="149"/>
      <c r="E232" s="149"/>
    </row>
    <row r="233" spans="2:5" x14ac:dyDescent="0.25">
      <c r="B233" s="147"/>
      <c r="C233" s="148"/>
      <c r="D233" s="149"/>
      <c r="E233" s="149"/>
    </row>
    <row r="234" spans="2:5" x14ac:dyDescent="0.25">
      <c r="B234" s="147"/>
      <c r="C234" s="148"/>
      <c r="D234" s="149"/>
      <c r="E234" s="149"/>
    </row>
    <row r="235" spans="2:5" x14ac:dyDescent="0.25">
      <c r="B235" s="147"/>
      <c r="C235" s="148"/>
      <c r="D235" s="149"/>
      <c r="E235" s="149"/>
    </row>
    <row r="236" spans="2:5" x14ac:dyDescent="0.25">
      <c r="B236" s="147"/>
      <c r="C236" s="148"/>
      <c r="D236" s="149"/>
      <c r="E236" s="149"/>
    </row>
    <row r="237" spans="2:5" x14ac:dyDescent="0.25">
      <c r="B237" s="147"/>
      <c r="C237" s="148"/>
      <c r="D237" s="149"/>
      <c r="E237" s="149"/>
    </row>
    <row r="238" spans="2:5" x14ac:dyDescent="0.25">
      <c r="B238" s="147"/>
      <c r="C238" s="148"/>
      <c r="D238" s="149"/>
      <c r="E238" s="149"/>
    </row>
    <row r="239" spans="2:5" x14ac:dyDescent="0.25">
      <c r="B239" s="147"/>
      <c r="C239" s="148"/>
      <c r="D239" s="149"/>
      <c r="E239" s="149"/>
    </row>
    <row r="240" spans="2:5" x14ac:dyDescent="0.25">
      <c r="B240" s="147"/>
      <c r="C240" s="148"/>
      <c r="D240" s="149"/>
      <c r="E240" s="149"/>
    </row>
    <row r="241" spans="2:5" x14ac:dyDescent="0.25">
      <c r="B241" s="147"/>
      <c r="C241" s="148"/>
      <c r="D241" s="149"/>
      <c r="E241" s="149"/>
    </row>
    <row r="242" spans="2:5" x14ac:dyDescent="0.25">
      <c r="B242" s="147"/>
      <c r="C242" s="148"/>
      <c r="D242" s="149"/>
      <c r="E242" s="149"/>
    </row>
    <row r="243" spans="2:5" x14ac:dyDescent="0.25">
      <c r="B243" s="147"/>
      <c r="C243" s="148"/>
      <c r="D243" s="149"/>
      <c r="E243" s="150"/>
    </row>
    <row r="244" spans="2:5" x14ac:dyDescent="0.25">
      <c r="B244" s="147"/>
      <c r="C244" s="148"/>
      <c r="D244" s="149"/>
      <c r="E244" s="149"/>
    </row>
    <row r="245" spans="2:5" x14ac:dyDescent="0.25">
      <c r="B245" s="147"/>
      <c r="C245" s="148"/>
      <c r="D245" s="149"/>
      <c r="E245" s="149"/>
    </row>
    <row r="246" spans="2:5" x14ac:dyDescent="0.25">
      <c r="B246" s="147"/>
      <c r="C246" s="148"/>
      <c r="D246" s="149"/>
      <c r="E246" s="149"/>
    </row>
    <row r="247" spans="2:5" x14ac:dyDescent="0.25">
      <c r="B247" s="147"/>
      <c r="C247" s="148"/>
      <c r="D247" s="149"/>
      <c r="E247" s="149"/>
    </row>
    <row r="248" spans="2:5" x14ac:dyDescent="0.25">
      <c r="B248" s="147"/>
      <c r="C248" s="148"/>
      <c r="D248" s="149"/>
      <c r="E248" s="149"/>
    </row>
    <row r="249" spans="2:5" x14ac:dyDescent="0.25">
      <c r="B249" s="147"/>
      <c r="C249" s="148"/>
      <c r="D249" s="149"/>
      <c r="E249" s="149"/>
    </row>
    <row r="250" spans="2:5" x14ac:dyDescent="0.25">
      <c r="B250" s="147"/>
      <c r="C250" s="148"/>
      <c r="D250" s="149"/>
      <c r="E250" s="149"/>
    </row>
    <row r="251" spans="2:5" x14ac:dyDescent="0.25">
      <c r="B251" s="147"/>
      <c r="C251" s="148"/>
      <c r="D251" s="149"/>
      <c r="E251" s="149"/>
    </row>
    <row r="252" spans="2:5" x14ac:dyDescent="0.25">
      <c r="B252" s="147"/>
      <c r="C252" s="148"/>
      <c r="D252" s="149"/>
      <c r="E252" s="149"/>
    </row>
    <row r="253" spans="2:5" x14ac:dyDescent="0.25">
      <c r="B253" s="147"/>
      <c r="C253" s="148"/>
      <c r="D253" s="149"/>
      <c r="E253" s="149"/>
    </row>
    <row r="254" spans="2:5" x14ac:dyDescent="0.25">
      <c r="B254" s="147"/>
      <c r="C254" s="148"/>
      <c r="D254" s="149"/>
      <c r="E254" s="149"/>
    </row>
    <row r="255" spans="2:5" x14ac:dyDescent="0.25">
      <c r="B255" s="147"/>
      <c r="C255" s="148"/>
      <c r="D255" s="149"/>
      <c r="E255" s="149"/>
    </row>
    <row r="256" spans="2:5" x14ac:dyDescent="0.25">
      <c r="B256" s="147"/>
      <c r="C256" s="148"/>
      <c r="D256" s="149"/>
      <c r="E256" s="149"/>
    </row>
    <row r="257" spans="2:5" x14ac:dyDescent="0.25">
      <c r="B257" s="147"/>
      <c r="C257" s="148"/>
      <c r="D257" s="149"/>
      <c r="E257" s="149"/>
    </row>
    <row r="258" spans="2:5" x14ac:dyDescent="0.25">
      <c r="B258" s="147"/>
      <c r="C258" s="148"/>
      <c r="D258" s="149"/>
      <c r="E258" s="149"/>
    </row>
    <row r="259" spans="2:5" x14ac:dyDescent="0.25">
      <c r="B259" s="147"/>
      <c r="C259" s="148"/>
      <c r="D259" s="149"/>
      <c r="E259" s="149"/>
    </row>
    <row r="260" spans="2:5" x14ac:dyDescent="0.25">
      <c r="B260" s="147"/>
      <c r="C260" s="148"/>
      <c r="D260" s="149"/>
      <c r="E260" s="149"/>
    </row>
    <row r="261" spans="2:5" x14ac:dyDescent="0.25">
      <c r="B261" s="147"/>
      <c r="C261" s="148"/>
      <c r="D261" s="149"/>
      <c r="E261" s="149"/>
    </row>
    <row r="262" spans="2:5" x14ac:dyDescent="0.25">
      <c r="B262" s="147"/>
      <c r="C262" s="148"/>
      <c r="D262" s="149"/>
      <c r="E262" s="149"/>
    </row>
    <row r="263" spans="2:5" x14ac:dyDescent="0.25">
      <c r="B263" s="147"/>
      <c r="C263" s="148"/>
      <c r="D263" s="149"/>
      <c r="E263" s="149"/>
    </row>
    <row r="264" spans="2:5" x14ac:dyDescent="0.25">
      <c r="B264" s="147"/>
      <c r="C264" s="148"/>
      <c r="D264" s="149"/>
      <c r="E264" s="149"/>
    </row>
    <row r="265" spans="2:5" x14ac:dyDescent="0.25">
      <c r="B265" s="147"/>
      <c r="C265" s="148"/>
      <c r="D265" s="149"/>
      <c r="E265" s="149"/>
    </row>
    <row r="266" spans="2:5" x14ac:dyDescent="0.25">
      <c r="B266" s="147"/>
      <c r="C266" s="148"/>
      <c r="D266" s="149"/>
      <c r="E266" s="149"/>
    </row>
    <row r="267" spans="2:5" x14ac:dyDescent="0.25">
      <c r="B267" s="147"/>
      <c r="C267" s="148"/>
      <c r="D267" s="149"/>
      <c r="E267" s="149"/>
    </row>
    <row r="268" spans="2:5" x14ac:dyDescent="0.25">
      <c r="B268" s="147"/>
      <c r="C268" s="148"/>
      <c r="D268" s="149"/>
      <c r="E268" s="149"/>
    </row>
    <row r="269" spans="2:5" x14ac:dyDescent="0.25">
      <c r="B269" s="147"/>
      <c r="C269" s="148"/>
      <c r="D269" s="149"/>
      <c r="E269" s="149"/>
    </row>
    <row r="270" spans="2:5" x14ac:dyDescent="0.25">
      <c r="B270" s="147"/>
      <c r="C270" s="148"/>
      <c r="D270" s="149"/>
      <c r="E270" s="149"/>
    </row>
    <row r="271" spans="2:5" x14ac:dyDescent="0.25">
      <c r="B271" s="147"/>
      <c r="C271" s="148"/>
      <c r="D271" s="149"/>
      <c r="E271" s="149"/>
    </row>
    <row r="272" spans="2:5" x14ac:dyDescent="0.25">
      <c r="B272" s="147"/>
      <c r="C272" s="148"/>
      <c r="D272" s="149"/>
      <c r="E272" s="149"/>
    </row>
    <row r="273" spans="2:5" x14ac:dyDescent="0.25">
      <c r="B273" s="147"/>
      <c r="C273" s="148"/>
      <c r="D273" s="149"/>
      <c r="E273" s="149"/>
    </row>
    <row r="274" spans="2:5" x14ac:dyDescent="0.25">
      <c r="B274" s="147"/>
      <c r="C274" s="148"/>
      <c r="D274" s="149"/>
      <c r="E274" s="149"/>
    </row>
    <row r="275" spans="2:5" x14ac:dyDescent="0.25">
      <c r="B275" s="147"/>
      <c r="C275" s="148"/>
      <c r="D275" s="149"/>
      <c r="E275" s="149"/>
    </row>
    <row r="276" spans="2:5" x14ac:dyDescent="0.25">
      <c r="B276" s="147"/>
      <c r="C276" s="148"/>
      <c r="D276" s="149"/>
      <c r="E276" s="149"/>
    </row>
    <row r="277" spans="2:5" x14ac:dyDescent="0.25">
      <c r="B277" s="147"/>
      <c r="C277" s="148"/>
      <c r="D277" s="149"/>
      <c r="E277" s="149"/>
    </row>
    <row r="278" spans="2:5" x14ac:dyDescent="0.25">
      <c r="B278" s="147"/>
      <c r="C278" s="148"/>
      <c r="D278" s="149"/>
      <c r="E278" s="149"/>
    </row>
    <row r="279" spans="2:5" x14ac:dyDescent="0.25">
      <c r="B279" s="147"/>
      <c r="C279" s="148"/>
      <c r="D279" s="149"/>
      <c r="E279" s="149"/>
    </row>
    <row r="280" spans="2:5" x14ac:dyDescent="0.25">
      <c r="B280" s="147"/>
      <c r="C280" s="148"/>
      <c r="D280" s="149"/>
      <c r="E280" s="149"/>
    </row>
    <row r="281" spans="2:5" x14ac:dyDescent="0.25">
      <c r="B281" s="147"/>
      <c r="C281" s="148"/>
      <c r="D281" s="149"/>
      <c r="E281" s="149"/>
    </row>
    <row r="282" spans="2:5" x14ac:dyDescent="0.25">
      <c r="B282" s="147"/>
      <c r="C282" s="148"/>
      <c r="D282" s="149"/>
      <c r="E282" s="149"/>
    </row>
    <row r="283" spans="2:5" x14ac:dyDescent="0.25">
      <c r="B283" s="147"/>
      <c r="C283" s="148"/>
      <c r="D283" s="149"/>
      <c r="E283" s="149"/>
    </row>
    <row r="284" spans="2:5" x14ac:dyDescent="0.25">
      <c r="B284" s="147"/>
      <c r="C284" s="148"/>
      <c r="D284" s="149"/>
      <c r="E284" s="149"/>
    </row>
    <row r="285" spans="2:5" x14ac:dyDescent="0.25">
      <c r="B285" s="147"/>
      <c r="C285" s="148"/>
      <c r="D285" s="149"/>
      <c r="E285" s="149"/>
    </row>
    <row r="286" spans="2:5" x14ac:dyDescent="0.25">
      <c r="B286" s="147"/>
      <c r="C286" s="148"/>
      <c r="D286" s="149"/>
      <c r="E286" s="149"/>
    </row>
    <row r="287" spans="2:5" x14ac:dyDescent="0.25">
      <c r="B287" s="147"/>
      <c r="C287" s="148"/>
      <c r="D287" s="149"/>
      <c r="E287" s="149"/>
    </row>
    <row r="288" spans="2:5" x14ac:dyDescent="0.25">
      <c r="B288" s="147"/>
      <c r="C288" s="148"/>
      <c r="D288" s="149"/>
      <c r="E288" s="149"/>
    </row>
    <row r="289" spans="2:5" x14ac:dyDescent="0.25">
      <c r="B289" s="147"/>
      <c r="C289" s="148"/>
      <c r="D289" s="149"/>
      <c r="E289" s="149"/>
    </row>
    <row r="290" spans="2:5" x14ac:dyDescent="0.25">
      <c r="B290" s="147"/>
      <c r="C290" s="148"/>
      <c r="D290" s="149"/>
      <c r="E290" s="149"/>
    </row>
    <row r="291" spans="2:5" x14ac:dyDescent="0.25">
      <c r="B291" s="147"/>
      <c r="C291" s="148"/>
      <c r="D291" s="149"/>
      <c r="E291" s="149"/>
    </row>
    <row r="292" spans="2:5" x14ac:dyDescent="0.25">
      <c r="B292" s="147"/>
      <c r="C292" s="148"/>
      <c r="D292" s="149"/>
      <c r="E292" s="149"/>
    </row>
    <row r="293" spans="2:5" x14ac:dyDescent="0.25">
      <c r="B293" s="147"/>
      <c r="C293" s="148"/>
      <c r="D293" s="149"/>
      <c r="E293" s="149"/>
    </row>
    <row r="294" spans="2:5" x14ac:dyDescent="0.25">
      <c r="B294" s="147"/>
      <c r="C294" s="148"/>
      <c r="D294" s="149"/>
      <c r="E294" s="149"/>
    </row>
    <row r="295" spans="2:5" x14ac:dyDescent="0.25">
      <c r="B295" s="147"/>
      <c r="C295" s="148"/>
      <c r="D295" s="149"/>
      <c r="E295" s="149"/>
    </row>
    <row r="296" spans="2:5" x14ac:dyDescent="0.25">
      <c r="B296" s="147"/>
      <c r="C296" s="148"/>
      <c r="D296" s="149"/>
      <c r="E296" s="149"/>
    </row>
    <row r="297" spans="2:5" x14ac:dyDescent="0.25">
      <c r="B297" s="147"/>
      <c r="C297" s="148"/>
      <c r="D297" s="149"/>
      <c r="E297" s="149"/>
    </row>
    <row r="298" spans="2:5" x14ac:dyDescent="0.25">
      <c r="B298" s="147"/>
      <c r="C298" s="148"/>
      <c r="D298" s="149"/>
      <c r="E298" s="149"/>
    </row>
    <row r="299" spans="2:5" x14ac:dyDescent="0.25">
      <c r="B299" s="147"/>
      <c r="C299" s="148"/>
      <c r="D299" s="149"/>
      <c r="E299" s="149"/>
    </row>
    <row r="300" spans="2:5" x14ac:dyDescent="0.25">
      <c r="B300" s="147"/>
      <c r="C300" s="148"/>
      <c r="D300" s="149"/>
      <c r="E300" s="149"/>
    </row>
    <row r="301" spans="2:5" x14ac:dyDescent="0.25">
      <c r="B301" s="147"/>
      <c r="C301" s="148"/>
      <c r="D301" s="149"/>
      <c r="E301" s="149"/>
    </row>
    <row r="302" spans="2:5" x14ac:dyDescent="0.25">
      <c r="B302" s="147"/>
      <c r="C302" s="148"/>
      <c r="D302" s="149"/>
      <c r="E302" s="149"/>
    </row>
    <row r="303" spans="2:5" x14ac:dyDescent="0.25">
      <c r="B303" s="147"/>
      <c r="C303" s="148"/>
      <c r="D303" s="149"/>
      <c r="E303" s="149"/>
    </row>
    <row r="304" spans="2:5" x14ac:dyDescent="0.25">
      <c r="B304" s="147"/>
      <c r="C304" s="148"/>
      <c r="D304" s="149"/>
      <c r="E304" s="149"/>
    </row>
    <row r="305" spans="2:5" x14ac:dyDescent="0.25">
      <c r="B305" s="147"/>
      <c r="C305" s="148"/>
      <c r="D305" s="149"/>
      <c r="E305" s="149"/>
    </row>
    <row r="306" spans="2:5" x14ac:dyDescent="0.25">
      <c r="B306" s="147"/>
      <c r="C306" s="148"/>
      <c r="D306" s="149"/>
      <c r="E306" s="149"/>
    </row>
    <row r="307" spans="2:5" x14ac:dyDescent="0.25">
      <c r="B307" s="147"/>
      <c r="C307" s="148"/>
      <c r="D307" s="149"/>
      <c r="E307" s="149"/>
    </row>
    <row r="308" spans="2:5" x14ac:dyDescent="0.25">
      <c r="B308" s="147"/>
      <c r="C308" s="148"/>
      <c r="D308" s="149"/>
      <c r="E308" s="149"/>
    </row>
    <row r="309" spans="2:5" x14ac:dyDescent="0.25">
      <c r="B309" s="147"/>
      <c r="C309" s="148"/>
      <c r="D309" s="149"/>
      <c r="E309" s="149"/>
    </row>
    <row r="310" spans="2:5" x14ac:dyDescent="0.25">
      <c r="B310" s="147"/>
      <c r="C310" s="148"/>
      <c r="D310" s="149"/>
      <c r="E310" s="149"/>
    </row>
    <row r="311" spans="2:5" x14ac:dyDescent="0.25">
      <c r="B311" s="147"/>
      <c r="C311" s="148"/>
      <c r="D311" s="149"/>
      <c r="E311" s="149"/>
    </row>
    <row r="312" spans="2:5" x14ac:dyDescent="0.25">
      <c r="B312" s="147"/>
      <c r="C312" s="148"/>
      <c r="D312" s="149"/>
      <c r="E312" s="149"/>
    </row>
    <row r="313" spans="2:5" x14ac:dyDescent="0.25">
      <c r="B313" s="147"/>
      <c r="C313" s="148"/>
      <c r="D313" s="149"/>
      <c r="E313" s="149"/>
    </row>
    <row r="314" spans="2:5" x14ac:dyDescent="0.25">
      <c r="B314" s="147"/>
      <c r="C314" s="148"/>
      <c r="D314" s="149"/>
      <c r="E314" s="149"/>
    </row>
    <row r="315" spans="2:5" x14ac:dyDescent="0.25">
      <c r="B315" s="147"/>
      <c r="C315" s="148"/>
      <c r="D315" s="149"/>
      <c r="E315" s="149"/>
    </row>
    <row r="316" spans="2:5" x14ac:dyDescent="0.25">
      <c r="B316" s="147"/>
      <c r="C316" s="148"/>
      <c r="D316" s="149"/>
      <c r="E316" s="149"/>
    </row>
    <row r="317" spans="2:5" x14ac:dyDescent="0.25">
      <c r="B317" s="147"/>
      <c r="C317" s="148"/>
      <c r="D317" s="149"/>
      <c r="E317" s="149"/>
    </row>
    <row r="318" spans="2:5" x14ac:dyDescent="0.25">
      <c r="B318" s="147"/>
      <c r="C318" s="148"/>
      <c r="D318" s="149"/>
      <c r="E318" s="149"/>
    </row>
    <row r="319" spans="2:5" x14ac:dyDescent="0.25">
      <c r="B319" s="147"/>
      <c r="C319" s="148"/>
      <c r="D319" s="149"/>
      <c r="E319" s="149"/>
    </row>
    <row r="320" spans="2:5" x14ac:dyDescent="0.25">
      <c r="B320" s="147"/>
      <c r="C320" s="148"/>
      <c r="D320" s="149"/>
      <c r="E320" s="149"/>
    </row>
    <row r="321" spans="2:5" x14ac:dyDescent="0.25">
      <c r="B321" s="147"/>
      <c r="C321" s="148"/>
      <c r="D321" s="149"/>
      <c r="E321" s="149"/>
    </row>
    <row r="322" spans="2:5" x14ac:dyDescent="0.25">
      <c r="B322" s="147"/>
      <c r="C322" s="148"/>
      <c r="D322" s="149"/>
      <c r="E322" s="149"/>
    </row>
    <row r="323" spans="2:5" x14ac:dyDescent="0.25">
      <c r="B323" s="147"/>
      <c r="C323" s="148"/>
      <c r="D323" s="149"/>
      <c r="E323" s="149"/>
    </row>
    <row r="324" spans="2:5" x14ac:dyDescent="0.25">
      <c r="B324" s="147"/>
      <c r="C324" s="148"/>
      <c r="D324" s="149"/>
      <c r="E324" s="149"/>
    </row>
    <row r="325" spans="2:5" x14ac:dyDescent="0.25">
      <c r="B325" s="147"/>
      <c r="C325" s="148"/>
      <c r="D325" s="149"/>
      <c r="E325" s="149"/>
    </row>
    <row r="326" spans="2:5" x14ac:dyDescent="0.25">
      <c r="B326" s="147"/>
      <c r="C326" s="148"/>
      <c r="D326" s="149"/>
      <c r="E326" s="149"/>
    </row>
    <row r="327" spans="2:5" x14ac:dyDescent="0.25">
      <c r="B327" s="147"/>
      <c r="C327" s="148"/>
      <c r="D327" s="149"/>
      <c r="E327" s="149"/>
    </row>
    <row r="328" spans="2:5" x14ac:dyDescent="0.25">
      <c r="B328" s="147"/>
      <c r="C328" s="148"/>
      <c r="D328" s="149"/>
      <c r="E328" s="149"/>
    </row>
    <row r="329" spans="2:5" x14ac:dyDescent="0.25">
      <c r="B329" s="147"/>
      <c r="C329" s="148"/>
      <c r="D329" s="149"/>
      <c r="E329" s="149"/>
    </row>
    <row r="330" spans="2:5" x14ac:dyDescent="0.25">
      <c r="B330" s="147"/>
      <c r="C330" s="148"/>
      <c r="D330" s="149"/>
      <c r="E330" s="149"/>
    </row>
    <row r="331" spans="2:5" x14ac:dyDescent="0.25">
      <c r="B331" s="147"/>
      <c r="C331" s="148"/>
      <c r="D331" s="149"/>
      <c r="E331" s="149"/>
    </row>
    <row r="332" spans="2:5" x14ac:dyDescent="0.25">
      <c r="B332" s="147"/>
      <c r="C332" s="148"/>
      <c r="D332" s="149"/>
      <c r="E332" s="149"/>
    </row>
    <row r="333" spans="2:5" x14ac:dyDescent="0.25">
      <c r="B333" s="147"/>
      <c r="C333" s="148"/>
      <c r="D333" s="149"/>
      <c r="E333" s="149"/>
    </row>
    <row r="334" spans="2:5" x14ac:dyDescent="0.25">
      <c r="B334" s="147"/>
      <c r="C334" s="148"/>
      <c r="D334" s="149"/>
      <c r="E334" s="149"/>
    </row>
    <row r="335" spans="2:5" x14ac:dyDescent="0.25">
      <c r="B335" s="147"/>
      <c r="C335" s="148"/>
      <c r="D335" s="149"/>
      <c r="E335" s="150"/>
    </row>
    <row r="336" spans="2:5" x14ac:dyDescent="0.25">
      <c r="B336" s="147"/>
      <c r="C336" s="148"/>
      <c r="D336" s="149"/>
      <c r="E336" s="149"/>
    </row>
    <row r="337" spans="2:5" x14ac:dyDescent="0.25">
      <c r="B337" s="147"/>
      <c r="C337" s="148"/>
      <c r="D337" s="149"/>
      <c r="E337" s="149"/>
    </row>
    <row r="338" spans="2:5" x14ac:dyDescent="0.25">
      <c r="B338" s="147"/>
      <c r="C338" s="148"/>
      <c r="D338" s="149"/>
      <c r="E338" s="149"/>
    </row>
    <row r="339" spans="2:5" x14ac:dyDescent="0.25">
      <c r="B339" s="147"/>
      <c r="C339" s="148"/>
      <c r="D339" s="149"/>
      <c r="E339" s="149"/>
    </row>
    <row r="340" spans="2:5" x14ac:dyDescent="0.25">
      <c r="B340" s="147"/>
      <c r="C340" s="148"/>
      <c r="D340" s="149"/>
      <c r="E340" s="149"/>
    </row>
    <row r="341" spans="2:5" x14ac:dyDescent="0.25">
      <c r="B341" s="147"/>
      <c r="C341" s="148"/>
      <c r="D341" s="149"/>
      <c r="E341" s="149"/>
    </row>
    <row r="342" spans="2:5" x14ac:dyDescent="0.25">
      <c r="B342" s="147"/>
      <c r="C342" s="148"/>
      <c r="D342" s="149"/>
      <c r="E342" s="149"/>
    </row>
    <row r="343" spans="2:5" x14ac:dyDescent="0.25">
      <c r="B343" s="147"/>
      <c r="C343" s="148"/>
      <c r="D343" s="149"/>
      <c r="E343" s="149"/>
    </row>
    <row r="344" spans="2:5" x14ac:dyDescent="0.25">
      <c r="B344" s="147"/>
      <c r="C344" s="148"/>
      <c r="D344" s="149"/>
      <c r="E344" s="149"/>
    </row>
    <row r="345" spans="2:5" x14ac:dyDescent="0.25">
      <c r="B345" s="147"/>
      <c r="C345" s="148"/>
      <c r="D345" s="149"/>
      <c r="E345" s="149"/>
    </row>
    <row r="346" spans="2:5" x14ac:dyDescent="0.25">
      <c r="B346" s="147"/>
      <c r="C346" s="148"/>
      <c r="D346" s="149"/>
      <c r="E346" s="149"/>
    </row>
    <row r="347" spans="2:5" x14ac:dyDescent="0.25">
      <c r="B347" s="147"/>
      <c r="C347" s="148"/>
      <c r="D347" s="149"/>
      <c r="E347" s="149"/>
    </row>
    <row r="348" spans="2:5" x14ac:dyDescent="0.25">
      <c r="B348" s="147"/>
      <c r="C348" s="148"/>
      <c r="D348" s="149"/>
      <c r="E348" s="149"/>
    </row>
    <row r="349" spans="2:5" x14ac:dyDescent="0.25">
      <c r="B349" s="147"/>
      <c r="C349" s="148"/>
      <c r="D349" s="149"/>
      <c r="E349" s="149"/>
    </row>
    <row r="350" spans="2:5" x14ac:dyDescent="0.25">
      <c r="B350" s="147"/>
      <c r="C350" s="148"/>
      <c r="D350" s="149"/>
      <c r="E350" s="149"/>
    </row>
    <row r="351" spans="2:5" x14ac:dyDescent="0.25">
      <c r="B351" s="147"/>
      <c r="C351" s="148"/>
      <c r="D351" s="149"/>
      <c r="E351" s="149"/>
    </row>
    <row r="352" spans="2:5" x14ac:dyDescent="0.25">
      <c r="B352" s="147"/>
      <c r="C352" s="148"/>
      <c r="D352" s="149"/>
      <c r="E352" s="149"/>
    </row>
    <row r="353" spans="2:5" x14ac:dyDescent="0.25">
      <c r="B353" s="147"/>
      <c r="C353" s="148"/>
      <c r="D353" s="149"/>
      <c r="E353" s="149"/>
    </row>
    <row r="354" spans="2:5" x14ac:dyDescent="0.25">
      <c r="B354" s="147"/>
      <c r="C354" s="148"/>
      <c r="D354" s="149"/>
      <c r="E354" s="149"/>
    </row>
    <row r="355" spans="2:5" x14ac:dyDescent="0.25">
      <c r="B355" s="147"/>
      <c r="C355" s="148"/>
      <c r="D355" s="149"/>
      <c r="E355" s="149"/>
    </row>
    <row r="356" spans="2:5" x14ac:dyDescent="0.25">
      <c r="B356" s="147"/>
      <c r="C356" s="148"/>
      <c r="D356" s="149"/>
      <c r="E356" s="149"/>
    </row>
    <row r="357" spans="2:5" x14ac:dyDescent="0.25">
      <c r="B357" s="147"/>
      <c r="C357" s="148"/>
      <c r="D357" s="149"/>
      <c r="E357" s="149"/>
    </row>
    <row r="358" spans="2:5" x14ac:dyDescent="0.25">
      <c r="B358" s="147"/>
      <c r="C358" s="148"/>
      <c r="D358" s="149"/>
      <c r="E358" s="149"/>
    </row>
    <row r="359" spans="2:5" x14ac:dyDescent="0.25">
      <c r="B359" s="147"/>
      <c r="C359" s="148"/>
      <c r="D359" s="149"/>
      <c r="E359" s="149"/>
    </row>
    <row r="360" spans="2:5" x14ac:dyDescent="0.25">
      <c r="B360" s="147"/>
      <c r="C360" s="148"/>
      <c r="D360" s="149"/>
      <c r="E360" s="149"/>
    </row>
    <row r="361" spans="2:5" x14ac:dyDescent="0.25">
      <c r="B361" s="147"/>
      <c r="C361" s="148"/>
      <c r="D361" s="149"/>
      <c r="E361" s="149"/>
    </row>
    <row r="362" spans="2:5" x14ac:dyDescent="0.25">
      <c r="B362" s="147"/>
      <c r="C362" s="148"/>
      <c r="D362" s="149"/>
      <c r="E362" s="149"/>
    </row>
    <row r="363" spans="2:5" x14ac:dyDescent="0.25">
      <c r="B363" s="147"/>
      <c r="C363" s="148"/>
      <c r="D363" s="149"/>
      <c r="E363" s="149"/>
    </row>
    <row r="364" spans="2:5" x14ac:dyDescent="0.25">
      <c r="B364" s="147"/>
      <c r="C364" s="148"/>
      <c r="D364" s="149"/>
      <c r="E364" s="149"/>
    </row>
    <row r="365" spans="2:5" x14ac:dyDescent="0.25">
      <c r="B365" s="147"/>
      <c r="C365" s="148"/>
      <c r="D365" s="149"/>
      <c r="E365" s="149"/>
    </row>
    <row r="366" spans="2:5" x14ac:dyDescent="0.25">
      <c r="B366" s="147"/>
      <c r="C366" s="148"/>
      <c r="D366" s="149"/>
      <c r="E366" s="149"/>
    </row>
    <row r="367" spans="2:5" x14ac:dyDescent="0.25">
      <c r="B367" s="147"/>
      <c r="C367" s="148"/>
      <c r="D367" s="149"/>
      <c r="E367" s="149"/>
    </row>
    <row r="368" spans="2:5" x14ac:dyDescent="0.25">
      <c r="B368" s="147"/>
      <c r="C368" s="148"/>
      <c r="D368" s="149"/>
      <c r="E368" s="149"/>
    </row>
    <row r="369" spans="2:5" x14ac:dyDescent="0.25">
      <c r="B369" s="147"/>
      <c r="C369" s="148"/>
      <c r="D369" s="149"/>
      <c r="E369" s="149"/>
    </row>
    <row r="370" spans="2:5" x14ac:dyDescent="0.25">
      <c r="B370" s="147"/>
      <c r="C370" s="148"/>
      <c r="D370" s="149"/>
      <c r="E370" s="149"/>
    </row>
    <row r="371" spans="2:5" x14ac:dyDescent="0.25">
      <c r="B371" s="147"/>
      <c r="C371" s="148"/>
      <c r="D371" s="149"/>
      <c r="E371" s="149"/>
    </row>
    <row r="372" spans="2:5" x14ac:dyDescent="0.25">
      <c r="B372" s="147"/>
      <c r="C372" s="148"/>
      <c r="D372" s="149"/>
      <c r="E372" s="149"/>
    </row>
    <row r="373" spans="2:5" x14ac:dyDescent="0.25">
      <c r="B373" s="147"/>
      <c r="C373" s="148"/>
      <c r="D373" s="149"/>
      <c r="E373" s="149"/>
    </row>
    <row r="374" spans="2:5" x14ac:dyDescent="0.25">
      <c r="B374" s="147"/>
      <c r="C374" s="148"/>
      <c r="D374" s="149"/>
      <c r="E374" s="149"/>
    </row>
    <row r="375" spans="2:5" x14ac:dyDescent="0.25">
      <c r="B375" s="147"/>
      <c r="C375" s="148"/>
      <c r="D375" s="149"/>
      <c r="E375" s="149"/>
    </row>
    <row r="376" spans="2:5" x14ac:dyDescent="0.25">
      <c r="B376" s="147"/>
      <c r="C376" s="148"/>
      <c r="D376" s="149"/>
      <c r="E376" s="149"/>
    </row>
    <row r="377" spans="2:5" x14ac:dyDescent="0.25">
      <c r="B377" s="147"/>
      <c r="C377" s="148"/>
      <c r="D377" s="149"/>
      <c r="E377" s="149"/>
    </row>
    <row r="378" spans="2:5" x14ac:dyDescent="0.25">
      <c r="B378" s="147"/>
      <c r="C378" s="148"/>
      <c r="D378" s="149"/>
      <c r="E378" s="149"/>
    </row>
    <row r="379" spans="2:5" x14ac:dyDescent="0.25">
      <c r="B379" s="147"/>
      <c r="C379" s="148"/>
      <c r="D379" s="149"/>
      <c r="E379" s="149"/>
    </row>
    <row r="380" spans="2:5" x14ac:dyDescent="0.25">
      <c r="B380" s="147"/>
      <c r="C380" s="148"/>
      <c r="D380" s="149"/>
      <c r="E380" s="149"/>
    </row>
    <row r="381" spans="2:5" x14ac:dyDescent="0.25">
      <c r="B381" s="147"/>
      <c r="C381" s="148"/>
      <c r="D381" s="149"/>
      <c r="E381" s="149"/>
    </row>
    <row r="382" spans="2:5" x14ac:dyDescent="0.25">
      <c r="B382" s="147"/>
      <c r="C382" s="148"/>
      <c r="D382" s="149"/>
      <c r="E382" s="149"/>
    </row>
    <row r="383" spans="2:5" x14ac:dyDescent="0.25">
      <c r="B383" s="147"/>
      <c r="C383" s="148"/>
      <c r="D383" s="149"/>
      <c r="E383" s="149"/>
    </row>
    <row r="384" spans="2:5" x14ac:dyDescent="0.25">
      <c r="B384" s="147"/>
      <c r="C384" s="148"/>
      <c r="D384" s="149"/>
      <c r="E384" s="149"/>
    </row>
    <row r="385" spans="2:5" x14ac:dyDescent="0.25">
      <c r="B385" s="147"/>
      <c r="C385" s="148"/>
      <c r="D385" s="149"/>
      <c r="E385" s="149"/>
    </row>
    <row r="386" spans="2:5" x14ac:dyDescent="0.25">
      <c r="B386" s="147"/>
      <c r="C386" s="148"/>
      <c r="D386" s="149"/>
      <c r="E386" s="149"/>
    </row>
    <row r="387" spans="2:5" x14ac:dyDescent="0.25">
      <c r="B387" s="147"/>
      <c r="C387" s="148"/>
      <c r="D387" s="149"/>
      <c r="E387" s="149"/>
    </row>
    <row r="388" spans="2:5" x14ac:dyDescent="0.25">
      <c r="B388" s="147"/>
      <c r="C388" s="148"/>
      <c r="D388" s="149"/>
      <c r="E388" s="149"/>
    </row>
    <row r="389" spans="2:5" x14ac:dyDescent="0.25">
      <c r="B389" s="147"/>
      <c r="C389" s="148"/>
      <c r="D389" s="149"/>
      <c r="E389" s="149"/>
    </row>
    <row r="390" spans="2:5" x14ac:dyDescent="0.25">
      <c r="B390" s="147"/>
      <c r="C390" s="148"/>
      <c r="D390" s="149"/>
      <c r="E390" s="149"/>
    </row>
    <row r="391" spans="2:5" x14ac:dyDescent="0.25">
      <c r="B391" s="147"/>
      <c r="C391" s="148"/>
      <c r="D391" s="149"/>
      <c r="E391" s="149"/>
    </row>
    <row r="392" spans="2:5" x14ac:dyDescent="0.25">
      <c r="B392" s="147"/>
      <c r="C392" s="148"/>
      <c r="D392" s="149"/>
      <c r="E392" s="149"/>
    </row>
    <row r="393" spans="2:5" x14ac:dyDescent="0.25">
      <c r="B393" s="147"/>
      <c r="C393" s="148"/>
      <c r="D393" s="149"/>
      <c r="E393" s="149"/>
    </row>
    <row r="394" spans="2:5" x14ac:dyDescent="0.25">
      <c r="B394" s="147"/>
      <c r="C394" s="148"/>
      <c r="D394" s="149"/>
      <c r="E394" s="149"/>
    </row>
    <row r="395" spans="2:5" x14ac:dyDescent="0.25">
      <c r="B395" s="147"/>
      <c r="C395" s="148"/>
      <c r="D395" s="149"/>
      <c r="E395" s="149"/>
    </row>
    <row r="396" spans="2:5" x14ac:dyDescent="0.25">
      <c r="B396" s="147"/>
      <c r="C396" s="148"/>
      <c r="D396" s="149"/>
      <c r="E396" s="149"/>
    </row>
    <row r="397" spans="2:5" x14ac:dyDescent="0.25">
      <c r="B397" s="147"/>
      <c r="C397" s="148"/>
      <c r="D397" s="149"/>
      <c r="E397" s="149"/>
    </row>
    <row r="398" spans="2:5" x14ac:dyDescent="0.25">
      <c r="B398" s="147"/>
      <c r="C398" s="148"/>
      <c r="D398" s="149"/>
      <c r="E398" s="149"/>
    </row>
    <row r="399" spans="2:5" x14ac:dyDescent="0.25">
      <c r="B399" s="147"/>
      <c r="C399" s="148"/>
      <c r="D399" s="149"/>
      <c r="E399" s="149"/>
    </row>
    <row r="400" spans="2:5" x14ac:dyDescent="0.25">
      <c r="B400" s="147"/>
      <c r="C400" s="148"/>
      <c r="D400" s="149"/>
      <c r="E400" s="150"/>
    </row>
    <row r="401" spans="2:5" x14ac:dyDescent="0.25">
      <c r="B401" s="147"/>
      <c r="C401" s="148"/>
      <c r="D401" s="149"/>
      <c r="E401" s="149"/>
    </row>
    <row r="402" spans="2:5" x14ac:dyDescent="0.25">
      <c r="B402" s="147"/>
      <c r="C402" s="148"/>
      <c r="D402" s="149"/>
      <c r="E402" s="149"/>
    </row>
    <row r="403" spans="2:5" x14ac:dyDescent="0.25">
      <c r="B403" s="147"/>
      <c r="C403" s="148"/>
      <c r="D403" s="149"/>
      <c r="E403" s="149"/>
    </row>
    <row r="404" spans="2:5" x14ac:dyDescent="0.25">
      <c r="B404" s="147"/>
      <c r="C404" s="148"/>
      <c r="D404" s="149"/>
      <c r="E404" s="149"/>
    </row>
    <row r="405" spans="2:5" x14ac:dyDescent="0.25">
      <c r="B405" s="147"/>
      <c r="C405" s="148"/>
      <c r="D405" s="149"/>
      <c r="E405" s="149"/>
    </row>
    <row r="406" spans="2:5" x14ac:dyDescent="0.25">
      <c r="B406" s="147"/>
      <c r="C406" s="148"/>
      <c r="D406" s="149"/>
      <c r="E406" s="149"/>
    </row>
    <row r="407" spans="2:5" x14ac:dyDescent="0.25">
      <c r="B407" s="147"/>
      <c r="C407" s="148"/>
      <c r="D407" s="149"/>
      <c r="E407" s="149"/>
    </row>
    <row r="408" spans="2:5" x14ac:dyDescent="0.25">
      <c r="B408" s="147"/>
      <c r="C408" s="148"/>
      <c r="D408" s="149"/>
      <c r="E408" s="149"/>
    </row>
    <row r="409" spans="2:5" x14ac:dyDescent="0.25">
      <c r="B409" s="147"/>
      <c r="C409" s="148"/>
      <c r="D409" s="149"/>
      <c r="E409" s="149"/>
    </row>
    <row r="410" spans="2:5" x14ac:dyDescent="0.25">
      <c r="B410" s="147"/>
      <c r="C410" s="148"/>
      <c r="D410" s="149"/>
      <c r="E410" s="149"/>
    </row>
    <row r="411" spans="2:5" x14ac:dyDescent="0.25">
      <c r="B411" s="147"/>
      <c r="C411" s="148"/>
      <c r="D411" s="149"/>
      <c r="E411" s="149"/>
    </row>
    <row r="412" spans="2:5" x14ac:dyDescent="0.25">
      <c r="B412" s="147"/>
      <c r="C412" s="148"/>
      <c r="D412" s="149"/>
      <c r="E412" s="149"/>
    </row>
    <row r="413" spans="2:5" x14ac:dyDescent="0.25">
      <c r="B413" s="147"/>
      <c r="C413" s="148"/>
      <c r="D413" s="149"/>
      <c r="E413" s="149"/>
    </row>
    <row r="414" spans="2:5" x14ac:dyDescent="0.25">
      <c r="B414" s="147"/>
      <c r="C414" s="148"/>
      <c r="D414" s="149"/>
      <c r="E414" s="149"/>
    </row>
    <row r="415" spans="2:5" x14ac:dyDescent="0.25">
      <c r="B415" s="147"/>
      <c r="C415" s="148"/>
      <c r="D415" s="149"/>
      <c r="E415" s="149"/>
    </row>
    <row r="416" spans="2:5" x14ac:dyDescent="0.25">
      <c r="B416" s="147"/>
      <c r="C416" s="148"/>
      <c r="D416" s="149"/>
      <c r="E416" s="149"/>
    </row>
    <row r="417" spans="2:5" x14ac:dyDescent="0.25">
      <c r="B417" s="147"/>
      <c r="C417" s="148"/>
      <c r="D417" s="149"/>
      <c r="E417" s="149"/>
    </row>
    <row r="418" spans="2:5" x14ac:dyDescent="0.25">
      <c r="B418" s="147"/>
      <c r="C418" s="148"/>
      <c r="D418" s="149"/>
      <c r="E418" s="149"/>
    </row>
    <row r="419" spans="2:5" x14ac:dyDescent="0.25">
      <c r="B419" s="147"/>
      <c r="C419" s="148"/>
      <c r="D419" s="149"/>
      <c r="E419" s="149"/>
    </row>
    <row r="420" spans="2:5" x14ac:dyDescent="0.25">
      <c r="B420" s="147"/>
      <c r="C420" s="148"/>
      <c r="D420" s="149"/>
      <c r="E420" s="150"/>
    </row>
    <row r="421" spans="2:5" x14ac:dyDescent="0.25">
      <c r="B421" s="147"/>
      <c r="C421" s="148"/>
      <c r="D421" s="149"/>
      <c r="E421" s="149"/>
    </row>
    <row r="422" spans="2:5" x14ac:dyDescent="0.25">
      <c r="B422" s="147"/>
      <c r="C422" s="148"/>
      <c r="D422" s="149"/>
      <c r="E422" s="149"/>
    </row>
    <row r="423" spans="2:5" x14ac:dyDescent="0.25">
      <c r="B423" s="147"/>
      <c r="C423" s="148"/>
      <c r="D423" s="149"/>
      <c r="E423" s="149"/>
    </row>
    <row r="424" spans="2:5" x14ac:dyDescent="0.25">
      <c r="B424" s="147"/>
      <c r="C424" s="148"/>
      <c r="D424" s="149"/>
      <c r="E424" s="149"/>
    </row>
    <row r="425" spans="2:5" x14ac:dyDescent="0.25">
      <c r="B425" s="147"/>
      <c r="C425" s="148"/>
      <c r="D425" s="149"/>
      <c r="E425" s="149"/>
    </row>
    <row r="426" spans="2:5" x14ac:dyDescent="0.25">
      <c r="B426" s="147"/>
      <c r="C426" s="148"/>
      <c r="D426" s="149"/>
      <c r="E426" s="149"/>
    </row>
    <row r="427" spans="2:5" x14ac:dyDescent="0.25">
      <c r="B427" s="147"/>
      <c r="C427" s="148"/>
      <c r="D427" s="149"/>
      <c r="E427" s="149"/>
    </row>
    <row r="428" spans="2:5" x14ac:dyDescent="0.25">
      <c r="B428" s="147"/>
      <c r="C428" s="148"/>
      <c r="D428" s="149"/>
      <c r="E428" s="149"/>
    </row>
    <row r="429" spans="2:5" x14ac:dyDescent="0.25">
      <c r="B429" s="147"/>
      <c r="C429" s="148"/>
      <c r="D429" s="149"/>
      <c r="E429" s="149"/>
    </row>
    <row r="430" spans="2:5" x14ac:dyDescent="0.25">
      <c r="B430" s="147"/>
      <c r="C430" s="148"/>
      <c r="D430" s="149"/>
      <c r="E430" s="149"/>
    </row>
    <row r="431" spans="2:5" x14ac:dyDescent="0.25">
      <c r="B431" s="147"/>
      <c r="C431" s="148"/>
      <c r="D431" s="149"/>
      <c r="E431" s="149"/>
    </row>
    <row r="432" spans="2:5" x14ac:dyDescent="0.25">
      <c r="B432" s="147"/>
      <c r="C432" s="148"/>
      <c r="D432" s="149"/>
      <c r="E432" s="149"/>
    </row>
    <row r="433" spans="2:5" x14ac:dyDescent="0.25">
      <c r="B433" s="147"/>
      <c r="C433" s="148"/>
      <c r="D433" s="149"/>
      <c r="E433" s="149"/>
    </row>
    <row r="434" spans="2:5" x14ac:dyDescent="0.25">
      <c r="B434" s="147"/>
      <c r="C434" s="148"/>
      <c r="D434" s="149"/>
      <c r="E434" s="149"/>
    </row>
    <row r="435" spans="2:5" x14ac:dyDescent="0.25">
      <c r="B435" s="147"/>
      <c r="C435" s="148"/>
      <c r="D435" s="149"/>
      <c r="E435" s="149"/>
    </row>
    <row r="436" spans="2:5" x14ac:dyDescent="0.25">
      <c r="B436" s="147"/>
      <c r="C436" s="148"/>
      <c r="D436" s="149"/>
      <c r="E436" s="149"/>
    </row>
    <row r="437" spans="2:5" x14ac:dyDescent="0.25">
      <c r="B437" s="147"/>
      <c r="C437" s="148"/>
      <c r="D437" s="149"/>
      <c r="E437" s="149"/>
    </row>
    <row r="438" spans="2:5" x14ac:dyDescent="0.25">
      <c r="B438" s="147"/>
      <c r="C438" s="148"/>
      <c r="D438" s="149"/>
      <c r="E438" s="149"/>
    </row>
    <row r="439" spans="2:5" x14ac:dyDescent="0.25">
      <c r="B439" s="147"/>
      <c r="C439" s="148"/>
      <c r="D439" s="149"/>
      <c r="E439" s="149"/>
    </row>
    <row r="440" spans="2:5" x14ac:dyDescent="0.25">
      <c r="B440" s="147"/>
      <c r="C440" s="148"/>
      <c r="D440" s="149"/>
      <c r="E440" s="149"/>
    </row>
    <row r="441" spans="2:5" x14ac:dyDescent="0.25">
      <c r="B441" s="147"/>
      <c r="C441" s="148"/>
      <c r="D441" s="149"/>
      <c r="E441" s="149"/>
    </row>
    <row r="442" spans="2:5" x14ac:dyDescent="0.25">
      <c r="B442" s="147"/>
      <c r="C442" s="148"/>
      <c r="D442" s="149"/>
      <c r="E442" s="149"/>
    </row>
    <row r="443" spans="2:5" x14ac:dyDescent="0.25">
      <c r="B443" s="147"/>
      <c r="C443" s="148"/>
      <c r="D443" s="149"/>
      <c r="E443" s="149"/>
    </row>
    <row r="444" spans="2:5" x14ac:dyDescent="0.25">
      <c r="B444" s="147"/>
      <c r="C444" s="148"/>
      <c r="D444" s="149"/>
      <c r="E444" s="149"/>
    </row>
    <row r="445" spans="2:5" x14ac:dyDescent="0.25">
      <c r="B445" s="147"/>
      <c r="C445" s="148"/>
      <c r="D445" s="149"/>
      <c r="E445" s="149"/>
    </row>
    <row r="446" spans="2:5" x14ac:dyDescent="0.25">
      <c r="B446" s="147"/>
      <c r="C446" s="148"/>
      <c r="D446" s="149"/>
      <c r="E446" s="149"/>
    </row>
    <row r="447" spans="2:5" x14ac:dyDescent="0.25">
      <c r="B447" s="147"/>
      <c r="C447" s="148"/>
      <c r="D447" s="149"/>
      <c r="E447" s="149"/>
    </row>
    <row r="448" spans="2:5" x14ac:dyDescent="0.25">
      <c r="B448" s="147"/>
      <c r="C448" s="148"/>
      <c r="D448" s="149"/>
      <c r="E448" s="149"/>
    </row>
    <row r="449" spans="2:5" x14ac:dyDescent="0.25">
      <c r="B449" s="147"/>
      <c r="C449" s="148"/>
      <c r="D449" s="149"/>
      <c r="E449" s="149"/>
    </row>
    <row r="450" spans="2:5" x14ac:dyDescent="0.25">
      <c r="B450" s="147"/>
      <c r="C450" s="148"/>
      <c r="D450" s="149"/>
      <c r="E450" s="149"/>
    </row>
    <row r="451" spans="2:5" x14ac:dyDescent="0.25">
      <c r="B451" s="147"/>
      <c r="C451" s="148"/>
      <c r="D451" s="149"/>
      <c r="E451" s="149"/>
    </row>
    <row r="452" spans="2:5" x14ac:dyDescent="0.25">
      <c r="B452" s="147"/>
      <c r="C452" s="148"/>
      <c r="D452" s="149"/>
      <c r="E452" s="149"/>
    </row>
    <row r="453" spans="2:5" x14ac:dyDescent="0.25">
      <c r="B453" s="147"/>
      <c r="C453" s="148"/>
      <c r="D453" s="149"/>
      <c r="E453" s="149"/>
    </row>
    <row r="454" spans="2:5" x14ac:dyDescent="0.25">
      <c r="B454" s="147"/>
      <c r="C454" s="148"/>
      <c r="D454" s="149"/>
      <c r="E454" s="149"/>
    </row>
    <row r="455" spans="2:5" x14ac:dyDescent="0.25">
      <c r="B455" s="147"/>
      <c r="C455" s="148"/>
      <c r="D455" s="149"/>
      <c r="E455" s="149"/>
    </row>
    <row r="456" spans="2:5" x14ac:dyDescent="0.25">
      <c r="B456" s="147"/>
      <c r="C456" s="148"/>
      <c r="D456" s="149"/>
      <c r="E456" s="149"/>
    </row>
    <row r="457" spans="2:5" x14ac:dyDescent="0.25">
      <c r="B457" s="147"/>
      <c r="C457" s="148"/>
      <c r="D457" s="149"/>
      <c r="E457" s="149"/>
    </row>
    <row r="458" spans="2:5" x14ac:dyDescent="0.25">
      <c r="B458" s="147"/>
      <c r="C458" s="148"/>
      <c r="D458" s="149"/>
      <c r="E458" s="149"/>
    </row>
    <row r="459" spans="2:5" x14ac:dyDescent="0.25">
      <c r="B459" s="147"/>
      <c r="C459" s="148"/>
      <c r="D459" s="149"/>
      <c r="E459" s="149"/>
    </row>
    <row r="460" spans="2:5" x14ac:dyDescent="0.25">
      <c r="B460" s="147"/>
      <c r="C460" s="148"/>
      <c r="D460" s="149"/>
      <c r="E460" s="149"/>
    </row>
    <row r="461" spans="2:5" x14ac:dyDescent="0.25">
      <c r="B461" s="147"/>
      <c r="C461" s="148"/>
      <c r="D461" s="149"/>
      <c r="E461" s="149"/>
    </row>
    <row r="462" spans="2:5" x14ac:dyDescent="0.25">
      <c r="B462" s="147"/>
      <c r="C462" s="148"/>
      <c r="D462" s="149"/>
      <c r="E462" s="149"/>
    </row>
    <row r="463" spans="2:5" x14ac:dyDescent="0.25">
      <c r="B463" s="147"/>
      <c r="C463" s="148"/>
      <c r="D463" s="149"/>
      <c r="E463" s="149"/>
    </row>
    <row r="464" spans="2:5" x14ac:dyDescent="0.25">
      <c r="B464" s="147"/>
      <c r="C464" s="148"/>
      <c r="D464" s="149"/>
      <c r="E464" s="149"/>
    </row>
    <row r="465" spans="2:5" x14ac:dyDescent="0.25">
      <c r="B465" s="147"/>
      <c r="C465" s="148"/>
      <c r="D465" s="149"/>
      <c r="E465" s="149"/>
    </row>
    <row r="466" spans="2:5" x14ac:dyDescent="0.25">
      <c r="B466" s="147"/>
      <c r="C466" s="148"/>
      <c r="D466" s="149"/>
      <c r="E466" s="149"/>
    </row>
    <row r="467" spans="2:5" x14ac:dyDescent="0.25">
      <c r="B467" s="147"/>
      <c r="C467" s="148"/>
      <c r="D467" s="149"/>
      <c r="E467" s="149"/>
    </row>
    <row r="468" spans="2:5" x14ac:dyDescent="0.25">
      <c r="B468" s="147"/>
      <c r="C468" s="148"/>
      <c r="D468" s="149"/>
      <c r="E468" s="149"/>
    </row>
    <row r="469" spans="2:5" x14ac:dyDescent="0.25">
      <c r="B469" s="147"/>
      <c r="C469" s="148"/>
      <c r="D469" s="149"/>
      <c r="E469" s="149"/>
    </row>
    <row r="470" spans="2:5" x14ac:dyDescent="0.25">
      <c r="B470" s="147"/>
      <c r="C470" s="148"/>
      <c r="D470" s="149"/>
      <c r="E470" s="149"/>
    </row>
    <row r="471" spans="2:5" x14ac:dyDescent="0.25">
      <c r="B471" s="147"/>
      <c r="C471" s="148"/>
      <c r="D471" s="149"/>
      <c r="E471" s="149"/>
    </row>
    <row r="472" spans="2:5" x14ac:dyDescent="0.25">
      <c r="B472" s="147"/>
      <c r="C472" s="148"/>
      <c r="D472" s="149"/>
      <c r="E472" s="149"/>
    </row>
    <row r="473" spans="2:5" x14ac:dyDescent="0.25">
      <c r="B473" s="147"/>
      <c r="C473" s="148"/>
      <c r="D473" s="149"/>
      <c r="E473" s="149"/>
    </row>
    <row r="474" spans="2:5" x14ac:dyDescent="0.25">
      <c r="B474" s="147"/>
      <c r="C474" s="148"/>
      <c r="D474" s="149"/>
      <c r="E474" s="149"/>
    </row>
    <row r="475" spans="2:5" x14ac:dyDescent="0.25">
      <c r="B475" s="147"/>
      <c r="C475" s="148"/>
      <c r="D475" s="149"/>
      <c r="E475" s="149"/>
    </row>
    <row r="476" spans="2:5" x14ac:dyDescent="0.25">
      <c r="B476" s="147"/>
      <c r="C476" s="148"/>
      <c r="D476" s="149"/>
      <c r="E476" s="149"/>
    </row>
    <row r="477" spans="2:5" x14ac:dyDescent="0.25">
      <c r="B477" s="147"/>
      <c r="C477" s="148"/>
      <c r="D477" s="149"/>
      <c r="E477" s="149"/>
    </row>
    <row r="478" spans="2:5" x14ac:dyDescent="0.25">
      <c r="B478" s="147"/>
      <c r="C478" s="148"/>
      <c r="D478" s="149"/>
      <c r="E478" s="149"/>
    </row>
    <row r="479" spans="2:5" x14ac:dyDescent="0.25">
      <c r="B479" s="147"/>
      <c r="C479" s="148"/>
      <c r="D479" s="149"/>
      <c r="E479" s="149"/>
    </row>
    <row r="480" spans="2:5" x14ac:dyDescent="0.25">
      <c r="B480" s="147"/>
      <c r="C480" s="148"/>
      <c r="D480" s="149"/>
      <c r="E480" s="149"/>
    </row>
    <row r="481" spans="2:5" x14ac:dyDescent="0.25">
      <c r="B481" s="147"/>
      <c r="C481" s="148"/>
      <c r="D481" s="149"/>
      <c r="E481" s="149"/>
    </row>
    <row r="482" spans="2:5" x14ac:dyDescent="0.25">
      <c r="B482" s="147"/>
      <c r="C482" s="148"/>
      <c r="D482" s="149"/>
      <c r="E482" s="149"/>
    </row>
    <row r="483" spans="2:5" x14ac:dyDescent="0.25">
      <c r="B483" s="147"/>
      <c r="C483" s="148"/>
      <c r="D483" s="149"/>
      <c r="E483" s="149"/>
    </row>
    <row r="484" spans="2:5" x14ac:dyDescent="0.25">
      <c r="B484" s="147"/>
      <c r="C484" s="148"/>
      <c r="D484" s="149"/>
      <c r="E484" s="149"/>
    </row>
    <row r="485" spans="2:5" x14ac:dyDescent="0.25">
      <c r="B485" s="147"/>
      <c r="C485" s="148"/>
      <c r="D485" s="149"/>
      <c r="E485" s="149"/>
    </row>
    <row r="486" spans="2:5" x14ac:dyDescent="0.25">
      <c r="B486" s="147"/>
      <c r="C486" s="148"/>
      <c r="D486" s="149"/>
      <c r="E486" s="149"/>
    </row>
    <row r="487" spans="2:5" x14ac:dyDescent="0.25">
      <c r="B487" s="147"/>
      <c r="C487" s="148"/>
      <c r="D487" s="149"/>
      <c r="E487" s="149"/>
    </row>
    <row r="488" spans="2:5" x14ac:dyDescent="0.25">
      <c r="B488" s="147"/>
      <c r="C488" s="148"/>
      <c r="D488" s="149"/>
      <c r="E488" s="149"/>
    </row>
    <row r="489" spans="2:5" x14ac:dyDescent="0.25">
      <c r="B489" s="147"/>
      <c r="C489" s="148"/>
      <c r="D489" s="149"/>
      <c r="E489" s="149"/>
    </row>
    <row r="490" spans="2:5" x14ac:dyDescent="0.25">
      <c r="B490" s="147"/>
      <c r="C490" s="148"/>
      <c r="D490" s="149"/>
      <c r="E490" s="149"/>
    </row>
    <row r="491" spans="2:5" x14ac:dyDescent="0.25">
      <c r="B491" s="147"/>
      <c r="C491" s="148"/>
      <c r="D491" s="149"/>
      <c r="E491" s="149"/>
    </row>
    <row r="492" spans="2:5" x14ac:dyDescent="0.25">
      <c r="B492" s="147"/>
      <c r="C492" s="148"/>
      <c r="D492" s="149"/>
      <c r="E492" s="149"/>
    </row>
    <row r="493" spans="2:5" x14ac:dyDescent="0.25">
      <c r="B493" s="147"/>
      <c r="C493" s="148"/>
      <c r="D493" s="149"/>
      <c r="E493" s="149"/>
    </row>
    <row r="494" spans="2:5" x14ac:dyDescent="0.25">
      <c r="B494" s="147"/>
      <c r="C494" s="148"/>
      <c r="D494" s="149"/>
      <c r="E494" s="149"/>
    </row>
    <row r="495" spans="2:5" x14ac:dyDescent="0.25">
      <c r="B495" s="147"/>
      <c r="C495" s="148"/>
      <c r="D495" s="149"/>
      <c r="E495" s="149"/>
    </row>
    <row r="496" spans="2:5" x14ac:dyDescent="0.25">
      <c r="B496" s="147"/>
      <c r="C496" s="148"/>
      <c r="D496" s="149"/>
      <c r="E496" s="149"/>
    </row>
    <row r="497" spans="2:5" x14ac:dyDescent="0.25">
      <c r="B497" s="147"/>
      <c r="C497" s="148"/>
      <c r="D497" s="149"/>
      <c r="E497" s="149"/>
    </row>
    <row r="498" spans="2:5" x14ac:dyDescent="0.25">
      <c r="B498" s="147"/>
      <c r="C498" s="148"/>
      <c r="D498" s="149"/>
      <c r="E498" s="149"/>
    </row>
    <row r="499" spans="2:5" x14ac:dyDescent="0.25">
      <c r="B499" s="147"/>
      <c r="C499" s="148"/>
      <c r="D499" s="149"/>
      <c r="E499" s="149"/>
    </row>
    <row r="500" spans="2:5" x14ac:dyDescent="0.25">
      <c r="B500" s="147"/>
      <c r="C500" s="148"/>
      <c r="D500" s="149"/>
      <c r="E500" s="149"/>
    </row>
    <row r="501" spans="2:5" x14ac:dyDescent="0.25">
      <c r="B501" s="147"/>
      <c r="C501" s="148"/>
      <c r="D501" s="149"/>
      <c r="E501" s="149"/>
    </row>
    <row r="502" spans="2:5" x14ac:dyDescent="0.25">
      <c r="B502" s="147"/>
      <c r="C502" s="148"/>
      <c r="D502" s="149"/>
      <c r="E502" s="149"/>
    </row>
    <row r="503" spans="2:5" x14ac:dyDescent="0.25">
      <c r="B503" s="147"/>
      <c r="C503" s="148"/>
      <c r="D503" s="149"/>
      <c r="E503" s="149"/>
    </row>
    <row r="504" spans="2:5" x14ac:dyDescent="0.25">
      <c r="B504" s="147"/>
      <c r="C504" s="148"/>
      <c r="D504" s="149"/>
      <c r="E504" s="149"/>
    </row>
    <row r="505" spans="2:5" x14ac:dyDescent="0.25">
      <c r="B505" s="147"/>
      <c r="C505" s="148"/>
      <c r="D505" s="149"/>
      <c r="E505" s="149"/>
    </row>
    <row r="506" spans="2:5" x14ac:dyDescent="0.25">
      <c r="B506" s="147"/>
      <c r="C506" s="148"/>
      <c r="D506" s="149"/>
      <c r="E506" s="149"/>
    </row>
    <row r="507" spans="2:5" x14ac:dyDescent="0.25">
      <c r="B507" s="147"/>
      <c r="C507" s="148"/>
      <c r="D507" s="149"/>
      <c r="E507" s="149"/>
    </row>
    <row r="508" spans="2:5" x14ac:dyDescent="0.25">
      <c r="B508" s="147"/>
      <c r="C508" s="148"/>
      <c r="D508" s="149"/>
      <c r="E508" s="149"/>
    </row>
  </sheetData>
  <sheetProtection algorithmName="SHA-512" hashValue="kToztHJuo/QlWr4hP4oQ22hVt7K/0bFd5pOEGBrEjP4ya8Uo0aRJSeyp2dO7eor6Xij+aSVq4pgNktjpvTOCtA==" saltValue="k7jQPdOblu7JAMy/CnNYtA==" spinCount="100000" sheet="1" objects="1" scenarios="1"/>
  <phoneticPr fontId="3" type="noConversion"/>
  <dataValidations xWindow="327" yWindow="298" count="7">
    <dataValidation type="list" allowBlank="1" showInputMessage="1" showErrorMessage="1" sqref="K6" xr:uid="{6BB236D6-95C2-447F-8C38-5E8639EF85B1}">
      <formula1>"Gray,Blue,Black,Yellow"</formula1>
    </dataValidation>
    <dataValidation type="list" allowBlank="1" showInputMessage="1" showErrorMessage="1" sqref="K5" xr:uid="{A75D151A-6AD2-47E7-9A37-179669F7AC82}">
      <formula1>"Elbow,Curvy,Straight"</formula1>
    </dataValidation>
    <dataValidation type="list" allowBlank="1" showInputMessage="1" showErrorMessage="1" sqref="I5" xr:uid="{C1F7B82A-01E6-4C3D-8EAD-44CB42E42AF8}">
      <formula1>"Rectangle,Rounded,Circle"</formula1>
    </dataValidation>
    <dataValidation type="list" allowBlank="1" showInputMessage="1" showErrorMessage="1" sqref="O5" xr:uid="{E1EA1824-ADCA-4EA5-81CE-7022CDB1CA9F}">
      <formula1>"Horizontal,Vertical"</formula1>
    </dataValidation>
    <dataValidation allowBlank="1" showInputMessage="1" showErrorMessage="1" prompt="1- rectangle_x000a_5 - rounded rectangle" sqref="H5" xr:uid="{5452EF46-1109-4A2D-A933-89E4CAE0B3C3}"/>
    <dataValidation type="list" allowBlank="1" showInputMessage="1" showErrorMessage="1" sqref="O6" xr:uid="{CDFD3F70-B9EE-430A-9330-87ED897B16D0}">
      <formula1>"On,Off"</formula1>
    </dataValidation>
    <dataValidation type="whole" allowBlank="1" showInputMessage="1" showErrorMessage="1" errorTitle="Wrong input!" error="Please write a whole number." sqref="D5:D6" xr:uid="{47835A97-7F3B-4E1C-8A97-1A825A786325}">
      <formula1>1</formula1>
      <formula2>200</formula2>
    </dataValidation>
  </dataValidations>
  <printOptions horizontalCentered="1" verticalCentered="1"/>
  <pageMargins left="0.31496062992125984" right="0.31496062992125984" top="0.31496062992125984" bottom="0.31496062992125984" header="0.31496062992125984" footer="0.31496062992125984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4" r:id="rId4" name="Spinner 30">
              <controlPr defaultSize="0" autoPict="0">
                <anchor moveWithCells="1">
                  <from>
                    <xdr:col>10</xdr:col>
                    <xdr:colOff>381000</xdr:colOff>
                    <xdr:row>1</xdr:row>
                    <xdr:rowOff>152400</xdr:rowOff>
                  </from>
                  <to>
                    <xdr:col>10</xdr:col>
                    <xdr:colOff>514350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361E1BD0-2C3F-4A24-BE44-4624CAE71FAA}">
            <xm:f>OR(Calculation!$BV7=1,Calculation!$BW7=1,Calculation!$BX7=1)</xm:f>
            <x14:dxf>
              <fill>
                <patternFill>
                  <bgColor rgb="FFFFE885"/>
                </patternFill>
              </fill>
            </x14:dxf>
          </x14:cfRule>
          <xm:sqref>B9:E23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327" yWindow="298" count="2">
        <x14:dataValidation type="list" allowBlank="1" showInputMessage="1" showErrorMessage="1" xr:uid="{E819A9C4-B96B-45EC-8FDD-360D84CD49B8}">
          <x14:formula1>
            <xm:f>Calculation!$BR$7:$BR$15</xm:f>
          </x14:formula1>
          <xm:sqref>I6</xm:sqref>
        </x14:dataValidation>
        <x14:dataValidation type="list" allowBlank="1" showInputMessage="1" showErrorMessage="1" xr:uid="{98F5D899-8CDF-48FA-AB67-76103BB701AD}">
          <x14:formula1>
            <xm:f>OFFSET(Calculation!$AP$7,0,0,countall,1)</xm:f>
          </x14:formula1>
          <xm:sqref>D9:D20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502FB-F8CA-4613-8749-66FAD309F704}">
  <sheetPr codeName="Sheet2"/>
  <dimension ref="A1:BX506"/>
  <sheetViews>
    <sheetView showGridLines="0" showRowColHeaders="0" zoomScaleNormal="100" workbookViewId="0">
      <pane ySplit="6" topLeftCell="A7" activePane="bottomLeft" state="frozen"/>
      <selection pane="bottomLeft" activeCell="A7" sqref="A7"/>
    </sheetView>
  </sheetViews>
  <sheetFormatPr defaultColWidth="9.140625" defaultRowHeight="15" x14ac:dyDescent="0.25"/>
  <cols>
    <col min="1" max="1" width="3.7109375" style="2" customWidth="1"/>
    <col min="2" max="2" width="7.85546875" style="2" customWidth="1"/>
    <col min="3" max="3" width="7.5703125" style="2" customWidth="1"/>
    <col min="4" max="4" width="6.5703125" style="2" customWidth="1"/>
    <col min="5" max="19" width="4.7109375" style="2" customWidth="1"/>
    <col min="20" max="20" width="12.5703125" style="72" bestFit="1" customWidth="1"/>
    <col min="21" max="21" width="6.5703125" style="4" bestFit="1" customWidth="1"/>
    <col min="22" max="36" width="3.7109375" style="4" customWidth="1"/>
    <col min="37" max="37" width="9.85546875" style="4" customWidth="1"/>
    <col min="38" max="38" width="7.28515625" style="4" customWidth="1"/>
    <col min="39" max="39" width="9.7109375" style="3" customWidth="1"/>
    <col min="40" max="40" width="9.85546875" style="4" customWidth="1"/>
    <col min="41" max="42" width="14.42578125" style="4" customWidth="1"/>
    <col min="43" max="44" width="20.85546875" style="4" customWidth="1"/>
    <col min="45" max="45" width="23.140625" style="4" customWidth="1"/>
    <col min="46" max="46" width="26.85546875" style="4" customWidth="1"/>
    <col min="47" max="47" width="8.140625" style="3" customWidth="1"/>
    <col min="48" max="48" width="13" style="3" customWidth="1"/>
    <col min="49" max="49" width="14" style="3" customWidth="1"/>
    <col min="50" max="52" width="12.5703125" style="3" customWidth="1"/>
    <col min="53" max="53" width="9.42578125" style="3" bestFit="1" customWidth="1"/>
    <col min="54" max="54" width="3.7109375" style="3" customWidth="1"/>
    <col min="55" max="55" width="15.140625" style="3" bestFit="1" customWidth="1"/>
    <col min="56" max="56" width="11.42578125" style="3" customWidth="1"/>
    <col min="57" max="57" width="6.140625" style="6" bestFit="1" customWidth="1"/>
    <col min="58" max="59" width="12.5703125" style="3" customWidth="1"/>
    <col min="60" max="63" width="11.7109375" style="3" customWidth="1"/>
    <col min="64" max="64" width="6.42578125" style="2" customWidth="1"/>
    <col min="65" max="65" width="6" style="3" customWidth="1"/>
    <col min="66" max="67" width="11.140625" style="4" customWidth="1"/>
    <col min="68" max="68" width="33.28515625" style="3" customWidth="1"/>
    <col min="69" max="69" width="4.7109375" style="3" customWidth="1"/>
    <col min="70" max="70" width="19.85546875" style="2" bestFit="1" customWidth="1"/>
    <col min="71" max="71" width="16.85546875" style="2" bestFit="1" customWidth="1"/>
    <col min="72" max="72" width="11.140625" style="2" bestFit="1" customWidth="1"/>
    <col min="73" max="73" width="9.140625" style="2"/>
    <col min="74" max="76" width="14.7109375" style="2" customWidth="1"/>
    <col min="77" max="16384" width="9.140625" style="2"/>
  </cols>
  <sheetData>
    <row r="1" spans="1:76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BN1" s="3"/>
      <c r="BO1" s="3"/>
    </row>
    <row r="2" spans="1:76" x14ac:dyDescent="0.25">
      <c r="BN2" s="3"/>
      <c r="BO2" s="3"/>
    </row>
    <row r="3" spans="1:76" x14ac:dyDescent="0.25">
      <c r="T3" s="73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N3" s="9"/>
      <c r="AO3" s="9"/>
      <c r="AP3" s="9"/>
      <c r="AQ3" s="9"/>
      <c r="AR3" s="9"/>
      <c r="AS3" s="9"/>
      <c r="AT3" s="9"/>
      <c r="BH3" s="53" t="s">
        <v>54</v>
      </c>
      <c r="BI3" s="54"/>
      <c r="BJ3" s="53" t="s">
        <v>53</v>
      </c>
      <c r="BK3" s="54"/>
      <c r="BM3" s="53" t="s">
        <v>50</v>
      </c>
      <c r="BN3" s="55"/>
      <c r="BO3" s="55"/>
      <c r="BP3" s="54"/>
      <c r="BR3" s="57" t="s">
        <v>121</v>
      </c>
      <c r="BS3" s="56"/>
      <c r="BV3" s="30" t="s">
        <v>107</v>
      </c>
      <c r="BW3" s="103">
        <f>SUM(BV6:BX6)</f>
        <v>0</v>
      </c>
    </row>
    <row r="4" spans="1:76" x14ac:dyDescent="0.25">
      <c r="T4" s="74" t="s">
        <v>51</v>
      </c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9"/>
      <c r="AM4" s="50"/>
      <c r="AN4" s="47" t="s">
        <v>52</v>
      </c>
      <c r="AO4" s="47"/>
      <c r="AP4" s="47"/>
      <c r="AQ4" s="47"/>
      <c r="AR4" s="47"/>
      <c r="AS4" s="47"/>
      <c r="AT4" s="50"/>
      <c r="AU4" s="50"/>
      <c r="AV4" s="50"/>
      <c r="AW4" s="50"/>
      <c r="AX4" s="50"/>
      <c r="AY4" s="50"/>
      <c r="AZ4" s="50"/>
      <c r="BA4" s="50"/>
      <c r="BH4" s="11"/>
      <c r="BN4" s="3"/>
      <c r="BO4" s="3"/>
    </row>
    <row r="5" spans="1:76" x14ac:dyDescent="0.25">
      <c r="T5" s="75"/>
      <c r="U5" s="3"/>
      <c r="V5" s="98" t="str">
        <f t="array" ref="V5">IF(SUM((Calculation!$AL$7:$AL$21=(1*V6))*(Calculation!$AM$7:$AM$21=2))&gt;0,2,"")</f>
        <v/>
      </c>
      <c r="W5" s="98" t="str">
        <f t="array" ref="W5">IF(SUM((Calculation!$AL$7:$AL$21=(1*W6))*(Calculation!$AM$7:$AM$21=2))&gt;0,2,"")</f>
        <v/>
      </c>
      <c r="X5" s="98" t="str">
        <f t="array" ref="X5">IF(SUM((Calculation!$AL$7:$AL$21=(1*X6))*(Calculation!$AM$7:$AM$21=2))&gt;0,2,"")</f>
        <v/>
      </c>
      <c r="Y5" s="98" t="str">
        <f t="array" ref="Y5">IF(SUM((Calculation!$AL$7:$AL$21=(1*Y6))*(Calculation!$AM$7:$AM$21=2))&gt;0,2,"")</f>
        <v/>
      </c>
      <c r="Z5" s="98" t="str">
        <f t="array" ref="Z5">IF(SUM((Calculation!$AL$7:$AL$21=(1*Z6))*(Calculation!$AM$7:$AM$21=2))&gt;0,2,"")</f>
        <v/>
      </c>
      <c r="AA5" s="98" t="str">
        <f t="array" ref="AA5">IF(SUM((Calculation!$AL$7:$AL$21=(1*AA6))*(Calculation!$AM$7:$AM$21=2))&gt;0,2,"")</f>
        <v/>
      </c>
      <c r="AB5" s="98" t="str">
        <f t="array" ref="AB5">IF(SUM((Calculation!$AL$7:$AL$21=(1*AB6))*(Calculation!$AM$7:$AM$21=2))&gt;0,2,"")</f>
        <v/>
      </c>
      <c r="AC5" s="98" t="str">
        <f t="array" ref="AC5">IF(SUM((Calculation!$AL$7:$AL$21=(1*AC6))*(Calculation!$AM$7:$AM$21=2))&gt;0,2,"")</f>
        <v/>
      </c>
      <c r="AD5" s="98" t="str">
        <f t="array" ref="AD5">IF(SUM((Calculation!$AL$7:$AL$21=(1*AD6))*(Calculation!$AM$7:$AM$21=2))&gt;0,2,"")</f>
        <v/>
      </c>
      <c r="AE5" s="98" t="str">
        <f t="array" ref="AE5">IF(SUM((Calculation!$AL$7:$AL$21=(1*AE6))*(Calculation!$AM$7:$AM$21=2))&gt;0,2,"")</f>
        <v/>
      </c>
      <c r="AF5" s="98" t="str">
        <f t="array" ref="AF5">IF(SUM((Calculation!$AL$7:$AL$21=(1*AF6))*(Calculation!$AM$7:$AM$21=2))&gt;0,2,"")</f>
        <v/>
      </c>
      <c r="AG5" s="98" t="str">
        <f t="array" ref="AG5">IF(SUM((Calculation!$AL$7:$AL$21=(1*AG6))*(Calculation!$AM$7:$AM$21=2))&gt;0,2,"")</f>
        <v/>
      </c>
      <c r="AH5" s="98" t="str">
        <f t="array" ref="AH5">IF(SUM((Calculation!$AL$7:$AL$21=(1*AH6))*(Calculation!$AM$7:$AM$21=2))&gt;0,2,"")</f>
        <v/>
      </c>
      <c r="AI5" s="98" t="str">
        <f t="array" ref="AI5">IF(SUM((Calculation!$AL$7:$AL$21=(1*AI6))*(Calculation!$AM$7:$AM$21=2))&gt;0,2,"")</f>
        <v/>
      </c>
      <c r="AJ5" s="98" t="str">
        <f t="array" ref="AJ5">IF(SUM((Calculation!$AL$7:$AL$21=(1*AJ6))*(Calculation!$AM$7:$AM$21=2))&gt;0,2,"")</f>
        <v/>
      </c>
      <c r="AK5" s="3"/>
      <c r="AL5" s="3"/>
      <c r="AN5" s="3"/>
      <c r="AO5" s="3"/>
      <c r="AP5" s="3"/>
      <c r="AQ5" s="3"/>
      <c r="AR5" s="3"/>
      <c r="AS5" s="3"/>
      <c r="AT5" s="3"/>
      <c r="BF5" s="70" t="s">
        <v>73</v>
      </c>
      <c r="BG5" s="36">
        <f>MAX(BG7:BG21)</f>
        <v>5</v>
      </c>
      <c r="BN5" s="3"/>
      <c r="BO5" s="3"/>
      <c r="BV5" s="30" t="s">
        <v>108</v>
      </c>
      <c r="BW5" s="30" t="s">
        <v>109</v>
      </c>
      <c r="BX5" s="30" t="s">
        <v>114</v>
      </c>
    </row>
    <row r="6" spans="1:76" ht="39" customHeight="1" x14ac:dyDescent="0.25">
      <c r="A6" s="3"/>
      <c r="B6" s="69" t="s">
        <v>78</v>
      </c>
      <c r="C6" s="69" t="s">
        <v>79</v>
      </c>
      <c r="D6" s="15" t="s">
        <v>77</v>
      </c>
      <c r="E6" s="80" t="s">
        <v>80</v>
      </c>
      <c r="F6" s="80" t="s">
        <v>81</v>
      </c>
      <c r="G6" s="80" t="s">
        <v>82</v>
      </c>
      <c r="H6" s="80" t="s">
        <v>83</v>
      </c>
      <c r="I6" s="80" t="s">
        <v>84</v>
      </c>
      <c r="J6" s="80" t="s">
        <v>85</v>
      </c>
      <c r="K6" s="80" t="s">
        <v>86</v>
      </c>
      <c r="L6" s="80" t="s">
        <v>87</v>
      </c>
      <c r="M6" s="80" t="s">
        <v>88</v>
      </c>
      <c r="N6" s="80" t="s">
        <v>89</v>
      </c>
      <c r="O6" s="80" t="s">
        <v>90</v>
      </c>
      <c r="P6" s="80" t="s">
        <v>91</v>
      </c>
      <c r="Q6" s="80" t="s">
        <v>92</v>
      </c>
      <c r="R6" s="80" t="s">
        <v>93</v>
      </c>
      <c r="S6" s="80" t="s">
        <v>94</v>
      </c>
      <c r="T6" s="76" t="s">
        <v>5</v>
      </c>
      <c r="U6" s="14" t="s">
        <v>23</v>
      </c>
      <c r="V6" s="14" t="s">
        <v>0</v>
      </c>
      <c r="W6" s="14" t="s">
        <v>22</v>
      </c>
      <c r="X6" s="14" t="s">
        <v>31</v>
      </c>
      <c r="Y6" s="14" t="s">
        <v>32</v>
      </c>
      <c r="Z6" s="14" t="s">
        <v>33</v>
      </c>
      <c r="AA6" s="14" t="s">
        <v>34</v>
      </c>
      <c r="AB6" s="14" t="s">
        <v>35</v>
      </c>
      <c r="AC6" s="14" t="s">
        <v>36</v>
      </c>
      <c r="AD6" s="14" t="s">
        <v>37</v>
      </c>
      <c r="AE6" s="14" t="s">
        <v>38</v>
      </c>
      <c r="AF6" s="14" t="s">
        <v>66</v>
      </c>
      <c r="AG6" s="14" t="s">
        <v>67</v>
      </c>
      <c r="AH6" s="14" t="s">
        <v>68</v>
      </c>
      <c r="AI6" s="14" t="s">
        <v>69</v>
      </c>
      <c r="AJ6" s="14" t="s">
        <v>70</v>
      </c>
      <c r="AK6" s="14" t="s">
        <v>45</v>
      </c>
      <c r="AL6" s="14" t="s">
        <v>3</v>
      </c>
      <c r="AM6" s="13" t="s">
        <v>30</v>
      </c>
      <c r="AN6" s="14" t="s">
        <v>47</v>
      </c>
      <c r="AO6" s="14" t="s">
        <v>97</v>
      </c>
      <c r="AP6" s="14" t="s">
        <v>98</v>
      </c>
      <c r="AQ6" s="14" t="s">
        <v>1</v>
      </c>
      <c r="AR6" s="14" t="s">
        <v>102</v>
      </c>
      <c r="AS6" s="23" t="s">
        <v>76</v>
      </c>
      <c r="AT6" s="23" t="s">
        <v>96</v>
      </c>
      <c r="AU6" s="13" t="s">
        <v>4</v>
      </c>
      <c r="AV6" s="65" t="s">
        <v>59</v>
      </c>
      <c r="AW6" s="65" t="s">
        <v>7</v>
      </c>
      <c r="AX6" s="67" t="s">
        <v>10</v>
      </c>
      <c r="AY6" s="96" t="s">
        <v>111</v>
      </c>
      <c r="AZ6" s="96" t="s">
        <v>112</v>
      </c>
      <c r="BA6" s="96" t="s">
        <v>110</v>
      </c>
      <c r="BC6" s="29" t="s">
        <v>8</v>
      </c>
      <c r="BD6" s="29"/>
      <c r="BE6" s="7"/>
      <c r="BF6" s="71" t="s">
        <v>71</v>
      </c>
      <c r="BG6" s="70" t="s">
        <v>72</v>
      </c>
      <c r="BH6" s="29" t="s">
        <v>2</v>
      </c>
      <c r="BI6" s="29" t="s">
        <v>6</v>
      </c>
      <c r="BJ6" s="63" t="s">
        <v>74</v>
      </c>
      <c r="BK6" s="63" t="s">
        <v>75</v>
      </c>
      <c r="BM6" s="15" t="s">
        <v>4</v>
      </c>
      <c r="BN6" s="15" t="s">
        <v>15</v>
      </c>
      <c r="BO6" s="15" t="s">
        <v>16</v>
      </c>
      <c r="BP6" s="15" t="s">
        <v>17</v>
      </c>
      <c r="BR6" s="30" t="s">
        <v>24</v>
      </c>
      <c r="BS6" s="30"/>
      <c r="BV6" s="103">
        <f>SUM(BV7:BV21)</f>
        <v>0</v>
      </c>
      <c r="BW6" s="103">
        <f>SUM(BW7:BW21)</f>
        <v>0</v>
      </c>
      <c r="BX6" s="103">
        <f>SUM(BX7:BX21)</f>
        <v>0</v>
      </c>
    </row>
    <row r="7" spans="1:76" x14ac:dyDescent="0.25">
      <c r="B7" s="52" t="str">
        <f t="array" ref="B7">IFERROR(IF(INDEX(DesicionTreeChart!$B$9:$B$508,ROW(B1),1)=0,"",""&amp;INDEX(DesicionTreeChart!$B$9:$B$508,ROW(B1),1)),"")</f>
        <v>1</v>
      </c>
      <c r="C7" s="52" t="str">
        <f t="array" ref="C7">IFERROR(IF(INDEX(DesicionTreeChart!$D$9:$D$508,ROW(C1),1)=0,"",""&amp;INDEX(DesicionTreeChart!$D$9:$D$508,ROW(C1),1)),"")</f>
        <v/>
      </c>
      <c r="D7" s="31">
        <f t="array" ref="D7">IFERROR(IF(B7="","xxx",INDEX(ROW($B$6:$B$21)-6,MATCH(C7,$B$6:$B$21,0))),"")</f>
        <v>10</v>
      </c>
      <c r="E7" s="79" t="str">
        <f>IF(LEN(C7)=0,B7,"")</f>
        <v>1</v>
      </c>
      <c r="F7" s="79" t="str">
        <f t="shared" ref="F7:S7" si="0">IF(LEN($C7)=0,"",IF(COUNTIF(E$7:E$21,$C7)&gt;0,$B7,""))</f>
        <v/>
      </c>
      <c r="G7" s="79" t="str">
        <f t="shared" si="0"/>
        <v/>
      </c>
      <c r="H7" s="79" t="str">
        <f t="shared" si="0"/>
        <v/>
      </c>
      <c r="I7" s="79" t="str">
        <f t="shared" si="0"/>
        <v/>
      </c>
      <c r="J7" s="79" t="str">
        <f t="shared" si="0"/>
        <v/>
      </c>
      <c r="K7" s="79" t="str">
        <f t="shared" si="0"/>
        <v/>
      </c>
      <c r="L7" s="79" t="str">
        <f t="shared" si="0"/>
        <v/>
      </c>
      <c r="M7" s="79" t="str">
        <f t="shared" si="0"/>
        <v/>
      </c>
      <c r="N7" s="79" t="str">
        <f t="shared" si="0"/>
        <v/>
      </c>
      <c r="O7" s="79" t="str">
        <f t="shared" si="0"/>
        <v/>
      </c>
      <c r="P7" s="79" t="str">
        <f t="shared" si="0"/>
        <v/>
      </c>
      <c r="Q7" s="79" t="str">
        <f t="shared" si="0"/>
        <v/>
      </c>
      <c r="R7" s="79" t="str">
        <f t="shared" si="0"/>
        <v/>
      </c>
      <c r="S7" s="79" t="str">
        <f t="shared" si="0"/>
        <v/>
      </c>
      <c r="T7" s="77">
        <f t="array" ref="T7">IF(ISNUMBER(AL7),IF(AL7=1,COUNTIF($AL$7:AL7,1),INDEX($T$7:$T$21,D7,1)&amp;"."&amp; COUNTIF($D$7:D7,D7)),"")</f>
        <v>1</v>
      </c>
      <c r="U7" s="51">
        <f>IF(T7="",9999999999999990,1*(AK7&amp;REPT(0,maxL+COUNT($V$5:$AJ$5)-LEN(AK7))))</f>
        <v>100</v>
      </c>
      <c r="V7" s="51" t="str">
        <f>IFERROR(IF(1*$AL7&lt;1*V$6,"",IF(AND(V$5=2,LEN(SUBSTITUTE(LEFT($T7,2),".",""))=1),"0" &amp; SUBSTITUTE(LEFT($T7,2),".",""),SUBSTITUTE(LEFT($T7,2),".",""))),"")</f>
        <v>1</v>
      </c>
      <c r="W7" s="51" t="str">
        <f t="shared" ref="W7:W21" si="1">IFERROR(IF(1*$AL7&lt;1*W$6,"",IF(AND(W$5=2,LEN(SUBSTITUTE(MID($T7,SEARCH(";",SUBSTITUTE($T7,".",";",W$6-1),1)+1,2),".",""))=1),"0" &amp; SUBSTITUTE(MID($T7,SEARCH(";",SUBSTITUTE($T7,".",";",W$6-1),1)+1,2),".",""),SUBSTITUTE(MID($T7,SEARCH(";",SUBSTITUTE($T7,".",";",W$6-1),1)+1,2),".",""))),"")</f>
        <v/>
      </c>
      <c r="X7" s="51" t="str">
        <f t="shared" ref="X7:AJ21" si="2">IFERROR(IF(1*$AL7&lt;1*X$6,"",IF(AND(X$5=2,LEN(SUBSTITUTE(MID($T7,SEARCH(";",SUBSTITUTE($T7,".",";",X$6-1),1)+1,2),".",""))=1),"0" &amp; SUBSTITUTE(MID($T7,SEARCH(";",SUBSTITUTE($T7,".",";",X$6-1),1)+1,2),".",""),SUBSTITUTE(MID($T7,SEARCH(";",SUBSTITUTE($T7,".",";",X$6-1),1)+1,2),".",""))),"")</f>
        <v/>
      </c>
      <c r="Y7" s="51" t="str">
        <f t="shared" si="2"/>
        <v/>
      </c>
      <c r="Z7" s="51" t="str">
        <f t="shared" si="2"/>
        <v/>
      </c>
      <c r="AA7" s="51" t="str">
        <f t="shared" si="2"/>
        <v/>
      </c>
      <c r="AB7" s="51" t="str">
        <f t="shared" si="2"/>
        <v/>
      </c>
      <c r="AC7" s="51" t="str">
        <f t="shared" si="2"/>
        <v/>
      </c>
      <c r="AD7" s="51" t="str">
        <f t="shared" si="2"/>
        <v/>
      </c>
      <c r="AE7" s="51" t="str">
        <f t="shared" si="2"/>
        <v/>
      </c>
      <c r="AF7" s="51" t="str">
        <f t="shared" si="2"/>
        <v/>
      </c>
      <c r="AG7" s="51" t="str">
        <f t="shared" si="2"/>
        <v/>
      </c>
      <c r="AH7" s="51" t="str">
        <f t="shared" si="2"/>
        <v/>
      </c>
      <c r="AI7" s="51" t="str">
        <f t="shared" si="2"/>
        <v/>
      </c>
      <c r="AJ7" s="51" t="str">
        <f t="shared" si="2"/>
        <v/>
      </c>
      <c r="AK7" s="51" t="str">
        <f t="shared" ref="AK7:AK21" si="3">V7&amp;W7&amp;X7&amp;Y7&amp;Z7&amp;AA7&amp;AB7&amp;AC7&amp;AD7&amp;AE7&amp;AF7&amp;AG7&amp;AH7&amp;AI7&amp;AJ7</f>
        <v>1</v>
      </c>
      <c r="AL7" s="51">
        <f t="shared" ref="AL7:AL21" si="4">IFERROR(IF(B7&lt;&gt;"", MATCH(B7,E7:S7,0),""),"")</f>
        <v>1</v>
      </c>
      <c r="AM7" s="34" t="str">
        <f t="shared" ref="AM7:AM21" si="5">IF(ISNUMBER(AL7),IF(AL7=1,IF(LEN(T7)&gt;1,2,""),IF(LEN(RIGHT(T7,LEN(T7)-SEARCH(";",SUBSTITUTE(T7,".",";",AL7-1),1)))&gt;1,2,"")),"")</f>
        <v/>
      </c>
      <c r="AN7" s="51">
        <f t="shared" ref="AN7:AN21" si="6">SMALL($U$7:$U$21,ROW(A7)-ROW($A$6))</f>
        <v>100</v>
      </c>
      <c r="AO7" s="51">
        <f t="shared" ref="AO7:AO21" si="7">INDEX($T$7:$T$21,MATCH(AN7,$U$7:$U$21,0),1)</f>
        <v>1</v>
      </c>
      <c r="AP7" s="51" t="str">
        <f t="array" ref="AP7">IF(AO7="","",INDEX($B$7:$B$21,MATCH(AO7,INPUT_temp,0),1))</f>
        <v>1</v>
      </c>
      <c r="AQ7" s="52" t="str">
        <f t="array" ref="AQ7">IFERROR(IF(INDEX(clearTable,MATCH(Calculation!AP7,changerange&amp;"",0),2)="","",INDEX(clearTable,MATCH(Calculation!AP7,changerange&amp;"",0),2)),"")</f>
        <v>Are you happy?</v>
      </c>
      <c r="AR7" s="52" t="str">
        <f t="array" ref="AR7">IFERROR(IF(INDEX(clearTable,MATCH(Calculation!AP7,changerange&amp;"",0),3)="","",INDEX(clearTable,MATCH(Calculation!AP7,changerange&amp;"",0),3)),"")</f>
        <v/>
      </c>
      <c r="AS7" s="52" t="str">
        <f t="array" ref="AS7">IFERROR(IF(INDEX(clearTable,MATCH(Calculation!AP7,changerange&amp;"",0),4)="","",INDEX(clearTable,MATCH(Calculation!AP7,changerange&amp;"",0),4)),"")</f>
        <v/>
      </c>
      <c r="AT7" s="51" t="str">
        <f t="shared" ref="AT7:AT21" si="8">AP7 &amp; " - " &amp;AQ7</f>
        <v>1 - Are you happy?</v>
      </c>
      <c r="AU7" s="31" t="str">
        <f t="array" ref="AU7">IFERROR(IF(AND(LEN(AO7)&gt;0, AV7&gt;1),IF(MATCH(1,(IFERROR(SEARCH(AO7&amp;".",$AO$7:$AO$21),0)),0)&gt;0,""),""),maxL)</f>
        <v/>
      </c>
      <c r="AV7" s="32">
        <f t="shared" ref="AV7:AV21" si="9">INDEX($AL$7:$AL$21,MATCH(AO7,INPUT_temp,0),1)</f>
        <v>1</v>
      </c>
      <c r="AW7" s="33" t="str">
        <f>IF(AV7=2,ROW(AV7)-ROW($AW$6),"")</f>
        <v/>
      </c>
      <c r="AX7" s="66" t="str">
        <f t="shared" ref="AX7:AX21" si="10">IF(OR(AV7=1,AV7=""),"",LEFT(SUBSTITUTE(AO7,".",";",AV7-1),SEARCH(";",SUBSTITUTE(AO7,".",";",AV7-1),1)-1))</f>
        <v/>
      </c>
      <c r="AY7" s="66" t="str">
        <f t="shared" ref="AY7:AY20" si="11">IF(AV7="","",IF(AND(AV8&gt;AV7,AV8&lt;&gt;""),"",1))</f>
        <v/>
      </c>
      <c r="AZ7" s="66">
        <f t="array" ref="AZ7">IFERROR(IF(AV7="","",IF(AV7=1,1,IF(AY7=1,"",AS7*INDEX($AZ6:AZ$7,MATCH(AX7,""&amp;$AO6:AO$7,0),1)))),"")</f>
        <v>1</v>
      </c>
      <c r="BA7" s="97" t="str">
        <f t="array" ref="BA7">IFERROR(IF(AV7="","",IF(AY7="","",AS7*INDEX($AZ6:AZ$7,MATCH(AX7,""&amp;$AO6:AO$7,0),1))),"")</f>
        <v/>
      </c>
      <c r="BC7" s="10" t="s">
        <v>9</v>
      </c>
      <c r="BD7" s="37">
        <f>MAX(AL7:AL21)</f>
        <v>3</v>
      </c>
      <c r="BE7" s="8"/>
      <c r="BF7" s="68">
        <f t="array" aca="1" ref="BF7" ca="1">IF(AND(AU7="",ISNUMBER(AV7)),
IFERROR(IF(OR(AV8=AV9,AND(AV8&gt;AV7,AV6&gt;=AV7)),AVERAGE(OFFSET(BG7,0,0,IFERROR(MATCH(TRUE,AV8:$AV$21&lt;=AV7,0),506),1)),
IF((MAX(OFFSET(BG7,0,0,IFERROR(SUM(ISNUMBER(SEARCH(" "&amp;AO7," "&amp;AO8:$AO$504))*1)+MATCH(TRUE, ISNUMBER(SEARCH(AO7,AO8:$AO$21)),0)-1,506),1))+MIN(OFFSET(BG7,0,0,IFERROR(MATCH(TRUE, ISNUMBER(SEARCH(AO7,AO8:$AO$21)),0),506),1)))=0, MIN(OFFSET(BG7,0,0,IFERROR(MATCH(AV7,AV8:$AV$21,0),506),1)), (MAX(OFFSET(BG7,0,0,IFERROR(SUM(ISNUMBER(SEARCH(AO7,AO8:$AO$21))*1)+MATCH(TRUE, ISNUMBER(SEARCH(AO7,AO8:$AO$21)),0),506),1))+MIN(OFFSET(BG7,0,0,IFERROR(SUM(ISNUMBER(SEARCH(AO7,AO8:$AO$21))*1)+MATCH(TRUE, ISNUMBER(SEARCH(AO7,AO8:$AO$21)),0),506),1)))/2)),$BG$5-1+COUNTIF($AV$7:AV7,AV7)),"")</f>
        <v>1.5</v>
      </c>
      <c r="BG7" s="35" t="str">
        <f>IF(ISNUMBER(AU7),COUNT($AU$7:AU7),"")</f>
        <v/>
      </c>
      <c r="BH7" s="36">
        <f t="shared" ref="BH7:BH21" si="12">IF(ISNUMBER(AV7),AV7-1,"")</f>
        <v>0</v>
      </c>
      <c r="BI7" s="36">
        <f t="shared" ref="BI7:BI21" ca="1" si="13">IF(AO7&lt;&gt;"",IF(IF(ISNUMBER(BF7),BF7,BG7)&lt;1,0,IF(ISNUMBER(BF7),BF7,BG7)-1),"")</f>
        <v>0.5</v>
      </c>
      <c r="BJ7" s="36">
        <f ca="1">IFERROR(IF($BS$18=FALSE,BI7*(IF(AND(ISNUMBER($BS$21),$BS$21&gt;0),$BS$21+$BS$19,1.4*$BS$19)),BH7*(IF(AND(ISNUMBER($BS$22),$BS$22&gt;0),$BS$22+$BS$19,1.4*$BS$19)))+30,"")</f>
        <v>77.5</v>
      </c>
      <c r="BK7" s="36">
        <f>IFERROR(IF($BS$18=FALSE,BH7*(IF(AND(ISNUMBER($BS$22),$BS$22&gt;0),$BS$22+$BS$20,1.4*$BS$20)),BI7*(IF(AND(ISNUMBER($BS$21),$BS$21&gt;0),$BS$21+$BS$20,1.4*$BS$20)))+20,"")</f>
        <v>20</v>
      </c>
      <c r="BM7" s="31">
        <f>COUNTA(BP7:BP37)</f>
        <v>7</v>
      </c>
      <c r="BN7" s="12" t="s">
        <v>0</v>
      </c>
      <c r="BO7" s="12" t="s">
        <v>116</v>
      </c>
      <c r="BP7" s="5" t="s">
        <v>164</v>
      </c>
      <c r="BR7" s="99" t="s">
        <v>115</v>
      </c>
      <c r="BS7" s="110"/>
      <c r="BV7" s="104" t="str">
        <f t="array" ref="BV7">IF(COUNTIF(changerange,INDEX(changerange,ROW(BV7)-ROW($BV$6),1))&gt;1,1,"")</f>
        <v/>
      </c>
      <c r="BW7" s="105" t="str">
        <f t="array" ref="BW7">IFERROR(IF(AND(INDEX(DesicionTreeChart!$C$9:$C$508,ROW(BV7)-ROW($BV$6),1)&amp;INDEX(DesicionTreeChart!$D$9:$D$508,ROW(BV7)-ROW($BV$6),1)&amp;INDEX(DesicionTreeChart!$E$9:$E$508,ROW(BV7)-ROW($BV$6),1)&lt;&gt;"",INDEX(changerange,ROW(BV7)-ROW($BV$6),1)=""),1,""),"")</f>
        <v/>
      </c>
      <c r="BX7" s="31" t="str">
        <f>IF(AND(B7&lt;&gt;"",AL7=""),1,"")</f>
        <v/>
      </c>
    </row>
    <row r="8" spans="1:76" x14ac:dyDescent="0.25">
      <c r="B8" s="52" t="str">
        <f t="array" ref="B8">IFERROR(IF(INDEX(DesicionTreeChart!$B$9:$B$508,ROW(B2),1)=0,"",""&amp;INDEX(DesicionTreeChart!$B$9:$B$508,ROW(B2),1)),"")</f>
        <v>2</v>
      </c>
      <c r="C8" s="52" t="str">
        <f t="array" ref="C8">IFERROR(IF(INDEX(DesicionTreeChart!$D$9:$D$508,ROW(C2),1)=0,"",""&amp;INDEX(DesicionTreeChart!$D$9:$D$508,ROW(C2),1)),"")</f>
        <v>1</v>
      </c>
      <c r="D8" s="31">
        <f t="array" ref="D8">IFERROR(IF(B8="","xxx",INDEX(ROW($B$6:$B$21)-6,MATCH(C8,$B$6:$B$21,0))),"")</f>
        <v>1</v>
      </c>
      <c r="E8" s="79" t="str">
        <f t="shared" ref="E8:E21" si="14">IF(LEN(C8)=0,B8,"")</f>
        <v/>
      </c>
      <c r="F8" s="79" t="str">
        <f t="shared" ref="F8:S8" si="15">IF(LEN($C8)=0,"",IF(COUNTIF(E$7:E$21,$C8)&gt;0,$B8,""))</f>
        <v>2</v>
      </c>
      <c r="G8" s="79" t="str">
        <f t="shared" si="15"/>
        <v/>
      </c>
      <c r="H8" s="79" t="str">
        <f t="shared" si="15"/>
        <v/>
      </c>
      <c r="I8" s="79" t="str">
        <f t="shared" si="15"/>
        <v/>
      </c>
      <c r="J8" s="79" t="str">
        <f t="shared" si="15"/>
        <v/>
      </c>
      <c r="K8" s="79" t="str">
        <f t="shared" si="15"/>
        <v/>
      </c>
      <c r="L8" s="79" t="str">
        <f t="shared" si="15"/>
        <v/>
      </c>
      <c r="M8" s="79" t="str">
        <f t="shared" si="15"/>
        <v/>
      </c>
      <c r="N8" s="79" t="str">
        <f t="shared" si="15"/>
        <v/>
      </c>
      <c r="O8" s="79" t="str">
        <f t="shared" si="15"/>
        <v/>
      </c>
      <c r="P8" s="79" t="str">
        <f t="shared" si="15"/>
        <v/>
      </c>
      <c r="Q8" s="79" t="str">
        <f t="shared" si="15"/>
        <v/>
      </c>
      <c r="R8" s="79" t="str">
        <f t="shared" si="15"/>
        <v/>
      </c>
      <c r="S8" s="79" t="str">
        <f t="shared" si="15"/>
        <v/>
      </c>
      <c r="T8" s="77" t="str">
        <f t="array" ref="T8">IF(ISNUMBER(AL8),IF(AL8=1,COUNTIF($AL$7:AL8,1),INDEX($T$7:$T$21,D8,1)&amp;"."&amp; COUNTIF($D$7:D8,D8)),"")</f>
        <v>1.1</v>
      </c>
      <c r="U8" s="51">
        <f t="shared" ref="U8:U21" si="16">IF(T8="",9999999999999990,1*(AK8&amp;REPT(0,maxL+COUNT($V$5:$AJ$5)-LEN(AK8))))</f>
        <v>110</v>
      </c>
      <c r="V8" s="51" t="str">
        <f t="shared" ref="V8:V21" si="17">IFERROR(IF(1*$AL8&lt;1*V$6,"",IF(AND(V$5=2,LEN(SUBSTITUTE(LEFT($T8,2),".",""))=1),"0" &amp; SUBSTITUTE(LEFT($T8,2),".",""),SUBSTITUTE(LEFT($T8,2),".",""))),"")</f>
        <v>1</v>
      </c>
      <c r="W8" s="51" t="str">
        <f t="shared" si="1"/>
        <v>1</v>
      </c>
      <c r="X8" s="51" t="str">
        <f t="shared" si="2"/>
        <v/>
      </c>
      <c r="Y8" s="51" t="str">
        <f t="shared" si="2"/>
        <v/>
      </c>
      <c r="Z8" s="51" t="str">
        <f t="shared" si="2"/>
        <v/>
      </c>
      <c r="AA8" s="51" t="str">
        <f t="shared" si="2"/>
        <v/>
      </c>
      <c r="AB8" s="51" t="str">
        <f t="shared" si="2"/>
        <v/>
      </c>
      <c r="AC8" s="51" t="str">
        <f t="shared" si="2"/>
        <v/>
      </c>
      <c r="AD8" s="51" t="str">
        <f t="shared" si="2"/>
        <v/>
      </c>
      <c r="AE8" s="51" t="str">
        <f t="shared" ref="AE8:AH21" si="18">IFERROR(IF(1*$AL8&lt;1*AE$6,"",IF(AND(AE$5=2,LEN(SUBSTITUTE(MID($T8,SEARCH(";",SUBSTITUTE($T8,".",";",AE$6-1),1)+1,2),".",""))=1),"0" &amp; SUBSTITUTE(MID($T8,SEARCH(";",SUBSTITUTE($T8,".",";",AE$6-1),1)+1,2),".",""),SUBSTITUTE(MID($T8,SEARCH(";",SUBSTITUTE($T8,".",";",AE$6-1),1)+1,2),".",""))),"")</f>
        <v/>
      </c>
      <c r="AF8" s="51" t="str">
        <f t="shared" si="18"/>
        <v/>
      </c>
      <c r="AG8" s="51" t="str">
        <f t="shared" si="18"/>
        <v/>
      </c>
      <c r="AH8" s="51" t="str">
        <f t="shared" si="18"/>
        <v/>
      </c>
      <c r="AI8" s="51" t="str">
        <f t="shared" ref="AI8:AJ21" si="19">IFERROR(IF(1*$AL8&lt;1*AI$6,"",IF(AND(AI$5=2,LEN(SUBSTITUTE(MID($T8,SEARCH(";",SUBSTITUTE($T8,".",";",AI$6-1),1)+1,2),".",""))=1),"0" &amp; SUBSTITUTE(MID($T8,SEARCH(";",SUBSTITUTE($T8,".",";",AI$6-1),1)+1,2),".",""),SUBSTITUTE(MID($T8,SEARCH(";",SUBSTITUTE($T8,".",";",AI$6-1),1)+1,2),".",""))),"")</f>
        <v/>
      </c>
      <c r="AJ8" s="51" t="str">
        <f t="shared" si="19"/>
        <v/>
      </c>
      <c r="AK8" s="51" t="str">
        <f t="shared" si="3"/>
        <v>11</v>
      </c>
      <c r="AL8" s="51">
        <f t="shared" si="4"/>
        <v>2</v>
      </c>
      <c r="AM8" s="32" t="str">
        <f t="shared" si="5"/>
        <v/>
      </c>
      <c r="AN8" s="51">
        <f t="shared" si="6"/>
        <v>110</v>
      </c>
      <c r="AO8" s="51" t="str">
        <f t="shared" si="7"/>
        <v>1.1</v>
      </c>
      <c r="AP8" s="51" t="str">
        <f t="array" ref="AP8">IF(AO8="","",INDEX($B$7:$B$21,MATCH(AO8,INPUT_temp,0),1))</f>
        <v>2</v>
      </c>
      <c r="AQ8" s="52" t="str">
        <f t="array" ref="AQ8">IFERROR(IF(INDEX(clearTable,MATCH(Calculation!AP8,changerange&amp;"",0),2)="","",INDEX(clearTable,MATCH(Calculation!AP8,changerange&amp;"",0),2)),"")</f>
        <v>Great!  2</v>
      </c>
      <c r="AR8" s="52" t="str">
        <f t="array" ref="AR8">IFERROR(IF(INDEX(clearTable,MATCH(Calculation!AP8,changerange&amp;"",0),3)="","",INDEX(clearTable,MATCH(Calculation!AP8,changerange&amp;"",0),3)),"")</f>
        <v>1</v>
      </c>
      <c r="AS8" s="52" t="str">
        <f t="array" ref="AS8">IFERROR(IF(INDEX(clearTable,MATCH(Calculation!AP8,changerange&amp;"",0),4)="","",INDEX(clearTable,MATCH(Calculation!AP8,changerange&amp;"",0),4)),"")</f>
        <v>Yes</v>
      </c>
      <c r="AT8" s="51" t="str">
        <f t="shared" si="8"/>
        <v>2 - Great!  2</v>
      </c>
      <c r="AU8" s="31">
        <f t="array" ref="AU8">IFERROR(IF(AND(LEN(AO8)&gt;0, AV8&gt;1),IF(MATCH(1,(IFERROR(SEARCH(AO8&amp;".",$AO$7:$AO$21),0)),0)&gt;0,""),""),maxL)</f>
        <v>3</v>
      </c>
      <c r="AV8" s="32">
        <f t="shared" si="9"/>
        <v>2</v>
      </c>
      <c r="AW8" s="31">
        <f t="shared" ref="AW8:AW21" si="20">IF(AV8=2,ROW(AV8)-ROW($AW$6),"")</f>
        <v>2</v>
      </c>
      <c r="AX8" s="66" t="str">
        <f t="shared" si="10"/>
        <v>1</v>
      </c>
      <c r="AY8" s="66">
        <f t="shared" si="11"/>
        <v>1</v>
      </c>
      <c r="AZ8" s="66" t="str">
        <f t="array" ref="AZ8">IFERROR(IF(AV8="","",IF(AV8=1,1,IF(AY8=1,"",AS8*INDEX($AZ7:AZ$7,MATCH(AX8,""&amp;$AO7:AO$7,0),1)))),"")</f>
        <v/>
      </c>
      <c r="BA8" s="97" t="str">
        <f t="array" ref="BA8">IFERROR(IF(AV8="","",IF(AY8="","",AS8*INDEX($AZ7:AZ$7,MATCH(AX8,""&amp;$AO7:AO$7,0),1))),"")</f>
        <v/>
      </c>
      <c r="BC8" s="10" t="s">
        <v>11</v>
      </c>
      <c r="BD8" s="37">
        <f>COUNT(AL7:AL21)</f>
        <v>9</v>
      </c>
      <c r="BE8" s="8"/>
      <c r="BF8" s="68" t="str">
        <f t="array" aca="1" ref="BF8" ca="1">IF(AND(AU8="",ISNUMBER(AV8)),
IFERROR(IF(OR(AV9=AV10,AND(AV9&gt;AV8,AV7&gt;=AV8)),AVERAGE(OFFSET(BG8,0,0,IFERROR(MATCH(TRUE,AV9:$AV$21&lt;=AV8,0),506),1)),
IF((MAX(OFFSET(BG8,0,0,IFERROR(SUM(ISNUMBER(SEARCH(" "&amp;AO8," "&amp;AO9:$AO$504))*1)+MATCH(TRUE, ISNUMBER(SEARCH(AO8,AO9:$AO$21)),0)-1,506),1))+MIN(OFFSET(BG8,0,0,IFERROR(MATCH(TRUE, ISNUMBER(SEARCH(AO8,AO9:$AO$21)),0),506),1)))=0, MIN(OFFSET(BG8,0,0,IFERROR(MATCH(AV8,AV9:$AV$21,0),506),1)), (MAX(OFFSET(BG8,0,0,IFERROR(SUM(ISNUMBER(SEARCH(AO8,AO9:$AO$21))*1)+MATCH(TRUE, ISNUMBER(SEARCH(AO8,AO9:$AO$21)),0),506),1))+MIN(OFFSET(BG8,0,0,IFERROR(SUM(ISNUMBER(SEARCH(AO8,AO9:$AO$21))*1)+MATCH(TRUE, ISNUMBER(SEARCH(AO8,AO9:$AO$21)),0),506),1)))/2)),$BG$5-1+COUNTIF($AV$7:AV8,AV8)),"")</f>
        <v/>
      </c>
      <c r="BG8" s="35">
        <f>IF(ISNUMBER(AU8),COUNT($AU$7:AU8),"")</f>
        <v>1</v>
      </c>
      <c r="BH8" s="36">
        <f t="shared" si="12"/>
        <v>1</v>
      </c>
      <c r="BI8" s="36">
        <f t="shared" ca="1" si="13"/>
        <v>0</v>
      </c>
      <c r="BJ8" s="36">
        <f t="shared" ref="BJ8:BJ21" ca="1" si="21">IFERROR(IF($BS$18=FALSE,BI8*(IF(AND(ISNUMBER($BS$21),$BS$21&gt;0),$BS$21+$BS$19,1.4*$BS$19)),BH8*(IF(AND(ISNUMBER($BS$22),$BS$22&gt;0),$BS$22+$BS$19,1.4*$BS$19)))+30,"")</f>
        <v>30</v>
      </c>
      <c r="BK8" s="36">
        <f t="shared" ref="BK8:BK21" si="22">IFERROR(IF($BS$18=FALSE,BH8*(IF(AND(ISNUMBER($BS$22),$BS$22&gt;0),$BS$22+$BS$20,1.4*$BS$20)),BI8*(IF(AND(ISNUMBER($BS$21),$BS$21&gt;0),$BS$21+$BS$20,1.4*$BS$20)))+20,"")</f>
        <v>80</v>
      </c>
      <c r="BM8" s="5"/>
      <c r="BN8" s="12" t="s">
        <v>0</v>
      </c>
      <c r="BO8" s="12" t="s">
        <v>117</v>
      </c>
      <c r="BP8" s="5" t="s">
        <v>165</v>
      </c>
      <c r="BR8" s="99" t="s">
        <v>118</v>
      </c>
      <c r="BS8" s="139">
        <v>1</v>
      </c>
      <c r="BV8" s="104" t="str">
        <f t="array" ref="BV8">IF(COUNTIF(changerange,INDEX(changerange,ROW(BV8)-ROW($BV$6),1))&gt;1,1,"")</f>
        <v/>
      </c>
      <c r="BW8" s="105" t="str">
        <f t="array" ref="BW8">IFERROR(IF(AND(INDEX(DesicionTreeChart!$C$9:$C$508,ROW(BV8)-ROW($BV$6),1)&amp;INDEX(DesicionTreeChart!$D$9:$D$508,ROW(BV8)-ROW($BV$6),1)&amp;INDEX(DesicionTreeChart!$E$9:$E$508,ROW(BV8)-ROW($BV$6),1)&lt;&gt;"",INDEX(changerange,ROW(BV8)-ROW($BV$6),1)=""),1,""),"")</f>
        <v/>
      </c>
      <c r="BX8" s="31" t="str">
        <f t="shared" ref="BX8:BX21" si="23">IF(AND(B8&lt;&gt;"",AL8=""),1,"")</f>
        <v/>
      </c>
    </row>
    <row r="9" spans="1:76" x14ac:dyDescent="0.25">
      <c r="B9" s="52" t="str">
        <f t="array" ref="B9">IFERROR(IF(INDEX(DesicionTreeChart!$B$9:$B$508,ROW(B3),1)=0,"",""&amp;INDEX(DesicionTreeChart!$B$9:$B$508,ROW(B3),1)),"")</f>
        <v>3</v>
      </c>
      <c r="C9" s="52" t="str">
        <f t="array" ref="C9">IFERROR(IF(INDEX(DesicionTreeChart!$D$9:$D$508,ROW(C3),1)=0,"",""&amp;INDEX(DesicionTreeChart!$D$9:$D$508,ROW(C3),1)),"")</f>
        <v>1</v>
      </c>
      <c r="D9" s="31">
        <f t="array" ref="D9">IFERROR(IF(B9="","xxx",INDEX(ROW($B$6:$B$21)-6,MATCH(C9,$B$6:$B$21,0))),"")</f>
        <v>1</v>
      </c>
      <c r="E9" s="79" t="str">
        <f t="shared" si="14"/>
        <v/>
      </c>
      <c r="F9" s="79" t="str">
        <f t="shared" ref="F9:S9" si="24">IF(LEN($C9)=0,"",IF(COUNTIF(E$7:E$21,$C9)&gt;0,$B9,""))</f>
        <v>3</v>
      </c>
      <c r="G9" s="79" t="str">
        <f t="shared" si="24"/>
        <v/>
      </c>
      <c r="H9" s="79" t="str">
        <f t="shared" si="24"/>
        <v/>
      </c>
      <c r="I9" s="79" t="str">
        <f t="shared" si="24"/>
        <v/>
      </c>
      <c r="J9" s="79" t="str">
        <f t="shared" si="24"/>
        <v/>
      </c>
      <c r="K9" s="79" t="str">
        <f t="shared" si="24"/>
        <v/>
      </c>
      <c r="L9" s="79" t="str">
        <f t="shared" si="24"/>
        <v/>
      </c>
      <c r="M9" s="79" t="str">
        <f t="shared" si="24"/>
        <v/>
      </c>
      <c r="N9" s="79" t="str">
        <f t="shared" si="24"/>
        <v/>
      </c>
      <c r="O9" s="79" t="str">
        <f t="shared" si="24"/>
        <v/>
      </c>
      <c r="P9" s="79" t="str">
        <f t="shared" si="24"/>
        <v/>
      </c>
      <c r="Q9" s="79" t="str">
        <f t="shared" si="24"/>
        <v/>
      </c>
      <c r="R9" s="79" t="str">
        <f t="shared" si="24"/>
        <v/>
      </c>
      <c r="S9" s="79" t="str">
        <f t="shared" si="24"/>
        <v/>
      </c>
      <c r="T9" s="77" t="str">
        <f t="array" ref="T9">IF(ISNUMBER(AL9),IF(AL9=1,COUNTIF($AL$7:AL9,1),INDEX($T$7:$T$21,D9,1)&amp;"."&amp; COUNTIF($D$7:D9,D9)),"")</f>
        <v>1.2</v>
      </c>
      <c r="U9" s="51">
        <f t="shared" si="16"/>
        <v>120</v>
      </c>
      <c r="V9" s="51" t="str">
        <f t="shared" si="17"/>
        <v>1</v>
      </c>
      <c r="W9" s="51" t="str">
        <f t="shared" si="1"/>
        <v>2</v>
      </c>
      <c r="X9" s="51" t="str">
        <f t="shared" si="2"/>
        <v/>
      </c>
      <c r="Y9" s="51" t="str">
        <f t="shared" si="2"/>
        <v/>
      </c>
      <c r="Z9" s="51" t="str">
        <f t="shared" si="2"/>
        <v/>
      </c>
      <c r="AA9" s="51" t="str">
        <f t="shared" si="2"/>
        <v/>
      </c>
      <c r="AB9" s="51" t="str">
        <f t="shared" si="2"/>
        <v/>
      </c>
      <c r="AC9" s="51" t="str">
        <f t="shared" si="2"/>
        <v/>
      </c>
      <c r="AD9" s="51" t="str">
        <f t="shared" si="2"/>
        <v/>
      </c>
      <c r="AE9" s="51" t="str">
        <f t="shared" si="18"/>
        <v/>
      </c>
      <c r="AF9" s="51" t="str">
        <f t="shared" si="18"/>
        <v/>
      </c>
      <c r="AG9" s="51" t="str">
        <f t="shared" si="18"/>
        <v/>
      </c>
      <c r="AH9" s="51" t="str">
        <f t="shared" si="18"/>
        <v/>
      </c>
      <c r="AI9" s="51" t="str">
        <f t="shared" si="19"/>
        <v/>
      </c>
      <c r="AJ9" s="51" t="str">
        <f t="shared" si="19"/>
        <v/>
      </c>
      <c r="AK9" s="51" t="str">
        <f t="shared" si="3"/>
        <v>12</v>
      </c>
      <c r="AL9" s="51">
        <f t="shared" si="4"/>
        <v>2</v>
      </c>
      <c r="AM9" s="32" t="str">
        <f t="shared" si="5"/>
        <v/>
      </c>
      <c r="AN9" s="51">
        <f t="shared" si="6"/>
        <v>120</v>
      </c>
      <c r="AO9" s="51" t="str">
        <f t="shared" si="7"/>
        <v>1.2</v>
      </c>
      <c r="AP9" s="51" t="str">
        <f t="array" ref="AP9">IF(AO9="","",INDEX($B$7:$B$21,MATCH(AO9,INPUT_temp,0),1))</f>
        <v>3</v>
      </c>
      <c r="AQ9" s="52" t="str">
        <f t="array" ref="AQ9">IFERROR(IF(INDEX(clearTable,MATCH(Calculation!AP9,changerange&amp;"",0),2)="","",INDEX(clearTable,MATCH(Calculation!AP9,changerange&amp;"",0),2)),"")</f>
        <v>Let's try to fix it.</v>
      </c>
      <c r="AR9" s="52" t="str">
        <f t="array" ref="AR9">IFERROR(IF(INDEX(clearTable,MATCH(Calculation!AP9,changerange&amp;"",0),3)="","",INDEX(clearTable,MATCH(Calculation!AP9,changerange&amp;"",0),3)),"")</f>
        <v>1</v>
      </c>
      <c r="AS9" s="52" t="str">
        <f t="array" ref="AS9">IFERROR(IF(INDEX(clearTable,MATCH(Calculation!AP9,changerange&amp;"",0),4)="","",INDEX(clearTable,MATCH(Calculation!AP9,changerange&amp;"",0),4)),"")</f>
        <v>No</v>
      </c>
      <c r="AT9" s="51" t="str">
        <f t="shared" si="8"/>
        <v>3 - Let's try to fix it.</v>
      </c>
      <c r="AU9" s="31">
        <f t="array" ref="AU9">IFERROR(IF(AND(LEN(AO9)&gt;0, AV9&gt;1),IF(MATCH(1,(IFERROR(SEARCH(AO9&amp;".",$AO$7:$AO$21),0)),0)&gt;0,""),""),maxL)</f>
        <v>3</v>
      </c>
      <c r="AV9" s="32">
        <f t="shared" si="9"/>
        <v>2</v>
      </c>
      <c r="AW9" s="31">
        <f t="shared" si="20"/>
        <v>3</v>
      </c>
      <c r="AX9" s="66" t="str">
        <f t="shared" si="10"/>
        <v>1</v>
      </c>
      <c r="AY9" s="66">
        <f t="shared" si="11"/>
        <v>1</v>
      </c>
      <c r="AZ9" s="66" t="str">
        <f t="array" ref="AZ9">IFERROR(IF(AV9="","",IF(AV9=1,1,IF(AY9=1,"",AS9*INDEX($AZ$7:AZ8,MATCH(AX9,""&amp;$AO$7:AO8,0),1)))),"")</f>
        <v/>
      </c>
      <c r="BA9" s="97" t="str">
        <f t="array" ref="BA9">IFERROR(IF(AV9="","",IF(AY9="","",AS9*INDEX($AZ$7:AZ8,MATCH(AX9,""&amp;$AO$7:AO8,0),1))),"")</f>
        <v/>
      </c>
      <c r="BE9" s="78"/>
      <c r="BF9" s="68" t="str">
        <f t="array" aca="1" ref="BF9" ca="1">IF(AND(AU9="",ISNUMBER(AV9)),
IFERROR(IF(OR(AV10=AV11,AND(AV10&gt;AV9,AV8&gt;=AV9)),AVERAGE(OFFSET(BG9,0,0,IFERROR(MATCH(TRUE,AV10:$AV$21&lt;=AV9,0),506),1)),
IF((MAX(OFFSET(BG9,0,0,IFERROR(SUM(ISNUMBER(SEARCH(" "&amp;AO9," "&amp;AO10:$AO$504))*1)+MATCH(TRUE, ISNUMBER(SEARCH(AO9,AO10:$AO$21)),0)-1,506),1))+MIN(OFFSET(BG9,0,0,IFERROR(MATCH(TRUE, ISNUMBER(SEARCH(AO9,AO10:$AO$21)),0),506),1)))=0, MIN(OFFSET(BG9,0,0,IFERROR(MATCH(AV9,AV10:$AV$21,0),506),1)), (MAX(OFFSET(BG9,0,0,IFERROR(SUM(ISNUMBER(SEARCH(AO9,AO10:$AO$21))*1)+MATCH(TRUE, ISNUMBER(SEARCH(AO9,AO10:$AO$21)),0),506),1))+MIN(OFFSET(BG9,0,0,IFERROR(SUM(ISNUMBER(SEARCH(AO9,AO10:$AO$21))*1)+MATCH(TRUE, ISNUMBER(SEARCH(AO9,AO10:$AO$21)),0),506),1)))/2)),$BG$5-1+COUNTIF($AV$7:AV9,AV9)),"")</f>
        <v/>
      </c>
      <c r="BG9" s="35">
        <f>IF(ISNUMBER(AU9),COUNT($AU$7:AU9),"")</f>
        <v>2</v>
      </c>
      <c r="BH9" s="36">
        <f t="shared" si="12"/>
        <v>1</v>
      </c>
      <c r="BI9" s="36">
        <f t="shared" ca="1" si="13"/>
        <v>1</v>
      </c>
      <c r="BJ9" s="36">
        <f t="shared" ca="1" si="21"/>
        <v>125</v>
      </c>
      <c r="BK9" s="36">
        <f t="shared" si="22"/>
        <v>80</v>
      </c>
      <c r="BM9" s="5"/>
      <c r="BN9" s="12" t="s">
        <v>22</v>
      </c>
      <c r="BO9" s="12" t="s">
        <v>135</v>
      </c>
      <c r="BP9" s="5" t="s">
        <v>166</v>
      </c>
      <c r="BR9" s="111" t="s">
        <v>137</v>
      </c>
      <c r="BS9" s="135">
        <v>2</v>
      </c>
      <c r="BV9" s="104" t="str">
        <f t="array" ref="BV9">IF(COUNTIF(changerange,INDEX(changerange,ROW(BV9)-ROW($BV$6),1))&gt;1,1,"")</f>
        <v/>
      </c>
      <c r="BW9" s="105" t="str">
        <f t="array" ref="BW9">IFERROR(IF(AND(INDEX(DesicionTreeChart!$C$9:$C$508,ROW(BV9)-ROW($BV$6),1)&amp;INDEX(DesicionTreeChart!$D$9:$D$508,ROW(BV9)-ROW($BV$6),1)&amp;INDEX(DesicionTreeChart!$E$9:$E$508,ROW(BV9)-ROW($BV$6),1)&lt;&gt;"",INDEX(changerange,ROW(BV9)-ROW($BV$6),1)=""),1,""),"")</f>
        <v/>
      </c>
      <c r="BX9" s="31" t="str">
        <f t="shared" si="23"/>
        <v/>
      </c>
    </row>
    <row r="10" spans="1:76" x14ac:dyDescent="0.25">
      <c r="B10" s="52" t="str">
        <f t="array" ref="B10">IFERROR(IF(INDEX(DesicionTreeChart!$B$9:$B$508,ROW(B4),1)=0,"",""&amp;INDEX(DesicionTreeChart!$B$9:$B$508,ROW(B4),1)),"")</f>
        <v>A</v>
      </c>
      <c r="C10" s="52" t="str">
        <f t="array" ref="C10">IFERROR(IF(INDEX(DesicionTreeChart!$D$9:$D$508,ROW(C4),1)=0,"",""&amp;INDEX(DesicionTreeChart!$D$9:$D$508,ROW(C4),1)),"")</f>
        <v/>
      </c>
      <c r="D10" s="31">
        <f t="array" ref="D10">IFERROR(IF(B10="","xxx",INDEX(ROW($B$6:$B$21)-6,MATCH(C10,$B$6:$B$21,0))),"")</f>
        <v>10</v>
      </c>
      <c r="E10" s="79" t="str">
        <f t="shared" si="14"/>
        <v>A</v>
      </c>
      <c r="F10" s="79" t="str">
        <f t="shared" ref="F10:S10" si="25">IF(LEN($C10)=0,"",IF(COUNTIF(E$7:E$21,$C10)&gt;0,$B10,""))</f>
        <v/>
      </c>
      <c r="G10" s="79" t="str">
        <f t="shared" si="25"/>
        <v/>
      </c>
      <c r="H10" s="79" t="str">
        <f t="shared" si="25"/>
        <v/>
      </c>
      <c r="I10" s="79" t="str">
        <f t="shared" si="25"/>
        <v/>
      </c>
      <c r="J10" s="79" t="str">
        <f t="shared" si="25"/>
        <v/>
      </c>
      <c r="K10" s="79" t="str">
        <f t="shared" si="25"/>
        <v/>
      </c>
      <c r="L10" s="79" t="str">
        <f t="shared" si="25"/>
        <v/>
      </c>
      <c r="M10" s="79" t="str">
        <f t="shared" si="25"/>
        <v/>
      </c>
      <c r="N10" s="79" t="str">
        <f t="shared" si="25"/>
        <v/>
      </c>
      <c r="O10" s="79" t="str">
        <f t="shared" si="25"/>
        <v/>
      </c>
      <c r="P10" s="79" t="str">
        <f t="shared" si="25"/>
        <v/>
      </c>
      <c r="Q10" s="79" t="str">
        <f t="shared" si="25"/>
        <v/>
      </c>
      <c r="R10" s="79" t="str">
        <f t="shared" si="25"/>
        <v/>
      </c>
      <c r="S10" s="79" t="str">
        <f t="shared" si="25"/>
        <v/>
      </c>
      <c r="T10" s="77">
        <f t="array" ref="T10">IF(ISNUMBER(AL10),IF(AL10=1,COUNTIF($AL$7:AL10,1),INDEX($T$7:$T$21,D10,1)&amp;"."&amp; COUNTIF($D$7:D10,D10)),"")</f>
        <v>2</v>
      </c>
      <c r="U10" s="51">
        <f t="shared" si="16"/>
        <v>200</v>
      </c>
      <c r="V10" s="51" t="str">
        <f t="shared" si="17"/>
        <v>2</v>
      </c>
      <c r="W10" s="51" t="str">
        <f t="shared" si="1"/>
        <v/>
      </c>
      <c r="X10" s="51" t="str">
        <f t="shared" si="2"/>
        <v/>
      </c>
      <c r="Y10" s="51" t="str">
        <f t="shared" si="2"/>
        <v/>
      </c>
      <c r="Z10" s="51" t="str">
        <f t="shared" si="2"/>
        <v/>
      </c>
      <c r="AA10" s="51" t="str">
        <f t="shared" si="2"/>
        <v/>
      </c>
      <c r="AB10" s="51" t="str">
        <f t="shared" si="2"/>
        <v/>
      </c>
      <c r="AC10" s="51" t="str">
        <f t="shared" si="2"/>
        <v/>
      </c>
      <c r="AD10" s="51" t="str">
        <f t="shared" si="2"/>
        <v/>
      </c>
      <c r="AE10" s="51" t="str">
        <f t="shared" si="18"/>
        <v/>
      </c>
      <c r="AF10" s="51" t="str">
        <f t="shared" si="18"/>
        <v/>
      </c>
      <c r="AG10" s="51" t="str">
        <f t="shared" si="18"/>
        <v/>
      </c>
      <c r="AH10" s="51" t="str">
        <f t="shared" si="18"/>
        <v/>
      </c>
      <c r="AI10" s="51" t="str">
        <f t="shared" si="19"/>
        <v/>
      </c>
      <c r="AJ10" s="51" t="str">
        <f t="shared" si="19"/>
        <v/>
      </c>
      <c r="AK10" s="51" t="str">
        <f t="shared" si="3"/>
        <v>2</v>
      </c>
      <c r="AL10" s="51">
        <f t="shared" si="4"/>
        <v>1</v>
      </c>
      <c r="AM10" s="32" t="str">
        <f t="shared" si="5"/>
        <v/>
      </c>
      <c r="AN10" s="51">
        <f t="shared" si="6"/>
        <v>200</v>
      </c>
      <c r="AO10" s="51">
        <f t="shared" si="7"/>
        <v>2</v>
      </c>
      <c r="AP10" s="51" t="str">
        <f t="array" ref="AP10">IF(AO10="","",INDEX($B$7:$B$21,MATCH(AO10,INPUT_temp,0),1))</f>
        <v>A</v>
      </c>
      <c r="AQ10" s="52" t="str">
        <f t="array" ref="AQ10">IFERROR(IF(INDEX(clearTable,MATCH(Calculation!AP10,changerange&amp;"",0),2)="","",INDEX(clearTable,MATCH(Calculation!AP10,changerange&amp;"",0),2)),"")</f>
        <v>Who are you? Your hobbies.</v>
      </c>
      <c r="AR10" s="52" t="str">
        <f t="array" ref="AR10">IFERROR(IF(INDEX(clearTable,MATCH(Calculation!AP10,changerange&amp;"",0),3)="","",INDEX(clearTable,MATCH(Calculation!AP10,changerange&amp;"",0),3)),"")</f>
        <v/>
      </c>
      <c r="AS10" s="52" t="str">
        <f t="array" ref="AS10">IFERROR(IF(INDEX(clearTable,MATCH(Calculation!AP10,changerange&amp;"",0),4)="","",INDEX(clearTable,MATCH(Calculation!AP10,changerange&amp;"",0),4)),"")</f>
        <v/>
      </c>
      <c r="AT10" s="51" t="str">
        <f t="shared" si="8"/>
        <v>A - Who are you? Your hobbies.</v>
      </c>
      <c r="AU10" s="31" t="str">
        <f t="array" ref="AU10">IFERROR(IF(AND(LEN(AO10)&gt;0, AV10&gt;1),IF(MATCH(1,(IFERROR(SEARCH(AO10&amp;".",$AO$7:$AO$21),0)),0)&gt;0,""),""),maxL)</f>
        <v/>
      </c>
      <c r="AV10" s="32">
        <f t="shared" si="9"/>
        <v>1</v>
      </c>
      <c r="AW10" s="31" t="str">
        <f t="shared" si="20"/>
        <v/>
      </c>
      <c r="AX10" s="66" t="str">
        <f t="shared" si="10"/>
        <v/>
      </c>
      <c r="AY10" s="66" t="str">
        <f t="shared" si="11"/>
        <v/>
      </c>
      <c r="AZ10" s="66">
        <f t="array" ref="AZ10">IFERROR(IF(AV10="","",IF(AV10=1,1,IF(AY10=1,"",AS10*INDEX($AZ$7:AZ9,MATCH(AX10,""&amp;$AO$7:AO9,0),1)))),"")</f>
        <v>1</v>
      </c>
      <c r="BA10" s="97" t="str">
        <f t="array" ref="BA10">IFERROR(IF(AV10="","",IF(AY10="","",AS10*INDEX($AZ$7:AZ9,MATCH(AX10,""&amp;$AO$7:AO9,0),1))),"")</f>
        <v/>
      </c>
      <c r="BC10" s="86" t="s">
        <v>99</v>
      </c>
      <c r="BD10" s="86"/>
      <c r="BF10" s="68">
        <f t="array" aca="1" ref="BF10" ca="1">IF(AND(AU10="",ISNUMBER(AV10)),
IFERROR(IF(OR(AV11=AV12,AND(AV11&gt;AV10,AV9&gt;=AV10)),AVERAGE(OFFSET(BG10,0,0,IFERROR(MATCH(TRUE,AV11:$AV$21&lt;=AV10,0),506),1)),
IF((MAX(OFFSET(BG10,0,0,IFERROR(SUM(ISNUMBER(SEARCH(" "&amp;AO10," "&amp;AO11:$AO$504))*1)+MATCH(TRUE, ISNUMBER(SEARCH(AO10,AO11:$AO$21)),0)-1,506),1))+MIN(OFFSET(BG10,0,0,IFERROR(MATCH(TRUE, ISNUMBER(SEARCH(AO10,AO11:$AO$21)),0),506),1)))=0, MIN(OFFSET(BG10,0,0,IFERROR(MATCH(AV10,AV11:$AV$21,0),506),1)), (MAX(OFFSET(BG10,0,0,IFERROR(SUM(ISNUMBER(SEARCH(AO10,AO11:$AO$21))*1)+MATCH(TRUE, ISNUMBER(SEARCH(AO10,AO11:$AO$21)),0),506),1))+MIN(OFFSET(BG10,0,0,IFERROR(SUM(ISNUMBER(SEARCH(AO10,AO11:$AO$21))*1)+MATCH(TRUE, ISNUMBER(SEARCH(AO10,AO11:$AO$21)),0),506),1)))/2)),$BG$5-1+COUNTIF($AV$7:AV10,AV10)),"")</f>
        <v>4</v>
      </c>
      <c r="BG10" s="35" t="str">
        <f>IF(ISNUMBER(AU10),COUNT($AU$7:AU10),"")</f>
        <v/>
      </c>
      <c r="BH10" s="36">
        <f t="shared" si="12"/>
        <v>0</v>
      </c>
      <c r="BI10" s="36">
        <f t="shared" ca="1" si="13"/>
        <v>3</v>
      </c>
      <c r="BJ10" s="36">
        <f t="shared" ca="1" si="21"/>
        <v>315</v>
      </c>
      <c r="BK10" s="36">
        <f t="shared" si="22"/>
        <v>20</v>
      </c>
      <c r="BM10" s="5"/>
      <c r="BN10" s="12" t="s">
        <v>135</v>
      </c>
      <c r="BO10" s="12" t="s">
        <v>136</v>
      </c>
      <c r="BP10" s="5" t="s">
        <v>167</v>
      </c>
      <c r="BR10" s="111" t="s">
        <v>25</v>
      </c>
      <c r="BS10" s="132">
        <v>3</v>
      </c>
      <c r="BV10" s="104" t="str">
        <f t="array" ref="BV10">IF(COUNTIF(changerange,INDEX(changerange,ROW(BV10)-ROW($BV$6),1))&gt;1,1,"")</f>
        <v/>
      </c>
      <c r="BW10" s="105" t="str">
        <f t="array" ref="BW10">IFERROR(IF(AND(INDEX(DesicionTreeChart!$C$9:$C$508,ROW(BV10)-ROW($BV$6),1)&amp;INDEX(DesicionTreeChart!$D$9:$D$508,ROW(BV10)-ROW($BV$6),1)&amp;INDEX(DesicionTreeChart!$E$9:$E$508,ROW(BV10)-ROW($BV$6),1)&lt;&gt;"",INDEX(changerange,ROW(BV10)-ROW($BV$6),1)=""),1,""),"")</f>
        <v/>
      </c>
      <c r="BX10" s="31" t="str">
        <f t="shared" si="23"/>
        <v/>
      </c>
    </row>
    <row r="11" spans="1:76" x14ac:dyDescent="0.25">
      <c r="B11" s="52" t="str">
        <f t="array" ref="B11">IFERROR(IF(INDEX(DesicionTreeChart!$B$9:$B$508,ROW(B5),1)=0,"",""&amp;INDEX(DesicionTreeChart!$B$9:$B$508,ROW(B5),1)),"")</f>
        <v>B</v>
      </c>
      <c r="C11" s="52" t="str">
        <f t="array" ref="C11">IFERROR(IF(INDEX(DesicionTreeChart!$D$9:$D$508,ROW(C5),1)=0,"",""&amp;INDEX(DesicionTreeChart!$D$9:$D$508,ROW(C5),1)),"")</f>
        <v>A</v>
      </c>
      <c r="D11" s="31">
        <f t="array" ref="D11">IFERROR(IF(B11="","xxx",INDEX(ROW($B$6:$B$21)-6,MATCH(C11,$B$6:$B$21,0))),"")</f>
        <v>4</v>
      </c>
      <c r="E11" s="79" t="str">
        <f t="shared" si="14"/>
        <v/>
      </c>
      <c r="F11" s="79" t="str">
        <f t="shared" ref="F11:S11" si="26">IF(LEN($C11)=0,"",IF(COUNTIF(E$7:E$21,$C11)&gt;0,$B11,""))</f>
        <v>B</v>
      </c>
      <c r="G11" s="79" t="str">
        <f t="shared" si="26"/>
        <v/>
      </c>
      <c r="H11" s="79" t="str">
        <f t="shared" si="26"/>
        <v/>
      </c>
      <c r="I11" s="79" t="str">
        <f t="shared" si="26"/>
        <v/>
      </c>
      <c r="J11" s="79" t="str">
        <f t="shared" si="26"/>
        <v/>
      </c>
      <c r="K11" s="79" t="str">
        <f t="shared" si="26"/>
        <v/>
      </c>
      <c r="L11" s="79" t="str">
        <f t="shared" si="26"/>
        <v/>
      </c>
      <c r="M11" s="79" t="str">
        <f t="shared" si="26"/>
        <v/>
      </c>
      <c r="N11" s="79" t="str">
        <f t="shared" si="26"/>
        <v/>
      </c>
      <c r="O11" s="79" t="str">
        <f t="shared" si="26"/>
        <v/>
      </c>
      <c r="P11" s="79" t="str">
        <f t="shared" si="26"/>
        <v/>
      </c>
      <c r="Q11" s="79" t="str">
        <f t="shared" si="26"/>
        <v/>
      </c>
      <c r="R11" s="79" t="str">
        <f t="shared" si="26"/>
        <v/>
      </c>
      <c r="S11" s="79" t="str">
        <f t="shared" si="26"/>
        <v/>
      </c>
      <c r="T11" s="77" t="str">
        <f t="array" ref="T11">IF(ISNUMBER(AL11),IF(AL11=1,COUNTIF($AL$7:AL11,1),INDEX($T$7:$T$21,D11,1)&amp;"."&amp; COUNTIF($D$7:D11,D11)),"")</f>
        <v>2.1</v>
      </c>
      <c r="U11" s="51">
        <f t="shared" si="16"/>
        <v>210</v>
      </c>
      <c r="V11" s="51" t="str">
        <f t="shared" si="17"/>
        <v>2</v>
      </c>
      <c r="W11" s="51" t="str">
        <f t="shared" si="1"/>
        <v>1</v>
      </c>
      <c r="X11" s="51" t="str">
        <f t="shared" si="2"/>
        <v/>
      </c>
      <c r="Y11" s="51" t="str">
        <f t="shared" si="2"/>
        <v/>
      </c>
      <c r="Z11" s="51" t="str">
        <f t="shared" si="2"/>
        <v/>
      </c>
      <c r="AA11" s="51" t="str">
        <f t="shared" si="2"/>
        <v/>
      </c>
      <c r="AB11" s="51" t="str">
        <f t="shared" si="2"/>
        <v/>
      </c>
      <c r="AC11" s="51" t="str">
        <f t="shared" si="2"/>
        <v/>
      </c>
      <c r="AD11" s="51" t="str">
        <f t="shared" si="2"/>
        <v/>
      </c>
      <c r="AE11" s="51" t="str">
        <f t="shared" si="18"/>
        <v/>
      </c>
      <c r="AF11" s="51" t="str">
        <f t="shared" si="18"/>
        <v/>
      </c>
      <c r="AG11" s="51" t="str">
        <f t="shared" si="18"/>
        <v/>
      </c>
      <c r="AH11" s="51" t="str">
        <f t="shared" si="18"/>
        <v/>
      </c>
      <c r="AI11" s="51" t="str">
        <f t="shared" si="19"/>
        <v/>
      </c>
      <c r="AJ11" s="51" t="str">
        <f t="shared" si="19"/>
        <v/>
      </c>
      <c r="AK11" s="51" t="str">
        <f t="shared" si="3"/>
        <v>21</v>
      </c>
      <c r="AL11" s="51">
        <f t="shared" si="4"/>
        <v>2</v>
      </c>
      <c r="AM11" s="32" t="str">
        <f t="shared" si="5"/>
        <v/>
      </c>
      <c r="AN11" s="51">
        <f t="shared" si="6"/>
        <v>210</v>
      </c>
      <c r="AO11" s="51" t="str">
        <f t="shared" si="7"/>
        <v>2.1</v>
      </c>
      <c r="AP11" s="51" t="str">
        <f t="array" ref="AP11">IF(AO11="","",INDEX($B$7:$B$21,MATCH(AO11,INPUT_temp,0),1))</f>
        <v>B</v>
      </c>
      <c r="AQ11" s="52" t="str">
        <f t="array" ref="AQ11">IFERROR(IF(INDEX(clearTable,MATCH(Calculation!AP11,changerange&amp;"",0),2)="","",INDEX(clearTable,MATCH(Calculation!AP11,changerange&amp;"",0),2)),"")</f>
        <v>Team Unicorn</v>
      </c>
      <c r="AR11" s="52" t="str">
        <f t="array" ref="AR11">IFERROR(IF(INDEX(clearTable,MATCH(Calculation!AP11,changerange&amp;"",0),3)="","",INDEX(clearTable,MATCH(Calculation!AP11,changerange&amp;"",0),3)),"")</f>
        <v>A</v>
      </c>
      <c r="AS11" s="52" t="str">
        <f t="array" ref="AS11">IFERROR(IF(INDEX(clearTable,MATCH(Calculation!AP11,changerange&amp;"",0),4)="","",INDEX(clearTable,MATCH(Calculation!AP11,changerange&amp;"",0),4)),"")</f>
        <v>0,4</v>
      </c>
      <c r="AT11" s="51" t="str">
        <f t="shared" si="8"/>
        <v>B - Team Unicorn</v>
      </c>
      <c r="AU11" s="31" t="str">
        <f t="array" ref="AU11">IFERROR(IF(AND(LEN(AO11)&gt;0, AV11&gt;1),IF(MATCH(1,(IFERROR(SEARCH(AO11&amp;".",$AO$7:$AO$21),0)),0)&gt;0,""),""),maxL)</f>
        <v/>
      </c>
      <c r="AV11" s="32">
        <f t="shared" si="9"/>
        <v>2</v>
      </c>
      <c r="AW11" s="31">
        <f t="shared" si="20"/>
        <v>5</v>
      </c>
      <c r="AX11" s="66" t="str">
        <f t="shared" si="10"/>
        <v>2</v>
      </c>
      <c r="AY11" s="66" t="str">
        <f t="shared" si="11"/>
        <v/>
      </c>
      <c r="AZ11" s="66">
        <f t="array" ref="AZ11">IFERROR(IF(AV11="","",IF(AV11=1,1,IF(AY11=1,"",AS11*INDEX($AZ$7:AZ10,MATCH(AX11,""&amp;$AO$7:AO10,0),1)))),"")</f>
        <v>0.4</v>
      </c>
      <c r="BA11" s="97" t="str">
        <f t="array" ref="BA11">IFERROR(IF(AV11="","",IF(AY11="","",AS11*INDEX($AZ$7:AZ10,MATCH(AX11,""&amp;$AO$7:AO10,0),1))),"")</f>
        <v/>
      </c>
      <c r="BC11" s="86" t="s">
        <v>100</v>
      </c>
      <c r="BD11" s="86" t="s">
        <v>101</v>
      </c>
      <c r="BF11" s="68">
        <f t="array" aca="1" ref="BF11" ca="1">IF(AND(AU11="",ISNUMBER(AV11)),
IFERROR(IF(OR(AV12=AV13,AND(AV12&gt;AV11,AV10&gt;=AV11)),AVERAGE(OFFSET(BG11,0,0,IFERROR(MATCH(TRUE,AV12:$AV$21&lt;=AV11,0),506),1)),
IF((MAX(OFFSET(BG11,0,0,IFERROR(SUM(ISNUMBER(SEARCH(" "&amp;AO11," "&amp;AO12:$AO$504))*1)+MATCH(TRUE, ISNUMBER(SEARCH(AO11,AO12:$AO$21)),0)-1,506),1))+MIN(OFFSET(BG11,0,0,IFERROR(MATCH(TRUE, ISNUMBER(SEARCH(AO11,AO12:$AO$21)),0),506),1)))=0, MIN(OFFSET(BG11,0,0,IFERROR(MATCH(AV11,AV12:$AV$21,0),506),1)), (MAX(OFFSET(BG11,0,0,IFERROR(SUM(ISNUMBER(SEARCH(AO11,AO12:$AO$21))*1)+MATCH(TRUE, ISNUMBER(SEARCH(AO11,AO12:$AO$21)),0),506),1))+MIN(OFFSET(BG11,0,0,IFERROR(SUM(ISNUMBER(SEARCH(AO11,AO12:$AO$21))*1)+MATCH(TRUE, ISNUMBER(SEARCH(AO11,AO12:$AO$21)),0),506),1)))/2)),$BG$5-1+COUNTIF($AV$7:AV11,AV11)),"")</f>
        <v>3.5</v>
      </c>
      <c r="BG11" s="35" t="str">
        <f>IF(ISNUMBER(AU11),COUNT($AU$7:AU11),"")</f>
        <v/>
      </c>
      <c r="BH11" s="36">
        <f t="shared" si="12"/>
        <v>1</v>
      </c>
      <c r="BI11" s="36">
        <f t="shared" ca="1" si="13"/>
        <v>2.5</v>
      </c>
      <c r="BJ11" s="36">
        <f t="shared" ca="1" si="21"/>
        <v>267.5</v>
      </c>
      <c r="BK11" s="36">
        <f t="shared" si="22"/>
        <v>80</v>
      </c>
      <c r="BM11" s="5"/>
      <c r="BN11" s="12" t="s">
        <v>135</v>
      </c>
      <c r="BO11" s="12" t="s">
        <v>141</v>
      </c>
      <c r="BP11" s="112" t="s">
        <v>168</v>
      </c>
      <c r="BR11" s="111" t="s">
        <v>28</v>
      </c>
      <c r="BS11" s="136">
        <v>4</v>
      </c>
      <c r="BV11" s="104" t="str">
        <f t="array" ref="BV11">IF(COUNTIF(changerange,INDEX(changerange,ROW(BV11)-ROW($BV$6),1))&gt;1,1,"")</f>
        <v/>
      </c>
      <c r="BW11" s="105" t="str">
        <f t="array" ref="BW11">IFERROR(IF(AND(INDEX(DesicionTreeChart!$C$9:$C$508,ROW(BV11)-ROW($BV$6),1)&amp;INDEX(DesicionTreeChart!$D$9:$D$508,ROW(BV11)-ROW($BV$6),1)&amp;INDEX(DesicionTreeChart!$E$9:$E$508,ROW(BV11)-ROW($BV$6),1)&lt;&gt;"",INDEX(changerange,ROW(BV11)-ROW($BV$6),1)=""),1,""),"")</f>
        <v/>
      </c>
      <c r="BX11" s="31" t="str">
        <f t="shared" si="23"/>
        <v/>
      </c>
    </row>
    <row r="12" spans="1:76" x14ac:dyDescent="0.25">
      <c r="B12" s="52" t="str">
        <f t="array" ref="B12">IFERROR(IF(INDEX(DesicionTreeChart!$B$9:$B$508,ROW(B6),1)=0,"",""&amp;INDEX(DesicionTreeChart!$B$9:$B$508,ROW(B6),1)),"")</f>
        <v>G</v>
      </c>
      <c r="C12" s="52" t="str">
        <f t="array" ref="C12">IFERROR(IF(INDEX(DesicionTreeChart!$D$9:$D$508,ROW(C6),1)=0,"",""&amp;INDEX(DesicionTreeChart!$D$9:$D$508,ROW(C6),1)),"")</f>
        <v>B</v>
      </c>
      <c r="D12" s="31">
        <f t="array" ref="D12">IFERROR(IF(B12="","xxx",INDEX(ROW($B$6:$B$21)-6,MATCH(C12,$B$6:$B$21,0))),"")</f>
        <v>5</v>
      </c>
      <c r="E12" s="79" t="str">
        <f t="shared" si="14"/>
        <v/>
      </c>
      <c r="F12" s="79" t="str">
        <f t="shared" ref="F12:S12" si="27">IF(LEN($C12)=0,"",IF(COUNTIF(E$7:E$21,$C12)&gt;0,$B12,""))</f>
        <v/>
      </c>
      <c r="G12" s="79" t="str">
        <f t="shared" si="27"/>
        <v>G</v>
      </c>
      <c r="H12" s="79" t="str">
        <f t="shared" si="27"/>
        <v/>
      </c>
      <c r="I12" s="79" t="str">
        <f t="shared" si="27"/>
        <v/>
      </c>
      <c r="J12" s="79" t="str">
        <f t="shared" si="27"/>
        <v/>
      </c>
      <c r="K12" s="79" t="str">
        <f t="shared" si="27"/>
        <v/>
      </c>
      <c r="L12" s="79" t="str">
        <f t="shared" si="27"/>
        <v/>
      </c>
      <c r="M12" s="79" t="str">
        <f t="shared" si="27"/>
        <v/>
      </c>
      <c r="N12" s="79" t="str">
        <f t="shared" si="27"/>
        <v/>
      </c>
      <c r="O12" s="79" t="str">
        <f t="shared" si="27"/>
        <v/>
      </c>
      <c r="P12" s="79" t="str">
        <f t="shared" si="27"/>
        <v/>
      </c>
      <c r="Q12" s="79" t="str">
        <f t="shared" si="27"/>
        <v/>
      </c>
      <c r="R12" s="79" t="str">
        <f t="shared" si="27"/>
        <v/>
      </c>
      <c r="S12" s="79" t="str">
        <f t="shared" si="27"/>
        <v/>
      </c>
      <c r="T12" s="77" t="str">
        <f t="array" ref="T12">IF(ISNUMBER(AL12),IF(AL12=1,COUNTIF($AL$7:AL12,1),INDEX($T$7:$T$21,D12,1)&amp;"."&amp; COUNTIF($D$7:D12,D12)),"")</f>
        <v>2.1.1</v>
      </c>
      <c r="U12" s="51">
        <f t="shared" si="16"/>
        <v>211</v>
      </c>
      <c r="V12" s="51" t="str">
        <f t="shared" si="17"/>
        <v>2</v>
      </c>
      <c r="W12" s="51" t="str">
        <f t="shared" si="1"/>
        <v>1</v>
      </c>
      <c r="X12" s="51" t="str">
        <f t="shared" si="2"/>
        <v>1</v>
      </c>
      <c r="Y12" s="51" t="str">
        <f t="shared" si="2"/>
        <v/>
      </c>
      <c r="Z12" s="51" t="str">
        <f t="shared" si="2"/>
        <v/>
      </c>
      <c r="AA12" s="51" t="str">
        <f t="shared" si="2"/>
        <v/>
      </c>
      <c r="AB12" s="51" t="str">
        <f t="shared" si="2"/>
        <v/>
      </c>
      <c r="AC12" s="51" t="str">
        <f t="shared" si="2"/>
        <v/>
      </c>
      <c r="AD12" s="51" t="str">
        <f t="shared" si="2"/>
        <v/>
      </c>
      <c r="AE12" s="51" t="str">
        <f t="shared" si="18"/>
        <v/>
      </c>
      <c r="AF12" s="51" t="str">
        <f t="shared" si="18"/>
        <v/>
      </c>
      <c r="AG12" s="51" t="str">
        <f t="shared" si="18"/>
        <v/>
      </c>
      <c r="AH12" s="51" t="str">
        <f t="shared" si="18"/>
        <v/>
      </c>
      <c r="AI12" s="51" t="str">
        <f t="shared" si="19"/>
        <v/>
      </c>
      <c r="AJ12" s="51" t="str">
        <f t="shared" si="19"/>
        <v/>
      </c>
      <c r="AK12" s="51" t="str">
        <f t="shared" si="3"/>
        <v>211</v>
      </c>
      <c r="AL12" s="51">
        <f t="shared" si="4"/>
        <v>3</v>
      </c>
      <c r="AM12" s="32" t="str">
        <f t="shared" si="5"/>
        <v/>
      </c>
      <c r="AN12" s="51">
        <f t="shared" si="6"/>
        <v>211</v>
      </c>
      <c r="AO12" s="51" t="str">
        <f t="shared" si="7"/>
        <v>2.1.1</v>
      </c>
      <c r="AP12" s="51" t="str">
        <f t="array" ref="AP12">IF(AO12="","",INDEX($B$7:$B$21,MATCH(AO12,INPUT_temp,0),1))</f>
        <v>G</v>
      </c>
      <c r="AQ12" s="52" t="str">
        <f t="array" ref="AQ12">IFERROR(IF(INDEX(clearTable,MATCH(Calculation!AP12,changerange&amp;"",0),2)="","",INDEX(clearTable,MATCH(Calculation!AP12,changerange&amp;"",0),2)),"")</f>
        <v>Answer Z</v>
      </c>
      <c r="AR12" s="52" t="str">
        <f t="array" ref="AR12">IFERROR(IF(INDEX(clearTable,MATCH(Calculation!AP12,changerange&amp;"",0),3)="","",INDEX(clearTable,MATCH(Calculation!AP12,changerange&amp;"",0),3)),"")</f>
        <v>B</v>
      </c>
      <c r="AS12" s="52" t="str">
        <f t="array" ref="AS12">IFERROR(IF(INDEX(clearTable,MATCH(Calculation!AP12,changerange&amp;"",0),4)="","",INDEX(clearTable,MATCH(Calculation!AP12,changerange&amp;"",0),4)),"")</f>
        <v>0,4</v>
      </c>
      <c r="AT12" s="51" t="str">
        <f t="shared" si="8"/>
        <v>G - Answer Z</v>
      </c>
      <c r="AU12" s="31">
        <f t="array" ref="AU12">IFERROR(IF(AND(LEN(AO12)&gt;0, AV12&gt;1),IF(MATCH(1,(IFERROR(SEARCH(AO12&amp;".",$AO$7:$AO$21),0)),0)&gt;0,""),""),maxL)</f>
        <v>3</v>
      </c>
      <c r="AV12" s="32">
        <f t="shared" si="9"/>
        <v>3</v>
      </c>
      <c r="AW12" s="31" t="str">
        <f t="shared" si="20"/>
        <v/>
      </c>
      <c r="AX12" s="66" t="str">
        <f t="shared" si="10"/>
        <v>2.1</v>
      </c>
      <c r="AY12" s="66">
        <f t="shared" si="11"/>
        <v>1</v>
      </c>
      <c r="AZ12" s="66" t="str">
        <f t="array" ref="AZ12">IFERROR(IF(AV12="","",IF(AV12=1,1,IF(AY12=1,"",AS12*INDEX($AZ$7:AZ11,MATCH(AX12,""&amp;$AO$7:AO11,0),1)))),"")</f>
        <v/>
      </c>
      <c r="BA12" s="97">
        <f t="array" ref="BA12">IFERROR(IF(AV12="","",IF(AY12="","",AS12*INDEX($AZ$7:AZ11,MATCH(AX12,""&amp;$AO$7:AO11,0),1))),"")</f>
        <v>0.16000000000000003</v>
      </c>
      <c r="BC12" s="12" t="s">
        <v>117</v>
      </c>
      <c r="BD12" s="100">
        <f t="array" ref="BD12">IFERROR(MATCH(""&amp;pasteID,""&amp;AO7:AO21,0),"")</f>
        <v>3</v>
      </c>
      <c r="BF12" s="68" t="str">
        <f t="array" aca="1" ref="BF12" ca="1">IF(AND(AU12="",ISNUMBER(AV12)),
IFERROR(IF(OR(AV13=AV14,AND(AV13&gt;AV12,AV11&gt;=AV12)),AVERAGE(OFFSET(BG12,0,0,IFERROR(MATCH(TRUE,AV13:$AV$21&lt;=AV12,0),506),1)),
IF((MAX(OFFSET(BG12,0,0,IFERROR(SUM(ISNUMBER(SEARCH(" "&amp;AO12," "&amp;AO13:$AO$504))*1)+MATCH(TRUE, ISNUMBER(SEARCH(AO12,AO13:$AO$21)),0)-1,506),1))+MIN(OFFSET(BG12,0,0,IFERROR(MATCH(TRUE, ISNUMBER(SEARCH(AO12,AO13:$AO$21)),0),506),1)))=0, MIN(OFFSET(BG12,0,0,IFERROR(MATCH(AV12,AV13:$AV$21,0),506),1)), (MAX(OFFSET(BG12,0,0,IFERROR(SUM(ISNUMBER(SEARCH(AO12,AO13:$AO$21))*1)+MATCH(TRUE, ISNUMBER(SEARCH(AO12,AO13:$AO$21)),0),506),1))+MIN(OFFSET(BG12,0,0,IFERROR(SUM(ISNUMBER(SEARCH(AO12,AO13:$AO$21))*1)+MATCH(TRUE, ISNUMBER(SEARCH(AO12,AO13:$AO$21)),0),506),1)))/2)),$BG$5-1+COUNTIF($AV$7:AV12,AV12)),"")</f>
        <v/>
      </c>
      <c r="BG12" s="35">
        <f>IF(ISNUMBER(AU12),COUNT($AU$7:AU12),"")</f>
        <v>3</v>
      </c>
      <c r="BH12" s="36">
        <f t="shared" si="12"/>
        <v>2</v>
      </c>
      <c r="BI12" s="36">
        <f t="shared" ca="1" si="13"/>
        <v>2</v>
      </c>
      <c r="BJ12" s="36">
        <f t="shared" ca="1" si="21"/>
        <v>220</v>
      </c>
      <c r="BK12" s="36">
        <f t="shared" si="22"/>
        <v>140</v>
      </c>
      <c r="BM12" s="5"/>
      <c r="BN12" s="12" t="s">
        <v>22</v>
      </c>
      <c r="BO12" s="12" t="s">
        <v>150</v>
      </c>
      <c r="BP12" s="112" t="s">
        <v>169</v>
      </c>
      <c r="BQ12" s="113"/>
      <c r="BR12" s="111" t="s">
        <v>27</v>
      </c>
      <c r="BS12" s="134">
        <v>5</v>
      </c>
      <c r="BV12" s="104" t="str">
        <f t="array" ref="BV12">IF(COUNTIF(changerange,INDEX(changerange,ROW(BV12)-ROW($BV$6),1))&gt;1,1,"")</f>
        <v/>
      </c>
      <c r="BW12" s="105" t="str">
        <f t="array" ref="BW12">IFERROR(IF(AND(INDEX(DesicionTreeChart!$C$9:$C$508,ROW(BV12)-ROW($BV$6),1)&amp;INDEX(DesicionTreeChart!$D$9:$D$508,ROW(BV12)-ROW($BV$6),1)&amp;INDEX(DesicionTreeChart!$E$9:$E$508,ROW(BV12)-ROW($BV$6),1)&lt;&gt;"",INDEX(changerange,ROW(BV12)-ROW($BV$6),1)=""),1,""),"")</f>
        <v/>
      </c>
      <c r="BX12" s="31" t="str">
        <f t="shared" si="23"/>
        <v/>
      </c>
    </row>
    <row r="13" spans="1:76" x14ac:dyDescent="0.25">
      <c r="B13" s="52" t="str">
        <f t="array" ref="B13">IFERROR(IF(INDEX(DesicionTreeChart!$B$9:$B$508,ROW(B7),1)=0,"",""&amp;INDEX(DesicionTreeChart!$B$9:$B$508,ROW(B7),1)),"")</f>
        <v>H</v>
      </c>
      <c r="C13" s="52" t="str">
        <f t="array" ref="C13">IFERROR(IF(INDEX(DesicionTreeChart!$D$9:$D$508,ROW(C7),1)=0,"",""&amp;INDEX(DesicionTreeChart!$D$9:$D$508,ROW(C7),1)),"")</f>
        <v>B</v>
      </c>
      <c r="D13" s="31">
        <f t="array" ref="D13">IFERROR(IF(B13="","xxx",INDEX(ROW($B$6:$B$21)-6,MATCH(C13,$B$6:$B$21,0))),"")</f>
        <v>5</v>
      </c>
      <c r="E13" s="79" t="str">
        <f t="shared" si="14"/>
        <v/>
      </c>
      <c r="F13" s="79" t="str">
        <f t="shared" ref="F13:S13" si="28">IF(LEN($C13)=0,"",IF(COUNTIF(E$7:E$21,$C13)&gt;0,$B13,""))</f>
        <v/>
      </c>
      <c r="G13" s="79" t="str">
        <f t="shared" si="28"/>
        <v>H</v>
      </c>
      <c r="H13" s="79" t="str">
        <f t="shared" si="28"/>
        <v/>
      </c>
      <c r="I13" s="79" t="str">
        <f t="shared" si="28"/>
        <v/>
      </c>
      <c r="J13" s="79" t="str">
        <f t="shared" si="28"/>
        <v/>
      </c>
      <c r="K13" s="79" t="str">
        <f t="shared" si="28"/>
        <v/>
      </c>
      <c r="L13" s="79" t="str">
        <f t="shared" si="28"/>
        <v/>
      </c>
      <c r="M13" s="79" t="str">
        <f t="shared" si="28"/>
        <v/>
      </c>
      <c r="N13" s="79" t="str">
        <f t="shared" si="28"/>
        <v/>
      </c>
      <c r="O13" s="79" t="str">
        <f t="shared" si="28"/>
        <v/>
      </c>
      <c r="P13" s="79" t="str">
        <f t="shared" si="28"/>
        <v/>
      </c>
      <c r="Q13" s="79" t="str">
        <f t="shared" si="28"/>
        <v/>
      </c>
      <c r="R13" s="79" t="str">
        <f t="shared" si="28"/>
        <v/>
      </c>
      <c r="S13" s="79" t="str">
        <f t="shared" si="28"/>
        <v/>
      </c>
      <c r="T13" s="77" t="str">
        <f t="array" ref="T13">IF(ISNUMBER(AL13),IF(AL13=1,COUNTIF($AL$7:AL13,1),INDEX($T$7:$T$21,D13,1)&amp;"."&amp; COUNTIF($D$7:D13,D13)),"")</f>
        <v>2.1.2</v>
      </c>
      <c r="U13" s="51">
        <f t="shared" si="16"/>
        <v>212</v>
      </c>
      <c r="V13" s="51" t="str">
        <f t="shared" si="17"/>
        <v>2</v>
      </c>
      <c r="W13" s="51" t="str">
        <f t="shared" si="1"/>
        <v>1</v>
      </c>
      <c r="X13" s="51" t="str">
        <f t="shared" si="2"/>
        <v>2</v>
      </c>
      <c r="Y13" s="51" t="str">
        <f t="shared" si="2"/>
        <v/>
      </c>
      <c r="Z13" s="51" t="str">
        <f t="shared" si="2"/>
        <v/>
      </c>
      <c r="AA13" s="51" t="str">
        <f t="shared" si="2"/>
        <v/>
      </c>
      <c r="AB13" s="51" t="str">
        <f t="shared" si="2"/>
        <v/>
      </c>
      <c r="AC13" s="51" t="str">
        <f t="shared" si="2"/>
        <v/>
      </c>
      <c r="AD13" s="51" t="str">
        <f t="shared" si="2"/>
        <v/>
      </c>
      <c r="AE13" s="51" t="str">
        <f t="shared" si="18"/>
        <v/>
      </c>
      <c r="AF13" s="51" t="str">
        <f t="shared" si="18"/>
        <v/>
      </c>
      <c r="AG13" s="51" t="str">
        <f t="shared" si="18"/>
        <v/>
      </c>
      <c r="AH13" s="51" t="str">
        <f t="shared" si="18"/>
        <v/>
      </c>
      <c r="AI13" s="51" t="str">
        <f t="shared" si="19"/>
        <v/>
      </c>
      <c r="AJ13" s="51" t="str">
        <f t="shared" si="19"/>
        <v/>
      </c>
      <c r="AK13" s="51" t="str">
        <f t="shared" si="3"/>
        <v>212</v>
      </c>
      <c r="AL13" s="51">
        <f t="shared" si="4"/>
        <v>3</v>
      </c>
      <c r="AM13" s="32" t="str">
        <f t="shared" si="5"/>
        <v/>
      </c>
      <c r="AN13" s="51">
        <f t="shared" si="6"/>
        <v>212</v>
      </c>
      <c r="AO13" s="51" t="str">
        <f t="shared" si="7"/>
        <v>2.1.2</v>
      </c>
      <c r="AP13" s="51" t="str">
        <f t="array" ref="AP13">IF(AO13="","",INDEX($B$7:$B$21,MATCH(AO13,INPUT_temp,0),1))</f>
        <v>H</v>
      </c>
      <c r="AQ13" s="52" t="str">
        <f t="array" ref="AQ13">IFERROR(IF(INDEX(clearTable,MATCH(Calculation!AP13,changerange&amp;"",0),2)="","",INDEX(clearTable,MATCH(Calculation!AP13,changerange&amp;"",0),2)),"")</f>
        <v>Answer V</v>
      </c>
      <c r="AR13" s="52" t="str">
        <f t="array" ref="AR13">IFERROR(IF(INDEX(clearTable,MATCH(Calculation!AP13,changerange&amp;"",0),3)="","",INDEX(clearTable,MATCH(Calculation!AP13,changerange&amp;"",0),3)),"")</f>
        <v>B</v>
      </c>
      <c r="AS13" s="52" t="str">
        <f t="array" ref="AS13">IFERROR(IF(INDEX(clearTable,MATCH(Calculation!AP13,changerange&amp;"",0),4)="","",INDEX(clearTable,MATCH(Calculation!AP13,changerange&amp;"",0),4)),"")</f>
        <v>0,6</v>
      </c>
      <c r="AT13" s="51" t="str">
        <f t="shared" si="8"/>
        <v>H - Answer V</v>
      </c>
      <c r="AU13" s="31">
        <f t="array" ref="AU13">IFERROR(IF(AND(LEN(AO13)&gt;0, AV13&gt;1),IF(MATCH(1,(IFERROR(SEARCH(AO13&amp;".",$AO$7:$AO$21),0)),0)&gt;0,""),""),maxL)</f>
        <v>3</v>
      </c>
      <c r="AV13" s="32">
        <f t="shared" si="9"/>
        <v>3</v>
      </c>
      <c r="AW13" s="31" t="str">
        <f t="shared" si="20"/>
        <v/>
      </c>
      <c r="AX13" s="66" t="str">
        <f t="shared" si="10"/>
        <v>2.1</v>
      </c>
      <c r="AY13" s="66">
        <f t="shared" si="11"/>
        <v>1</v>
      </c>
      <c r="AZ13" s="66" t="str">
        <f t="array" ref="AZ13">IFERROR(IF(AV13="","",IF(AV13=1,1,IF(AY13=1,"",AS13*INDEX($AZ$7:AZ12,MATCH(AX13,""&amp;$AO$7:AO12,0),1)))),"")</f>
        <v/>
      </c>
      <c r="BA13" s="97">
        <f t="array" ref="BA13">IFERROR(IF(AV13="","",IF(AY13="","",AS13*INDEX($AZ$7:AZ12,MATCH(AX13,""&amp;$AO$7:AO12,0),1))),"")</f>
        <v>0.24</v>
      </c>
      <c r="BC13" s="101" t="str">
        <f t="array" ref="BC13">IFERROR(INDEX(AO7:AO21,MATCH(""&amp;childTxt,""&amp;AP7:AP21,0),1),"")</f>
        <v/>
      </c>
      <c r="BD13" s="101">
        <f t="array" ref="BD13">IFERROR(MATCH(""&amp;BC13,""&amp;AO7:AO21,0),"")</f>
        <v>10</v>
      </c>
      <c r="BF13" s="68" t="str">
        <f t="array" aca="1" ref="BF13" ca="1">IF(AND(AU13="",ISNUMBER(AV13)),
IFERROR(IF(OR(AV14=AV15,AND(AV14&gt;AV13,AV12&gt;=AV13)),AVERAGE(OFFSET(BG13,0,0,IFERROR(MATCH(TRUE,AV14:$AV$21&lt;=AV13,0),506),1)),
IF((MAX(OFFSET(BG13,0,0,IFERROR(SUM(ISNUMBER(SEARCH(" "&amp;AO13," "&amp;AO14:$AO$504))*1)+MATCH(TRUE, ISNUMBER(SEARCH(AO13,AO14:$AO$21)),0)-1,506),1))+MIN(OFFSET(BG13,0,0,IFERROR(MATCH(TRUE, ISNUMBER(SEARCH(AO13,AO14:$AO$21)),0),506),1)))=0, MIN(OFFSET(BG13,0,0,IFERROR(MATCH(AV13,AV14:$AV$21,0),506),1)), (MAX(OFFSET(BG13,0,0,IFERROR(SUM(ISNUMBER(SEARCH(AO13,AO14:$AO$21))*1)+MATCH(TRUE, ISNUMBER(SEARCH(AO13,AO14:$AO$21)),0),506),1))+MIN(OFFSET(BG13,0,0,IFERROR(SUM(ISNUMBER(SEARCH(AO13,AO14:$AO$21))*1)+MATCH(TRUE, ISNUMBER(SEARCH(AO13,AO14:$AO$21)),0),506),1)))/2)),$BG$5-1+COUNTIF($AV$7:AV13,AV13)),"")</f>
        <v/>
      </c>
      <c r="BG13" s="35">
        <f>IF(ISNUMBER(AU13),COUNT($AU$7:AU13),"")</f>
        <v>4</v>
      </c>
      <c r="BH13" s="36">
        <f t="shared" si="12"/>
        <v>2</v>
      </c>
      <c r="BI13" s="36">
        <f t="shared" ca="1" si="13"/>
        <v>3</v>
      </c>
      <c r="BJ13" s="36">
        <f t="shared" ca="1" si="21"/>
        <v>315</v>
      </c>
      <c r="BK13" s="36">
        <f t="shared" si="22"/>
        <v>140</v>
      </c>
      <c r="BM13" s="5"/>
      <c r="BN13" s="12" t="s">
        <v>150</v>
      </c>
      <c r="BO13" s="12" t="s">
        <v>151</v>
      </c>
      <c r="BP13" s="112" t="s">
        <v>170</v>
      </c>
      <c r="BQ13" s="113"/>
      <c r="BR13" s="111" t="s">
        <v>26</v>
      </c>
      <c r="BS13" s="133">
        <v>6</v>
      </c>
      <c r="BV13" s="104" t="str">
        <f t="array" ref="BV13">IF(COUNTIF(changerange,INDEX(changerange,ROW(BV13)-ROW($BV$6),1))&gt;1,1,"")</f>
        <v/>
      </c>
      <c r="BW13" s="105" t="str">
        <f t="array" ref="BW13">IFERROR(IF(AND(INDEX(DesicionTreeChart!$C$9:$C$508,ROW(BV13)-ROW($BV$6),1)&amp;INDEX(DesicionTreeChart!$D$9:$D$508,ROW(BV13)-ROW($BV$6),1)&amp;INDEX(DesicionTreeChart!$E$9:$E$508,ROW(BV13)-ROW($BV$6),1)&lt;&gt;"",INDEX(changerange,ROW(BV13)-ROW($BV$6),1)=""),1,""),"")</f>
        <v/>
      </c>
      <c r="BX13" s="31" t="str">
        <f t="shared" si="23"/>
        <v/>
      </c>
    </row>
    <row r="14" spans="1:76" x14ac:dyDescent="0.25">
      <c r="B14" s="52" t="str">
        <f t="array" ref="B14">IFERROR(IF(INDEX(DesicionTreeChart!$B$9:$B$508,ROW(B8),1)=0,"",""&amp;INDEX(DesicionTreeChart!$B$9:$B$508,ROW(B8),1)),"")</f>
        <v>C</v>
      </c>
      <c r="C14" s="52" t="str">
        <f t="array" ref="C14">IFERROR(IF(INDEX(DesicionTreeChart!$D$9:$D$508,ROW(C8),1)=0,"",""&amp;INDEX(DesicionTreeChart!$D$9:$D$508,ROW(C8),1)),"")</f>
        <v>A</v>
      </c>
      <c r="D14" s="31">
        <f t="array" ref="D14">IFERROR(IF(B14="","xxx",INDEX(ROW($B$6:$B$21)-6,MATCH(C14,$B$6:$B$21,0))),"")</f>
        <v>4</v>
      </c>
      <c r="E14" s="79" t="str">
        <f t="shared" si="14"/>
        <v/>
      </c>
      <c r="F14" s="79" t="str">
        <f t="shared" ref="F14:S14" si="29">IF(LEN($C14)=0,"",IF(COUNTIF(E$7:E$21,$C14)&gt;0,$B14,""))</f>
        <v>C</v>
      </c>
      <c r="G14" s="79" t="str">
        <f t="shared" si="29"/>
        <v/>
      </c>
      <c r="H14" s="79" t="str">
        <f t="shared" si="29"/>
        <v/>
      </c>
      <c r="I14" s="79" t="str">
        <f t="shared" si="29"/>
        <v/>
      </c>
      <c r="J14" s="79" t="str">
        <f t="shared" si="29"/>
        <v/>
      </c>
      <c r="K14" s="79" t="str">
        <f t="shared" si="29"/>
        <v/>
      </c>
      <c r="L14" s="79" t="str">
        <f t="shared" si="29"/>
        <v/>
      </c>
      <c r="M14" s="79" t="str">
        <f t="shared" si="29"/>
        <v/>
      </c>
      <c r="N14" s="79" t="str">
        <f t="shared" si="29"/>
        <v/>
      </c>
      <c r="O14" s="79" t="str">
        <f t="shared" si="29"/>
        <v/>
      </c>
      <c r="P14" s="79" t="str">
        <f t="shared" si="29"/>
        <v/>
      </c>
      <c r="Q14" s="79" t="str">
        <f t="shared" si="29"/>
        <v/>
      </c>
      <c r="R14" s="79" t="str">
        <f t="shared" si="29"/>
        <v/>
      </c>
      <c r="S14" s="79" t="str">
        <f t="shared" si="29"/>
        <v/>
      </c>
      <c r="T14" s="77" t="str">
        <f t="array" ref="T14">IF(ISNUMBER(AL14),IF(AL14=1,COUNTIF($AL$7:AL14,1),INDEX($T$7:$T$21,D14,1)&amp;"."&amp; COUNTIF($D$7:D14,D14)),"")</f>
        <v>2.2</v>
      </c>
      <c r="U14" s="51">
        <f t="shared" si="16"/>
        <v>220</v>
      </c>
      <c r="V14" s="51" t="str">
        <f t="shared" si="17"/>
        <v>2</v>
      </c>
      <c r="W14" s="51" t="str">
        <f t="shared" si="1"/>
        <v>2</v>
      </c>
      <c r="X14" s="51" t="str">
        <f t="shared" si="2"/>
        <v/>
      </c>
      <c r="Y14" s="51" t="str">
        <f t="shared" si="2"/>
        <v/>
      </c>
      <c r="Z14" s="51" t="str">
        <f t="shared" si="2"/>
        <v/>
      </c>
      <c r="AA14" s="51" t="str">
        <f t="shared" si="2"/>
        <v/>
      </c>
      <c r="AB14" s="51" t="str">
        <f t="shared" si="2"/>
        <v/>
      </c>
      <c r="AC14" s="51" t="str">
        <f t="shared" si="2"/>
        <v/>
      </c>
      <c r="AD14" s="51" t="str">
        <f t="shared" si="2"/>
        <v/>
      </c>
      <c r="AE14" s="51" t="str">
        <f t="shared" si="18"/>
        <v/>
      </c>
      <c r="AF14" s="51" t="str">
        <f t="shared" si="18"/>
        <v/>
      </c>
      <c r="AG14" s="51" t="str">
        <f t="shared" si="18"/>
        <v/>
      </c>
      <c r="AH14" s="51" t="str">
        <f t="shared" si="18"/>
        <v/>
      </c>
      <c r="AI14" s="51" t="str">
        <f t="shared" si="19"/>
        <v/>
      </c>
      <c r="AJ14" s="51" t="str">
        <f t="shared" si="19"/>
        <v/>
      </c>
      <c r="AK14" s="51" t="str">
        <f t="shared" si="3"/>
        <v>22</v>
      </c>
      <c r="AL14" s="51">
        <f t="shared" si="4"/>
        <v>2</v>
      </c>
      <c r="AM14" s="32" t="str">
        <f t="shared" si="5"/>
        <v/>
      </c>
      <c r="AN14" s="51">
        <f t="shared" si="6"/>
        <v>220</v>
      </c>
      <c r="AO14" s="51" t="str">
        <f t="shared" si="7"/>
        <v>2.2</v>
      </c>
      <c r="AP14" s="51" t="str">
        <f t="array" ref="AP14">IF(AO14="","",INDEX($B$7:$B$21,MATCH(AO14,INPUT_temp,0),1))</f>
        <v>C</v>
      </c>
      <c r="AQ14" s="52" t="str">
        <f t="array" ref="AQ14">IFERROR(IF(INDEX(clearTable,MATCH(Calculation!AP14,changerange&amp;"",0),2)="","",INDEX(clearTable,MATCH(Calculation!AP14,changerange&amp;"",0),2)),"")</f>
        <v>Team Football</v>
      </c>
      <c r="AR14" s="52" t="str">
        <f t="array" ref="AR14">IFERROR(IF(INDEX(clearTable,MATCH(Calculation!AP14,changerange&amp;"",0),3)="","",INDEX(clearTable,MATCH(Calculation!AP14,changerange&amp;"",0),3)),"")</f>
        <v>A</v>
      </c>
      <c r="AS14" s="52" t="str">
        <f t="array" ref="AS14">IFERROR(IF(INDEX(clearTable,MATCH(Calculation!AP14,changerange&amp;"",0),4)="","",INDEX(clearTable,MATCH(Calculation!AP14,changerange&amp;"",0),4)),"")</f>
        <v>0,6</v>
      </c>
      <c r="AT14" s="51" t="str">
        <f t="shared" si="8"/>
        <v>C - Team Football</v>
      </c>
      <c r="AU14" s="31" t="str">
        <f t="array" ref="AU14">IFERROR(IF(AND(LEN(AO14)&gt;0, AV14&gt;1),IF(MATCH(1,(IFERROR(SEARCH(AO14&amp;".",$AO$7:$AO$21),0)),0)&gt;0,""),""),maxL)</f>
        <v/>
      </c>
      <c r="AV14" s="32">
        <f t="shared" si="9"/>
        <v>2</v>
      </c>
      <c r="AW14" s="31">
        <f t="shared" si="20"/>
        <v>8</v>
      </c>
      <c r="AX14" s="66" t="str">
        <f t="shared" si="10"/>
        <v>2</v>
      </c>
      <c r="AY14" s="66" t="str">
        <f t="shared" si="11"/>
        <v/>
      </c>
      <c r="AZ14" s="66">
        <f t="array" ref="AZ14">IFERROR(IF(AV14="","",IF(AV14=1,1,IF(AY14=1,"",AS14*INDEX($AZ$7:AZ13,MATCH(AX14,""&amp;$AO$7:AO13,0),1)))),"")</f>
        <v>0.6</v>
      </c>
      <c r="BA14" s="97" t="str">
        <f t="array" ref="BA14">IFERROR(IF(AV14="","",IF(AY14="","",AS14*INDEX($AZ$7:AZ13,MATCH(AX14,""&amp;$AO$7:AO13,0),1))),"")</f>
        <v/>
      </c>
      <c r="BC14" s="5" t="s">
        <v>143</v>
      </c>
      <c r="BD14" s="5"/>
      <c r="BF14" s="68">
        <f t="array" aca="1" ref="BF14" ca="1">IF(AND(AU14="",ISNUMBER(AV14)),
IFERROR(IF(OR(AV15=AV16,AND(AV15&gt;AV14,AV13&gt;=AV14)),AVERAGE(OFFSET(BG14,0,0,IFERROR(MATCH(TRUE,AV15:$AV$21&lt;=AV14,0),506),1)),
IF((MAX(OFFSET(BG14,0,0,IFERROR(SUM(ISNUMBER(SEARCH(" "&amp;AO14," "&amp;AO15:$AO$504))*1)+MATCH(TRUE, ISNUMBER(SEARCH(AO14,AO15:$AO$21)),0)-1,506),1))+MIN(OFFSET(BG14,0,0,IFERROR(MATCH(TRUE, ISNUMBER(SEARCH(AO14,AO15:$AO$21)),0),506),1)))=0, MIN(OFFSET(BG14,0,0,IFERROR(MATCH(AV14,AV15:$AV$21,0),506),1)), (MAX(OFFSET(BG14,0,0,IFERROR(SUM(ISNUMBER(SEARCH(AO14,AO15:$AO$21))*1)+MATCH(TRUE, ISNUMBER(SEARCH(AO14,AO15:$AO$21)),0),506),1))+MIN(OFFSET(BG14,0,0,IFERROR(SUM(ISNUMBER(SEARCH(AO14,AO15:$AO$21))*1)+MATCH(TRUE, ISNUMBER(SEARCH(AO14,AO15:$AO$21)),0),506),1)))/2)),$BG$5-1+COUNTIF($AV$7:AV14,AV14)),"")</f>
        <v>5</v>
      </c>
      <c r="BG14" s="35" t="str">
        <f>IF(ISNUMBER(AU14),COUNT($AU$7:AU14),"")</f>
        <v/>
      </c>
      <c r="BH14" s="36">
        <f t="shared" si="12"/>
        <v>1</v>
      </c>
      <c r="BI14" s="36">
        <f t="shared" ca="1" si="13"/>
        <v>4</v>
      </c>
      <c r="BJ14" s="36">
        <f t="shared" ca="1" si="21"/>
        <v>410</v>
      </c>
      <c r="BK14" s="36">
        <f t="shared" si="22"/>
        <v>80</v>
      </c>
      <c r="BM14" s="5"/>
      <c r="BN14" s="12"/>
      <c r="BO14" s="12"/>
      <c r="BP14" s="112"/>
      <c r="BQ14" s="113"/>
      <c r="BR14" s="111" t="s">
        <v>29</v>
      </c>
      <c r="BS14" s="138">
        <v>7</v>
      </c>
      <c r="BV14" s="104" t="str">
        <f t="array" ref="BV14">IF(COUNTIF(changerange,INDEX(changerange,ROW(BV14)-ROW($BV$6),1))&gt;1,1,"")</f>
        <v/>
      </c>
      <c r="BW14" s="105" t="str">
        <f t="array" ref="BW14">IFERROR(IF(AND(INDEX(DesicionTreeChart!$C$9:$C$508,ROW(BV14)-ROW($BV$6),1)&amp;INDEX(DesicionTreeChart!$D$9:$D$508,ROW(BV14)-ROW($BV$6),1)&amp;INDEX(DesicionTreeChart!$E$9:$E$508,ROW(BV14)-ROW($BV$6),1)&lt;&gt;"",INDEX(changerange,ROW(BV14)-ROW($BV$6),1)=""),1,""),"")</f>
        <v/>
      </c>
      <c r="BX14" s="31" t="str">
        <f t="shared" si="23"/>
        <v/>
      </c>
    </row>
    <row r="15" spans="1:76" x14ac:dyDescent="0.25">
      <c r="B15" s="52" t="str">
        <f t="array" ref="B15">IFERROR(IF(INDEX(DesicionTreeChart!$B$9:$B$508,ROW(B9),1)=0,"",""&amp;INDEX(DesicionTreeChart!$B$9:$B$508,ROW(B9),1)),"")</f>
        <v>D</v>
      </c>
      <c r="C15" s="52" t="str">
        <f t="array" ref="C15">IFERROR(IF(INDEX(DesicionTreeChart!$D$9:$D$508,ROW(C9),1)=0,"",""&amp;INDEX(DesicionTreeChart!$D$9:$D$508,ROW(C9),1)),"")</f>
        <v>C</v>
      </c>
      <c r="D15" s="31">
        <f t="array" ref="D15">IFERROR(IF(B15="","xxx",INDEX(ROW($B$6:$B$21)-6,MATCH(C15,$B$6:$B$21,0))),"")</f>
        <v>8</v>
      </c>
      <c r="E15" s="79" t="str">
        <f t="shared" si="14"/>
        <v/>
      </c>
      <c r="F15" s="79" t="str">
        <f t="shared" ref="F15:S15" si="30">IF(LEN($C15)=0,"",IF(COUNTIF(E$7:E$21,$C15)&gt;0,$B15,""))</f>
        <v/>
      </c>
      <c r="G15" s="79" t="str">
        <f t="shared" si="30"/>
        <v>D</v>
      </c>
      <c r="H15" s="79" t="str">
        <f t="shared" si="30"/>
        <v/>
      </c>
      <c r="I15" s="79" t="str">
        <f t="shared" si="30"/>
        <v/>
      </c>
      <c r="J15" s="79" t="str">
        <f t="shared" si="30"/>
        <v/>
      </c>
      <c r="K15" s="79" t="str">
        <f t="shared" si="30"/>
        <v/>
      </c>
      <c r="L15" s="79" t="str">
        <f t="shared" si="30"/>
        <v/>
      </c>
      <c r="M15" s="79" t="str">
        <f t="shared" si="30"/>
        <v/>
      </c>
      <c r="N15" s="79" t="str">
        <f t="shared" si="30"/>
        <v/>
      </c>
      <c r="O15" s="79" t="str">
        <f t="shared" si="30"/>
        <v/>
      </c>
      <c r="P15" s="79" t="str">
        <f t="shared" si="30"/>
        <v/>
      </c>
      <c r="Q15" s="79" t="str">
        <f t="shared" si="30"/>
        <v/>
      </c>
      <c r="R15" s="79" t="str">
        <f t="shared" si="30"/>
        <v/>
      </c>
      <c r="S15" s="79" t="str">
        <f t="shared" si="30"/>
        <v/>
      </c>
      <c r="T15" s="77" t="str">
        <f t="array" ref="T15">IF(ISNUMBER(AL15),IF(AL15=1,COUNTIF($AL$7:AL15,1),INDEX($T$7:$T$21,D15,1)&amp;"."&amp; COUNTIF($D$7:D15,D15)),"")</f>
        <v>2.2.1</v>
      </c>
      <c r="U15" s="51">
        <f t="shared" si="16"/>
        <v>221</v>
      </c>
      <c r="V15" s="51" t="str">
        <f t="shared" si="17"/>
        <v>2</v>
      </c>
      <c r="W15" s="51" t="str">
        <f t="shared" si="1"/>
        <v>2</v>
      </c>
      <c r="X15" s="51" t="str">
        <f t="shared" si="2"/>
        <v>1</v>
      </c>
      <c r="Y15" s="51" t="str">
        <f t="shared" si="2"/>
        <v/>
      </c>
      <c r="Z15" s="51" t="str">
        <f t="shared" si="2"/>
        <v/>
      </c>
      <c r="AA15" s="51" t="str">
        <f t="shared" si="2"/>
        <v/>
      </c>
      <c r="AB15" s="51" t="str">
        <f t="shared" si="2"/>
        <v/>
      </c>
      <c r="AC15" s="51" t="str">
        <f t="shared" si="2"/>
        <v/>
      </c>
      <c r="AD15" s="51" t="str">
        <f t="shared" si="2"/>
        <v/>
      </c>
      <c r="AE15" s="51" t="str">
        <f t="shared" si="18"/>
        <v/>
      </c>
      <c r="AF15" s="51" t="str">
        <f t="shared" si="18"/>
        <v/>
      </c>
      <c r="AG15" s="51" t="str">
        <f t="shared" si="18"/>
        <v/>
      </c>
      <c r="AH15" s="51" t="str">
        <f t="shared" si="18"/>
        <v/>
      </c>
      <c r="AI15" s="51" t="str">
        <f t="shared" si="19"/>
        <v/>
      </c>
      <c r="AJ15" s="51" t="str">
        <f t="shared" si="19"/>
        <v/>
      </c>
      <c r="AK15" s="51" t="str">
        <f t="shared" si="3"/>
        <v>221</v>
      </c>
      <c r="AL15" s="51">
        <f t="shared" si="4"/>
        <v>3</v>
      </c>
      <c r="AM15" s="32" t="str">
        <f t="shared" si="5"/>
        <v/>
      </c>
      <c r="AN15" s="51">
        <f t="shared" si="6"/>
        <v>221</v>
      </c>
      <c r="AO15" s="51" t="str">
        <f t="shared" si="7"/>
        <v>2.2.1</v>
      </c>
      <c r="AP15" s="51" t="str">
        <f t="array" ref="AP15">IF(AO15="","",INDEX($B$7:$B$21,MATCH(AO15,INPUT_temp,0),1))</f>
        <v>D</v>
      </c>
      <c r="AQ15" s="52" t="str">
        <f t="array" ref="AQ15">IFERROR(IF(INDEX(clearTable,MATCH(Calculation!AP15,changerange&amp;"",0),2)="","",INDEX(clearTable,MATCH(Calculation!AP15,changerange&amp;"",0),2)),"")</f>
        <v>Write your text.</v>
      </c>
      <c r="AR15" s="52" t="str">
        <f t="array" ref="AR15">IFERROR(IF(INDEX(clearTable,MATCH(Calculation!AP15,changerange&amp;"",0),3)="","",INDEX(clearTable,MATCH(Calculation!AP15,changerange&amp;"",0),3)),"")</f>
        <v>C</v>
      </c>
      <c r="AS15" s="52" t="str">
        <f t="array" ref="AS15">IFERROR(IF(INDEX(clearTable,MATCH(Calculation!AP15,changerange&amp;"",0),4)="","",INDEX(clearTable,MATCH(Calculation!AP15,changerange&amp;"",0),4)),"")</f>
        <v>1</v>
      </c>
      <c r="AT15" s="51" t="str">
        <f t="shared" si="8"/>
        <v>D - Write your text.</v>
      </c>
      <c r="AU15" s="31">
        <f t="array" ref="AU15">IFERROR(IF(AND(LEN(AO15)&gt;0, AV15&gt;1),IF(MATCH(1,(IFERROR(SEARCH(AO15&amp;".",$AO$7:$AO$21),0)),0)&gt;0,""),""),maxL)</f>
        <v>3</v>
      </c>
      <c r="AV15" s="32">
        <f t="shared" si="9"/>
        <v>3</v>
      </c>
      <c r="AW15" s="31" t="str">
        <f t="shared" si="20"/>
        <v/>
      </c>
      <c r="AX15" s="66" t="str">
        <f t="shared" si="10"/>
        <v>2.2</v>
      </c>
      <c r="AY15" s="66">
        <f t="shared" si="11"/>
        <v>1</v>
      </c>
      <c r="AZ15" s="66" t="str">
        <f t="array" ref="AZ15">IFERROR(IF(AV15="","",IF(AV15=1,1,IF(AY15=1,"",AS15*INDEX($AZ$7:AZ14,MATCH(AX15,""&amp;$AO$7:AO14,0),1)))),"")</f>
        <v/>
      </c>
      <c r="BA15" s="97">
        <f t="array" ref="BA15">IFERROR(IF(AV15="","",IF(AY15="","",AS15*INDEX($AZ$7:AZ14,MATCH(AX15,""&amp;$AO$7:AO14,0),1))),"")</f>
        <v>0.6</v>
      </c>
      <c r="BF15" s="68" t="str">
        <f t="array" aca="1" ref="BF15" ca="1">IF(AND(AU15="",ISNUMBER(AV15)),
IFERROR(IF(OR(AV16=AV17,AND(AV16&gt;AV15,AV14&gt;=AV15)),AVERAGE(OFFSET(BG15,0,0,IFERROR(MATCH(TRUE,AV16:$AV$21&lt;=AV15,0),506),1)),
IF((MAX(OFFSET(BG15,0,0,IFERROR(SUM(ISNUMBER(SEARCH(" "&amp;AO15," "&amp;AO16:$AO$504))*1)+MATCH(TRUE, ISNUMBER(SEARCH(AO15,AO16:$AO$21)),0)-1,506),1))+MIN(OFFSET(BG15,0,0,IFERROR(MATCH(TRUE, ISNUMBER(SEARCH(AO15,AO16:$AO$21)),0),506),1)))=0, MIN(OFFSET(BG15,0,0,IFERROR(MATCH(AV15,AV16:$AV$21,0),506),1)), (MAX(OFFSET(BG15,0,0,IFERROR(SUM(ISNUMBER(SEARCH(AO15,AO16:$AO$21))*1)+MATCH(TRUE, ISNUMBER(SEARCH(AO15,AO16:$AO$21)),0),506),1))+MIN(OFFSET(BG15,0,0,IFERROR(SUM(ISNUMBER(SEARCH(AO15,AO16:$AO$21))*1)+MATCH(TRUE, ISNUMBER(SEARCH(AO15,AO16:$AO$21)),0),506),1)))/2)),$BG$5-1+COUNTIF($AV$7:AV15,AV15)),"")</f>
        <v/>
      </c>
      <c r="BG15" s="35">
        <f>IF(ISNUMBER(AU15),COUNT($AU$7:AU15),"")</f>
        <v>5</v>
      </c>
      <c r="BH15" s="36">
        <f t="shared" si="12"/>
        <v>2</v>
      </c>
      <c r="BI15" s="36">
        <f t="shared" ca="1" si="13"/>
        <v>4</v>
      </c>
      <c r="BJ15" s="36">
        <f t="shared" ca="1" si="21"/>
        <v>410</v>
      </c>
      <c r="BK15" s="36">
        <f t="shared" si="22"/>
        <v>140</v>
      </c>
      <c r="BM15" s="5"/>
      <c r="BN15" s="12"/>
      <c r="BO15" s="12"/>
      <c r="BP15" s="112"/>
      <c r="BQ15" s="113"/>
      <c r="BR15" s="111" t="s">
        <v>138</v>
      </c>
      <c r="BS15" s="137">
        <v>8</v>
      </c>
      <c r="BV15" s="104" t="str">
        <f t="array" ref="BV15">IF(COUNTIF(changerange,INDEX(changerange,ROW(BV15)-ROW($BV$6),1))&gt;1,1,"")</f>
        <v/>
      </c>
      <c r="BW15" s="105" t="str">
        <f t="array" ref="BW15">IFERROR(IF(AND(INDEX(DesicionTreeChart!$C$9:$C$508,ROW(BV15)-ROW($BV$6),1)&amp;INDEX(DesicionTreeChart!$D$9:$D$508,ROW(BV15)-ROW($BV$6),1)&amp;INDEX(DesicionTreeChart!$E$9:$E$508,ROW(BV15)-ROW($BV$6),1)&lt;&gt;"",INDEX(changerange,ROW(BV15)-ROW($BV$6),1)=""),1,""),"")</f>
        <v/>
      </c>
      <c r="BX15" s="31" t="str">
        <f t="shared" si="23"/>
        <v/>
      </c>
    </row>
    <row r="16" spans="1:76" x14ac:dyDescent="0.25">
      <c r="B16" s="52" t="str">
        <f t="array" ref="B16">IFERROR(IF(INDEX(DesicionTreeChart!$B$9:$B$508,ROW(B10),1)=0,"",""&amp;INDEX(DesicionTreeChart!$B$9:$B$508,ROW(B10),1)),"")</f>
        <v/>
      </c>
      <c r="C16" s="52" t="str">
        <f t="array" ref="C16">IFERROR(IF(INDEX(DesicionTreeChart!$D$9:$D$508,ROW(C10),1)=0,"",""&amp;INDEX(DesicionTreeChart!$D$9:$D$508,ROW(C10),1)),"")</f>
        <v/>
      </c>
      <c r="D16" s="31" t="str">
        <f t="array" ref="D16">IFERROR(IF(B16="","xxx",INDEX(ROW($B$6:$B$21)-6,MATCH(C16,$B$6:$B$21,0))),"")</f>
        <v>xxx</v>
      </c>
      <c r="E16" s="79" t="str">
        <f t="shared" si="14"/>
        <v/>
      </c>
      <c r="F16" s="79" t="str">
        <f t="shared" ref="F16:S16" si="31">IF(LEN($C16)=0,"",IF(COUNTIF(E$7:E$21,$C16)&gt;0,$B16,""))</f>
        <v/>
      </c>
      <c r="G16" s="79" t="str">
        <f t="shared" si="31"/>
        <v/>
      </c>
      <c r="H16" s="79" t="str">
        <f t="shared" si="31"/>
        <v/>
      </c>
      <c r="I16" s="79" t="str">
        <f t="shared" si="31"/>
        <v/>
      </c>
      <c r="J16" s="79" t="str">
        <f t="shared" si="31"/>
        <v/>
      </c>
      <c r="K16" s="79" t="str">
        <f t="shared" si="31"/>
        <v/>
      </c>
      <c r="L16" s="79" t="str">
        <f t="shared" si="31"/>
        <v/>
      </c>
      <c r="M16" s="79" t="str">
        <f t="shared" si="31"/>
        <v/>
      </c>
      <c r="N16" s="79" t="str">
        <f t="shared" si="31"/>
        <v/>
      </c>
      <c r="O16" s="79" t="str">
        <f t="shared" si="31"/>
        <v/>
      </c>
      <c r="P16" s="79" t="str">
        <f t="shared" si="31"/>
        <v/>
      </c>
      <c r="Q16" s="79" t="str">
        <f t="shared" si="31"/>
        <v/>
      </c>
      <c r="R16" s="79" t="str">
        <f t="shared" si="31"/>
        <v/>
      </c>
      <c r="S16" s="79" t="str">
        <f t="shared" si="31"/>
        <v/>
      </c>
      <c r="T16" s="77" t="str">
        <f t="array" ref="T16">IF(ISNUMBER(AL16),IF(AL16=1,COUNTIF($AL$7:AL16,1),INDEX($T$7:$T$21,D16,1)&amp;"."&amp; COUNTIF($D$7:D16,D16)),"")</f>
        <v/>
      </c>
      <c r="U16" s="51">
        <f t="shared" si="16"/>
        <v>9999999999999990</v>
      </c>
      <c r="V16" s="51" t="str">
        <f t="shared" si="17"/>
        <v/>
      </c>
      <c r="W16" s="51" t="str">
        <f t="shared" si="1"/>
        <v/>
      </c>
      <c r="X16" s="51" t="str">
        <f t="shared" si="2"/>
        <v/>
      </c>
      <c r="Y16" s="51" t="str">
        <f t="shared" si="2"/>
        <v/>
      </c>
      <c r="Z16" s="51" t="str">
        <f t="shared" si="2"/>
        <v/>
      </c>
      <c r="AA16" s="51" t="str">
        <f t="shared" si="2"/>
        <v/>
      </c>
      <c r="AB16" s="51" t="str">
        <f t="shared" si="2"/>
        <v/>
      </c>
      <c r="AC16" s="51" t="str">
        <f t="shared" si="2"/>
        <v/>
      </c>
      <c r="AD16" s="51" t="str">
        <f t="shared" si="2"/>
        <v/>
      </c>
      <c r="AE16" s="51" t="str">
        <f t="shared" si="18"/>
        <v/>
      </c>
      <c r="AF16" s="51" t="str">
        <f t="shared" si="18"/>
        <v/>
      </c>
      <c r="AG16" s="51" t="str">
        <f t="shared" si="18"/>
        <v/>
      </c>
      <c r="AH16" s="51" t="str">
        <f t="shared" si="18"/>
        <v/>
      </c>
      <c r="AI16" s="51" t="str">
        <f t="shared" si="19"/>
        <v/>
      </c>
      <c r="AJ16" s="51" t="str">
        <f t="shared" si="19"/>
        <v/>
      </c>
      <c r="AK16" s="51" t="str">
        <f t="shared" si="3"/>
        <v/>
      </c>
      <c r="AL16" s="51" t="str">
        <f t="shared" si="4"/>
        <v/>
      </c>
      <c r="AM16" s="32" t="str">
        <f t="shared" si="5"/>
        <v/>
      </c>
      <c r="AN16" s="51">
        <f t="shared" si="6"/>
        <v>9999999999999990</v>
      </c>
      <c r="AO16" s="51" t="str">
        <f t="shared" si="7"/>
        <v/>
      </c>
      <c r="AP16" s="51" t="str">
        <f t="array" ref="AP16">IF(AO16="","",INDEX($B$7:$B$21,MATCH(AO16,INPUT_temp,0),1))</f>
        <v/>
      </c>
      <c r="AQ16" s="52" t="str">
        <f t="array" ref="AQ16">IFERROR(IF(INDEX(clearTable,MATCH(Calculation!AP16,changerange&amp;"",0),2)="","",INDEX(clearTable,MATCH(Calculation!AP16,changerange&amp;"",0),2)),"")</f>
        <v/>
      </c>
      <c r="AR16" s="52" t="str">
        <f t="array" ref="AR16">IFERROR(IF(INDEX(clearTable,MATCH(Calculation!AP16,changerange&amp;"",0),3)="","",INDEX(clearTable,MATCH(Calculation!AP16,changerange&amp;"",0),3)),"")</f>
        <v/>
      </c>
      <c r="AS16" s="52" t="str">
        <f t="array" ref="AS16">IFERROR(IF(INDEX(clearTable,MATCH(Calculation!AP16,changerange&amp;"",0),4)="","",INDEX(clearTable,MATCH(Calculation!AP16,changerange&amp;"",0),4)),"")</f>
        <v/>
      </c>
      <c r="AT16" s="51" t="str">
        <f t="shared" si="8"/>
        <v xml:space="preserve"> - </v>
      </c>
      <c r="AU16" s="31" t="str">
        <f t="array" ref="AU16">IFERROR(IF(AND(LEN(AO16)&gt;0, AV16&gt;1),IF(MATCH(1,(IFERROR(SEARCH(AO16&amp;".",$AO$7:$AO$21),0)),0)&gt;0,""),""),maxL)</f>
        <v/>
      </c>
      <c r="AV16" s="32" t="str">
        <f t="shared" si="9"/>
        <v/>
      </c>
      <c r="AW16" s="31" t="str">
        <f t="shared" si="20"/>
        <v/>
      </c>
      <c r="AX16" s="66" t="str">
        <f t="shared" si="10"/>
        <v/>
      </c>
      <c r="AY16" s="66" t="str">
        <f t="shared" si="11"/>
        <v/>
      </c>
      <c r="AZ16" s="66" t="str">
        <f t="array" ref="AZ16">IFERROR(IF(AV16="","",IF(AV16=1,1,IF(AY16=1,"",AS16*INDEX($AZ$7:AZ15,MATCH(AX16,""&amp;$AO$7:AO15,0),1)))),"")</f>
        <v/>
      </c>
      <c r="BA16" s="97" t="str">
        <f t="array" ref="BA16">IFERROR(IF(AV16="","",IF(AY16="","",AS16*INDEX($AZ$7:AZ15,MATCH(AX16,""&amp;$AO$7:AO15,0),1))),"")</f>
        <v/>
      </c>
      <c r="BC16" s="114" t="s">
        <v>106</v>
      </c>
      <c r="BD16" s="114" t="s">
        <v>104</v>
      </c>
      <c r="BF16" s="68" t="str">
        <f t="array" aca="1" ref="BF16" ca="1">IF(AND(AU16="",ISNUMBER(AV16)),
IFERROR(IF(OR(AV17=AV18,AND(AV17&gt;AV16,AV15&gt;=AV16)),AVERAGE(OFFSET(BG16,0,0,IFERROR(MATCH(TRUE,AV17:$AV$21&lt;=AV16,0),506),1)),
IF((MAX(OFFSET(BG16,0,0,IFERROR(SUM(ISNUMBER(SEARCH(" "&amp;AO16," "&amp;AO17:$AO$504))*1)+MATCH(TRUE, ISNUMBER(SEARCH(AO16,AO17:$AO$21)),0)-1,506),1))+MIN(OFFSET(BG16,0,0,IFERROR(MATCH(TRUE, ISNUMBER(SEARCH(AO16,AO17:$AO$21)),0),506),1)))=0, MIN(OFFSET(BG16,0,0,IFERROR(MATCH(AV16,AV17:$AV$21,0),506),1)), (MAX(OFFSET(BG16,0,0,IFERROR(SUM(ISNUMBER(SEARCH(AO16,AO17:$AO$21))*1)+MATCH(TRUE, ISNUMBER(SEARCH(AO16,AO17:$AO$21)),0),506),1))+MIN(OFFSET(BG16,0,0,IFERROR(SUM(ISNUMBER(SEARCH(AO16,AO17:$AO$21))*1)+MATCH(TRUE, ISNUMBER(SEARCH(AO16,AO17:$AO$21)),0),506),1)))/2)),$BG$5-1+COUNTIF($AV$7:AV16,AV16)),"")</f>
        <v/>
      </c>
      <c r="BG16" s="35" t="str">
        <f>IF(ISNUMBER(AU16),COUNT($AU$7:AU16),"")</f>
        <v/>
      </c>
      <c r="BH16" s="36" t="str">
        <f t="shared" si="12"/>
        <v/>
      </c>
      <c r="BI16" s="36" t="str">
        <f t="shared" si="13"/>
        <v/>
      </c>
      <c r="BJ16" s="36" t="str">
        <f t="shared" si="21"/>
        <v/>
      </c>
      <c r="BK16" s="36" t="str">
        <f t="shared" si="22"/>
        <v/>
      </c>
      <c r="BM16" s="5"/>
      <c r="BN16" s="12"/>
      <c r="BO16" s="12"/>
      <c r="BP16" s="112"/>
      <c r="BQ16" s="113"/>
      <c r="BV16" s="104" t="str">
        <f t="array" ref="BV16">IF(COUNTIF(changerange,INDEX(changerange,ROW(BV16)-ROW($BV$6),1))&gt;1,1,"")</f>
        <v/>
      </c>
      <c r="BW16" s="105" t="str">
        <f t="array" ref="BW16">IFERROR(IF(AND(INDEX(DesicionTreeChart!$C$9:$C$508,ROW(BV16)-ROW($BV$6),1)&amp;INDEX(DesicionTreeChart!$D$9:$D$508,ROW(BV16)-ROW($BV$6),1)&amp;INDEX(DesicionTreeChart!$E$9:$E$508,ROW(BV16)-ROW($BV$6),1)&lt;&gt;"",INDEX(changerange,ROW(BV16)-ROW($BV$6),1)=""),1,""),"")</f>
        <v/>
      </c>
      <c r="BX16" s="31" t="str">
        <f t="shared" si="23"/>
        <v/>
      </c>
    </row>
    <row r="17" spans="2:76" x14ac:dyDescent="0.25">
      <c r="B17" s="52" t="str">
        <f t="array" ref="B17">IFERROR(IF(INDEX(DesicionTreeChart!$B$9:$B$508,ROW(B11),1)=0,"",""&amp;INDEX(DesicionTreeChart!$B$9:$B$508,ROW(B11),1)),"")</f>
        <v/>
      </c>
      <c r="C17" s="52" t="str">
        <f t="array" ref="C17">IFERROR(IF(INDEX(DesicionTreeChart!$D$9:$D$508,ROW(C11),1)=0,"",""&amp;INDEX(DesicionTreeChart!$D$9:$D$508,ROW(C11),1)),"")</f>
        <v/>
      </c>
      <c r="D17" s="31" t="str">
        <f t="array" ref="D17">IFERROR(IF(B17="","xxx",INDEX(ROW($B$6:$B$21)-6,MATCH(C17,$B$6:$B$21,0))),"")</f>
        <v>xxx</v>
      </c>
      <c r="E17" s="79" t="str">
        <f t="shared" si="14"/>
        <v/>
      </c>
      <c r="F17" s="79" t="str">
        <f t="shared" ref="F17:S17" si="32">IF(LEN($C17)=0,"",IF(COUNTIF(E$7:E$21,$C17)&gt;0,$B17,""))</f>
        <v/>
      </c>
      <c r="G17" s="79" t="str">
        <f t="shared" si="32"/>
        <v/>
      </c>
      <c r="H17" s="79" t="str">
        <f t="shared" si="32"/>
        <v/>
      </c>
      <c r="I17" s="79" t="str">
        <f t="shared" si="32"/>
        <v/>
      </c>
      <c r="J17" s="79" t="str">
        <f t="shared" si="32"/>
        <v/>
      </c>
      <c r="K17" s="79" t="str">
        <f t="shared" si="32"/>
        <v/>
      </c>
      <c r="L17" s="79" t="str">
        <f t="shared" si="32"/>
        <v/>
      </c>
      <c r="M17" s="79" t="str">
        <f t="shared" si="32"/>
        <v/>
      </c>
      <c r="N17" s="79" t="str">
        <f t="shared" si="32"/>
        <v/>
      </c>
      <c r="O17" s="79" t="str">
        <f t="shared" si="32"/>
        <v/>
      </c>
      <c r="P17" s="79" t="str">
        <f t="shared" si="32"/>
        <v/>
      </c>
      <c r="Q17" s="79" t="str">
        <f t="shared" si="32"/>
        <v/>
      </c>
      <c r="R17" s="79" t="str">
        <f t="shared" si="32"/>
        <v/>
      </c>
      <c r="S17" s="79" t="str">
        <f t="shared" si="32"/>
        <v/>
      </c>
      <c r="T17" s="77" t="str">
        <f t="array" ref="T17">IF(ISNUMBER(AL17),IF(AL17=1,COUNTIF($AL$7:AL17,1),INDEX($T$7:$T$21,D17,1)&amp;"."&amp; COUNTIF($D$7:D17,D17)),"")</f>
        <v/>
      </c>
      <c r="U17" s="51">
        <f t="shared" si="16"/>
        <v>9999999999999990</v>
      </c>
      <c r="V17" s="51" t="str">
        <f t="shared" si="17"/>
        <v/>
      </c>
      <c r="W17" s="51" t="str">
        <f t="shared" si="1"/>
        <v/>
      </c>
      <c r="X17" s="51" t="str">
        <f t="shared" si="2"/>
        <v/>
      </c>
      <c r="Y17" s="51" t="str">
        <f t="shared" si="2"/>
        <v/>
      </c>
      <c r="Z17" s="51" t="str">
        <f t="shared" si="2"/>
        <v/>
      </c>
      <c r="AA17" s="51" t="str">
        <f t="shared" si="2"/>
        <v/>
      </c>
      <c r="AB17" s="51" t="str">
        <f t="shared" si="2"/>
        <v/>
      </c>
      <c r="AC17" s="51" t="str">
        <f t="shared" si="2"/>
        <v/>
      </c>
      <c r="AD17" s="51" t="str">
        <f t="shared" si="2"/>
        <v/>
      </c>
      <c r="AE17" s="51" t="str">
        <f t="shared" si="18"/>
        <v/>
      </c>
      <c r="AF17" s="51" t="str">
        <f t="shared" si="18"/>
        <v/>
      </c>
      <c r="AG17" s="51" t="str">
        <f t="shared" si="18"/>
        <v/>
      </c>
      <c r="AH17" s="51" t="str">
        <f t="shared" si="18"/>
        <v/>
      </c>
      <c r="AI17" s="51" t="str">
        <f t="shared" si="19"/>
        <v/>
      </c>
      <c r="AJ17" s="51" t="str">
        <f t="shared" si="19"/>
        <v/>
      </c>
      <c r="AK17" s="51" t="str">
        <f t="shared" si="3"/>
        <v/>
      </c>
      <c r="AL17" s="51" t="str">
        <f t="shared" si="4"/>
        <v/>
      </c>
      <c r="AM17" s="32" t="str">
        <f t="shared" si="5"/>
        <v/>
      </c>
      <c r="AN17" s="51">
        <f t="shared" si="6"/>
        <v>9999999999999990</v>
      </c>
      <c r="AO17" s="51" t="str">
        <f t="shared" si="7"/>
        <v/>
      </c>
      <c r="AP17" s="51" t="str">
        <f t="array" ref="AP17">IF(AO17="","",INDEX($B$7:$B$21,MATCH(AO17,INPUT_temp,0),1))</f>
        <v/>
      </c>
      <c r="AQ17" s="52" t="str">
        <f t="array" ref="AQ17">IFERROR(IF(INDEX(clearTable,MATCH(Calculation!AP17,changerange&amp;"",0),2)="","",INDEX(clearTable,MATCH(Calculation!AP17,changerange&amp;"",0),2)),"")</f>
        <v/>
      </c>
      <c r="AR17" s="52" t="str">
        <f t="array" ref="AR17">IFERROR(IF(INDEX(clearTable,MATCH(Calculation!AP17,changerange&amp;"",0),3)="","",INDEX(clearTable,MATCH(Calculation!AP17,changerange&amp;"",0),3)),"")</f>
        <v/>
      </c>
      <c r="AS17" s="52" t="str">
        <f t="array" ref="AS17">IFERROR(IF(INDEX(clearTable,MATCH(Calculation!AP17,changerange&amp;"",0),4)="","",INDEX(clearTable,MATCH(Calculation!AP17,changerange&amp;"",0),4)),"")</f>
        <v/>
      </c>
      <c r="AT17" s="51" t="str">
        <f t="shared" si="8"/>
        <v xml:space="preserve"> - </v>
      </c>
      <c r="AU17" s="31" t="str">
        <f t="array" ref="AU17">IFERROR(IF(AND(LEN(AO17)&gt;0, AV17&gt;1),IF(MATCH(1,(IFERROR(SEARCH(AO17&amp;".",$AO$7:$AO$21),0)),0)&gt;0,""),""),maxL)</f>
        <v/>
      </c>
      <c r="AV17" s="32" t="str">
        <f t="shared" si="9"/>
        <v/>
      </c>
      <c r="AW17" s="31" t="str">
        <f t="shared" si="20"/>
        <v/>
      </c>
      <c r="AX17" s="66" t="str">
        <f t="shared" si="10"/>
        <v/>
      </c>
      <c r="AY17" s="66" t="str">
        <f t="shared" si="11"/>
        <v/>
      </c>
      <c r="AZ17" s="66" t="str">
        <f t="array" ref="AZ17">IFERROR(IF(AV17="","",IF(AV17=1,1,IF(AY17=1,"",AS17*INDEX($AZ$7:AZ16,MATCH(AX17,""&amp;$AO$7:AO16,0),1)))),"")</f>
        <v/>
      </c>
      <c r="BA17" s="97" t="str">
        <f t="array" ref="BA17">IFERROR(IF(AV17="","",IF(AY17="","",AS17*INDEX($AZ$7:AZ16,MATCH(AX17,""&amp;$AO$7:AO16,0),1))),"")</f>
        <v/>
      </c>
      <c r="BC17" s="102" t="str">
        <f>"EXPORT  TO " &amp;INDEX(Calculation!BD16:BD18,IF(MOD(Calculation!BC18,3)=0,3,MOD(Calculation!BC18,3)),1)</f>
        <v>EXPORT  TO PNG</v>
      </c>
      <c r="BD17" s="114" t="s">
        <v>103</v>
      </c>
      <c r="BF17" s="68" t="str">
        <f t="array" aca="1" ref="BF17" ca="1">IF(AND(AU17="",ISNUMBER(AV17)),
IFERROR(IF(OR(AV18=AV19,AND(AV18&gt;AV17,AV16&gt;=AV17)),AVERAGE(OFFSET(BG17,0,0,IFERROR(MATCH(TRUE,AV18:$AV$21&lt;=AV17,0),506),1)),
IF((MAX(OFFSET(BG17,0,0,IFERROR(SUM(ISNUMBER(SEARCH(" "&amp;AO17," "&amp;AO18:$AO$504))*1)+MATCH(TRUE, ISNUMBER(SEARCH(AO17,AO18:$AO$21)),0)-1,506),1))+MIN(OFFSET(BG17,0,0,IFERROR(MATCH(TRUE, ISNUMBER(SEARCH(AO17,AO18:$AO$21)),0),506),1)))=0, MIN(OFFSET(BG17,0,0,IFERROR(MATCH(AV17,AV18:$AV$21,0),506),1)), (MAX(OFFSET(BG17,0,0,IFERROR(SUM(ISNUMBER(SEARCH(AO17,AO18:$AO$21))*1)+MATCH(TRUE, ISNUMBER(SEARCH(AO17,AO18:$AO$21)),0),506),1))+MIN(OFFSET(BG17,0,0,IFERROR(SUM(ISNUMBER(SEARCH(AO17,AO18:$AO$21))*1)+MATCH(TRUE, ISNUMBER(SEARCH(AO17,AO18:$AO$21)),0),506),1)))/2)),$BG$5-1+COUNTIF($AV$7:AV17,AV17)),"")</f>
        <v/>
      </c>
      <c r="BG17" s="35" t="str">
        <f>IF(ISNUMBER(AU17),COUNT($AU$7:AU17),"")</f>
        <v/>
      </c>
      <c r="BH17" s="36" t="str">
        <f t="shared" si="12"/>
        <v/>
      </c>
      <c r="BI17" s="36" t="str">
        <f t="shared" si="13"/>
        <v/>
      </c>
      <c r="BJ17" s="36" t="str">
        <f t="shared" si="21"/>
        <v/>
      </c>
      <c r="BK17" s="36" t="str">
        <f t="shared" si="22"/>
        <v/>
      </c>
      <c r="BM17" s="5"/>
      <c r="BN17" s="12"/>
      <c r="BO17" s="12"/>
      <c r="BP17" s="112"/>
      <c r="BQ17" s="113"/>
      <c r="BR17" s="58" t="s">
        <v>61</v>
      </c>
      <c r="BS17" s="115" t="s">
        <v>46</v>
      </c>
      <c r="BV17" s="104" t="str">
        <f t="array" ref="BV17">IF(COUNTIF(changerange,INDEX(changerange,ROW(BV17)-ROW($BV$6),1))&gt;1,1,"")</f>
        <v/>
      </c>
      <c r="BW17" s="105" t="str">
        <f t="array" ref="BW17">IFERROR(IF(AND(INDEX(DesicionTreeChart!$C$9:$C$508,ROW(BV17)-ROW($BV$6),1)&amp;INDEX(DesicionTreeChart!$D$9:$D$508,ROW(BV17)-ROW($BV$6),1)&amp;INDEX(DesicionTreeChart!$E$9:$E$508,ROW(BV17)-ROW($BV$6),1)&lt;&gt;"",INDEX(changerange,ROW(BV17)-ROW($BV$6),1)=""),1,""),"")</f>
        <v/>
      </c>
      <c r="BX17" s="31" t="str">
        <f t="shared" si="23"/>
        <v/>
      </c>
    </row>
    <row r="18" spans="2:76" x14ac:dyDescent="0.25">
      <c r="B18" s="52" t="str">
        <f t="array" ref="B18">IFERROR(IF(INDEX(DesicionTreeChart!$B$9:$B$508,ROW(B12),1)=0,"",""&amp;INDEX(DesicionTreeChart!$B$9:$B$508,ROW(B12),1)),"")</f>
        <v/>
      </c>
      <c r="C18" s="52" t="str">
        <f t="array" ref="C18">IFERROR(IF(INDEX(DesicionTreeChart!$D$9:$D$508,ROW(C12),1)=0,"",""&amp;INDEX(DesicionTreeChart!$D$9:$D$508,ROW(C12),1)),"")</f>
        <v/>
      </c>
      <c r="D18" s="31" t="str">
        <f t="array" ref="D18">IFERROR(IF(B18="","xxx",INDEX(ROW($B$6:$B$21)-6,MATCH(C18,$B$6:$B$21,0))),"")</f>
        <v>xxx</v>
      </c>
      <c r="E18" s="79" t="str">
        <f t="shared" si="14"/>
        <v/>
      </c>
      <c r="F18" s="79" t="str">
        <f t="shared" ref="F18:S18" si="33">IF(LEN($C18)=0,"",IF(COUNTIF(E$7:E$21,$C18)&gt;0,$B18,""))</f>
        <v/>
      </c>
      <c r="G18" s="79" t="str">
        <f t="shared" si="33"/>
        <v/>
      </c>
      <c r="H18" s="79" t="str">
        <f t="shared" si="33"/>
        <v/>
      </c>
      <c r="I18" s="79" t="str">
        <f t="shared" si="33"/>
        <v/>
      </c>
      <c r="J18" s="79" t="str">
        <f t="shared" si="33"/>
        <v/>
      </c>
      <c r="K18" s="79" t="str">
        <f t="shared" si="33"/>
        <v/>
      </c>
      <c r="L18" s="79" t="str">
        <f t="shared" si="33"/>
        <v/>
      </c>
      <c r="M18" s="79" t="str">
        <f t="shared" si="33"/>
        <v/>
      </c>
      <c r="N18" s="79" t="str">
        <f t="shared" si="33"/>
        <v/>
      </c>
      <c r="O18" s="79" t="str">
        <f t="shared" si="33"/>
        <v/>
      </c>
      <c r="P18" s="79" t="str">
        <f t="shared" si="33"/>
        <v/>
      </c>
      <c r="Q18" s="79" t="str">
        <f t="shared" si="33"/>
        <v/>
      </c>
      <c r="R18" s="79" t="str">
        <f t="shared" si="33"/>
        <v/>
      </c>
      <c r="S18" s="79" t="str">
        <f t="shared" si="33"/>
        <v/>
      </c>
      <c r="T18" s="77" t="str">
        <f t="array" ref="T18">IF(ISNUMBER(AL18),IF(AL18=1,COUNTIF($AL$7:AL18,1),INDEX($T$7:$T$21,D18,1)&amp;"."&amp; COUNTIF($D$7:D18,D18)),"")</f>
        <v/>
      </c>
      <c r="U18" s="51">
        <f t="shared" si="16"/>
        <v>9999999999999990</v>
      </c>
      <c r="V18" s="51" t="str">
        <f t="shared" si="17"/>
        <v/>
      </c>
      <c r="W18" s="51" t="str">
        <f t="shared" si="1"/>
        <v/>
      </c>
      <c r="X18" s="51" t="str">
        <f t="shared" si="2"/>
        <v/>
      </c>
      <c r="Y18" s="51" t="str">
        <f t="shared" si="2"/>
        <v/>
      </c>
      <c r="Z18" s="51" t="str">
        <f t="shared" si="2"/>
        <v/>
      </c>
      <c r="AA18" s="51" t="str">
        <f t="shared" si="2"/>
        <v/>
      </c>
      <c r="AB18" s="51" t="str">
        <f t="shared" si="2"/>
        <v/>
      </c>
      <c r="AC18" s="51" t="str">
        <f t="shared" si="2"/>
        <v/>
      </c>
      <c r="AD18" s="51" t="str">
        <f t="shared" si="2"/>
        <v/>
      </c>
      <c r="AE18" s="51" t="str">
        <f t="shared" si="18"/>
        <v/>
      </c>
      <c r="AF18" s="51" t="str">
        <f t="shared" si="18"/>
        <v/>
      </c>
      <c r="AG18" s="51" t="str">
        <f t="shared" si="18"/>
        <v/>
      </c>
      <c r="AH18" s="51" t="str">
        <f t="shared" si="18"/>
        <v/>
      </c>
      <c r="AI18" s="51" t="str">
        <f t="shared" si="19"/>
        <v/>
      </c>
      <c r="AJ18" s="51" t="str">
        <f t="shared" si="19"/>
        <v/>
      </c>
      <c r="AK18" s="51" t="str">
        <f t="shared" si="3"/>
        <v/>
      </c>
      <c r="AL18" s="51" t="str">
        <f t="shared" si="4"/>
        <v/>
      </c>
      <c r="AM18" s="32" t="str">
        <f t="shared" si="5"/>
        <v/>
      </c>
      <c r="AN18" s="51">
        <f t="shared" si="6"/>
        <v>9999999999999990</v>
      </c>
      <c r="AO18" s="51" t="str">
        <f t="shared" si="7"/>
        <v/>
      </c>
      <c r="AP18" s="51" t="str">
        <f t="array" ref="AP18">IF(AO18="","",INDEX($B$7:$B$21,MATCH(AO18,INPUT_temp,0),1))</f>
        <v/>
      </c>
      <c r="AQ18" s="52" t="str">
        <f t="array" ref="AQ18">IFERROR(IF(INDEX(clearTable,MATCH(Calculation!AP18,changerange&amp;"",0),2)="","",INDEX(clearTable,MATCH(Calculation!AP18,changerange&amp;"",0),2)),"")</f>
        <v/>
      </c>
      <c r="AR18" s="52" t="str">
        <f t="array" ref="AR18">IFERROR(IF(INDEX(clearTable,MATCH(Calculation!AP18,changerange&amp;"",0),3)="","",INDEX(clearTable,MATCH(Calculation!AP18,changerange&amp;"",0),3)),"")</f>
        <v/>
      </c>
      <c r="AS18" s="52" t="str">
        <f t="array" ref="AS18">IFERROR(IF(INDEX(clearTable,MATCH(Calculation!AP18,changerange&amp;"",0),4)="","",INDEX(clearTable,MATCH(Calculation!AP18,changerange&amp;"",0),4)),"")</f>
        <v/>
      </c>
      <c r="AT18" s="51" t="str">
        <f t="shared" si="8"/>
        <v xml:space="preserve"> - </v>
      </c>
      <c r="AU18" s="31" t="str">
        <f t="array" ref="AU18">IFERROR(IF(AND(LEN(AO18)&gt;0, AV18&gt;1),IF(MATCH(1,(IFERROR(SEARCH(AO18&amp;".",$AO$7:$AO$21),0)),0)&gt;0,""),""),maxL)</f>
        <v/>
      </c>
      <c r="AV18" s="32" t="str">
        <f t="shared" si="9"/>
        <v/>
      </c>
      <c r="AW18" s="31" t="str">
        <f t="shared" si="20"/>
        <v/>
      </c>
      <c r="AX18" s="66" t="str">
        <f t="shared" si="10"/>
        <v/>
      </c>
      <c r="AY18" s="66" t="str">
        <f t="shared" si="11"/>
        <v/>
      </c>
      <c r="AZ18" s="66" t="str">
        <f t="array" ref="AZ18">IFERROR(IF(AV18="","",IF(AV18=1,1,IF(AY18=1,"",AS18*INDEX($AZ$7:AZ17,MATCH(AX18,""&amp;$AO$7:AO17,0),1)))),"")</f>
        <v/>
      </c>
      <c r="BA18" s="97" t="str">
        <f t="array" ref="BA18">IFERROR(IF(AV18="","",IF(AY18="","",AS18*INDEX($AZ$7:AZ17,MATCH(AX18,""&amp;$AO$7:AO17,0),1))),"")</f>
        <v/>
      </c>
      <c r="BC18" s="114">
        <v>162</v>
      </c>
      <c r="BD18" s="114" t="s">
        <v>105</v>
      </c>
      <c r="BF18" s="68" t="str">
        <f t="array" aca="1" ref="BF18" ca="1">IF(AND(AU18="",ISNUMBER(AV18)),
IFERROR(IF(OR(AV19=AV20,AND(AV19&gt;AV18,AV17&gt;=AV18)),AVERAGE(OFFSET(BG18,0,0,IFERROR(MATCH(TRUE,AV19:$AV$21&lt;=AV18,0),506),1)),
IF((MAX(OFFSET(BG18,0,0,IFERROR(SUM(ISNUMBER(SEARCH(" "&amp;AO18," "&amp;AO19:$AO$504))*1)+MATCH(TRUE, ISNUMBER(SEARCH(AO18,AO19:$AO$21)),0)-1,506),1))+MIN(OFFSET(BG18,0,0,IFERROR(MATCH(TRUE, ISNUMBER(SEARCH(AO18,AO19:$AO$21)),0),506),1)))=0, MIN(OFFSET(BG18,0,0,IFERROR(MATCH(AV18,AV19:$AV$21,0),506),1)), (MAX(OFFSET(BG18,0,0,IFERROR(SUM(ISNUMBER(SEARCH(AO18,AO19:$AO$21))*1)+MATCH(TRUE, ISNUMBER(SEARCH(AO18,AO19:$AO$21)),0),506),1))+MIN(OFFSET(BG18,0,0,IFERROR(SUM(ISNUMBER(SEARCH(AO18,AO19:$AO$21))*1)+MATCH(TRUE, ISNUMBER(SEARCH(AO18,AO19:$AO$21)),0),506),1)))/2)),$BG$5-1+COUNTIF($AV$7:AV18,AV18)),"")</f>
        <v/>
      </c>
      <c r="BG18" s="35" t="str">
        <f>IF(ISNUMBER(AU18),COUNT($AU$7:AU18),"")</f>
        <v/>
      </c>
      <c r="BH18" s="36" t="str">
        <f t="shared" si="12"/>
        <v/>
      </c>
      <c r="BI18" s="36" t="str">
        <f t="shared" si="13"/>
        <v/>
      </c>
      <c r="BJ18" s="36" t="str">
        <f t="shared" si="21"/>
        <v/>
      </c>
      <c r="BK18" s="36" t="str">
        <f t="shared" si="22"/>
        <v/>
      </c>
      <c r="BM18" s="5"/>
      <c r="BN18" s="12"/>
      <c r="BO18" s="12"/>
      <c r="BP18" s="112"/>
      <c r="BQ18" s="113"/>
      <c r="BR18" s="58" t="s">
        <v>21</v>
      </c>
      <c r="BS18" s="59" t="b">
        <f>IF(DesicionTreeChart!O5="Horizontal",FALSE,TRUE)</f>
        <v>0</v>
      </c>
      <c r="BV18" s="104" t="str">
        <f t="array" ref="BV18">IF(COUNTIF(changerange,INDEX(changerange,ROW(BV18)-ROW($BV$6),1))&gt;1,1,"")</f>
        <v/>
      </c>
      <c r="BW18" s="105" t="str">
        <f t="array" ref="BW18">IFERROR(IF(AND(INDEX(DesicionTreeChart!$C$9:$C$508,ROW(BV18)-ROW($BV$6),1)&amp;INDEX(DesicionTreeChart!$D$9:$D$508,ROW(BV18)-ROW($BV$6),1)&amp;INDEX(DesicionTreeChart!$E$9:$E$508,ROW(BV18)-ROW($BV$6),1)&lt;&gt;"",INDEX(changerange,ROW(BV18)-ROW($BV$6),1)=""),1,""),"")</f>
        <v/>
      </c>
      <c r="BX18" s="31" t="str">
        <f t="shared" si="23"/>
        <v/>
      </c>
    </row>
    <row r="19" spans="2:76" x14ac:dyDescent="0.25">
      <c r="B19" s="52" t="str">
        <f t="array" ref="B19">IFERROR(IF(INDEX(DesicionTreeChart!$B$9:$B$508,ROW(B13),1)=0,"",""&amp;INDEX(DesicionTreeChart!$B$9:$B$508,ROW(B13),1)),"")</f>
        <v/>
      </c>
      <c r="C19" s="52" t="str">
        <f t="array" ref="C19">IFERROR(IF(INDEX(DesicionTreeChart!$D$9:$D$508,ROW(C13),1)=0,"",""&amp;INDEX(DesicionTreeChart!$D$9:$D$508,ROW(C13),1)),"")</f>
        <v/>
      </c>
      <c r="D19" s="31" t="str">
        <f t="array" ref="D19">IFERROR(IF(B19="","xxx",INDEX(ROW($B$6:$B$21)-6,MATCH(C19,$B$6:$B$21,0))),"")</f>
        <v>xxx</v>
      </c>
      <c r="E19" s="79" t="str">
        <f t="shared" si="14"/>
        <v/>
      </c>
      <c r="F19" s="79" t="str">
        <f t="shared" ref="F19:S19" si="34">IF(LEN($C19)=0,"",IF(COUNTIF(E$7:E$21,$C19)&gt;0,$B19,""))</f>
        <v/>
      </c>
      <c r="G19" s="79" t="str">
        <f t="shared" si="34"/>
        <v/>
      </c>
      <c r="H19" s="79" t="str">
        <f t="shared" si="34"/>
        <v/>
      </c>
      <c r="I19" s="79" t="str">
        <f t="shared" si="34"/>
        <v/>
      </c>
      <c r="J19" s="79" t="str">
        <f t="shared" si="34"/>
        <v/>
      </c>
      <c r="K19" s="79" t="str">
        <f t="shared" si="34"/>
        <v/>
      </c>
      <c r="L19" s="79" t="str">
        <f t="shared" si="34"/>
        <v/>
      </c>
      <c r="M19" s="79" t="str">
        <f t="shared" si="34"/>
        <v/>
      </c>
      <c r="N19" s="79" t="str">
        <f t="shared" si="34"/>
        <v/>
      </c>
      <c r="O19" s="79" t="str">
        <f t="shared" si="34"/>
        <v/>
      </c>
      <c r="P19" s="79" t="str">
        <f t="shared" si="34"/>
        <v/>
      </c>
      <c r="Q19" s="79" t="str">
        <f t="shared" si="34"/>
        <v/>
      </c>
      <c r="R19" s="79" t="str">
        <f t="shared" si="34"/>
        <v/>
      </c>
      <c r="S19" s="79" t="str">
        <f t="shared" si="34"/>
        <v/>
      </c>
      <c r="T19" s="77" t="str">
        <f t="array" ref="T19">IF(ISNUMBER(AL19),IF(AL19=1,COUNTIF($AL$7:AL19,1),INDEX($T$7:$T$21,D19,1)&amp;"."&amp; COUNTIF($D$7:D19,D19)),"")</f>
        <v/>
      </c>
      <c r="U19" s="51">
        <f t="shared" si="16"/>
        <v>9999999999999990</v>
      </c>
      <c r="V19" s="51" t="str">
        <f t="shared" si="17"/>
        <v/>
      </c>
      <c r="W19" s="51" t="str">
        <f t="shared" si="1"/>
        <v/>
      </c>
      <c r="X19" s="51" t="str">
        <f t="shared" si="2"/>
        <v/>
      </c>
      <c r="Y19" s="51" t="str">
        <f t="shared" si="2"/>
        <v/>
      </c>
      <c r="Z19" s="51" t="str">
        <f t="shared" si="2"/>
        <v/>
      </c>
      <c r="AA19" s="51" t="str">
        <f t="shared" si="2"/>
        <v/>
      </c>
      <c r="AB19" s="51" t="str">
        <f t="shared" si="2"/>
        <v/>
      </c>
      <c r="AC19" s="51" t="str">
        <f t="shared" si="2"/>
        <v/>
      </c>
      <c r="AD19" s="51" t="str">
        <f t="shared" si="2"/>
        <v/>
      </c>
      <c r="AE19" s="51" t="str">
        <f t="shared" si="18"/>
        <v/>
      </c>
      <c r="AF19" s="51" t="str">
        <f t="shared" si="18"/>
        <v/>
      </c>
      <c r="AG19" s="51" t="str">
        <f t="shared" si="18"/>
        <v/>
      </c>
      <c r="AH19" s="51" t="str">
        <f t="shared" si="18"/>
        <v/>
      </c>
      <c r="AI19" s="51" t="str">
        <f t="shared" si="19"/>
        <v/>
      </c>
      <c r="AJ19" s="51" t="str">
        <f t="shared" si="19"/>
        <v/>
      </c>
      <c r="AK19" s="51" t="str">
        <f t="shared" si="3"/>
        <v/>
      </c>
      <c r="AL19" s="51" t="str">
        <f t="shared" si="4"/>
        <v/>
      </c>
      <c r="AM19" s="32" t="str">
        <f t="shared" si="5"/>
        <v/>
      </c>
      <c r="AN19" s="51">
        <f t="shared" si="6"/>
        <v>9999999999999990</v>
      </c>
      <c r="AO19" s="51" t="str">
        <f t="shared" si="7"/>
        <v/>
      </c>
      <c r="AP19" s="51" t="str">
        <f t="array" ref="AP19">IF(AO19="","",INDEX($B$7:$B$21,MATCH(AO19,INPUT_temp,0),1))</f>
        <v/>
      </c>
      <c r="AQ19" s="52" t="str">
        <f t="array" ref="AQ19">IFERROR(IF(INDEX(clearTable,MATCH(Calculation!AP19,changerange&amp;"",0),2)="","",INDEX(clearTable,MATCH(Calculation!AP19,changerange&amp;"",0),2)),"")</f>
        <v/>
      </c>
      <c r="AR19" s="52" t="str">
        <f t="array" ref="AR19">IFERROR(IF(INDEX(clearTable,MATCH(Calculation!AP19,changerange&amp;"",0),3)="","",INDEX(clearTable,MATCH(Calculation!AP19,changerange&amp;"",0),3)),"")</f>
        <v/>
      </c>
      <c r="AS19" s="52" t="str">
        <f t="array" ref="AS19">IFERROR(IF(INDEX(clearTable,MATCH(Calculation!AP19,changerange&amp;"",0),4)="","",INDEX(clearTable,MATCH(Calculation!AP19,changerange&amp;"",0),4)),"")</f>
        <v/>
      </c>
      <c r="AT19" s="51" t="str">
        <f t="shared" si="8"/>
        <v xml:space="preserve"> - </v>
      </c>
      <c r="AU19" s="31" t="str">
        <f t="array" ref="AU19">IFERROR(IF(AND(LEN(AO19)&gt;0, AV19&gt;1),IF(MATCH(1,(IFERROR(SEARCH(AO19&amp;".",$AO$7:$AO$21),0)),0)&gt;0,""),""),maxL)</f>
        <v/>
      </c>
      <c r="AV19" s="32" t="str">
        <f t="shared" si="9"/>
        <v/>
      </c>
      <c r="AW19" s="31" t="str">
        <f t="shared" si="20"/>
        <v/>
      </c>
      <c r="AX19" s="66" t="str">
        <f t="shared" si="10"/>
        <v/>
      </c>
      <c r="AY19" s="66" t="str">
        <f t="shared" si="11"/>
        <v/>
      </c>
      <c r="AZ19" s="66" t="str">
        <f t="array" ref="AZ19">IFERROR(IF(AV19="","",IF(AV19=1,1,IF(AY19=1,"",AS19*INDEX($AZ$7:AZ18,MATCH(AX19,""&amp;$AO$7:AO18,0),1)))),"")</f>
        <v/>
      </c>
      <c r="BA19" s="97" t="str">
        <f t="array" ref="BA19">IFERROR(IF(AV19="","",IF(AY19="","",AS19*INDEX($AZ$7:AZ18,MATCH(AX19,""&amp;$AO$7:AO18,0),1))),"")</f>
        <v/>
      </c>
      <c r="BF19" s="68" t="str">
        <f t="array" aca="1" ref="BF19" ca="1">IF(AND(AU19="",ISNUMBER(AV19)),
IFERROR(IF(OR(AV20=AV21,AND(AV20&gt;AV19,AV18&gt;=AV19)),AVERAGE(OFFSET(BG19,0,0,IFERROR(MATCH(TRUE,AV20:$AV$21&lt;=AV19,0),506),1)),
IF((MAX(OFFSET(BG19,0,0,IFERROR(SUM(ISNUMBER(SEARCH(" "&amp;AO19," "&amp;AO20:$AO$504))*1)+MATCH(TRUE, ISNUMBER(SEARCH(AO19,AO20:$AO$21)),0)-1,506),1))+MIN(OFFSET(BG19,0,0,IFERROR(MATCH(TRUE, ISNUMBER(SEARCH(AO19,AO20:$AO$21)),0),506),1)))=0, MIN(OFFSET(BG19,0,0,IFERROR(MATCH(AV19,AV20:$AV$21,0),506),1)), (MAX(OFFSET(BG19,0,0,IFERROR(SUM(ISNUMBER(SEARCH(AO19,AO20:$AO$21))*1)+MATCH(TRUE, ISNUMBER(SEARCH(AO19,AO20:$AO$21)),0),506),1))+MIN(OFFSET(BG19,0,0,IFERROR(SUM(ISNUMBER(SEARCH(AO19,AO20:$AO$21))*1)+MATCH(TRUE, ISNUMBER(SEARCH(AO19,AO20:$AO$21)),0),506),1)))/2)),$BG$5-1+COUNTIF($AV$7:AV19,AV19)),"")</f>
        <v/>
      </c>
      <c r="BG19" s="35" t="str">
        <f>IF(ISNUMBER(AU19),COUNT($AU$7:AU19),"")</f>
        <v/>
      </c>
      <c r="BH19" s="36" t="str">
        <f t="shared" si="12"/>
        <v/>
      </c>
      <c r="BI19" s="36" t="str">
        <f t="shared" si="13"/>
        <v/>
      </c>
      <c r="BJ19" s="36" t="str">
        <f t="shared" si="21"/>
        <v/>
      </c>
      <c r="BK19" s="36" t="str">
        <f t="shared" si="22"/>
        <v/>
      </c>
      <c r="BM19" s="5"/>
      <c r="BN19" s="12"/>
      <c r="BO19" s="12"/>
      <c r="BP19" s="112"/>
      <c r="BQ19" s="113"/>
      <c r="BR19" s="58" t="s">
        <v>12</v>
      </c>
      <c r="BS19" s="59">
        <f>DesicionTreeChart!D5</f>
        <v>75</v>
      </c>
      <c r="BV19" s="104" t="str">
        <f t="array" ref="BV19">IF(COUNTIF(changerange,INDEX(changerange,ROW(BV19)-ROW($BV$6),1))&gt;1,1,"")</f>
        <v/>
      </c>
      <c r="BW19" s="105" t="str">
        <f t="array" ref="BW19">IFERROR(IF(AND(INDEX(DesicionTreeChart!$C$9:$C$508,ROW(BV19)-ROW($BV$6),1)&amp;INDEX(DesicionTreeChart!$D$9:$D$508,ROW(BV19)-ROW($BV$6),1)&amp;INDEX(DesicionTreeChart!$E$9:$E$508,ROW(BV19)-ROW($BV$6),1)&lt;&gt;"",INDEX(changerange,ROW(BV19)-ROW($BV$6),1)=""),1,""),"")</f>
        <v/>
      </c>
      <c r="BX19" s="31" t="str">
        <f t="shared" si="23"/>
        <v/>
      </c>
    </row>
    <row r="20" spans="2:76" x14ac:dyDescent="0.25">
      <c r="B20" s="52" t="str">
        <f t="array" ref="B20">IFERROR(IF(INDEX(DesicionTreeChart!$B$9:$B$508,ROW(B14),1)=0,"",""&amp;INDEX(DesicionTreeChart!$B$9:$B$508,ROW(B14),1)),"")</f>
        <v/>
      </c>
      <c r="C20" s="52" t="str">
        <f t="array" ref="C20">IFERROR(IF(INDEX(DesicionTreeChart!$D$9:$D$508,ROW(C14),1)=0,"",""&amp;INDEX(DesicionTreeChart!$D$9:$D$508,ROW(C14),1)),"")</f>
        <v/>
      </c>
      <c r="D20" s="31" t="str">
        <f t="array" ref="D20">IFERROR(IF(B20="","xxx",INDEX(ROW($B$6:$B$21)-6,MATCH(C20,$B$6:$B$21,0))),"")</f>
        <v>xxx</v>
      </c>
      <c r="E20" s="79" t="str">
        <f t="shared" si="14"/>
        <v/>
      </c>
      <c r="F20" s="79" t="str">
        <f t="shared" ref="F20:S20" si="35">IF(LEN($C20)=0,"",IF(COUNTIF(E$7:E$21,$C20)&gt;0,$B20,""))</f>
        <v/>
      </c>
      <c r="G20" s="79" t="str">
        <f t="shared" si="35"/>
        <v/>
      </c>
      <c r="H20" s="79" t="str">
        <f t="shared" si="35"/>
        <v/>
      </c>
      <c r="I20" s="79" t="str">
        <f t="shared" si="35"/>
        <v/>
      </c>
      <c r="J20" s="79" t="str">
        <f t="shared" si="35"/>
        <v/>
      </c>
      <c r="K20" s="79" t="str">
        <f t="shared" si="35"/>
        <v/>
      </c>
      <c r="L20" s="79" t="str">
        <f t="shared" si="35"/>
        <v/>
      </c>
      <c r="M20" s="79" t="str">
        <f t="shared" si="35"/>
        <v/>
      </c>
      <c r="N20" s="79" t="str">
        <f t="shared" si="35"/>
        <v/>
      </c>
      <c r="O20" s="79" t="str">
        <f t="shared" si="35"/>
        <v/>
      </c>
      <c r="P20" s="79" t="str">
        <f t="shared" si="35"/>
        <v/>
      </c>
      <c r="Q20" s="79" t="str">
        <f t="shared" si="35"/>
        <v/>
      </c>
      <c r="R20" s="79" t="str">
        <f t="shared" si="35"/>
        <v/>
      </c>
      <c r="S20" s="79" t="str">
        <f t="shared" si="35"/>
        <v/>
      </c>
      <c r="T20" s="77" t="str">
        <f t="array" ref="T20">IF(ISNUMBER(AL20),IF(AL20=1,COUNTIF($AL$7:AL20,1),INDEX($T$7:$T$21,D20,1)&amp;"."&amp; COUNTIF($D$7:D20,D20)),"")</f>
        <v/>
      </c>
      <c r="U20" s="51">
        <f t="shared" si="16"/>
        <v>9999999999999990</v>
      </c>
      <c r="V20" s="51" t="str">
        <f t="shared" si="17"/>
        <v/>
      </c>
      <c r="W20" s="51" t="str">
        <f t="shared" si="1"/>
        <v/>
      </c>
      <c r="X20" s="51" t="str">
        <f t="shared" si="2"/>
        <v/>
      </c>
      <c r="Y20" s="51" t="str">
        <f t="shared" si="2"/>
        <v/>
      </c>
      <c r="Z20" s="51" t="str">
        <f t="shared" si="2"/>
        <v/>
      </c>
      <c r="AA20" s="51" t="str">
        <f t="shared" si="2"/>
        <v/>
      </c>
      <c r="AB20" s="51" t="str">
        <f t="shared" si="2"/>
        <v/>
      </c>
      <c r="AC20" s="51" t="str">
        <f t="shared" si="2"/>
        <v/>
      </c>
      <c r="AD20" s="51" t="str">
        <f t="shared" si="2"/>
        <v/>
      </c>
      <c r="AE20" s="51" t="str">
        <f t="shared" si="18"/>
        <v/>
      </c>
      <c r="AF20" s="51" t="str">
        <f t="shared" si="18"/>
        <v/>
      </c>
      <c r="AG20" s="51" t="str">
        <f t="shared" si="18"/>
        <v/>
      </c>
      <c r="AH20" s="51" t="str">
        <f t="shared" si="18"/>
        <v/>
      </c>
      <c r="AI20" s="51" t="str">
        <f t="shared" si="19"/>
        <v/>
      </c>
      <c r="AJ20" s="51" t="str">
        <f t="shared" si="19"/>
        <v/>
      </c>
      <c r="AK20" s="51" t="str">
        <f t="shared" si="3"/>
        <v/>
      </c>
      <c r="AL20" s="51" t="str">
        <f t="shared" si="4"/>
        <v/>
      </c>
      <c r="AM20" s="32" t="str">
        <f t="shared" si="5"/>
        <v/>
      </c>
      <c r="AN20" s="51">
        <f t="shared" si="6"/>
        <v>9999999999999990</v>
      </c>
      <c r="AO20" s="51" t="str">
        <f t="shared" si="7"/>
        <v/>
      </c>
      <c r="AP20" s="51" t="str">
        <f t="array" ref="AP20">IF(AO20="","",INDEX($B$7:$B$21,MATCH(AO20,INPUT_temp,0),1))</f>
        <v/>
      </c>
      <c r="AQ20" s="52" t="str">
        <f t="array" ref="AQ20">IFERROR(IF(INDEX(clearTable,MATCH(Calculation!AP20,changerange&amp;"",0),2)="","",INDEX(clearTable,MATCH(Calculation!AP20,changerange&amp;"",0),2)),"")</f>
        <v/>
      </c>
      <c r="AR20" s="52" t="str">
        <f t="array" ref="AR20">IFERROR(IF(INDEX(clearTable,MATCH(Calculation!AP20,changerange&amp;"",0),3)="","",INDEX(clearTable,MATCH(Calculation!AP20,changerange&amp;"",0),3)),"")</f>
        <v/>
      </c>
      <c r="AS20" s="52" t="str">
        <f t="array" ref="AS20">IFERROR(IF(INDEX(clearTable,MATCH(Calculation!AP20,changerange&amp;"",0),4)="","",INDEX(clearTable,MATCH(Calculation!AP20,changerange&amp;"",0),4)),"")</f>
        <v/>
      </c>
      <c r="AT20" s="51" t="str">
        <f t="shared" si="8"/>
        <v xml:space="preserve"> - </v>
      </c>
      <c r="AU20" s="31" t="str">
        <f t="array" ref="AU20">IFERROR(IF(AND(LEN(AO20)&gt;0, AV20&gt;1),IF(MATCH(1,(IFERROR(SEARCH(AO20&amp;".",$AO$7:$AO$21),0)),0)&gt;0,""),""),maxL)</f>
        <v/>
      </c>
      <c r="AV20" s="32" t="str">
        <f t="shared" si="9"/>
        <v/>
      </c>
      <c r="AW20" s="31" t="str">
        <f t="shared" si="20"/>
        <v/>
      </c>
      <c r="AX20" s="66" t="str">
        <f t="shared" si="10"/>
        <v/>
      </c>
      <c r="AY20" s="66" t="str">
        <f t="shared" si="11"/>
        <v/>
      </c>
      <c r="AZ20" s="66" t="str">
        <f t="array" ref="AZ20">IFERROR(IF(AV20="","",IF(AV20=1,1,IF(AY20=1,"",AS20*INDEX($AZ$7:AZ19,MATCH(AX20,""&amp;$AO$7:AO19,0),1)))),"")</f>
        <v/>
      </c>
      <c r="BA20" s="97" t="str">
        <f t="array" ref="BA20">IFERROR(IF(AV20="","",IF(AY20="","",AS20*INDEX($AZ$7:AZ19,MATCH(AX20,""&amp;$AO$7:AO19,0),1))),"")</f>
        <v/>
      </c>
      <c r="BF20" s="68" t="str">
        <f t="array" aca="1" ref="BF20" ca="1">IF(AND(AU20="",ISNUMBER(AV20)),
IFERROR(IF(OR(AV21=AV22,AND(AV21&gt;AV20,AV19&gt;=AV20)),AVERAGE(OFFSET(BG20,0,0,IFERROR(MATCH(TRUE,AV21:$AV$21&lt;=AV20,0),506),1)),
IF((MAX(OFFSET(BG20,0,0,IFERROR(SUM(ISNUMBER(SEARCH(" "&amp;AO20," "&amp;AO21:$AO$504))*1)+MATCH(TRUE, ISNUMBER(SEARCH(AO20,AO21:$AO$21)),0)-1,506),1))+MIN(OFFSET(BG20,0,0,IFERROR(MATCH(TRUE, ISNUMBER(SEARCH(AO20,AO21:$AO$21)),0),506),1)))=0, MIN(OFFSET(BG20,0,0,IFERROR(MATCH(AV20,AV21:$AV$21,0),506),1)), (MAX(OFFSET(BG20,0,0,IFERROR(SUM(ISNUMBER(SEARCH(AO20,AO21:$AO$21))*1)+MATCH(TRUE, ISNUMBER(SEARCH(AO20,AO21:$AO$21)),0),506),1))+MIN(OFFSET(BG20,0,0,IFERROR(SUM(ISNUMBER(SEARCH(AO20,AO21:$AO$21))*1)+MATCH(TRUE, ISNUMBER(SEARCH(AO20,AO21:$AO$21)),0),506),1)))/2)),$BG$5-1+COUNTIF($AV$7:AV20,AV20)),"")</f>
        <v/>
      </c>
      <c r="BG20" s="35" t="str">
        <f>IF(ISNUMBER(AU20),COUNT($AU$7:AU20),"")</f>
        <v/>
      </c>
      <c r="BH20" s="36" t="str">
        <f t="shared" si="12"/>
        <v/>
      </c>
      <c r="BI20" s="36" t="str">
        <f t="shared" si="13"/>
        <v/>
      </c>
      <c r="BJ20" s="36" t="str">
        <f t="shared" si="21"/>
        <v/>
      </c>
      <c r="BK20" s="36" t="str">
        <f t="shared" si="22"/>
        <v/>
      </c>
      <c r="BM20" s="5"/>
      <c r="BN20" s="12"/>
      <c r="BO20" s="12"/>
      <c r="BP20" s="112"/>
      <c r="BQ20" s="113"/>
      <c r="BR20" s="58" t="s">
        <v>13</v>
      </c>
      <c r="BS20" s="59">
        <f>DesicionTreeChart!D6</f>
        <v>30</v>
      </c>
      <c r="BV20" s="104" t="str">
        <f t="array" ref="BV20">IF(COUNTIF(changerange,INDEX(changerange,ROW(BV20)-ROW($BV$6),1))&gt;1,1,"")</f>
        <v/>
      </c>
      <c r="BW20" s="105" t="str">
        <f t="array" ref="BW20">IFERROR(IF(AND(INDEX(DesicionTreeChart!$C$9:$C$508,ROW(BV20)-ROW($BV$6),1)&amp;INDEX(DesicionTreeChart!$D$9:$D$508,ROW(BV20)-ROW($BV$6),1)&amp;INDEX(DesicionTreeChart!$E$9:$E$508,ROW(BV20)-ROW($BV$6),1)&lt;&gt;"",INDEX(changerange,ROW(BV20)-ROW($BV$6),1)=""),1,""),"")</f>
        <v/>
      </c>
      <c r="BX20" s="31" t="str">
        <f t="shared" si="23"/>
        <v/>
      </c>
    </row>
    <row r="21" spans="2:76" x14ac:dyDescent="0.25">
      <c r="B21" s="52" t="str">
        <f t="array" ref="B21">IFERROR(IF(INDEX(DesicionTreeChart!$B$9:$B$508,ROW(B15),1)=0,"",""&amp;INDEX(DesicionTreeChart!$B$9:$B$508,ROW(B15),1)),"")</f>
        <v/>
      </c>
      <c r="C21" s="52" t="str">
        <f t="array" ref="C21">IFERROR(IF(INDEX(DesicionTreeChart!$D$9:$D$508,ROW(C15),1)=0,"",""&amp;INDEX(DesicionTreeChart!$D$9:$D$508,ROW(C15),1)),"")</f>
        <v/>
      </c>
      <c r="D21" s="31" t="str">
        <f t="array" ref="D21">IFERROR(IF(B21="","xxx",INDEX(ROW($B$6:$B$21)-6,MATCH(C21,$B$6:$B$21,0))),"")</f>
        <v>xxx</v>
      </c>
      <c r="E21" s="79" t="str">
        <f t="shared" si="14"/>
        <v/>
      </c>
      <c r="F21" s="79" t="str">
        <f t="shared" ref="F21:S21" si="36">IF(LEN($C21)=0,"",IF(COUNTIF(E$7:E$21,$C21)&gt;0,$B21,""))</f>
        <v/>
      </c>
      <c r="G21" s="79" t="str">
        <f t="shared" si="36"/>
        <v/>
      </c>
      <c r="H21" s="79" t="str">
        <f t="shared" si="36"/>
        <v/>
      </c>
      <c r="I21" s="79" t="str">
        <f t="shared" si="36"/>
        <v/>
      </c>
      <c r="J21" s="79" t="str">
        <f t="shared" si="36"/>
        <v/>
      </c>
      <c r="K21" s="79" t="str">
        <f t="shared" si="36"/>
        <v/>
      </c>
      <c r="L21" s="79" t="str">
        <f t="shared" si="36"/>
        <v/>
      </c>
      <c r="M21" s="79" t="str">
        <f t="shared" si="36"/>
        <v/>
      </c>
      <c r="N21" s="79" t="str">
        <f t="shared" si="36"/>
        <v/>
      </c>
      <c r="O21" s="79" t="str">
        <f t="shared" si="36"/>
        <v/>
      </c>
      <c r="P21" s="79" t="str">
        <f t="shared" si="36"/>
        <v/>
      </c>
      <c r="Q21" s="79" t="str">
        <f t="shared" si="36"/>
        <v/>
      </c>
      <c r="R21" s="79" t="str">
        <f t="shared" si="36"/>
        <v/>
      </c>
      <c r="S21" s="79" t="str">
        <f t="shared" si="36"/>
        <v/>
      </c>
      <c r="T21" s="77" t="str">
        <f t="array" ref="T21">IF(ISNUMBER(AL21),IF(AL21=1,COUNTIF($AL$7:AL21,1),INDEX($T$7:$T$21,D21,1)&amp;"."&amp; COUNTIF($D$7:D21,D21)),"")</f>
        <v/>
      </c>
      <c r="U21" s="51">
        <f t="shared" si="16"/>
        <v>9999999999999990</v>
      </c>
      <c r="V21" s="51" t="str">
        <f t="shared" si="17"/>
        <v/>
      </c>
      <c r="W21" s="51" t="str">
        <f t="shared" si="1"/>
        <v/>
      </c>
      <c r="X21" s="51" t="str">
        <f t="shared" si="2"/>
        <v/>
      </c>
      <c r="Y21" s="51" t="str">
        <f t="shared" si="2"/>
        <v/>
      </c>
      <c r="Z21" s="51" t="str">
        <f t="shared" si="2"/>
        <v/>
      </c>
      <c r="AA21" s="51" t="str">
        <f t="shared" si="2"/>
        <v/>
      </c>
      <c r="AB21" s="51" t="str">
        <f t="shared" si="2"/>
        <v/>
      </c>
      <c r="AC21" s="51" t="str">
        <f t="shared" si="2"/>
        <v/>
      </c>
      <c r="AD21" s="51" t="str">
        <f t="shared" si="2"/>
        <v/>
      </c>
      <c r="AE21" s="51" t="str">
        <f t="shared" si="18"/>
        <v/>
      </c>
      <c r="AF21" s="51" t="str">
        <f t="shared" si="18"/>
        <v/>
      </c>
      <c r="AG21" s="51" t="str">
        <f t="shared" si="18"/>
        <v/>
      </c>
      <c r="AH21" s="51" t="str">
        <f t="shared" si="18"/>
        <v/>
      </c>
      <c r="AI21" s="51" t="str">
        <f t="shared" si="19"/>
        <v/>
      </c>
      <c r="AJ21" s="51" t="str">
        <f t="shared" si="19"/>
        <v/>
      </c>
      <c r="AK21" s="51" t="str">
        <f t="shared" si="3"/>
        <v/>
      </c>
      <c r="AL21" s="51" t="str">
        <f t="shared" si="4"/>
        <v/>
      </c>
      <c r="AM21" s="32" t="str">
        <f t="shared" si="5"/>
        <v/>
      </c>
      <c r="AN21" s="51">
        <f t="shared" si="6"/>
        <v>9999999999999990</v>
      </c>
      <c r="AO21" s="51" t="str">
        <f t="shared" si="7"/>
        <v/>
      </c>
      <c r="AP21" s="51" t="str">
        <f t="array" ref="AP21">IF(AO21="","",INDEX($B$7:$B$21,MATCH(AO21,INPUT_temp,0),1))</f>
        <v/>
      </c>
      <c r="AQ21" s="52" t="str">
        <f t="array" ref="AQ21">IFERROR(IF(INDEX(clearTable,MATCH(Calculation!AP21,changerange&amp;"",0),2)="","",INDEX(clearTable,MATCH(Calculation!AP21,changerange&amp;"",0),2)),"")</f>
        <v/>
      </c>
      <c r="AR21" s="52" t="str">
        <f t="array" ref="AR21">IFERROR(IF(INDEX(clearTable,MATCH(Calculation!AP21,changerange&amp;"",0),3)="","",INDEX(clearTable,MATCH(Calculation!AP21,changerange&amp;"",0),3)),"")</f>
        <v/>
      </c>
      <c r="AS21" s="52" t="str">
        <f t="array" ref="AS21">IFERROR(IF(INDEX(clearTable,MATCH(Calculation!AP21,changerange&amp;"",0),4)="","",INDEX(clearTable,MATCH(Calculation!AP21,changerange&amp;"",0),4)),"")</f>
        <v/>
      </c>
      <c r="AT21" s="51" t="str">
        <f t="shared" si="8"/>
        <v xml:space="preserve"> - </v>
      </c>
      <c r="AU21" s="31" t="str">
        <f t="array" ref="AU21">IFERROR(IF(AND(LEN(AO21)&gt;0, AV21&gt;1),IF(MATCH(1,(IFERROR(SEARCH(AO21&amp;".",$AO$7:$AO$21),0)),0)&gt;0,""),""),maxL)</f>
        <v/>
      </c>
      <c r="AV21" s="32" t="str">
        <f t="shared" si="9"/>
        <v/>
      </c>
      <c r="AW21" s="31" t="str">
        <f t="shared" si="20"/>
        <v/>
      </c>
      <c r="AX21" s="66" t="str">
        <f t="shared" si="10"/>
        <v/>
      </c>
      <c r="AY21" s="66" t="str">
        <f>IF(AV21="","",IF(AND(#REF!&gt;AV21,#REF!&lt;&gt;""),"",1))</f>
        <v/>
      </c>
      <c r="AZ21" s="66" t="str">
        <f t="array" ref="AZ21">IFERROR(IF(AV21="","",IF(AV21=1,1,IF(AY21=1,"",AS21*INDEX($AZ$7:AZ20,MATCH(AX21,""&amp;$AO$7:AO20,0),1)))),"")</f>
        <v/>
      </c>
      <c r="BA21" s="97" t="str">
        <f t="array" ref="BA21">IFERROR(IF(AV21="","",IF(AY21="","",AS21*INDEX($AZ$7:AZ20,MATCH(AX21,""&amp;$AO$7:AO20,0),1))),"")</f>
        <v/>
      </c>
      <c r="BF21" s="68" t="str">
        <f t="array" aca="1" ref="BF21" ca="1">IF(AND(AU21="",ISNUMBER(AV21)),
IFERROR(IF(OR(AV22=AV23,AND(AV22&gt;AV21,AV20&gt;=AV21)),AVERAGE(OFFSET(BG21,0,0,IFERROR(MATCH(TRUE,AV$21:$AV22&lt;=AV21,0),506),1)),
IF((MAX(OFFSET(BG21,0,0,IFERROR(SUM(ISNUMBER(SEARCH(" "&amp;AO21," "&amp;AO22:$AO$504))*1)+MATCH(TRUE, ISNUMBER(SEARCH(AO21,AO$21:$AO22)),0)-1,506),1))+MIN(OFFSET(BG21,0,0,IFERROR(MATCH(TRUE, ISNUMBER(SEARCH(AO21,AO$21:$AO22)),0),506),1)))=0, MIN(OFFSET(BG21,0,0,IFERROR(MATCH(AV21,AV$21:$AV22,0),506),1)), (MAX(OFFSET(BG21,0,0,IFERROR(SUM(ISNUMBER(SEARCH(AO21,AO$21:$AO22))*1)+MATCH(TRUE, ISNUMBER(SEARCH(AO21,AO$21:$AO22)),0),506),1))+MIN(OFFSET(BG21,0,0,IFERROR(SUM(ISNUMBER(SEARCH(AO21,AO$21:$AO22))*1)+MATCH(TRUE, ISNUMBER(SEARCH(AO21,AO$21:$AO22)),0),506),1)))/2)),$BG$5-1+COUNTIF($AV$7:AV21,AV21)),"")</f>
        <v/>
      </c>
      <c r="BG21" s="35" t="str">
        <f>IF(ISNUMBER(AU21),COUNT($AU$7:AU21),"")</f>
        <v/>
      </c>
      <c r="BH21" s="36" t="str">
        <f t="shared" si="12"/>
        <v/>
      </c>
      <c r="BI21" s="36" t="str">
        <f t="shared" si="13"/>
        <v/>
      </c>
      <c r="BJ21" s="36" t="str">
        <f t="shared" si="21"/>
        <v/>
      </c>
      <c r="BK21" s="36" t="str">
        <f t="shared" si="22"/>
        <v/>
      </c>
      <c r="BM21" s="5"/>
      <c r="BN21" s="12"/>
      <c r="BO21" s="12"/>
      <c r="BP21" s="112"/>
      <c r="BQ21" s="113"/>
      <c r="BR21" s="58" t="s">
        <v>48</v>
      </c>
      <c r="BS21" s="59">
        <f>DesicionTreeChart!G6</f>
        <v>20</v>
      </c>
      <c r="BV21" s="104" t="str">
        <f t="array" ref="BV21">IF(COUNTIF(changerange,INDEX(changerange,ROW(BV21)-ROW($BV$6),1))&gt;1,1,"")</f>
        <v/>
      </c>
      <c r="BW21" s="105" t="str">
        <f t="array" ref="BW21">IFERROR(IF(AND(INDEX(DesicionTreeChart!$C$9:$C$508,ROW(BV21)-ROW($BV$6),1)&amp;INDEX(DesicionTreeChart!$D$9:$D$508,ROW(BV21)-ROW($BV$6),1)&amp;INDEX(DesicionTreeChart!$E$9:$E$508,ROW(BV21)-ROW($BV$6),1)&lt;&gt;"",INDEX(changerange,ROW(BV21)-ROW($BV$6),1)=""),1,""),"")</f>
        <v/>
      </c>
      <c r="BX21" s="31" t="str">
        <f t="shared" si="23"/>
        <v/>
      </c>
    </row>
    <row r="22" spans="2:76" x14ac:dyDescent="0.25">
      <c r="BM22" s="5"/>
      <c r="BN22" s="12"/>
      <c r="BO22" s="12"/>
      <c r="BP22" s="112"/>
      <c r="BQ22" s="113"/>
      <c r="BR22" s="58" t="s">
        <v>49</v>
      </c>
      <c r="BS22" s="59">
        <f>DesicionTreeChart!G5</f>
        <v>30</v>
      </c>
    </row>
    <row r="23" spans="2:76" x14ac:dyDescent="0.25">
      <c r="BM23" s="5"/>
      <c r="BN23" s="12"/>
      <c r="BO23" s="12"/>
      <c r="BP23" s="112"/>
      <c r="BQ23" s="113"/>
      <c r="BR23" s="58" t="s">
        <v>14</v>
      </c>
      <c r="BS23" s="59">
        <f>IF(DesicionTreeChart!K5="Curvy",3,IF( DesicionTreeChart!K5="Elbow",2,1))</f>
        <v>2</v>
      </c>
    </row>
    <row r="24" spans="2:76" x14ac:dyDescent="0.25">
      <c r="BM24" s="5"/>
      <c r="BN24" s="12"/>
      <c r="BO24" s="12"/>
      <c r="BP24" s="112"/>
      <c r="BQ24" s="113"/>
      <c r="BR24" s="58" t="s">
        <v>20</v>
      </c>
      <c r="BS24" s="59">
        <f>IF(DesicionTreeChart!I5="Rounded",5,IF(DesicionTreeChart!I5="Rectangle",1,9))</f>
        <v>5</v>
      </c>
    </row>
    <row r="25" spans="2:76" x14ac:dyDescent="0.25">
      <c r="BM25" s="5"/>
      <c r="BN25" s="12"/>
      <c r="BO25" s="12"/>
      <c r="BP25" s="112"/>
      <c r="BQ25" s="113"/>
      <c r="BR25" s="58" t="s">
        <v>39</v>
      </c>
      <c r="BS25" s="59">
        <f>IFERROR(INDEX(BS8:BS15,MATCH(singlecolor,BR8:BR15,0),1),5)</f>
        <v>5</v>
      </c>
    </row>
    <row r="26" spans="2:76" x14ac:dyDescent="0.25">
      <c r="BM26" s="5"/>
      <c r="BN26" s="12"/>
      <c r="BO26" s="12"/>
      <c r="BP26" s="112"/>
      <c r="BQ26" s="113"/>
      <c r="BR26" s="58" t="s">
        <v>122</v>
      </c>
      <c r="BS26" s="115" t="s">
        <v>161</v>
      </c>
    </row>
    <row r="27" spans="2:76" x14ac:dyDescent="0.25">
      <c r="BM27" s="5"/>
      <c r="BN27" s="12"/>
      <c r="BO27" s="12"/>
      <c r="BP27" s="112"/>
      <c r="BQ27" s="113"/>
      <c r="BR27" s="58" t="s">
        <v>123</v>
      </c>
      <c r="BS27" s="115" t="s">
        <v>142</v>
      </c>
    </row>
    <row r="28" spans="2:76" x14ac:dyDescent="0.25">
      <c r="BM28" s="5"/>
      <c r="BN28" s="12"/>
      <c r="BO28" s="12"/>
      <c r="BP28" s="112"/>
      <c r="BQ28" s="113"/>
      <c r="BR28" s="58" t="s">
        <v>64</v>
      </c>
      <c r="BS28" s="59">
        <f>IF(ISNUMBER(DesicionTreeChart!M5),DesicionTreeChart!M5,9)</f>
        <v>8</v>
      </c>
    </row>
    <row r="29" spans="2:76" x14ac:dyDescent="0.25">
      <c r="BM29" s="5"/>
      <c r="BN29" s="12"/>
      <c r="BO29" s="12"/>
      <c r="BP29" s="112"/>
      <c r="BQ29" s="113"/>
      <c r="BR29" s="58" t="s">
        <v>65</v>
      </c>
      <c r="BS29" s="59">
        <f>IF(ISNUMBER(DesicionTreeChart!M6),DesicionTreeChart!M6,10)</f>
        <v>9</v>
      </c>
    </row>
    <row r="30" spans="2:76" x14ac:dyDescent="0.25">
      <c r="BM30" s="5"/>
      <c r="BN30" s="12"/>
      <c r="BO30" s="12"/>
      <c r="BP30" s="112"/>
      <c r="BQ30" s="113"/>
      <c r="BR30" s="58" t="s">
        <v>57</v>
      </c>
      <c r="BS30" s="59">
        <f>IF(vertical,IF(shape=9,7,4),IF(shape=9,5,3))</f>
        <v>3</v>
      </c>
    </row>
    <row r="31" spans="2:76" x14ac:dyDescent="0.25">
      <c r="BM31" s="5"/>
      <c r="BN31" s="12"/>
      <c r="BO31" s="12"/>
      <c r="BP31" s="112"/>
      <c r="BQ31" s="113"/>
      <c r="BR31" s="58" t="s">
        <v>58</v>
      </c>
      <c r="BS31" s="59">
        <f>IF(vertical, IF(shape=9,3,2),1)</f>
        <v>1</v>
      </c>
    </row>
    <row r="32" spans="2:76" x14ac:dyDescent="0.25">
      <c r="BM32" s="5"/>
      <c r="BN32" s="12"/>
      <c r="BO32" s="12"/>
      <c r="BP32" s="112"/>
      <c r="BQ32" s="113"/>
    </row>
    <row r="33" spans="65:69" x14ac:dyDescent="0.25">
      <c r="BM33" s="5"/>
      <c r="BN33" s="12"/>
      <c r="BO33" s="12"/>
      <c r="BP33" s="112"/>
      <c r="BQ33" s="113"/>
    </row>
    <row r="34" spans="65:69" x14ac:dyDescent="0.25">
      <c r="BM34" s="5"/>
      <c r="BN34" s="12"/>
      <c r="BO34" s="12"/>
      <c r="BP34" s="112"/>
      <c r="BQ34" s="113"/>
    </row>
    <row r="35" spans="65:69" x14ac:dyDescent="0.25">
      <c r="BM35" s="5"/>
      <c r="BN35" s="12"/>
      <c r="BO35" s="12"/>
      <c r="BP35" s="112"/>
      <c r="BQ35" s="113"/>
    </row>
    <row r="36" spans="65:69" x14ac:dyDescent="0.25">
      <c r="BM36" s="5"/>
      <c r="BN36" s="12"/>
      <c r="BO36" s="12"/>
      <c r="BP36" s="112"/>
      <c r="BQ36" s="113"/>
    </row>
    <row r="37" spans="65:69" x14ac:dyDescent="0.25">
      <c r="BM37" s="5"/>
      <c r="BN37" s="12"/>
      <c r="BO37" s="12"/>
      <c r="BP37" s="112"/>
      <c r="BQ37" s="113"/>
    </row>
    <row r="38" spans="65:69" x14ac:dyDescent="0.25">
      <c r="BQ38" s="113"/>
    </row>
    <row r="39" spans="65:69" x14ac:dyDescent="0.25">
      <c r="BQ39" s="113"/>
    </row>
    <row r="40" spans="65:69" x14ac:dyDescent="0.25">
      <c r="BQ40" s="113"/>
    </row>
    <row r="41" spans="65:69" x14ac:dyDescent="0.25">
      <c r="BQ41" s="113"/>
    </row>
    <row r="42" spans="65:69" x14ac:dyDescent="0.25">
      <c r="BQ42" s="113"/>
    </row>
    <row r="43" spans="65:69" x14ac:dyDescent="0.25">
      <c r="BQ43" s="113"/>
    </row>
    <row r="44" spans="65:69" x14ac:dyDescent="0.25">
      <c r="BQ44" s="113"/>
    </row>
    <row r="45" spans="65:69" x14ac:dyDescent="0.25">
      <c r="BQ45" s="113"/>
    </row>
    <row r="46" spans="65:69" x14ac:dyDescent="0.25">
      <c r="BQ46" s="113"/>
    </row>
    <row r="47" spans="65:69" x14ac:dyDescent="0.25">
      <c r="BQ47" s="113"/>
    </row>
    <row r="48" spans="65:69" x14ac:dyDescent="0.25">
      <c r="BQ48" s="113"/>
    </row>
    <row r="49" spans="69:69" x14ac:dyDescent="0.25">
      <c r="BQ49" s="113"/>
    </row>
    <row r="50" spans="69:69" x14ac:dyDescent="0.25">
      <c r="BQ50" s="113"/>
    </row>
    <row r="51" spans="69:69" x14ac:dyDescent="0.25">
      <c r="BQ51" s="113"/>
    </row>
    <row r="52" spans="69:69" x14ac:dyDescent="0.25">
      <c r="BQ52" s="113"/>
    </row>
    <row r="53" spans="69:69" x14ac:dyDescent="0.25">
      <c r="BQ53" s="113"/>
    </row>
    <row r="54" spans="69:69" x14ac:dyDescent="0.25">
      <c r="BQ54" s="113"/>
    </row>
    <row r="55" spans="69:69" x14ac:dyDescent="0.25">
      <c r="BQ55" s="113"/>
    </row>
    <row r="56" spans="69:69" x14ac:dyDescent="0.25">
      <c r="BQ56" s="113"/>
    </row>
    <row r="57" spans="69:69" x14ac:dyDescent="0.25">
      <c r="BQ57" s="113"/>
    </row>
    <row r="58" spans="69:69" x14ac:dyDescent="0.25">
      <c r="BQ58" s="113"/>
    </row>
    <row r="59" spans="69:69" x14ac:dyDescent="0.25">
      <c r="BQ59" s="113"/>
    </row>
    <row r="60" spans="69:69" x14ac:dyDescent="0.25">
      <c r="BQ60" s="113"/>
    </row>
    <row r="61" spans="69:69" x14ac:dyDescent="0.25">
      <c r="BQ61" s="113"/>
    </row>
    <row r="62" spans="69:69" x14ac:dyDescent="0.25">
      <c r="BQ62" s="113"/>
    </row>
    <row r="63" spans="69:69" x14ac:dyDescent="0.25">
      <c r="BQ63" s="113"/>
    </row>
    <row r="64" spans="69:69" x14ac:dyDescent="0.25">
      <c r="BQ64" s="113"/>
    </row>
    <row r="65" spans="69:69" x14ac:dyDescent="0.25">
      <c r="BQ65" s="113"/>
    </row>
    <row r="66" spans="69:69" x14ac:dyDescent="0.25">
      <c r="BQ66" s="113"/>
    </row>
    <row r="67" spans="69:69" x14ac:dyDescent="0.25">
      <c r="BQ67" s="113"/>
    </row>
    <row r="68" spans="69:69" x14ac:dyDescent="0.25">
      <c r="BQ68" s="113"/>
    </row>
    <row r="69" spans="69:69" x14ac:dyDescent="0.25">
      <c r="BQ69" s="113"/>
    </row>
    <row r="70" spans="69:69" x14ac:dyDescent="0.25">
      <c r="BQ70" s="113"/>
    </row>
    <row r="71" spans="69:69" x14ac:dyDescent="0.25">
      <c r="BQ71" s="113"/>
    </row>
    <row r="72" spans="69:69" x14ac:dyDescent="0.25">
      <c r="BQ72" s="113"/>
    </row>
    <row r="73" spans="69:69" x14ac:dyDescent="0.25">
      <c r="BQ73" s="113"/>
    </row>
    <row r="74" spans="69:69" x14ac:dyDescent="0.25">
      <c r="BQ74" s="113"/>
    </row>
    <row r="75" spans="69:69" x14ac:dyDescent="0.25">
      <c r="BQ75" s="113"/>
    </row>
    <row r="76" spans="69:69" x14ac:dyDescent="0.25">
      <c r="BQ76" s="113"/>
    </row>
    <row r="77" spans="69:69" x14ac:dyDescent="0.25">
      <c r="BQ77" s="113"/>
    </row>
    <row r="78" spans="69:69" x14ac:dyDescent="0.25">
      <c r="BQ78" s="113"/>
    </row>
    <row r="79" spans="69:69" x14ac:dyDescent="0.25">
      <c r="BQ79" s="113"/>
    </row>
    <row r="80" spans="69:69" x14ac:dyDescent="0.25">
      <c r="BQ80" s="113"/>
    </row>
    <row r="81" spans="69:69" x14ac:dyDescent="0.25">
      <c r="BQ81" s="113"/>
    </row>
    <row r="82" spans="69:69" x14ac:dyDescent="0.25">
      <c r="BQ82" s="113"/>
    </row>
    <row r="83" spans="69:69" x14ac:dyDescent="0.25">
      <c r="BQ83" s="113"/>
    </row>
    <row r="84" spans="69:69" x14ac:dyDescent="0.25">
      <c r="BQ84" s="113"/>
    </row>
    <row r="85" spans="69:69" x14ac:dyDescent="0.25">
      <c r="BQ85" s="113"/>
    </row>
    <row r="86" spans="69:69" x14ac:dyDescent="0.25">
      <c r="BQ86" s="113"/>
    </row>
    <row r="87" spans="69:69" x14ac:dyDescent="0.25">
      <c r="BQ87" s="113"/>
    </row>
    <row r="88" spans="69:69" x14ac:dyDescent="0.25">
      <c r="BQ88" s="113"/>
    </row>
    <row r="89" spans="69:69" x14ac:dyDescent="0.25">
      <c r="BQ89" s="113"/>
    </row>
    <row r="90" spans="69:69" x14ac:dyDescent="0.25">
      <c r="BQ90" s="113"/>
    </row>
    <row r="91" spans="69:69" x14ac:dyDescent="0.25">
      <c r="BQ91" s="113"/>
    </row>
    <row r="92" spans="69:69" x14ac:dyDescent="0.25">
      <c r="BQ92" s="113"/>
    </row>
    <row r="93" spans="69:69" x14ac:dyDescent="0.25">
      <c r="BQ93" s="113"/>
    </row>
    <row r="94" spans="69:69" x14ac:dyDescent="0.25">
      <c r="BQ94" s="113"/>
    </row>
    <row r="95" spans="69:69" x14ac:dyDescent="0.25">
      <c r="BQ95" s="113"/>
    </row>
    <row r="96" spans="69:69" x14ac:dyDescent="0.25">
      <c r="BQ96" s="113"/>
    </row>
    <row r="97" spans="69:69" x14ac:dyDescent="0.25">
      <c r="BQ97" s="113"/>
    </row>
    <row r="98" spans="69:69" x14ac:dyDescent="0.25">
      <c r="BQ98" s="113"/>
    </row>
    <row r="99" spans="69:69" x14ac:dyDescent="0.25">
      <c r="BQ99" s="113"/>
    </row>
    <row r="100" spans="69:69" x14ac:dyDescent="0.25">
      <c r="BQ100" s="113"/>
    </row>
    <row r="101" spans="69:69" x14ac:dyDescent="0.25">
      <c r="BQ101" s="113"/>
    </row>
    <row r="102" spans="69:69" x14ac:dyDescent="0.25">
      <c r="BQ102" s="113"/>
    </row>
    <row r="103" spans="69:69" x14ac:dyDescent="0.25">
      <c r="BQ103" s="113"/>
    </row>
    <row r="104" spans="69:69" x14ac:dyDescent="0.25">
      <c r="BQ104" s="113"/>
    </row>
    <row r="105" spans="69:69" x14ac:dyDescent="0.25">
      <c r="BQ105" s="113"/>
    </row>
    <row r="106" spans="69:69" x14ac:dyDescent="0.25">
      <c r="BQ106" s="113"/>
    </row>
    <row r="107" spans="69:69" x14ac:dyDescent="0.25">
      <c r="BQ107" s="113"/>
    </row>
    <row r="108" spans="69:69" x14ac:dyDescent="0.25">
      <c r="BQ108" s="113"/>
    </row>
    <row r="109" spans="69:69" x14ac:dyDescent="0.25">
      <c r="BQ109" s="113"/>
    </row>
    <row r="110" spans="69:69" x14ac:dyDescent="0.25">
      <c r="BQ110" s="113"/>
    </row>
    <row r="111" spans="69:69" x14ac:dyDescent="0.25">
      <c r="BQ111" s="113"/>
    </row>
    <row r="112" spans="69:69" x14ac:dyDescent="0.25">
      <c r="BQ112" s="113"/>
    </row>
    <row r="113" spans="69:69" x14ac:dyDescent="0.25">
      <c r="BQ113" s="113"/>
    </row>
    <row r="114" spans="69:69" x14ac:dyDescent="0.25">
      <c r="BQ114" s="113"/>
    </row>
    <row r="115" spans="69:69" x14ac:dyDescent="0.25">
      <c r="BQ115" s="113"/>
    </row>
    <row r="116" spans="69:69" x14ac:dyDescent="0.25">
      <c r="BQ116" s="113"/>
    </row>
    <row r="117" spans="69:69" x14ac:dyDescent="0.25">
      <c r="BQ117" s="113"/>
    </row>
    <row r="118" spans="69:69" x14ac:dyDescent="0.25">
      <c r="BQ118" s="113"/>
    </row>
    <row r="119" spans="69:69" x14ac:dyDescent="0.25">
      <c r="BQ119" s="113"/>
    </row>
    <row r="120" spans="69:69" x14ac:dyDescent="0.25">
      <c r="BQ120" s="113"/>
    </row>
    <row r="121" spans="69:69" x14ac:dyDescent="0.25">
      <c r="BQ121" s="113"/>
    </row>
    <row r="122" spans="69:69" x14ac:dyDescent="0.25">
      <c r="BQ122" s="113"/>
    </row>
    <row r="123" spans="69:69" x14ac:dyDescent="0.25">
      <c r="BQ123" s="113"/>
    </row>
    <row r="124" spans="69:69" x14ac:dyDescent="0.25">
      <c r="BQ124" s="113"/>
    </row>
    <row r="125" spans="69:69" x14ac:dyDescent="0.25">
      <c r="BQ125" s="113"/>
    </row>
    <row r="126" spans="69:69" x14ac:dyDescent="0.25">
      <c r="BQ126" s="113"/>
    </row>
    <row r="127" spans="69:69" x14ac:dyDescent="0.25">
      <c r="BQ127" s="113"/>
    </row>
    <row r="128" spans="69:69" x14ac:dyDescent="0.25">
      <c r="BQ128" s="113"/>
    </row>
    <row r="129" spans="69:69" x14ac:dyDescent="0.25">
      <c r="BQ129" s="113"/>
    </row>
    <row r="130" spans="69:69" x14ac:dyDescent="0.25">
      <c r="BQ130" s="113"/>
    </row>
    <row r="131" spans="69:69" x14ac:dyDescent="0.25">
      <c r="BQ131" s="113"/>
    </row>
    <row r="132" spans="69:69" x14ac:dyDescent="0.25">
      <c r="BQ132" s="113"/>
    </row>
    <row r="133" spans="69:69" x14ac:dyDescent="0.25">
      <c r="BQ133" s="113"/>
    </row>
    <row r="134" spans="69:69" x14ac:dyDescent="0.25">
      <c r="BQ134" s="113"/>
    </row>
    <row r="135" spans="69:69" x14ac:dyDescent="0.25">
      <c r="BQ135" s="113"/>
    </row>
    <row r="136" spans="69:69" x14ac:dyDescent="0.25">
      <c r="BQ136" s="113"/>
    </row>
    <row r="137" spans="69:69" x14ac:dyDescent="0.25">
      <c r="BQ137" s="113"/>
    </row>
    <row r="138" spans="69:69" x14ac:dyDescent="0.25">
      <c r="BQ138" s="113"/>
    </row>
    <row r="139" spans="69:69" x14ac:dyDescent="0.25">
      <c r="BQ139" s="113"/>
    </row>
    <row r="140" spans="69:69" x14ac:dyDescent="0.25">
      <c r="BQ140" s="113"/>
    </row>
    <row r="141" spans="69:69" x14ac:dyDescent="0.25">
      <c r="BQ141" s="113"/>
    </row>
    <row r="142" spans="69:69" x14ac:dyDescent="0.25">
      <c r="BQ142" s="113"/>
    </row>
    <row r="143" spans="69:69" x14ac:dyDescent="0.25">
      <c r="BQ143" s="113"/>
    </row>
    <row r="144" spans="69:69" x14ac:dyDescent="0.25">
      <c r="BQ144" s="113"/>
    </row>
    <row r="145" spans="69:69" x14ac:dyDescent="0.25">
      <c r="BQ145" s="113"/>
    </row>
    <row r="146" spans="69:69" x14ac:dyDescent="0.25">
      <c r="BQ146" s="113"/>
    </row>
    <row r="147" spans="69:69" x14ac:dyDescent="0.25">
      <c r="BQ147" s="113"/>
    </row>
    <row r="148" spans="69:69" x14ac:dyDescent="0.25">
      <c r="BQ148" s="113"/>
    </row>
    <row r="149" spans="69:69" x14ac:dyDescent="0.25">
      <c r="BQ149" s="113"/>
    </row>
    <row r="150" spans="69:69" x14ac:dyDescent="0.25">
      <c r="BQ150" s="113"/>
    </row>
    <row r="151" spans="69:69" x14ac:dyDescent="0.25">
      <c r="BQ151" s="113"/>
    </row>
    <row r="152" spans="69:69" x14ac:dyDescent="0.25">
      <c r="BQ152" s="113"/>
    </row>
    <row r="153" spans="69:69" x14ac:dyDescent="0.25">
      <c r="BQ153" s="113"/>
    </row>
    <row r="154" spans="69:69" x14ac:dyDescent="0.25">
      <c r="BQ154" s="113"/>
    </row>
    <row r="155" spans="69:69" x14ac:dyDescent="0.25">
      <c r="BQ155" s="113"/>
    </row>
    <row r="156" spans="69:69" x14ac:dyDescent="0.25">
      <c r="BQ156" s="113"/>
    </row>
    <row r="157" spans="69:69" x14ac:dyDescent="0.25">
      <c r="BQ157" s="113"/>
    </row>
    <row r="158" spans="69:69" x14ac:dyDescent="0.25">
      <c r="BQ158" s="113"/>
    </row>
    <row r="159" spans="69:69" x14ac:dyDescent="0.25">
      <c r="BQ159" s="113"/>
    </row>
    <row r="160" spans="69:69" x14ac:dyDescent="0.25">
      <c r="BQ160" s="113"/>
    </row>
    <row r="161" spans="69:69" x14ac:dyDescent="0.25">
      <c r="BQ161" s="113"/>
    </row>
    <row r="162" spans="69:69" x14ac:dyDescent="0.25">
      <c r="BQ162" s="113"/>
    </row>
    <row r="163" spans="69:69" x14ac:dyDescent="0.25">
      <c r="BQ163" s="113"/>
    </row>
    <row r="164" spans="69:69" x14ac:dyDescent="0.25">
      <c r="BQ164" s="113"/>
    </row>
    <row r="165" spans="69:69" x14ac:dyDescent="0.25">
      <c r="BQ165" s="113"/>
    </row>
    <row r="166" spans="69:69" x14ac:dyDescent="0.25">
      <c r="BQ166" s="113"/>
    </row>
    <row r="167" spans="69:69" x14ac:dyDescent="0.25">
      <c r="BQ167" s="113"/>
    </row>
    <row r="168" spans="69:69" x14ac:dyDescent="0.25">
      <c r="BQ168" s="113"/>
    </row>
    <row r="169" spans="69:69" x14ac:dyDescent="0.25">
      <c r="BQ169" s="113"/>
    </row>
    <row r="170" spans="69:69" x14ac:dyDescent="0.25">
      <c r="BQ170" s="113"/>
    </row>
    <row r="171" spans="69:69" x14ac:dyDescent="0.25">
      <c r="BQ171" s="113"/>
    </row>
    <row r="172" spans="69:69" x14ac:dyDescent="0.25">
      <c r="BQ172" s="113"/>
    </row>
    <row r="173" spans="69:69" x14ac:dyDescent="0.25">
      <c r="BQ173" s="113"/>
    </row>
    <row r="174" spans="69:69" x14ac:dyDescent="0.25">
      <c r="BQ174" s="113"/>
    </row>
    <row r="175" spans="69:69" x14ac:dyDescent="0.25">
      <c r="BQ175" s="113"/>
    </row>
    <row r="176" spans="69:69" x14ac:dyDescent="0.25">
      <c r="BQ176" s="113"/>
    </row>
    <row r="177" spans="69:69" x14ac:dyDescent="0.25">
      <c r="BQ177" s="113"/>
    </row>
    <row r="178" spans="69:69" x14ac:dyDescent="0.25">
      <c r="BQ178" s="113"/>
    </row>
    <row r="179" spans="69:69" x14ac:dyDescent="0.25">
      <c r="BQ179" s="113"/>
    </row>
    <row r="180" spans="69:69" x14ac:dyDescent="0.25">
      <c r="BQ180" s="113"/>
    </row>
    <row r="181" spans="69:69" x14ac:dyDescent="0.25">
      <c r="BQ181" s="113"/>
    </row>
    <row r="182" spans="69:69" x14ac:dyDescent="0.25">
      <c r="BQ182" s="113"/>
    </row>
    <row r="183" spans="69:69" x14ac:dyDescent="0.25">
      <c r="BQ183" s="113"/>
    </row>
    <row r="184" spans="69:69" x14ac:dyDescent="0.25">
      <c r="BQ184" s="113"/>
    </row>
    <row r="185" spans="69:69" x14ac:dyDescent="0.25">
      <c r="BQ185" s="113"/>
    </row>
    <row r="186" spans="69:69" x14ac:dyDescent="0.25">
      <c r="BQ186" s="113"/>
    </row>
    <row r="187" spans="69:69" x14ac:dyDescent="0.25">
      <c r="BQ187" s="113"/>
    </row>
    <row r="188" spans="69:69" x14ac:dyDescent="0.25">
      <c r="BQ188" s="113"/>
    </row>
    <row r="189" spans="69:69" x14ac:dyDescent="0.25">
      <c r="BQ189" s="113"/>
    </row>
    <row r="190" spans="69:69" x14ac:dyDescent="0.25">
      <c r="BQ190" s="113"/>
    </row>
    <row r="191" spans="69:69" x14ac:dyDescent="0.25">
      <c r="BQ191" s="113"/>
    </row>
    <row r="192" spans="69:69" x14ac:dyDescent="0.25">
      <c r="BQ192" s="113"/>
    </row>
    <row r="193" spans="69:69" x14ac:dyDescent="0.25">
      <c r="BQ193" s="113"/>
    </row>
    <row r="194" spans="69:69" x14ac:dyDescent="0.25">
      <c r="BQ194" s="113"/>
    </row>
    <row r="195" spans="69:69" x14ac:dyDescent="0.25">
      <c r="BQ195" s="113"/>
    </row>
    <row r="196" spans="69:69" x14ac:dyDescent="0.25">
      <c r="BQ196" s="113"/>
    </row>
    <row r="197" spans="69:69" x14ac:dyDescent="0.25">
      <c r="BQ197" s="113"/>
    </row>
    <row r="198" spans="69:69" x14ac:dyDescent="0.25">
      <c r="BQ198" s="113"/>
    </row>
    <row r="199" spans="69:69" x14ac:dyDescent="0.25">
      <c r="BQ199" s="113"/>
    </row>
    <row r="200" spans="69:69" x14ac:dyDescent="0.25">
      <c r="BQ200" s="113"/>
    </row>
    <row r="201" spans="69:69" x14ac:dyDescent="0.25">
      <c r="BQ201" s="113"/>
    </row>
    <row r="202" spans="69:69" x14ac:dyDescent="0.25">
      <c r="BQ202" s="113"/>
    </row>
    <row r="203" spans="69:69" x14ac:dyDescent="0.25">
      <c r="BQ203" s="113"/>
    </row>
    <row r="204" spans="69:69" x14ac:dyDescent="0.25">
      <c r="BQ204" s="113"/>
    </row>
    <row r="205" spans="69:69" x14ac:dyDescent="0.25">
      <c r="BQ205" s="113"/>
    </row>
    <row r="206" spans="69:69" x14ac:dyDescent="0.25">
      <c r="BQ206" s="113"/>
    </row>
    <row r="207" spans="69:69" x14ac:dyDescent="0.25">
      <c r="BQ207" s="113"/>
    </row>
    <row r="208" spans="69:69" x14ac:dyDescent="0.25">
      <c r="BQ208" s="113"/>
    </row>
    <row r="209" spans="69:69" x14ac:dyDescent="0.25">
      <c r="BQ209" s="113"/>
    </row>
    <row r="210" spans="69:69" x14ac:dyDescent="0.25">
      <c r="BQ210" s="113"/>
    </row>
    <row r="211" spans="69:69" x14ac:dyDescent="0.25">
      <c r="BQ211" s="113"/>
    </row>
    <row r="212" spans="69:69" x14ac:dyDescent="0.25">
      <c r="BQ212" s="113"/>
    </row>
    <row r="213" spans="69:69" x14ac:dyDescent="0.25">
      <c r="BQ213" s="113"/>
    </row>
    <row r="214" spans="69:69" x14ac:dyDescent="0.25">
      <c r="BQ214" s="113"/>
    </row>
    <row r="215" spans="69:69" x14ac:dyDescent="0.25">
      <c r="BQ215" s="113"/>
    </row>
    <row r="216" spans="69:69" x14ac:dyDescent="0.25">
      <c r="BQ216" s="113"/>
    </row>
    <row r="217" spans="69:69" x14ac:dyDescent="0.25">
      <c r="BQ217" s="113"/>
    </row>
    <row r="218" spans="69:69" x14ac:dyDescent="0.25">
      <c r="BQ218" s="113"/>
    </row>
    <row r="219" spans="69:69" x14ac:dyDescent="0.25">
      <c r="BQ219" s="113"/>
    </row>
    <row r="220" spans="69:69" x14ac:dyDescent="0.25">
      <c r="BQ220" s="113"/>
    </row>
    <row r="221" spans="69:69" x14ac:dyDescent="0.25">
      <c r="BQ221" s="113"/>
    </row>
    <row r="222" spans="69:69" x14ac:dyDescent="0.25">
      <c r="BQ222" s="113"/>
    </row>
    <row r="223" spans="69:69" x14ac:dyDescent="0.25">
      <c r="BQ223" s="113"/>
    </row>
    <row r="224" spans="69:69" x14ac:dyDescent="0.25">
      <c r="BQ224" s="113"/>
    </row>
    <row r="225" spans="69:69" x14ac:dyDescent="0.25">
      <c r="BQ225" s="113"/>
    </row>
    <row r="226" spans="69:69" x14ac:dyDescent="0.25">
      <c r="BQ226" s="113"/>
    </row>
    <row r="227" spans="69:69" x14ac:dyDescent="0.25">
      <c r="BQ227" s="113"/>
    </row>
    <row r="228" spans="69:69" x14ac:dyDescent="0.25">
      <c r="BQ228" s="113"/>
    </row>
    <row r="229" spans="69:69" x14ac:dyDescent="0.25">
      <c r="BQ229" s="113"/>
    </row>
    <row r="230" spans="69:69" x14ac:dyDescent="0.25">
      <c r="BQ230" s="113"/>
    </row>
    <row r="231" spans="69:69" x14ac:dyDescent="0.25">
      <c r="BQ231" s="113"/>
    </row>
    <row r="232" spans="69:69" x14ac:dyDescent="0.25">
      <c r="BQ232" s="113"/>
    </row>
    <row r="233" spans="69:69" x14ac:dyDescent="0.25">
      <c r="BQ233" s="113"/>
    </row>
    <row r="234" spans="69:69" x14ac:dyDescent="0.25">
      <c r="BQ234" s="113"/>
    </row>
    <row r="235" spans="69:69" x14ac:dyDescent="0.25">
      <c r="BQ235" s="113"/>
    </row>
    <row r="236" spans="69:69" x14ac:dyDescent="0.25">
      <c r="BQ236" s="113"/>
    </row>
    <row r="237" spans="69:69" x14ac:dyDescent="0.25">
      <c r="BQ237" s="113"/>
    </row>
    <row r="238" spans="69:69" x14ac:dyDescent="0.25">
      <c r="BQ238" s="113"/>
    </row>
    <row r="239" spans="69:69" x14ac:dyDescent="0.25">
      <c r="BQ239" s="113"/>
    </row>
    <row r="240" spans="69:69" x14ac:dyDescent="0.25">
      <c r="BQ240" s="113"/>
    </row>
    <row r="241" spans="69:69" x14ac:dyDescent="0.25">
      <c r="BQ241" s="113"/>
    </row>
    <row r="242" spans="69:69" x14ac:dyDescent="0.25">
      <c r="BQ242" s="113"/>
    </row>
    <row r="243" spans="69:69" x14ac:dyDescent="0.25">
      <c r="BQ243" s="113"/>
    </row>
    <row r="244" spans="69:69" x14ac:dyDescent="0.25">
      <c r="BQ244" s="113"/>
    </row>
    <row r="245" spans="69:69" x14ac:dyDescent="0.25">
      <c r="BQ245" s="113"/>
    </row>
    <row r="246" spans="69:69" x14ac:dyDescent="0.25">
      <c r="BQ246" s="113"/>
    </row>
    <row r="247" spans="69:69" x14ac:dyDescent="0.25">
      <c r="BQ247" s="113"/>
    </row>
    <row r="248" spans="69:69" x14ac:dyDescent="0.25">
      <c r="BQ248" s="113"/>
    </row>
    <row r="249" spans="69:69" x14ac:dyDescent="0.25">
      <c r="BQ249" s="113"/>
    </row>
    <row r="250" spans="69:69" x14ac:dyDescent="0.25">
      <c r="BQ250" s="113"/>
    </row>
    <row r="251" spans="69:69" x14ac:dyDescent="0.25">
      <c r="BQ251" s="113"/>
    </row>
    <row r="252" spans="69:69" x14ac:dyDescent="0.25">
      <c r="BQ252" s="113"/>
    </row>
    <row r="253" spans="69:69" x14ac:dyDescent="0.25">
      <c r="BQ253" s="113"/>
    </row>
    <row r="254" spans="69:69" x14ac:dyDescent="0.25">
      <c r="BQ254" s="113"/>
    </row>
    <row r="255" spans="69:69" x14ac:dyDescent="0.25">
      <c r="BQ255" s="113"/>
    </row>
    <row r="256" spans="69:69" x14ac:dyDescent="0.25">
      <c r="BQ256" s="113"/>
    </row>
    <row r="257" spans="69:69" x14ac:dyDescent="0.25">
      <c r="BQ257" s="113"/>
    </row>
    <row r="258" spans="69:69" x14ac:dyDescent="0.25">
      <c r="BQ258" s="113"/>
    </row>
    <row r="259" spans="69:69" x14ac:dyDescent="0.25">
      <c r="BQ259" s="113"/>
    </row>
    <row r="260" spans="69:69" x14ac:dyDescent="0.25">
      <c r="BQ260" s="113"/>
    </row>
    <row r="261" spans="69:69" x14ac:dyDescent="0.25">
      <c r="BQ261" s="113"/>
    </row>
    <row r="262" spans="69:69" x14ac:dyDescent="0.25">
      <c r="BQ262" s="113"/>
    </row>
    <row r="263" spans="69:69" x14ac:dyDescent="0.25">
      <c r="BQ263" s="113"/>
    </row>
    <row r="264" spans="69:69" x14ac:dyDescent="0.25">
      <c r="BQ264" s="113"/>
    </row>
    <row r="265" spans="69:69" x14ac:dyDescent="0.25">
      <c r="BQ265" s="113"/>
    </row>
    <row r="266" spans="69:69" x14ac:dyDescent="0.25">
      <c r="BQ266" s="113"/>
    </row>
    <row r="267" spans="69:69" x14ac:dyDescent="0.25">
      <c r="BQ267" s="113"/>
    </row>
    <row r="268" spans="69:69" x14ac:dyDescent="0.25">
      <c r="BQ268" s="113"/>
    </row>
    <row r="269" spans="69:69" x14ac:dyDescent="0.25">
      <c r="BQ269" s="113"/>
    </row>
    <row r="270" spans="69:69" x14ac:dyDescent="0.25">
      <c r="BQ270" s="113"/>
    </row>
    <row r="271" spans="69:69" x14ac:dyDescent="0.25">
      <c r="BQ271" s="113"/>
    </row>
    <row r="272" spans="69:69" x14ac:dyDescent="0.25">
      <c r="BQ272" s="113"/>
    </row>
    <row r="273" spans="69:69" x14ac:dyDescent="0.25">
      <c r="BQ273" s="113"/>
    </row>
    <row r="274" spans="69:69" x14ac:dyDescent="0.25">
      <c r="BQ274" s="113"/>
    </row>
    <row r="275" spans="69:69" x14ac:dyDescent="0.25">
      <c r="BQ275" s="113"/>
    </row>
    <row r="276" spans="69:69" x14ac:dyDescent="0.25">
      <c r="BQ276" s="113"/>
    </row>
    <row r="277" spans="69:69" x14ac:dyDescent="0.25">
      <c r="BQ277" s="113"/>
    </row>
    <row r="278" spans="69:69" x14ac:dyDescent="0.25">
      <c r="BQ278" s="113"/>
    </row>
    <row r="279" spans="69:69" x14ac:dyDescent="0.25">
      <c r="BQ279" s="113"/>
    </row>
    <row r="280" spans="69:69" x14ac:dyDescent="0.25">
      <c r="BQ280" s="113"/>
    </row>
    <row r="281" spans="69:69" x14ac:dyDescent="0.25">
      <c r="BQ281" s="113"/>
    </row>
    <row r="282" spans="69:69" x14ac:dyDescent="0.25">
      <c r="BQ282" s="113"/>
    </row>
    <row r="283" spans="69:69" x14ac:dyDescent="0.25">
      <c r="BQ283" s="113"/>
    </row>
    <row r="284" spans="69:69" x14ac:dyDescent="0.25">
      <c r="BQ284" s="113"/>
    </row>
    <row r="285" spans="69:69" x14ac:dyDescent="0.25">
      <c r="BQ285" s="113"/>
    </row>
    <row r="286" spans="69:69" x14ac:dyDescent="0.25">
      <c r="BQ286" s="113"/>
    </row>
    <row r="287" spans="69:69" x14ac:dyDescent="0.25">
      <c r="BQ287" s="113"/>
    </row>
    <row r="288" spans="69:69" x14ac:dyDescent="0.25">
      <c r="BQ288" s="113"/>
    </row>
    <row r="289" spans="69:69" x14ac:dyDescent="0.25">
      <c r="BQ289" s="113"/>
    </row>
    <row r="290" spans="69:69" x14ac:dyDescent="0.25">
      <c r="BQ290" s="113"/>
    </row>
    <row r="291" spans="69:69" x14ac:dyDescent="0.25">
      <c r="BQ291" s="113"/>
    </row>
    <row r="292" spans="69:69" x14ac:dyDescent="0.25">
      <c r="BQ292" s="113"/>
    </row>
    <row r="293" spans="69:69" x14ac:dyDescent="0.25">
      <c r="BQ293" s="113"/>
    </row>
    <row r="294" spans="69:69" x14ac:dyDescent="0.25">
      <c r="BQ294" s="113"/>
    </row>
    <row r="295" spans="69:69" x14ac:dyDescent="0.25">
      <c r="BQ295" s="113"/>
    </row>
    <row r="296" spans="69:69" x14ac:dyDescent="0.25">
      <c r="BQ296" s="113"/>
    </row>
    <row r="297" spans="69:69" x14ac:dyDescent="0.25">
      <c r="BQ297" s="113"/>
    </row>
    <row r="298" spans="69:69" x14ac:dyDescent="0.25">
      <c r="BQ298" s="113"/>
    </row>
    <row r="299" spans="69:69" x14ac:dyDescent="0.25">
      <c r="BQ299" s="113"/>
    </row>
    <row r="300" spans="69:69" x14ac:dyDescent="0.25">
      <c r="BQ300" s="113"/>
    </row>
    <row r="301" spans="69:69" x14ac:dyDescent="0.25">
      <c r="BQ301" s="113"/>
    </row>
    <row r="302" spans="69:69" x14ac:dyDescent="0.25">
      <c r="BQ302" s="113"/>
    </row>
    <row r="303" spans="69:69" x14ac:dyDescent="0.25">
      <c r="BQ303" s="113"/>
    </row>
    <row r="304" spans="69:69" x14ac:dyDescent="0.25">
      <c r="BQ304" s="113"/>
    </row>
    <row r="305" spans="69:69" x14ac:dyDescent="0.25">
      <c r="BQ305" s="113"/>
    </row>
    <row r="306" spans="69:69" x14ac:dyDescent="0.25">
      <c r="BQ306" s="113"/>
    </row>
    <row r="307" spans="69:69" x14ac:dyDescent="0.25">
      <c r="BQ307" s="113"/>
    </row>
    <row r="308" spans="69:69" x14ac:dyDescent="0.25">
      <c r="BQ308" s="113"/>
    </row>
    <row r="309" spans="69:69" x14ac:dyDescent="0.25">
      <c r="BQ309" s="113"/>
    </row>
    <row r="310" spans="69:69" x14ac:dyDescent="0.25">
      <c r="BQ310" s="113"/>
    </row>
    <row r="311" spans="69:69" x14ac:dyDescent="0.25">
      <c r="BQ311" s="113"/>
    </row>
    <row r="312" spans="69:69" x14ac:dyDescent="0.25">
      <c r="BQ312" s="113"/>
    </row>
    <row r="313" spans="69:69" x14ac:dyDescent="0.25">
      <c r="BQ313" s="113"/>
    </row>
    <row r="314" spans="69:69" x14ac:dyDescent="0.25">
      <c r="BQ314" s="113"/>
    </row>
    <row r="315" spans="69:69" x14ac:dyDescent="0.25">
      <c r="BQ315" s="113"/>
    </row>
    <row r="316" spans="69:69" x14ac:dyDescent="0.25">
      <c r="BQ316" s="113"/>
    </row>
    <row r="317" spans="69:69" x14ac:dyDescent="0.25">
      <c r="BQ317" s="113"/>
    </row>
    <row r="318" spans="69:69" x14ac:dyDescent="0.25">
      <c r="BQ318" s="113"/>
    </row>
    <row r="319" spans="69:69" x14ac:dyDescent="0.25">
      <c r="BQ319" s="113"/>
    </row>
    <row r="320" spans="69:69" x14ac:dyDescent="0.25">
      <c r="BQ320" s="113"/>
    </row>
    <row r="321" spans="69:69" x14ac:dyDescent="0.25">
      <c r="BQ321" s="113"/>
    </row>
    <row r="322" spans="69:69" x14ac:dyDescent="0.25">
      <c r="BQ322" s="113"/>
    </row>
    <row r="323" spans="69:69" x14ac:dyDescent="0.25">
      <c r="BQ323" s="113"/>
    </row>
    <row r="324" spans="69:69" x14ac:dyDescent="0.25">
      <c r="BQ324" s="113"/>
    </row>
    <row r="325" spans="69:69" x14ac:dyDescent="0.25">
      <c r="BQ325" s="113"/>
    </row>
    <row r="326" spans="69:69" x14ac:dyDescent="0.25">
      <c r="BQ326" s="113"/>
    </row>
    <row r="327" spans="69:69" x14ac:dyDescent="0.25">
      <c r="BQ327" s="113"/>
    </row>
    <row r="328" spans="69:69" x14ac:dyDescent="0.25">
      <c r="BQ328" s="113"/>
    </row>
    <row r="329" spans="69:69" x14ac:dyDescent="0.25">
      <c r="BQ329" s="113"/>
    </row>
    <row r="330" spans="69:69" x14ac:dyDescent="0.25">
      <c r="BQ330" s="113"/>
    </row>
    <row r="331" spans="69:69" x14ac:dyDescent="0.25">
      <c r="BQ331" s="113"/>
    </row>
    <row r="332" spans="69:69" x14ac:dyDescent="0.25">
      <c r="BQ332" s="113"/>
    </row>
    <row r="333" spans="69:69" x14ac:dyDescent="0.25">
      <c r="BQ333" s="113"/>
    </row>
    <row r="334" spans="69:69" x14ac:dyDescent="0.25">
      <c r="BQ334" s="113"/>
    </row>
    <row r="335" spans="69:69" x14ac:dyDescent="0.25">
      <c r="BQ335" s="113"/>
    </row>
    <row r="336" spans="69:69" x14ac:dyDescent="0.25">
      <c r="BQ336" s="113"/>
    </row>
    <row r="337" spans="69:69" x14ac:dyDescent="0.25">
      <c r="BQ337" s="113"/>
    </row>
    <row r="338" spans="69:69" x14ac:dyDescent="0.25">
      <c r="BQ338" s="113"/>
    </row>
    <row r="339" spans="69:69" x14ac:dyDescent="0.25">
      <c r="BQ339" s="113"/>
    </row>
    <row r="340" spans="69:69" x14ac:dyDescent="0.25">
      <c r="BQ340" s="113"/>
    </row>
    <row r="341" spans="69:69" x14ac:dyDescent="0.25">
      <c r="BQ341" s="113"/>
    </row>
    <row r="342" spans="69:69" x14ac:dyDescent="0.25">
      <c r="BQ342" s="113"/>
    </row>
    <row r="343" spans="69:69" x14ac:dyDescent="0.25">
      <c r="BQ343" s="113"/>
    </row>
    <row r="344" spans="69:69" x14ac:dyDescent="0.25">
      <c r="BQ344" s="113"/>
    </row>
    <row r="345" spans="69:69" x14ac:dyDescent="0.25">
      <c r="BQ345" s="113"/>
    </row>
    <row r="346" spans="69:69" x14ac:dyDescent="0.25">
      <c r="BQ346" s="113"/>
    </row>
    <row r="347" spans="69:69" x14ac:dyDescent="0.25">
      <c r="BQ347" s="113"/>
    </row>
    <row r="348" spans="69:69" x14ac:dyDescent="0.25">
      <c r="BQ348" s="113"/>
    </row>
    <row r="349" spans="69:69" x14ac:dyDescent="0.25">
      <c r="BQ349" s="113"/>
    </row>
    <row r="350" spans="69:69" x14ac:dyDescent="0.25">
      <c r="BQ350" s="113"/>
    </row>
    <row r="351" spans="69:69" x14ac:dyDescent="0.25">
      <c r="BQ351" s="113"/>
    </row>
    <row r="352" spans="69:69" x14ac:dyDescent="0.25">
      <c r="BQ352" s="113"/>
    </row>
    <row r="353" spans="69:69" x14ac:dyDescent="0.25">
      <c r="BQ353" s="113"/>
    </row>
    <row r="354" spans="69:69" x14ac:dyDescent="0.25">
      <c r="BQ354" s="113"/>
    </row>
    <row r="355" spans="69:69" x14ac:dyDescent="0.25">
      <c r="BQ355" s="113"/>
    </row>
    <row r="356" spans="69:69" x14ac:dyDescent="0.25">
      <c r="BQ356" s="113"/>
    </row>
    <row r="357" spans="69:69" x14ac:dyDescent="0.25">
      <c r="BQ357" s="113"/>
    </row>
    <row r="358" spans="69:69" x14ac:dyDescent="0.25">
      <c r="BQ358" s="113"/>
    </row>
    <row r="359" spans="69:69" x14ac:dyDescent="0.25">
      <c r="BQ359" s="113"/>
    </row>
    <row r="360" spans="69:69" x14ac:dyDescent="0.25">
      <c r="BQ360" s="113"/>
    </row>
    <row r="361" spans="69:69" x14ac:dyDescent="0.25">
      <c r="BQ361" s="113"/>
    </row>
    <row r="362" spans="69:69" x14ac:dyDescent="0.25">
      <c r="BQ362" s="113"/>
    </row>
    <row r="363" spans="69:69" x14ac:dyDescent="0.25">
      <c r="BQ363" s="113"/>
    </row>
    <row r="364" spans="69:69" x14ac:dyDescent="0.25">
      <c r="BQ364" s="113"/>
    </row>
    <row r="365" spans="69:69" x14ac:dyDescent="0.25">
      <c r="BQ365" s="113"/>
    </row>
    <row r="366" spans="69:69" x14ac:dyDescent="0.25">
      <c r="BQ366" s="113"/>
    </row>
    <row r="367" spans="69:69" x14ac:dyDescent="0.25">
      <c r="BQ367" s="113"/>
    </row>
    <row r="368" spans="69:69" x14ac:dyDescent="0.25">
      <c r="BQ368" s="113"/>
    </row>
    <row r="369" spans="69:69" x14ac:dyDescent="0.25">
      <c r="BQ369" s="113"/>
    </row>
    <row r="370" spans="69:69" x14ac:dyDescent="0.25">
      <c r="BQ370" s="113"/>
    </row>
    <row r="371" spans="69:69" x14ac:dyDescent="0.25">
      <c r="BQ371" s="113"/>
    </row>
    <row r="372" spans="69:69" x14ac:dyDescent="0.25">
      <c r="BQ372" s="113"/>
    </row>
    <row r="373" spans="69:69" x14ac:dyDescent="0.25">
      <c r="BQ373" s="113"/>
    </row>
    <row r="374" spans="69:69" x14ac:dyDescent="0.25">
      <c r="BQ374" s="113"/>
    </row>
    <row r="375" spans="69:69" x14ac:dyDescent="0.25">
      <c r="BQ375" s="113"/>
    </row>
    <row r="376" spans="69:69" x14ac:dyDescent="0.25">
      <c r="BQ376" s="113"/>
    </row>
    <row r="377" spans="69:69" x14ac:dyDescent="0.25">
      <c r="BQ377" s="113"/>
    </row>
    <row r="378" spans="69:69" x14ac:dyDescent="0.25">
      <c r="BQ378" s="113"/>
    </row>
    <row r="379" spans="69:69" x14ac:dyDescent="0.25">
      <c r="BQ379" s="113"/>
    </row>
    <row r="380" spans="69:69" x14ac:dyDescent="0.25">
      <c r="BQ380" s="113"/>
    </row>
    <row r="381" spans="69:69" x14ac:dyDescent="0.25">
      <c r="BQ381" s="113"/>
    </row>
    <row r="382" spans="69:69" x14ac:dyDescent="0.25">
      <c r="BQ382" s="113"/>
    </row>
    <row r="383" spans="69:69" x14ac:dyDescent="0.25">
      <c r="BQ383" s="113"/>
    </row>
    <row r="384" spans="69:69" x14ac:dyDescent="0.25">
      <c r="BQ384" s="113"/>
    </row>
    <row r="385" spans="69:69" x14ac:dyDescent="0.25">
      <c r="BQ385" s="113"/>
    </row>
    <row r="386" spans="69:69" x14ac:dyDescent="0.25">
      <c r="BQ386" s="113"/>
    </row>
    <row r="387" spans="69:69" x14ac:dyDescent="0.25">
      <c r="BQ387" s="113"/>
    </row>
    <row r="388" spans="69:69" x14ac:dyDescent="0.25">
      <c r="BQ388" s="113"/>
    </row>
    <row r="389" spans="69:69" x14ac:dyDescent="0.25">
      <c r="BQ389" s="113"/>
    </row>
    <row r="390" spans="69:69" x14ac:dyDescent="0.25">
      <c r="BQ390" s="113"/>
    </row>
    <row r="391" spans="69:69" x14ac:dyDescent="0.25">
      <c r="BQ391" s="113"/>
    </row>
    <row r="392" spans="69:69" x14ac:dyDescent="0.25">
      <c r="BQ392" s="113"/>
    </row>
    <row r="393" spans="69:69" x14ac:dyDescent="0.25">
      <c r="BQ393" s="113"/>
    </row>
    <row r="394" spans="69:69" x14ac:dyDescent="0.25">
      <c r="BQ394" s="113"/>
    </row>
    <row r="395" spans="69:69" x14ac:dyDescent="0.25">
      <c r="BQ395" s="113"/>
    </row>
    <row r="396" spans="69:69" x14ac:dyDescent="0.25">
      <c r="BQ396" s="113"/>
    </row>
    <row r="397" spans="69:69" x14ac:dyDescent="0.25">
      <c r="BQ397" s="113"/>
    </row>
    <row r="398" spans="69:69" x14ac:dyDescent="0.25">
      <c r="BQ398" s="113"/>
    </row>
    <row r="399" spans="69:69" x14ac:dyDescent="0.25">
      <c r="BQ399" s="113"/>
    </row>
    <row r="400" spans="69:69" x14ac:dyDescent="0.25">
      <c r="BQ400" s="113"/>
    </row>
    <row r="401" spans="69:69" x14ac:dyDescent="0.25">
      <c r="BQ401" s="113"/>
    </row>
    <row r="402" spans="69:69" x14ac:dyDescent="0.25">
      <c r="BQ402" s="113"/>
    </row>
    <row r="403" spans="69:69" x14ac:dyDescent="0.25">
      <c r="BQ403" s="113"/>
    </row>
    <row r="404" spans="69:69" x14ac:dyDescent="0.25">
      <c r="BQ404" s="113"/>
    </row>
    <row r="405" spans="69:69" x14ac:dyDescent="0.25">
      <c r="BQ405" s="113"/>
    </row>
    <row r="406" spans="69:69" x14ac:dyDescent="0.25">
      <c r="BQ406" s="113"/>
    </row>
    <row r="407" spans="69:69" x14ac:dyDescent="0.25">
      <c r="BQ407" s="113"/>
    </row>
    <row r="408" spans="69:69" x14ac:dyDescent="0.25">
      <c r="BQ408" s="113"/>
    </row>
    <row r="409" spans="69:69" x14ac:dyDescent="0.25">
      <c r="BQ409" s="113"/>
    </row>
    <row r="410" spans="69:69" x14ac:dyDescent="0.25">
      <c r="BQ410" s="113"/>
    </row>
    <row r="411" spans="69:69" x14ac:dyDescent="0.25">
      <c r="BQ411" s="113"/>
    </row>
    <row r="412" spans="69:69" x14ac:dyDescent="0.25">
      <c r="BQ412" s="113"/>
    </row>
    <row r="413" spans="69:69" x14ac:dyDescent="0.25">
      <c r="BQ413" s="113"/>
    </row>
    <row r="414" spans="69:69" x14ac:dyDescent="0.25">
      <c r="BQ414" s="113"/>
    </row>
    <row r="415" spans="69:69" x14ac:dyDescent="0.25">
      <c r="BQ415" s="113"/>
    </row>
    <row r="416" spans="69:69" x14ac:dyDescent="0.25">
      <c r="BQ416" s="113"/>
    </row>
    <row r="417" spans="69:69" x14ac:dyDescent="0.25">
      <c r="BQ417" s="113"/>
    </row>
    <row r="418" spans="69:69" x14ac:dyDescent="0.25">
      <c r="BQ418" s="113"/>
    </row>
    <row r="419" spans="69:69" x14ac:dyDescent="0.25">
      <c r="BQ419" s="113"/>
    </row>
    <row r="420" spans="69:69" x14ac:dyDescent="0.25">
      <c r="BQ420" s="113"/>
    </row>
    <row r="421" spans="69:69" x14ac:dyDescent="0.25">
      <c r="BQ421" s="113"/>
    </row>
    <row r="422" spans="69:69" x14ac:dyDescent="0.25">
      <c r="BQ422" s="113"/>
    </row>
    <row r="423" spans="69:69" x14ac:dyDescent="0.25">
      <c r="BQ423" s="113"/>
    </row>
    <row r="424" spans="69:69" x14ac:dyDescent="0.25">
      <c r="BQ424" s="113"/>
    </row>
    <row r="425" spans="69:69" x14ac:dyDescent="0.25">
      <c r="BQ425" s="113"/>
    </row>
    <row r="426" spans="69:69" x14ac:dyDescent="0.25">
      <c r="BQ426" s="113"/>
    </row>
    <row r="427" spans="69:69" x14ac:dyDescent="0.25">
      <c r="BQ427" s="113"/>
    </row>
    <row r="428" spans="69:69" x14ac:dyDescent="0.25">
      <c r="BQ428" s="113"/>
    </row>
    <row r="429" spans="69:69" x14ac:dyDescent="0.25">
      <c r="BQ429" s="113"/>
    </row>
    <row r="430" spans="69:69" x14ac:dyDescent="0.25">
      <c r="BQ430" s="113"/>
    </row>
    <row r="431" spans="69:69" x14ac:dyDescent="0.25">
      <c r="BQ431" s="113"/>
    </row>
    <row r="432" spans="69:69" x14ac:dyDescent="0.25">
      <c r="BQ432" s="113"/>
    </row>
    <row r="433" spans="69:69" x14ac:dyDescent="0.25">
      <c r="BQ433" s="113"/>
    </row>
    <row r="434" spans="69:69" x14ac:dyDescent="0.25">
      <c r="BQ434" s="113"/>
    </row>
    <row r="435" spans="69:69" x14ac:dyDescent="0.25">
      <c r="BQ435" s="113"/>
    </row>
    <row r="436" spans="69:69" x14ac:dyDescent="0.25">
      <c r="BQ436" s="113"/>
    </row>
    <row r="437" spans="69:69" x14ac:dyDescent="0.25">
      <c r="BQ437" s="113"/>
    </row>
    <row r="438" spans="69:69" x14ac:dyDescent="0.25">
      <c r="BQ438" s="113"/>
    </row>
    <row r="439" spans="69:69" x14ac:dyDescent="0.25">
      <c r="BQ439" s="113"/>
    </row>
    <row r="440" spans="69:69" x14ac:dyDescent="0.25">
      <c r="BQ440" s="113"/>
    </row>
    <row r="441" spans="69:69" x14ac:dyDescent="0.25">
      <c r="BQ441" s="113"/>
    </row>
    <row r="442" spans="69:69" x14ac:dyDescent="0.25">
      <c r="BQ442" s="113"/>
    </row>
    <row r="443" spans="69:69" x14ac:dyDescent="0.25">
      <c r="BQ443" s="113"/>
    </row>
    <row r="444" spans="69:69" x14ac:dyDescent="0.25">
      <c r="BQ444" s="113"/>
    </row>
    <row r="445" spans="69:69" x14ac:dyDescent="0.25">
      <c r="BQ445" s="113"/>
    </row>
    <row r="446" spans="69:69" x14ac:dyDescent="0.25">
      <c r="BQ446" s="113"/>
    </row>
    <row r="447" spans="69:69" x14ac:dyDescent="0.25">
      <c r="BQ447" s="113"/>
    </row>
    <row r="448" spans="69:69" x14ac:dyDescent="0.25">
      <c r="BQ448" s="113"/>
    </row>
    <row r="449" spans="69:69" x14ac:dyDescent="0.25">
      <c r="BQ449" s="113"/>
    </row>
    <row r="450" spans="69:69" x14ac:dyDescent="0.25">
      <c r="BQ450" s="113"/>
    </row>
    <row r="451" spans="69:69" x14ac:dyDescent="0.25">
      <c r="BQ451" s="113"/>
    </row>
    <row r="452" spans="69:69" x14ac:dyDescent="0.25">
      <c r="BQ452" s="113"/>
    </row>
    <row r="453" spans="69:69" x14ac:dyDescent="0.25">
      <c r="BQ453" s="113"/>
    </row>
    <row r="454" spans="69:69" x14ac:dyDescent="0.25">
      <c r="BQ454" s="113"/>
    </row>
    <row r="455" spans="69:69" x14ac:dyDescent="0.25">
      <c r="BQ455" s="113"/>
    </row>
    <row r="456" spans="69:69" x14ac:dyDescent="0.25">
      <c r="BQ456" s="113"/>
    </row>
    <row r="457" spans="69:69" x14ac:dyDescent="0.25">
      <c r="BQ457" s="113"/>
    </row>
    <row r="458" spans="69:69" x14ac:dyDescent="0.25">
      <c r="BQ458" s="113"/>
    </row>
    <row r="459" spans="69:69" x14ac:dyDescent="0.25">
      <c r="BQ459" s="113"/>
    </row>
    <row r="460" spans="69:69" x14ac:dyDescent="0.25">
      <c r="BQ460" s="113"/>
    </row>
    <row r="461" spans="69:69" x14ac:dyDescent="0.25">
      <c r="BQ461" s="113"/>
    </row>
    <row r="462" spans="69:69" x14ac:dyDescent="0.25">
      <c r="BQ462" s="113"/>
    </row>
    <row r="463" spans="69:69" x14ac:dyDescent="0.25">
      <c r="BQ463" s="113"/>
    </row>
    <row r="464" spans="69:69" x14ac:dyDescent="0.25">
      <c r="BQ464" s="113"/>
    </row>
    <row r="465" spans="69:69" x14ac:dyDescent="0.25">
      <c r="BQ465" s="113"/>
    </row>
    <row r="466" spans="69:69" x14ac:dyDescent="0.25">
      <c r="BQ466" s="113"/>
    </row>
    <row r="467" spans="69:69" x14ac:dyDescent="0.25">
      <c r="BQ467" s="113"/>
    </row>
    <row r="468" spans="69:69" x14ac:dyDescent="0.25">
      <c r="BQ468" s="113"/>
    </row>
    <row r="469" spans="69:69" x14ac:dyDescent="0.25">
      <c r="BQ469" s="113"/>
    </row>
    <row r="470" spans="69:69" x14ac:dyDescent="0.25">
      <c r="BQ470" s="113"/>
    </row>
    <row r="471" spans="69:69" x14ac:dyDescent="0.25">
      <c r="BQ471" s="113"/>
    </row>
    <row r="472" spans="69:69" x14ac:dyDescent="0.25">
      <c r="BQ472" s="113"/>
    </row>
    <row r="473" spans="69:69" x14ac:dyDescent="0.25">
      <c r="BQ473" s="113"/>
    </row>
    <row r="474" spans="69:69" x14ac:dyDescent="0.25">
      <c r="BQ474" s="113"/>
    </row>
    <row r="475" spans="69:69" x14ac:dyDescent="0.25">
      <c r="BQ475" s="113"/>
    </row>
    <row r="476" spans="69:69" x14ac:dyDescent="0.25">
      <c r="BQ476" s="113"/>
    </row>
    <row r="477" spans="69:69" x14ac:dyDescent="0.25">
      <c r="BQ477" s="113"/>
    </row>
    <row r="478" spans="69:69" x14ac:dyDescent="0.25">
      <c r="BQ478" s="113"/>
    </row>
    <row r="479" spans="69:69" x14ac:dyDescent="0.25">
      <c r="BQ479" s="113"/>
    </row>
    <row r="480" spans="69:69" x14ac:dyDescent="0.25">
      <c r="BQ480" s="113"/>
    </row>
    <row r="481" spans="69:69" x14ac:dyDescent="0.25">
      <c r="BQ481" s="113"/>
    </row>
    <row r="482" spans="69:69" x14ac:dyDescent="0.25">
      <c r="BQ482" s="113"/>
    </row>
    <row r="483" spans="69:69" x14ac:dyDescent="0.25">
      <c r="BQ483" s="113"/>
    </row>
    <row r="484" spans="69:69" x14ac:dyDescent="0.25">
      <c r="BQ484" s="113"/>
    </row>
    <row r="485" spans="69:69" x14ac:dyDescent="0.25">
      <c r="BQ485" s="113"/>
    </row>
    <row r="486" spans="69:69" x14ac:dyDescent="0.25">
      <c r="BQ486" s="113"/>
    </row>
    <row r="487" spans="69:69" x14ac:dyDescent="0.25">
      <c r="BQ487" s="113"/>
    </row>
    <row r="488" spans="69:69" x14ac:dyDescent="0.25">
      <c r="BQ488" s="113"/>
    </row>
    <row r="489" spans="69:69" x14ac:dyDescent="0.25">
      <c r="BQ489" s="113"/>
    </row>
    <row r="490" spans="69:69" x14ac:dyDescent="0.25">
      <c r="BQ490" s="113"/>
    </row>
    <row r="491" spans="69:69" x14ac:dyDescent="0.25">
      <c r="BQ491" s="113"/>
    </row>
    <row r="492" spans="69:69" x14ac:dyDescent="0.25">
      <c r="BQ492" s="113"/>
    </row>
    <row r="493" spans="69:69" x14ac:dyDescent="0.25">
      <c r="BQ493" s="113"/>
    </row>
    <row r="494" spans="69:69" x14ac:dyDescent="0.25">
      <c r="BQ494" s="113"/>
    </row>
    <row r="495" spans="69:69" x14ac:dyDescent="0.25">
      <c r="BQ495" s="113"/>
    </row>
    <row r="496" spans="69:69" x14ac:dyDescent="0.25">
      <c r="BQ496" s="113"/>
    </row>
    <row r="497" spans="69:69" x14ac:dyDescent="0.25">
      <c r="BQ497" s="113"/>
    </row>
    <row r="498" spans="69:69" x14ac:dyDescent="0.25">
      <c r="BQ498" s="113"/>
    </row>
    <row r="499" spans="69:69" x14ac:dyDescent="0.25">
      <c r="BQ499" s="113"/>
    </row>
    <row r="500" spans="69:69" x14ac:dyDescent="0.25">
      <c r="BQ500" s="113"/>
    </row>
    <row r="501" spans="69:69" x14ac:dyDescent="0.25">
      <c r="BQ501" s="113"/>
    </row>
    <row r="502" spans="69:69" x14ac:dyDescent="0.25">
      <c r="BQ502" s="113"/>
    </row>
    <row r="503" spans="69:69" x14ac:dyDescent="0.25">
      <c r="BQ503" s="113"/>
    </row>
    <row r="504" spans="69:69" x14ac:dyDescent="0.25">
      <c r="BQ504" s="113"/>
    </row>
    <row r="505" spans="69:69" x14ac:dyDescent="0.25">
      <c r="BQ505" s="113"/>
    </row>
    <row r="506" spans="69:69" x14ac:dyDescent="0.25">
      <c r="BQ506" s="113"/>
    </row>
  </sheetData>
  <phoneticPr fontId="3" type="noConversion"/>
  <dataValidations count="3">
    <dataValidation allowBlank="1" showInputMessage="1" showErrorMessage="1" prompt="1- rectangle_x000a_5 - rounded rectangle_x000a_9 - circle" sqref="BR24" xr:uid="{D8613664-9E9A-4C8C-987F-FF93ADFE8524}"/>
    <dataValidation allowBlank="1" showInputMessage="1" showErrorMessage="1" prompt="2 - elbow_x000a_3 - curvy_x000a_1 - straight" sqref="BR23" xr:uid="{F1BC6F72-EF65-4350-B334-7D2B45141BCC}"/>
    <dataValidation type="list" allowBlank="1" showInputMessage="1" showErrorMessage="1" sqref="BS17" xr:uid="{66736441-4F42-49D7-95A4-A087B297E1A0}">
      <formula1>"Show,Hide"</formula1>
    </dataValidation>
  </dataValidations>
  <pageMargins left="0.7" right="0.7" top="0.75" bottom="0.75" header="0.3" footer="0.3"/>
  <pageSetup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7F518-0010-4417-9665-286358F04975}">
  <sheetPr codeName="Sheet4"/>
  <dimension ref="A1"/>
  <sheetViews>
    <sheetView showGridLines="0" showRowColHeaders="0"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38</vt:i4>
      </vt:variant>
    </vt:vector>
  </HeadingPairs>
  <TitlesOfParts>
    <vt:vector size="42" baseType="lpstr">
      <vt:lpstr>DesicionTreeChart</vt:lpstr>
      <vt:lpstr>Calculation</vt:lpstr>
      <vt:lpstr>Export</vt:lpstr>
      <vt:lpstr>ToU</vt:lpstr>
      <vt:lpstr>automatic</vt:lpstr>
      <vt:lpstr>automaticUpdate</vt:lpstr>
      <vt:lpstr>changerange</vt:lpstr>
      <vt:lpstr>childTxt</vt:lpstr>
      <vt:lpstr>clearTable</vt:lpstr>
      <vt:lpstr>colors</vt:lpstr>
      <vt:lpstr>connectorColor</vt:lpstr>
      <vt:lpstr>connectorType</vt:lpstr>
      <vt:lpstr>copyID</vt:lpstr>
      <vt:lpstr>copyID2</vt:lpstr>
      <vt:lpstr>core</vt:lpstr>
      <vt:lpstr>count</vt:lpstr>
      <vt:lpstr>countall</vt:lpstr>
      <vt:lpstr>DHor</vt:lpstr>
      <vt:lpstr>DVert</vt:lpstr>
      <vt:lpstr>errorCheck</vt:lpstr>
      <vt:lpstr>exportOpt</vt:lpstr>
      <vt:lpstr>fillColor</vt:lpstr>
      <vt:lpstr>height</vt:lpstr>
      <vt:lpstr>INPUT_temp</vt:lpstr>
      <vt:lpstr>instructions</vt:lpstr>
      <vt:lpstr>LabelFontSize</vt:lpstr>
      <vt:lpstr>maxL</vt:lpstr>
      <vt:lpstr>newID</vt:lpstr>
      <vt:lpstr>Node1</vt:lpstr>
      <vt:lpstr>Node2</vt:lpstr>
      <vt:lpstr>numbers</vt:lpstr>
      <vt:lpstr>pasteID</vt:lpstr>
      <vt:lpstr>DesicionTreeChart!Print_Area</vt:lpstr>
      <vt:lpstr>ToU!Print_Area</vt:lpstr>
      <vt:lpstr>sett</vt:lpstr>
      <vt:lpstr>shape</vt:lpstr>
      <vt:lpstr>ShapeFontSize</vt:lpstr>
      <vt:lpstr>singlecolor</vt:lpstr>
      <vt:lpstr>sortedArea</vt:lpstr>
      <vt:lpstr>startChart</vt:lpstr>
      <vt:lpstr>vertical</vt:lpstr>
      <vt:lpstr>width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2021-08-26T12:02:03Z</cp:lastPrinted>
  <dcterms:created xsi:type="dcterms:W3CDTF">2021-03-12T10:38:25Z</dcterms:created>
  <dcterms:modified xsi:type="dcterms:W3CDTF">2022-06-17T11:51:18Z</dcterms:modified>
  <dc:title>Decision Tree V2 Template</dc:title>
  <dc:subject>Decision Tree V2</dc:subject>
  <dc:description>Decision Tree V2 template by Master Productivity Kit — masterproductivitykit.com</dc:description>
  <cp:keywords>Master Productivity Kit, Excel template, Google Sheets template</cp:keywords>
  <cp:category>Business Template</cp:category>
</cp:coreProperties>
</file>