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6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7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8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1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13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14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15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omments1.xml" ContentType="application/vnd.openxmlformats-officedocument.spreadsheetml.comments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43AB23D4-0D41-456A-BA8D-225D0F749001}" xr6:coauthVersionLast="47" xr6:coauthVersionMax="47" xr10:uidLastSave="{00000000-0000-0000-0000-000000000000}"/>
  <bookViews>
    <workbookView showSheetTabs="0" xWindow="-120" yWindow="-120" windowWidth="29040" windowHeight="15720" tabRatio="759" xr2:uid="{D1C007FC-0AFB-4F2D-B539-750151EDC62A}"/>
  </bookViews>
  <sheets>
    <sheet name="Dashboard" sheetId="15" r:id="rId1"/>
    <sheet name="Settings" sheetId="1" r:id="rId2"/>
    <sheet name="Attachments" sheetId="34" r:id="rId3"/>
    <sheet name="Audit1" sheetId="2" r:id="rId4"/>
    <sheet name="Audit2" sheetId="35" r:id="rId5"/>
    <sheet name="Audit3" sheetId="36" r:id="rId6"/>
    <sheet name="Audit4" sheetId="37" r:id="rId7"/>
    <sheet name="Audit5" sheetId="38" r:id="rId8"/>
    <sheet name="Audit6" sheetId="39" r:id="rId9"/>
    <sheet name="Audit7" sheetId="40" r:id="rId10"/>
    <sheet name="Audit8" sheetId="41" r:id="rId11"/>
    <sheet name="Audit9" sheetId="42" r:id="rId12"/>
    <sheet name="Audit10" sheetId="43" r:id="rId13"/>
    <sheet name="Audit11" sheetId="44" r:id="rId14"/>
    <sheet name="Audit12" sheetId="45" r:id="rId15"/>
    <sheet name="Calculations" sheetId="33" state="hidden" r:id="rId16"/>
  </sheets>
  <definedNames>
    <definedName name="a10ch1">OFFSET(Calculations!$AP$77,0,0,scaleCount,1)</definedName>
    <definedName name="a11ch1">OFFSET(Calculations!$AP$85,0,0,scaleCount,1)</definedName>
    <definedName name="a12ch1">OFFSET(Calculations!$AP$93,0,0,scaleCount,1)</definedName>
    <definedName name="a1ch1">OFFSET(Calculations!$AP$5,0,0,scaleCount,1)</definedName>
    <definedName name="a2ch1">OFFSET(Calculations!$AP$13,0,0,scaleCount,1)</definedName>
    <definedName name="a3ch1">OFFSET(Calculations!$AP$21,0,0,scaleCount,1)</definedName>
    <definedName name="a4ch1">OFFSET(Calculations!$AP$29,0,0,scaleCount,1)</definedName>
    <definedName name="a5ch1">OFFSET(Calculations!$AP$37,0,0,scaleCount,1)</definedName>
    <definedName name="a6ch1">OFFSET(Calculations!$AP$45,0,0,scaleCount,1)</definedName>
    <definedName name="a7ch1">OFFSET(Calculations!$AP$53,0,0,scaleCount,1)</definedName>
    <definedName name="a8ch1">OFFSET(Calculations!$AP$61,0,0,scaleCount,1)</definedName>
    <definedName name="a9ch1">OFFSET(Calculations!$AP$69,0,0,scaleCount,1)</definedName>
    <definedName name="activeAudits">Calculations!$T$46:$T$57</definedName>
    <definedName name="allTrendLineY">OFFSET(Calculations!$AY$6,0,0,Calculations!$AZ$4,1)</definedName>
    <definedName name="areaFilter">Dashboard!$H$8</definedName>
    <definedName name="areaHeader">Dashboard!$D$7</definedName>
    <definedName name="areaX">OFFSET(Calculations!$Y$46,0,0,validOutputNo,1)</definedName>
    <definedName name="auditArea1">OFFSET(Calculations!$C$5,0,0,Calculations!$B$4,1)</definedName>
    <definedName name="auditArea2">OFFSET(Calculations!$C$6,0,0,Calculations!$B$4-1,1)</definedName>
    <definedName name="auditorFilter">Dashboard!$N$8</definedName>
    <definedName name="auditors1">OFFSET(Calculations!$Q$5,0,0,Calculations!$P$4,1)</definedName>
    <definedName name="auditors2">OFFSET(Calculations!$Q$6,0,0,Calculations!$P$4-1,1)</definedName>
    <definedName name="bestY">OFFSET(Calculations!$AY$6,0,1,Calculations!$AZ$4,1)</definedName>
    <definedName name="color1">Settings!$I$18/100</definedName>
    <definedName name="color2">Settings!$I$19/100</definedName>
    <definedName name="color3">Settings!$I$20/100</definedName>
    <definedName name="color4">Settings!$I$21/100</definedName>
    <definedName name="color5">Settings!$I$22/100</definedName>
    <definedName name="maxscore">MAX(pointsScale)</definedName>
    <definedName name="minScore">MIN(pointsScale)</definedName>
    <definedName name="monthsList">Calculations!$H$10:$H$21</definedName>
    <definedName name="pointsScale">Settings!$I$8:$I$15</definedName>
    <definedName name="_xlnm.Print_Area" localSheetId="2">Attachments!$B$2:$H$28</definedName>
    <definedName name="_xlnm.Print_Area" localSheetId="3">Audit1!$B$6:$K$149</definedName>
    <definedName name="_xlnm.Print_Area" localSheetId="12">Audit10!$B$6:$K$149</definedName>
    <definedName name="_xlnm.Print_Area" localSheetId="13">Audit11!$B$6:$K$149</definedName>
    <definedName name="_xlnm.Print_Area" localSheetId="14">Audit12!$B$6:$K$149</definedName>
    <definedName name="_xlnm.Print_Area" localSheetId="4">Audit2!$B$6:$K$149</definedName>
    <definedName name="_xlnm.Print_Area" localSheetId="5">Audit3!$B$6:$K$149</definedName>
    <definedName name="_xlnm.Print_Area" localSheetId="6">Audit4!$B$6:$K$149</definedName>
    <definedName name="_xlnm.Print_Area" localSheetId="7">Audit5!$B$6:$K$149</definedName>
    <definedName name="_xlnm.Print_Area" localSheetId="8">Audit6!$B$6:$K$149</definedName>
    <definedName name="_xlnm.Print_Area" localSheetId="9">Audit7!$B$6:$K$149</definedName>
    <definedName name="_xlnm.Print_Area" localSheetId="10">Audit8!$B$6:$K$149</definedName>
    <definedName name="_xlnm.Print_Area" localSheetId="11">Audit9!$B$6:$K$149</definedName>
    <definedName name="_xlnm.Print_Area" localSheetId="0">Dashboard!$B$2:$O$29</definedName>
    <definedName name="_xlnm.Print_Area" localSheetId="1">Settings!$B$2:$J$58</definedName>
    <definedName name="_xlnm.Print_Titles" localSheetId="2">Attachments!$7:$7</definedName>
    <definedName name="scaleCount">Calculations!$M$4</definedName>
    <definedName name="scaleFilter">OFFSET(Calculations!$K$5,0,0,Calculations!$J$4,1)</definedName>
    <definedName name="scaleList">OFFSET(Calculations!$N$5,0,0,Calculations!$M$4,1)</definedName>
    <definedName name="scalename">Settings!$H$8:$H$15</definedName>
    <definedName name="stationFilter">Dashboard!$J$8</definedName>
    <definedName name="timelineX">OFFSET(Calculations!$V$46,0,0,validOutputNo,1)</definedName>
    <definedName name="totalPct">OFFSET(Calculations!$AD$61,0,0,validOutputNo,1)</definedName>
    <definedName name="trendLineY">OFFSET(Calculations!$AW$7,0,0,Calculations!$AW$4,1)</definedName>
    <definedName name="whenFilter">Dashboard!$L$8</definedName>
    <definedName name="whenList">Calculations!$H$5:$H$21</definedName>
    <definedName name="workstation">OFFSET(Calculations!$F$5,0,0,Calculations!$E$4,1)</definedName>
    <definedName name="worstY">OFFSET(Calculations!$AY$6,0,2,Calculations!$AZ$4,1)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100" i="33" l="1"/>
  <c r="AO99" i="33"/>
  <c r="AO98" i="33"/>
  <c r="AO97" i="33"/>
  <c r="AO96" i="33"/>
  <c r="AO95" i="33"/>
  <c r="AO94" i="33"/>
  <c r="AO93" i="33"/>
  <c r="AO92" i="33"/>
  <c r="AO91" i="33"/>
  <c r="AO90" i="33"/>
  <c r="AO89" i="33"/>
  <c r="AO88" i="33"/>
  <c r="AO87" i="33"/>
  <c r="AO86" i="33"/>
  <c r="AO85" i="33"/>
  <c r="AO84" i="33"/>
  <c r="AO83" i="33"/>
  <c r="AO82" i="33"/>
  <c r="AO81" i="33"/>
  <c r="AO80" i="33"/>
  <c r="AO79" i="33"/>
  <c r="AO78" i="33"/>
  <c r="AO77" i="33"/>
  <c r="AO76" i="33"/>
  <c r="AO75" i="33"/>
  <c r="AO74" i="33"/>
  <c r="AO73" i="33"/>
  <c r="AO72" i="33"/>
  <c r="AO71" i="33"/>
  <c r="AO70" i="33"/>
  <c r="AO69" i="33"/>
  <c r="AO68" i="33"/>
  <c r="AO67" i="33"/>
  <c r="AO66" i="33"/>
  <c r="AO65" i="33"/>
  <c r="AO64" i="33"/>
  <c r="AO63" i="33"/>
  <c r="AO62" i="33"/>
  <c r="AO61" i="33"/>
  <c r="AO60" i="33"/>
  <c r="AO59" i="33"/>
  <c r="AO58" i="33"/>
  <c r="AO57" i="33"/>
  <c r="AO56" i="33"/>
  <c r="AO55" i="33"/>
  <c r="AO54" i="33"/>
  <c r="AO53" i="33"/>
  <c r="AO52" i="33"/>
  <c r="AO51" i="33"/>
  <c r="AO50" i="33"/>
  <c r="AO49" i="33"/>
  <c r="AO48" i="33"/>
  <c r="AO47" i="33"/>
  <c r="AO46" i="33"/>
  <c r="AO45" i="33"/>
  <c r="AO44" i="33"/>
  <c r="AO43" i="33"/>
  <c r="AO42" i="33"/>
  <c r="AO41" i="33"/>
  <c r="AO40" i="33"/>
  <c r="AO39" i="33"/>
  <c r="AO38" i="33"/>
  <c r="AO37" i="33"/>
  <c r="AO36" i="33"/>
  <c r="AO35" i="33"/>
  <c r="AO34" i="33"/>
  <c r="AO33" i="33"/>
  <c r="AO32" i="33"/>
  <c r="AO31" i="33"/>
  <c r="AO30" i="33"/>
  <c r="AO29" i="33"/>
  <c r="AO28" i="33"/>
  <c r="AO27" i="33"/>
  <c r="AO26" i="33"/>
  <c r="AO25" i="33"/>
  <c r="AO24" i="33"/>
  <c r="AO23" i="33"/>
  <c r="AO22" i="33"/>
  <c r="AO21" i="33"/>
  <c r="AO20" i="33"/>
  <c r="AO19" i="33"/>
  <c r="AO18" i="33"/>
  <c r="AO17" i="33"/>
  <c r="AO16" i="33"/>
  <c r="AO15" i="33"/>
  <c r="AO14" i="33"/>
  <c r="AO13" i="33"/>
  <c r="AO12" i="33"/>
  <c r="AO11" i="33"/>
  <c r="AO10" i="33"/>
  <c r="AO9" i="33"/>
  <c r="AO8" i="33"/>
  <c r="AO7" i="33"/>
  <c r="AO6" i="33"/>
  <c r="AO5" i="33"/>
  <c r="AN100" i="33"/>
  <c r="AN99" i="33"/>
  <c r="AN98" i="33"/>
  <c r="AN97" i="33"/>
  <c r="AN96" i="33"/>
  <c r="AN95" i="33"/>
  <c r="AN94" i="33"/>
  <c r="AN93" i="33"/>
  <c r="AN92" i="33"/>
  <c r="AN91" i="33"/>
  <c r="AN90" i="33"/>
  <c r="AN89" i="33"/>
  <c r="AN88" i="33"/>
  <c r="AN87" i="33"/>
  <c r="AN86" i="33"/>
  <c r="AN85" i="33"/>
  <c r="AN84" i="33"/>
  <c r="AN83" i="33"/>
  <c r="AN82" i="33"/>
  <c r="AN81" i="33"/>
  <c r="AN80" i="33"/>
  <c r="AN79" i="33"/>
  <c r="AN78" i="33"/>
  <c r="AN77" i="33"/>
  <c r="AN76" i="33"/>
  <c r="AN75" i="33"/>
  <c r="AN74" i="33"/>
  <c r="AN73" i="33"/>
  <c r="AN72" i="33"/>
  <c r="AN71" i="33"/>
  <c r="AN70" i="33"/>
  <c r="AN69" i="33"/>
  <c r="AN68" i="33"/>
  <c r="AN67" i="33"/>
  <c r="AN66" i="33"/>
  <c r="AN65" i="33"/>
  <c r="AN64" i="33"/>
  <c r="AN63" i="33"/>
  <c r="AN62" i="33"/>
  <c r="AN61" i="33"/>
  <c r="AN60" i="33"/>
  <c r="AN59" i="33"/>
  <c r="AN58" i="33"/>
  <c r="AN57" i="33"/>
  <c r="AN56" i="33"/>
  <c r="AN55" i="33"/>
  <c r="AN54" i="33"/>
  <c r="AN53" i="33"/>
  <c r="AN52" i="33"/>
  <c r="AN51" i="33"/>
  <c r="AN50" i="33"/>
  <c r="AN49" i="33"/>
  <c r="AN48" i="33"/>
  <c r="AN47" i="33"/>
  <c r="AN46" i="33"/>
  <c r="AN45" i="33"/>
  <c r="AN44" i="33"/>
  <c r="AN43" i="33"/>
  <c r="AN42" i="33"/>
  <c r="AN41" i="33"/>
  <c r="AN40" i="33"/>
  <c r="AN39" i="33"/>
  <c r="AN38" i="33"/>
  <c r="AN37" i="33"/>
  <c r="AN36" i="33"/>
  <c r="AN35" i="33"/>
  <c r="AN34" i="33"/>
  <c r="AN33" i="33"/>
  <c r="AN32" i="33"/>
  <c r="AN31" i="33"/>
  <c r="AN30" i="33"/>
  <c r="AN29" i="33"/>
  <c r="AN28" i="33"/>
  <c r="AN27" i="33"/>
  <c r="AN26" i="33"/>
  <c r="AN25" i="33"/>
  <c r="AN24" i="33"/>
  <c r="AN23" i="33"/>
  <c r="AN22" i="33"/>
  <c r="AN21" i="33"/>
  <c r="AN20" i="33"/>
  <c r="AN19" i="33"/>
  <c r="AN18" i="33"/>
  <c r="AN17" i="33"/>
  <c r="AN16" i="33"/>
  <c r="AN15" i="33"/>
  <c r="AN14" i="33"/>
  <c r="AN13" i="33"/>
  <c r="AN12" i="33"/>
  <c r="AN11" i="33"/>
  <c r="AN10" i="33"/>
  <c r="AN9" i="33"/>
  <c r="AN8" i="33"/>
  <c r="AN7" i="33"/>
  <c r="AN6" i="33"/>
  <c r="AN5" i="33"/>
  <c r="AM100" i="33"/>
  <c r="AM99" i="33"/>
  <c r="AM98" i="33"/>
  <c r="AM97" i="33"/>
  <c r="AM96" i="33"/>
  <c r="AM95" i="33"/>
  <c r="AM94" i="33"/>
  <c r="AM93" i="33"/>
  <c r="AM92" i="33"/>
  <c r="AM91" i="33"/>
  <c r="AM90" i="33"/>
  <c r="AM89" i="33"/>
  <c r="AM88" i="33"/>
  <c r="AM87" i="33"/>
  <c r="AM86" i="33"/>
  <c r="AM85" i="33"/>
  <c r="AM84" i="33"/>
  <c r="AM83" i="33"/>
  <c r="AM82" i="33"/>
  <c r="AM81" i="33"/>
  <c r="AM80" i="33"/>
  <c r="AM79" i="33"/>
  <c r="AM78" i="33"/>
  <c r="AM77" i="33"/>
  <c r="AM76" i="33"/>
  <c r="AM75" i="33"/>
  <c r="AM74" i="33"/>
  <c r="AM73" i="33"/>
  <c r="AM72" i="33"/>
  <c r="AM71" i="33"/>
  <c r="AM70" i="33"/>
  <c r="AM69" i="33"/>
  <c r="AM68" i="33"/>
  <c r="AM67" i="33"/>
  <c r="AM66" i="33"/>
  <c r="AM65" i="33"/>
  <c r="AM64" i="33"/>
  <c r="AM63" i="33"/>
  <c r="AM62" i="33"/>
  <c r="AM61" i="33"/>
  <c r="AM60" i="33"/>
  <c r="AM59" i="33"/>
  <c r="AM58" i="33"/>
  <c r="AM57" i="33"/>
  <c r="AM56" i="33"/>
  <c r="AM55" i="33"/>
  <c r="AM54" i="33"/>
  <c r="AM53" i="33"/>
  <c r="AM52" i="33"/>
  <c r="AM51" i="33"/>
  <c r="AM50" i="33"/>
  <c r="AM49" i="33"/>
  <c r="AM48" i="33"/>
  <c r="AM47" i="33"/>
  <c r="AM46" i="33"/>
  <c r="AM45" i="33"/>
  <c r="AM44" i="33"/>
  <c r="AM43" i="33"/>
  <c r="AM42" i="33"/>
  <c r="AM41" i="33"/>
  <c r="AM40" i="33"/>
  <c r="AM39" i="33"/>
  <c r="AM38" i="33"/>
  <c r="AM37" i="33"/>
  <c r="AM36" i="33"/>
  <c r="AM35" i="33"/>
  <c r="AM34" i="33"/>
  <c r="AM33" i="33"/>
  <c r="AM32" i="33"/>
  <c r="AM31" i="33"/>
  <c r="AM30" i="33"/>
  <c r="AM29" i="33"/>
  <c r="AM28" i="33"/>
  <c r="AM27" i="33"/>
  <c r="AM26" i="33"/>
  <c r="AM25" i="33"/>
  <c r="AM24" i="33"/>
  <c r="AM23" i="33"/>
  <c r="AM22" i="33"/>
  <c r="AM21" i="33"/>
  <c r="AM20" i="33"/>
  <c r="AM19" i="33"/>
  <c r="AM18" i="33"/>
  <c r="AM17" i="33"/>
  <c r="AM16" i="33"/>
  <c r="AM15" i="33"/>
  <c r="AM14" i="33"/>
  <c r="AM13" i="33"/>
  <c r="AM12" i="33"/>
  <c r="AM11" i="33"/>
  <c r="AM10" i="33"/>
  <c r="AM9" i="33"/>
  <c r="AM8" i="33"/>
  <c r="AM7" i="33"/>
  <c r="AM6" i="33"/>
  <c r="AM5" i="33"/>
  <c r="AL100" i="33"/>
  <c r="AL99" i="33"/>
  <c r="AL98" i="33"/>
  <c r="AL97" i="33"/>
  <c r="AL96" i="33"/>
  <c r="AL95" i="33"/>
  <c r="AL94" i="33"/>
  <c r="AL93" i="33"/>
  <c r="AL92" i="33"/>
  <c r="AL91" i="33"/>
  <c r="AL90" i="33"/>
  <c r="AL89" i="33"/>
  <c r="AL88" i="33"/>
  <c r="AL87" i="33"/>
  <c r="AL86" i="33"/>
  <c r="AL85" i="33"/>
  <c r="AL84" i="33"/>
  <c r="AL83" i="33"/>
  <c r="AL82" i="33"/>
  <c r="AL81" i="33"/>
  <c r="AL80" i="33"/>
  <c r="AL79" i="33"/>
  <c r="AL78" i="33"/>
  <c r="AL77" i="33"/>
  <c r="AL76" i="33"/>
  <c r="AL75" i="33"/>
  <c r="AL74" i="33"/>
  <c r="AL73" i="33"/>
  <c r="AL72" i="33"/>
  <c r="AL71" i="33"/>
  <c r="AL70" i="33"/>
  <c r="AL69" i="33"/>
  <c r="AL68" i="33"/>
  <c r="AL67" i="33"/>
  <c r="AL66" i="33"/>
  <c r="AL65" i="33"/>
  <c r="AL64" i="33"/>
  <c r="AL63" i="33"/>
  <c r="AL62" i="33"/>
  <c r="AL61" i="33"/>
  <c r="AL60" i="33"/>
  <c r="AL59" i="33"/>
  <c r="AL58" i="33"/>
  <c r="AL57" i="33"/>
  <c r="AL56" i="33"/>
  <c r="AL55" i="33"/>
  <c r="AL54" i="33"/>
  <c r="AL53" i="33"/>
  <c r="AL52" i="33"/>
  <c r="AL51" i="33"/>
  <c r="AL50" i="33"/>
  <c r="AL49" i="33"/>
  <c r="AL48" i="33"/>
  <c r="AL47" i="33"/>
  <c r="AL46" i="33"/>
  <c r="AL45" i="33"/>
  <c r="AL44" i="33"/>
  <c r="AL43" i="33"/>
  <c r="AL42" i="33"/>
  <c r="AL41" i="33"/>
  <c r="AL40" i="33"/>
  <c r="AL39" i="33"/>
  <c r="AL38" i="33"/>
  <c r="AL37" i="33"/>
  <c r="AL36" i="33"/>
  <c r="AL35" i="33"/>
  <c r="AL34" i="33"/>
  <c r="AL33" i="33"/>
  <c r="AL32" i="33"/>
  <c r="AL31" i="33"/>
  <c r="AL30" i="33"/>
  <c r="AL29" i="33"/>
  <c r="AL28" i="33"/>
  <c r="AL27" i="33"/>
  <c r="AL26" i="33"/>
  <c r="AL25" i="33"/>
  <c r="AL24" i="33"/>
  <c r="AL23" i="33"/>
  <c r="AL22" i="33"/>
  <c r="AL21" i="33"/>
  <c r="AL20" i="33"/>
  <c r="AL19" i="33"/>
  <c r="AL18" i="33"/>
  <c r="AL17" i="33"/>
  <c r="AL16" i="33"/>
  <c r="AL15" i="33"/>
  <c r="AL14" i="33"/>
  <c r="AL13" i="33"/>
  <c r="AL12" i="33"/>
  <c r="AL11" i="33"/>
  <c r="AL10" i="33"/>
  <c r="AL9" i="33"/>
  <c r="AL8" i="33"/>
  <c r="AL7" i="33"/>
  <c r="AL6" i="33"/>
  <c r="AL5" i="33"/>
  <c r="AK100" i="33"/>
  <c r="AK99" i="33"/>
  <c r="AK98" i="33"/>
  <c r="AK97" i="33"/>
  <c r="AK96" i="33"/>
  <c r="AK95" i="33"/>
  <c r="AK94" i="33"/>
  <c r="AK93" i="33"/>
  <c r="AK92" i="33"/>
  <c r="AK91" i="33"/>
  <c r="AK90" i="33"/>
  <c r="AK89" i="33"/>
  <c r="AK88" i="33"/>
  <c r="AK87" i="33"/>
  <c r="AK86" i="33"/>
  <c r="AK85" i="33"/>
  <c r="AK84" i="33"/>
  <c r="AK83" i="33"/>
  <c r="AK82" i="33"/>
  <c r="AK81" i="33"/>
  <c r="AK80" i="33"/>
  <c r="AK79" i="33"/>
  <c r="AK78" i="33"/>
  <c r="AK77" i="33"/>
  <c r="AK76" i="33"/>
  <c r="AK75" i="33"/>
  <c r="AK74" i="33"/>
  <c r="AK73" i="33"/>
  <c r="AK72" i="33"/>
  <c r="AK71" i="33"/>
  <c r="AK70" i="33"/>
  <c r="AK69" i="33"/>
  <c r="AK68" i="33"/>
  <c r="AK67" i="33"/>
  <c r="AK66" i="33"/>
  <c r="AK65" i="33"/>
  <c r="AK64" i="33"/>
  <c r="AK63" i="33"/>
  <c r="AK62" i="33"/>
  <c r="AK61" i="33"/>
  <c r="AK60" i="33"/>
  <c r="AK59" i="33"/>
  <c r="AK58" i="33"/>
  <c r="AK57" i="33"/>
  <c r="AK56" i="33"/>
  <c r="AK55" i="33"/>
  <c r="AK54" i="33"/>
  <c r="AK53" i="33"/>
  <c r="AK52" i="33"/>
  <c r="AK51" i="33"/>
  <c r="AK50" i="33"/>
  <c r="AK49" i="33"/>
  <c r="AK48" i="33"/>
  <c r="AK47" i="33"/>
  <c r="AK46" i="33"/>
  <c r="AK45" i="33"/>
  <c r="AK44" i="33"/>
  <c r="AK43" i="33"/>
  <c r="AK42" i="33"/>
  <c r="AK41" i="33"/>
  <c r="AK40" i="33"/>
  <c r="AK39" i="33"/>
  <c r="AK38" i="33"/>
  <c r="AK37" i="33"/>
  <c r="AK36" i="33"/>
  <c r="AK35" i="33"/>
  <c r="AK34" i="33"/>
  <c r="AK33" i="33"/>
  <c r="AK32" i="33"/>
  <c r="AK31" i="33"/>
  <c r="AK30" i="33"/>
  <c r="AK29" i="33"/>
  <c r="AK28" i="33"/>
  <c r="AK27" i="33"/>
  <c r="AK26" i="33"/>
  <c r="AK25" i="33"/>
  <c r="AK24" i="33"/>
  <c r="AK23" i="33"/>
  <c r="AK22" i="33"/>
  <c r="AK21" i="33"/>
  <c r="AK20" i="33"/>
  <c r="AK19" i="33"/>
  <c r="AK18" i="33"/>
  <c r="AK17" i="33"/>
  <c r="AK16" i="33"/>
  <c r="AK15" i="33"/>
  <c r="AK14" i="33"/>
  <c r="AK13" i="33"/>
  <c r="AK12" i="33"/>
  <c r="AK11" i="33"/>
  <c r="AK10" i="33"/>
  <c r="AK9" i="33"/>
  <c r="AK8" i="33"/>
  <c r="AK7" i="33"/>
  <c r="AK6" i="33"/>
  <c r="AK5" i="33"/>
  <c r="AD39" i="33"/>
  <c r="AC39" i="33"/>
  <c r="AB39" i="33"/>
  <c r="AA39" i="33"/>
  <c r="Z39" i="33"/>
  <c r="AD38" i="33"/>
  <c r="AC38" i="33"/>
  <c r="AB38" i="33"/>
  <c r="AA38" i="33"/>
  <c r="Z38" i="33"/>
  <c r="AD36" i="33"/>
  <c r="AC36" i="33"/>
  <c r="AB36" i="33"/>
  <c r="AA36" i="33"/>
  <c r="Z36" i="33"/>
  <c r="AD35" i="33"/>
  <c r="AC35" i="33"/>
  <c r="AB35" i="33"/>
  <c r="AA35" i="33"/>
  <c r="Z35" i="33"/>
  <c r="AD33" i="33"/>
  <c r="AC33" i="33"/>
  <c r="AB33" i="33"/>
  <c r="AA33" i="33"/>
  <c r="Z33" i="33"/>
  <c r="AD32" i="33"/>
  <c r="AC32" i="33"/>
  <c r="AB32" i="33"/>
  <c r="AA32" i="33"/>
  <c r="Z32" i="33"/>
  <c r="AD30" i="33"/>
  <c r="AC30" i="33"/>
  <c r="AB30" i="33"/>
  <c r="AA30" i="33"/>
  <c r="Z30" i="33"/>
  <c r="AD29" i="33"/>
  <c r="AC29" i="33"/>
  <c r="AB29" i="33"/>
  <c r="AA29" i="33"/>
  <c r="Z29" i="33"/>
  <c r="AD27" i="33"/>
  <c r="AC27" i="33"/>
  <c r="AB27" i="33"/>
  <c r="AA27" i="33"/>
  <c r="Z27" i="33"/>
  <c r="AD26" i="33"/>
  <c r="AC26" i="33"/>
  <c r="AB26" i="33"/>
  <c r="AA26" i="33"/>
  <c r="Z26" i="33"/>
  <c r="AD24" i="33"/>
  <c r="AC24" i="33"/>
  <c r="AB24" i="33"/>
  <c r="AA24" i="33"/>
  <c r="Z24" i="33"/>
  <c r="AD23" i="33"/>
  <c r="AC23" i="33"/>
  <c r="AB23" i="33"/>
  <c r="AA23" i="33"/>
  <c r="Z23" i="33"/>
  <c r="AD21" i="33"/>
  <c r="AC21" i="33"/>
  <c r="AB21" i="33"/>
  <c r="AA21" i="33"/>
  <c r="Z21" i="33"/>
  <c r="AD20" i="33"/>
  <c r="AC20" i="33"/>
  <c r="AB20" i="33"/>
  <c r="AA20" i="33"/>
  <c r="Z20" i="33"/>
  <c r="AD18" i="33"/>
  <c r="AC18" i="33"/>
  <c r="AB18" i="33"/>
  <c r="AA18" i="33"/>
  <c r="Z18" i="33"/>
  <c r="AD17" i="33"/>
  <c r="AC17" i="33"/>
  <c r="AB17" i="33"/>
  <c r="AA17" i="33"/>
  <c r="Z17" i="33"/>
  <c r="AD15" i="33"/>
  <c r="AC15" i="33"/>
  <c r="AB15" i="33"/>
  <c r="AA15" i="33"/>
  <c r="Z15" i="33"/>
  <c r="AD14" i="33"/>
  <c r="AC14" i="33"/>
  <c r="AB14" i="33"/>
  <c r="AA14" i="33"/>
  <c r="Z14" i="33"/>
  <c r="AD12" i="33"/>
  <c r="AC12" i="33"/>
  <c r="AB12" i="33"/>
  <c r="AA12" i="33"/>
  <c r="Z12" i="33"/>
  <c r="AD11" i="33"/>
  <c r="AC11" i="33"/>
  <c r="AB11" i="33"/>
  <c r="AA11" i="33"/>
  <c r="Z11" i="33"/>
  <c r="AD9" i="33"/>
  <c r="AC9" i="33"/>
  <c r="AB9" i="33"/>
  <c r="AA9" i="33"/>
  <c r="Z9" i="33"/>
  <c r="AD8" i="33"/>
  <c r="AC8" i="33"/>
  <c r="AB8" i="33"/>
  <c r="AA8" i="33"/>
  <c r="Z8" i="33"/>
  <c r="AD6" i="33"/>
  <c r="AD5" i="33"/>
  <c r="AC6" i="33"/>
  <c r="AC5" i="33"/>
  <c r="AB6" i="33"/>
  <c r="AB5" i="33"/>
  <c r="AA6" i="33"/>
  <c r="AA5" i="33"/>
  <c r="Z6" i="33"/>
  <c r="Z5" i="33"/>
  <c r="Q7" i="33"/>
  <c r="Q8" i="33"/>
  <c r="Q9" i="33"/>
  <c r="Q10" i="33"/>
  <c r="Q11" i="33"/>
  <c r="Q12" i="33"/>
  <c r="Q13" i="33"/>
  <c r="Q6" i="33"/>
  <c r="C13" i="33"/>
  <c r="C7" i="33"/>
  <c r="C8" i="33"/>
  <c r="C9" i="33"/>
  <c r="C10" i="33"/>
  <c r="C11" i="33"/>
  <c r="C12" i="33"/>
  <c r="C6" i="33"/>
  <c r="J10" i="2"/>
  <c r="J13" i="2" s="1"/>
  <c r="J124" i="45"/>
  <c r="I124" i="45"/>
  <c r="J97" i="45"/>
  <c r="I97" i="45"/>
  <c r="J70" i="45"/>
  <c r="I70" i="45"/>
  <c r="J43" i="45"/>
  <c r="I43" i="45"/>
  <c r="J16" i="45"/>
  <c r="I16" i="45"/>
  <c r="J124" i="44"/>
  <c r="I124" i="44"/>
  <c r="J97" i="44"/>
  <c r="I97" i="44"/>
  <c r="J70" i="44"/>
  <c r="I70" i="44"/>
  <c r="J43" i="44"/>
  <c r="I43" i="44"/>
  <c r="J16" i="44"/>
  <c r="I16" i="44"/>
  <c r="J124" i="43"/>
  <c r="I124" i="43"/>
  <c r="J97" i="43"/>
  <c r="I97" i="43"/>
  <c r="J70" i="43"/>
  <c r="I70" i="43"/>
  <c r="J43" i="43"/>
  <c r="I43" i="43"/>
  <c r="J16" i="43"/>
  <c r="I16" i="43"/>
  <c r="J124" i="42"/>
  <c r="I124" i="42"/>
  <c r="J97" i="42"/>
  <c r="I97" i="42"/>
  <c r="J70" i="42"/>
  <c r="I70" i="42"/>
  <c r="J43" i="42"/>
  <c r="I43" i="42"/>
  <c r="J16" i="42"/>
  <c r="I16" i="42"/>
  <c r="J124" i="41"/>
  <c r="I124" i="41"/>
  <c r="J97" i="41"/>
  <c r="I97" i="41"/>
  <c r="J70" i="41"/>
  <c r="I70" i="41"/>
  <c r="J43" i="41"/>
  <c r="I43" i="41"/>
  <c r="J16" i="41"/>
  <c r="I16" i="41"/>
  <c r="J124" i="40"/>
  <c r="I124" i="40"/>
  <c r="J97" i="40"/>
  <c r="I97" i="40"/>
  <c r="J70" i="40"/>
  <c r="I70" i="40"/>
  <c r="J43" i="40"/>
  <c r="I43" i="40"/>
  <c r="J16" i="40"/>
  <c r="I16" i="40"/>
  <c r="J124" i="39"/>
  <c r="I124" i="39"/>
  <c r="J97" i="39"/>
  <c r="I97" i="39"/>
  <c r="J70" i="39"/>
  <c r="I70" i="39"/>
  <c r="J43" i="39"/>
  <c r="I43" i="39"/>
  <c r="J16" i="39"/>
  <c r="I16" i="39"/>
  <c r="J124" i="38"/>
  <c r="I124" i="38"/>
  <c r="J97" i="38"/>
  <c r="I97" i="38"/>
  <c r="J70" i="38"/>
  <c r="I70" i="38"/>
  <c r="J43" i="38"/>
  <c r="I43" i="38"/>
  <c r="J16" i="38"/>
  <c r="I16" i="38"/>
  <c r="J124" i="37"/>
  <c r="I124" i="37"/>
  <c r="J97" i="37"/>
  <c r="I97" i="37"/>
  <c r="J70" i="37"/>
  <c r="I70" i="37"/>
  <c r="J43" i="37"/>
  <c r="I43" i="37"/>
  <c r="J16" i="37"/>
  <c r="I16" i="37"/>
  <c r="J124" i="36"/>
  <c r="I124" i="36"/>
  <c r="J97" i="36"/>
  <c r="I97" i="36"/>
  <c r="J70" i="36"/>
  <c r="I70" i="36"/>
  <c r="J43" i="36"/>
  <c r="I43" i="36"/>
  <c r="J16" i="36"/>
  <c r="I16" i="36"/>
  <c r="J124" i="35"/>
  <c r="I124" i="35"/>
  <c r="J97" i="35"/>
  <c r="I97" i="35"/>
  <c r="J70" i="35"/>
  <c r="I70" i="35"/>
  <c r="J43" i="35"/>
  <c r="I43" i="35"/>
  <c r="J16" i="35"/>
  <c r="I16" i="35"/>
  <c r="J124" i="2"/>
  <c r="I124" i="2"/>
  <c r="J97" i="2"/>
  <c r="I97" i="2"/>
  <c r="J70" i="2"/>
  <c r="I70" i="2"/>
  <c r="J43" i="2"/>
  <c r="I43" i="2"/>
  <c r="J16" i="2"/>
  <c r="I16" i="2"/>
  <c r="I22" i="1"/>
  <c r="C129" i="45"/>
  <c r="C128" i="45"/>
  <c r="C127" i="45"/>
  <c r="C126" i="45"/>
  <c r="C125" i="45"/>
  <c r="C124" i="45"/>
  <c r="C102" i="45"/>
  <c r="C101" i="45"/>
  <c r="C100" i="45"/>
  <c r="C99" i="45"/>
  <c r="C98" i="45"/>
  <c r="C97" i="45"/>
  <c r="C75" i="45"/>
  <c r="C74" i="45"/>
  <c r="C73" i="45"/>
  <c r="C72" i="45"/>
  <c r="C71" i="45"/>
  <c r="C70" i="45"/>
  <c r="C48" i="45"/>
  <c r="C47" i="45"/>
  <c r="C46" i="45"/>
  <c r="C45" i="45"/>
  <c r="C44" i="45"/>
  <c r="C43" i="45"/>
  <c r="C21" i="45"/>
  <c r="C20" i="45"/>
  <c r="C19" i="45"/>
  <c r="C18" i="45"/>
  <c r="C17" i="45"/>
  <c r="C16" i="45"/>
  <c r="C129" i="44"/>
  <c r="C128" i="44"/>
  <c r="C127" i="44"/>
  <c r="C126" i="44"/>
  <c r="C125" i="44"/>
  <c r="C124" i="44"/>
  <c r="C102" i="44"/>
  <c r="C101" i="44"/>
  <c r="C100" i="44"/>
  <c r="C99" i="44"/>
  <c r="C98" i="44"/>
  <c r="C97" i="44"/>
  <c r="C75" i="44"/>
  <c r="C74" i="44"/>
  <c r="C73" i="44"/>
  <c r="C72" i="44"/>
  <c r="C71" i="44"/>
  <c r="C70" i="44"/>
  <c r="C48" i="44"/>
  <c r="C47" i="44"/>
  <c r="C46" i="44"/>
  <c r="C45" i="44"/>
  <c r="C44" i="44"/>
  <c r="C43" i="44"/>
  <c r="C21" i="44"/>
  <c r="C20" i="44"/>
  <c r="C19" i="44"/>
  <c r="C18" i="44"/>
  <c r="C17" i="44"/>
  <c r="C16" i="44"/>
  <c r="C129" i="43"/>
  <c r="C128" i="43"/>
  <c r="C127" i="43"/>
  <c r="C126" i="43"/>
  <c r="C125" i="43"/>
  <c r="C124" i="43"/>
  <c r="C102" i="43"/>
  <c r="C101" i="43"/>
  <c r="C100" i="43"/>
  <c r="C99" i="43"/>
  <c r="C98" i="43"/>
  <c r="C97" i="43"/>
  <c r="C75" i="43"/>
  <c r="C74" i="43"/>
  <c r="C73" i="43"/>
  <c r="C72" i="43"/>
  <c r="C71" i="43"/>
  <c r="C70" i="43"/>
  <c r="C48" i="43"/>
  <c r="C47" i="43"/>
  <c r="C46" i="43"/>
  <c r="C45" i="43"/>
  <c r="C44" i="43"/>
  <c r="C43" i="43"/>
  <c r="C21" i="43"/>
  <c r="C20" i="43"/>
  <c r="C19" i="43"/>
  <c r="C18" i="43"/>
  <c r="C17" i="43"/>
  <c r="C16" i="43"/>
  <c r="C129" i="42"/>
  <c r="C128" i="42"/>
  <c r="C127" i="42"/>
  <c r="C126" i="42"/>
  <c r="C125" i="42"/>
  <c r="C124" i="42"/>
  <c r="C102" i="42"/>
  <c r="C101" i="42"/>
  <c r="C100" i="42"/>
  <c r="C99" i="42"/>
  <c r="C98" i="42"/>
  <c r="C97" i="42"/>
  <c r="C75" i="42"/>
  <c r="C74" i="42"/>
  <c r="C73" i="42"/>
  <c r="C72" i="42"/>
  <c r="C71" i="42"/>
  <c r="C70" i="42"/>
  <c r="C48" i="42"/>
  <c r="C47" i="42"/>
  <c r="C46" i="42"/>
  <c r="C45" i="42"/>
  <c r="C44" i="42"/>
  <c r="C43" i="42"/>
  <c r="C21" i="42"/>
  <c r="C20" i="42"/>
  <c r="C19" i="42"/>
  <c r="C18" i="42"/>
  <c r="C17" i="42"/>
  <c r="C16" i="42"/>
  <c r="C129" i="41"/>
  <c r="C128" i="41"/>
  <c r="C127" i="41"/>
  <c r="C126" i="41"/>
  <c r="C125" i="41"/>
  <c r="C124" i="41"/>
  <c r="C102" i="41"/>
  <c r="C101" i="41"/>
  <c r="C100" i="41"/>
  <c r="C99" i="41"/>
  <c r="C98" i="41"/>
  <c r="C97" i="41"/>
  <c r="C75" i="41"/>
  <c r="C74" i="41"/>
  <c r="C73" i="41"/>
  <c r="C72" i="41"/>
  <c r="C71" i="41"/>
  <c r="C70" i="41"/>
  <c r="C48" i="41"/>
  <c r="C47" i="41"/>
  <c r="C46" i="41"/>
  <c r="C45" i="41"/>
  <c r="C44" i="41"/>
  <c r="C43" i="41"/>
  <c r="C21" i="41"/>
  <c r="C20" i="41"/>
  <c r="C19" i="41"/>
  <c r="C18" i="41"/>
  <c r="C17" i="41"/>
  <c r="C16" i="41"/>
  <c r="C129" i="40"/>
  <c r="C128" i="40"/>
  <c r="C127" i="40"/>
  <c r="C126" i="40"/>
  <c r="C125" i="40"/>
  <c r="C124" i="40"/>
  <c r="C102" i="40"/>
  <c r="C101" i="40"/>
  <c r="C100" i="40"/>
  <c r="C99" i="40"/>
  <c r="C98" i="40"/>
  <c r="C97" i="40"/>
  <c r="C75" i="40"/>
  <c r="C74" i="40"/>
  <c r="C73" i="40"/>
  <c r="C72" i="40"/>
  <c r="C71" i="40"/>
  <c r="C70" i="40"/>
  <c r="C48" i="40"/>
  <c r="C47" i="40"/>
  <c r="C46" i="40"/>
  <c r="C45" i="40"/>
  <c r="C44" i="40"/>
  <c r="C43" i="40"/>
  <c r="C21" i="40"/>
  <c r="C20" i="40"/>
  <c r="C19" i="40"/>
  <c r="C18" i="40"/>
  <c r="C17" i="40"/>
  <c r="C16" i="40"/>
  <c r="C129" i="39"/>
  <c r="C128" i="39"/>
  <c r="C127" i="39"/>
  <c r="C126" i="39"/>
  <c r="C125" i="39"/>
  <c r="C124" i="39"/>
  <c r="C102" i="39"/>
  <c r="C101" i="39"/>
  <c r="C100" i="39"/>
  <c r="C99" i="39"/>
  <c r="C98" i="39"/>
  <c r="C97" i="39"/>
  <c r="C75" i="39"/>
  <c r="C74" i="39"/>
  <c r="C73" i="39"/>
  <c r="C72" i="39"/>
  <c r="C71" i="39"/>
  <c r="C70" i="39"/>
  <c r="C48" i="39"/>
  <c r="C47" i="39"/>
  <c r="C46" i="39"/>
  <c r="C45" i="39"/>
  <c r="C44" i="39"/>
  <c r="C43" i="39"/>
  <c r="C21" i="39"/>
  <c r="C20" i="39"/>
  <c r="C19" i="39"/>
  <c r="C18" i="39"/>
  <c r="C17" i="39"/>
  <c r="C16" i="39"/>
  <c r="C129" i="38"/>
  <c r="C128" i="38"/>
  <c r="C127" i="38"/>
  <c r="C126" i="38"/>
  <c r="C125" i="38"/>
  <c r="C124" i="38"/>
  <c r="C102" i="38"/>
  <c r="C101" i="38"/>
  <c r="C100" i="38"/>
  <c r="C99" i="38"/>
  <c r="C98" i="38"/>
  <c r="C97" i="38"/>
  <c r="C75" i="38"/>
  <c r="C74" i="38"/>
  <c r="C73" i="38"/>
  <c r="C72" i="38"/>
  <c r="C71" i="38"/>
  <c r="C70" i="38"/>
  <c r="C48" i="38"/>
  <c r="C47" i="38"/>
  <c r="C46" i="38"/>
  <c r="C45" i="38"/>
  <c r="C44" i="38"/>
  <c r="C43" i="38"/>
  <c r="C21" i="38"/>
  <c r="C20" i="38"/>
  <c r="C19" i="38"/>
  <c r="C18" i="38"/>
  <c r="C17" i="38"/>
  <c r="C16" i="38"/>
  <c r="C129" i="37"/>
  <c r="C128" i="37"/>
  <c r="C127" i="37"/>
  <c r="C126" i="37"/>
  <c r="C125" i="37"/>
  <c r="C124" i="37"/>
  <c r="C102" i="37"/>
  <c r="C101" i="37"/>
  <c r="C100" i="37"/>
  <c r="C99" i="37"/>
  <c r="C98" i="37"/>
  <c r="C97" i="37"/>
  <c r="C75" i="37"/>
  <c r="C74" i="37"/>
  <c r="C73" i="37"/>
  <c r="C72" i="37"/>
  <c r="C71" i="37"/>
  <c r="C70" i="37"/>
  <c r="C48" i="37"/>
  <c r="C47" i="37"/>
  <c r="C46" i="37"/>
  <c r="C45" i="37"/>
  <c r="C44" i="37"/>
  <c r="C43" i="37"/>
  <c r="C21" i="37"/>
  <c r="C20" i="37"/>
  <c r="C19" i="37"/>
  <c r="C18" i="37"/>
  <c r="C17" i="37"/>
  <c r="C16" i="37"/>
  <c r="C129" i="36"/>
  <c r="C128" i="36"/>
  <c r="C127" i="36"/>
  <c r="C126" i="36"/>
  <c r="C125" i="36"/>
  <c r="C124" i="36"/>
  <c r="C102" i="36"/>
  <c r="C101" i="36"/>
  <c r="C100" i="36"/>
  <c r="C99" i="36"/>
  <c r="C98" i="36"/>
  <c r="C97" i="36"/>
  <c r="C75" i="36"/>
  <c r="C74" i="36"/>
  <c r="C73" i="36"/>
  <c r="C72" i="36"/>
  <c r="C71" i="36"/>
  <c r="C70" i="36"/>
  <c r="C48" i="36"/>
  <c r="C47" i="36"/>
  <c r="C46" i="36"/>
  <c r="C45" i="36"/>
  <c r="C44" i="36"/>
  <c r="C43" i="36"/>
  <c r="C21" i="36"/>
  <c r="C20" i="36"/>
  <c r="C19" i="36"/>
  <c r="C18" i="36"/>
  <c r="C17" i="36"/>
  <c r="C16" i="36"/>
  <c r="C129" i="35"/>
  <c r="C128" i="35"/>
  <c r="C127" i="35"/>
  <c r="C126" i="35"/>
  <c r="C125" i="35"/>
  <c r="C124" i="35"/>
  <c r="C102" i="35"/>
  <c r="C101" i="35"/>
  <c r="C100" i="35"/>
  <c r="C99" i="35"/>
  <c r="C98" i="35"/>
  <c r="C97" i="35"/>
  <c r="C75" i="35"/>
  <c r="C74" i="35"/>
  <c r="C73" i="35"/>
  <c r="C72" i="35"/>
  <c r="C71" i="35"/>
  <c r="C70" i="35"/>
  <c r="C48" i="35"/>
  <c r="C47" i="35"/>
  <c r="C46" i="35"/>
  <c r="C45" i="35"/>
  <c r="C44" i="35"/>
  <c r="C43" i="35"/>
  <c r="C21" i="35"/>
  <c r="C20" i="35"/>
  <c r="C19" i="35"/>
  <c r="C18" i="35"/>
  <c r="C17" i="35"/>
  <c r="C16" i="35"/>
  <c r="AI100" i="33"/>
  <c r="AI99" i="33"/>
  <c r="AI98" i="33"/>
  <c r="AI97" i="33"/>
  <c r="AI96" i="33"/>
  <c r="AI95" i="33"/>
  <c r="AI94" i="33"/>
  <c r="AI93" i="33"/>
  <c r="AI92" i="33"/>
  <c r="AI91" i="33"/>
  <c r="AI90" i="33"/>
  <c r="AI89" i="33"/>
  <c r="AI88" i="33"/>
  <c r="AI87" i="33"/>
  <c r="AI86" i="33"/>
  <c r="AI85" i="33"/>
  <c r="AI84" i="33"/>
  <c r="AI83" i="33"/>
  <c r="AI82" i="33"/>
  <c r="AI81" i="33"/>
  <c r="AI80" i="33"/>
  <c r="AI79" i="33"/>
  <c r="AI78" i="33"/>
  <c r="AI77" i="33"/>
  <c r="AI76" i="33"/>
  <c r="AI75" i="33"/>
  <c r="AI74" i="33"/>
  <c r="AI73" i="33"/>
  <c r="AI72" i="33"/>
  <c r="AI71" i="33"/>
  <c r="AI70" i="33"/>
  <c r="AI69" i="33"/>
  <c r="AI68" i="33"/>
  <c r="AI67" i="33"/>
  <c r="AI66" i="33"/>
  <c r="AI65" i="33"/>
  <c r="AI64" i="33"/>
  <c r="AI63" i="33"/>
  <c r="AI62" i="33"/>
  <c r="AI61" i="33"/>
  <c r="AI60" i="33"/>
  <c r="AI59" i="33"/>
  <c r="AI58" i="33"/>
  <c r="AI57" i="33"/>
  <c r="AI56" i="33"/>
  <c r="AI55" i="33"/>
  <c r="AI54" i="33"/>
  <c r="AI53" i="33"/>
  <c r="AI52" i="33"/>
  <c r="AI51" i="33"/>
  <c r="AI50" i="33"/>
  <c r="AI49" i="33"/>
  <c r="AI48" i="33"/>
  <c r="AI47" i="33"/>
  <c r="AI46" i="33"/>
  <c r="AI45" i="33"/>
  <c r="AI44" i="33"/>
  <c r="AI43" i="33"/>
  <c r="AI42" i="33"/>
  <c r="AI41" i="33"/>
  <c r="AI40" i="33"/>
  <c r="AI39" i="33"/>
  <c r="AI38" i="33"/>
  <c r="AI37" i="33"/>
  <c r="AI36" i="33"/>
  <c r="AI35" i="33"/>
  <c r="AI34" i="33"/>
  <c r="AI33" i="33"/>
  <c r="AI32" i="33"/>
  <c r="AI31" i="33"/>
  <c r="AI30" i="33"/>
  <c r="AI29" i="33"/>
  <c r="AI28" i="33"/>
  <c r="AI27" i="33"/>
  <c r="AI26" i="33"/>
  <c r="AI25" i="33"/>
  <c r="AI24" i="33"/>
  <c r="AI23" i="33"/>
  <c r="AI22" i="33"/>
  <c r="AI21" i="33"/>
  <c r="AI20" i="33"/>
  <c r="AI19" i="33"/>
  <c r="AI18" i="33"/>
  <c r="AI17" i="33"/>
  <c r="AI16" i="33"/>
  <c r="AI15" i="33"/>
  <c r="AI14" i="33"/>
  <c r="AI13" i="33"/>
  <c r="U40" i="33" l="1"/>
  <c r="U39" i="33"/>
  <c r="U38" i="33"/>
  <c r="U36" i="33"/>
  <c r="U37" i="33"/>
  <c r="U35" i="33"/>
  <c r="U34" i="33"/>
  <c r="U33" i="33"/>
  <c r="S33" i="33" s="1"/>
  <c r="U32" i="33"/>
  <c r="U31" i="33"/>
  <c r="U30" i="33"/>
  <c r="U29" i="33"/>
  <c r="U28" i="33"/>
  <c r="U27" i="33"/>
  <c r="U26" i="33"/>
  <c r="U25" i="33"/>
  <c r="S25" i="33" s="1"/>
  <c r="U24" i="33"/>
  <c r="U23" i="33"/>
  <c r="U22" i="33"/>
  <c r="U21" i="33"/>
  <c r="U20" i="33"/>
  <c r="U19" i="33"/>
  <c r="U18" i="33"/>
  <c r="U17" i="33"/>
  <c r="S17" i="33" s="1"/>
  <c r="U15" i="33"/>
  <c r="U16" i="33"/>
  <c r="U14" i="33"/>
  <c r="U12" i="33"/>
  <c r="U13" i="33"/>
  <c r="U11" i="33"/>
  <c r="U9" i="33"/>
  <c r="U10" i="33"/>
  <c r="U8" i="33"/>
  <c r="U7" i="33"/>
  <c r="U6" i="33"/>
  <c r="U5" i="33"/>
  <c r="D19" i="15"/>
  <c r="D18" i="15"/>
  <c r="D17" i="15"/>
  <c r="D16" i="15"/>
  <c r="D15" i="15"/>
  <c r="D14" i="15"/>
  <c r="D13" i="15"/>
  <c r="D12" i="15"/>
  <c r="D11" i="15"/>
  <c r="D10" i="15"/>
  <c r="D9" i="15"/>
  <c r="D8" i="15"/>
  <c r="K6" i="33" a="1"/>
  <c r="K6" i="33" s="1"/>
  <c r="K7" i="33" a="1"/>
  <c r="K7" i="33" s="1"/>
  <c r="K8" i="33" a="1"/>
  <c r="K8" i="33" s="1"/>
  <c r="K9" i="33" a="1"/>
  <c r="K9" i="33" s="1"/>
  <c r="K10" i="33" a="1"/>
  <c r="K10" i="33" s="1"/>
  <c r="K11" i="33" a="1"/>
  <c r="K11" i="33" s="1"/>
  <c r="K12" i="33" a="1"/>
  <c r="K12" i="33" s="1"/>
  <c r="K5" i="33" a="1"/>
  <c r="K5" i="33" s="1"/>
  <c r="N5" i="33"/>
  <c r="P7" i="33"/>
  <c r="P8" i="33"/>
  <c r="P9" i="33"/>
  <c r="P10" i="33"/>
  <c r="P11" i="33"/>
  <c r="P12" i="33"/>
  <c r="P13" i="33"/>
  <c r="P6" i="33"/>
  <c r="C13" i="45"/>
  <c r="C13" i="44"/>
  <c r="C13" i="43"/>
  <c r="C13" i="42"/>
  <c r="C13" i="41"/>
  <c r="C13" i="40"/>
  <c r="C13" i="39"/>
  <c r="C13" i="38"/>
  <c r="C13" i="37"/>
  <c r="C13" i="36"/>
  <c r="C13" i="35"/>
  <c r="C13" i="2"/>
  <c r="X40" i="33"/>
  <c r="X39" i="33"/>
  <c r="X38" i="33"/>
  <c r="X37" i="33"/>
  <c r="X36" i="33"/>
  <c r="X35" i="33"/>
  <c r="X34" i="33"/>
  <c r="X33" i="33"/>
  <c r="X32" i="33"/>
  <c r="X31" i="33"/>
  <c r="X30" i="33"/>
  <c r="X29" i="33"/>
  <c r="X28" i="33"/>
  <c r="X27" i="33"/>
  <c r="X26" i="33"/>
  <c r="X25" i="33"/>
  <c r="X24" i="33"/>
  <c r="X23" i="33"/>
  <c r="X22" i="33"/>
  <c r="X21" i="33"/>
  <c r="X20" i="33"/>
  <c r="X19" i="33"/>
  <c r="X18" i="33"/>
  <c r="X17" i="33"/>
  <c r="X16" i="33"/>
  <c r="X15" i="33"/>
  <c r="X14" i="33"/>
  <c r="X13" i="33"/>
  <c r="X12" i="33"/>
  <c r="X11" i="33"/>
  <c r="X10" i="33"/>
  <c r="X9" i="33"/>
  <c r="X8" i="33"/>
  <c r="X7" i="33"/>
  <c r="X6" i="33"/>
  <c r="X5" i="33"/>
  <c r="V40" i="33"/>
  <c r="V39" i="33"/>
  <c r="V38" i="33"/>
  <c r="V37" i="33"/>
  <c r="V36" i="33"/>
  <c r="V35" i="33"/>
  <c r="V34" i="33"/>
  <c r="V33" i="33"/>
  <c r="V32" i="33"/>
  <c r="V31" i="33"/>
  <c r="V30" i="33"/>
  <c r="V29" i="33"/>
  <c r="V28" i="33"/>
  <c r="V27" i="33"/>
  <c r="V26" i="33"/>
  <c r="V25" i="33"/>
  <c r="V24" i="33"/>
  <c r="V23" i="33"/>
  <c r="V22" i="33"/>
  <c r="V21" i="33"/>
  <c r="V20" i="33"/>
  <c r="V19" i="33"/>
  <c r="V18" i="33"/>
  <c r="V17" i="33"/>
  <c r="V16" i="33"/>
  <c r="V15" i="33"/>
  <c r="V14" i="33"/>
  <c r="V13" i="33"/>
  <c r="V12" i="33"/>
  <c r="V11" i="33"/>
  <c r="V10" i="33"/>
  <c r="V9" i="33"/>
  <c r="V8" i="33"/>
  <c r="V7" i="33"/>
  <c r="V6" i="33"/>
  <c r="V5" i="33"/>
  <c r="F6" i="33" s="1" a="1"/>
  <c r="F6" i="33" s="1"/>
  <c r="W32" i="33"/>
  <c r="E19" i="15"/>
  <c r="E18" i="15"/>
  <c r="E17" i="15"/>
  <c r="E16" i="15"/>
  <c r="E15" i="15"/>
  <c r="E14" i="15"/>
  <c r="E13" i="15"/>
  <c r="E12" i="15"/>
  <c r="E11" i="15"/>
  <c r="E10" i="15"/>
  <c r="E9" i="15"/>
  <c r="W40" i="33"/>
  <c r="W39" i="33"/>
  <c r="W38" i="33"/>
  <c r="W37" i="33"/>
  <c r="W36" i="33"/>
  <c r="W35" i="33"/>
  <c r="W34" i="33"/>
  <c r="W33" i="33"/>
  <c r="W31" i="33"/>
  <c r="W30" i="33"/>
  <c r="W29" i="33"/>
  <c r="W28" i="33"/>
  <c r="W27" i="33"/>
  <c r="W26" i="33"/>
  <c r="W25" i="33"/>
  <c r="W24" i="33"/>
  <c r="W23" i="33"/>
  <c r="W22" i="33"/>
  <c r="W21" i="33"/>
  <c r="W20" i="33"/>
  <c r="W19" i="33"/>
  <c r="W18" i="33"/>
  <c r="W17" i="33"/>
  <c r="W16" i="33"/>
  <c r="W15" i="33"/>
  <c r="W14" i="33"/>
  <c r="W13" i="33"/>
  <c r="W12" i="33"/>
  <c r="W11" i="33"/>
  <c r="W10" i="33"/>
  <c r="W9" i="33"/>
  <c r="W8" i="33"/>
  <c r="H129" i="45"/>
  <c r="H128" i="45"/>
  <c r="H127" i="45"/>
  <c r="H126" i="45"/>
  <c r="H125" i="45"/>
  <c r="H124" i="45"/>
  <c r="H102" i="45"/>
  <c r="H101" i="45"/>
  <c r="H100" i="45"/>
  <c r="H99" i="45"/>
  <c r="H98" i="45"/>
  <c r="H97" i="45"/>
  <c r="H75" i="45"/>
  <c r="H74" i="45"/>
  <c r="H73" i="45"/>
  <c r="H72" i="45"/>
  <c r="H71" i="45"/>
  <c r="H70" i="45"/>
  <c r="H48" i="45"/>
  <c r="H47" i="45"/>
  <c r="H46" i="45"/>
  <c r="H45" i="45"/>
  <c r="H44" i="45"/>
  <c r="H43" i="45"/>
  <c r="H21" i="45"/>
  <c r="H20" i="45"/>
  <c r="H19" i="45"/>
  <c r="H18" i="45"/>
  <c r="H17" i="45"/>
  <c r="H16" i="45"/>
  <c r="C7" i="45"/>
  <c r="H129" i="44"/>
  <c r="H128" i="44"/>
  <c r="H127" i="44"/>
  <c r="H126" i="44"/>
  <c r="H125" i="44"/>
  <c r="H124" i="44"/>
  <c r="H102" i="44"/>
  <c r="H101" i="44"/>
  <c r="H100" i="44"/>
  <c r="H99" i="44"/>
  <c r="H98" i="44"/>
  <c r="H97" i="44"/>
  <c r="H75" i="44"/>
  <c r="H74" i="44"/>
  <c r="H73" i="44"/>
  <c r="H72" i="44"/>
  <c r="H71" i="44"/>
  <c r="H70" i="44"/>
  <c r="H48" i="44"/>
  <c r="H47" i="44"/>
  <c r="H46" i="44"/>
  <c r="H45" i="44"/>
  <c r="H44" i="44"/>
  <c r="H43" i="44"/>
  <c r="H21" i="44"/>
  <c r="H20" i="44"/>
  <c r="H19" i="44"/>
  <c r="H18" i="44"/>
  <c r="H17" i="44"/>
  <c r="H16" i="44"/>
  <c r="C7" i="44"/>
  <c r="H129" i="43"/>
  <c r="H128" i="43"/>
  <c r="H127" i="43"/>
  <c r="H126" i="43"/>
  <c r="H125" i="43"/>
  <c r="H124" i="43"/>
  <c r="H102" i="43"/>
  <c r="H101" i="43"/>
  <c r="H100" i="43"/>
  <c r="H99" i="43"/>
  <c r="H98" i="43"/>
  <c r="H97" i="43"/>
  <c r="H75" i="43"/>
  <c r="H74" i="43"/>
  <c r="H73" i="43"/>
  <c r="H72" i="43"/>
  <c r="H71" i="43"/>
  <c r="H70" i="43"/>
  <c r="H48" i="43"/>
  <c r="H47" i="43"/>
  <c r="H46" i="43"/>
  <c r="H45" i="43"/>
  <c r="H44" i="43"/>
  <c r="H43" i="43"/>
  <c r="H21" i="43"/>
  <c r="H20" i="43"/>
  <c r="H19" i="43"/>
  <c r="H18" i="43"/>
  <c r="H17" i="43"/>
  <c r="H16" i="43"/>
  <c r="C7" i="43"/>
  <c r="H129" i="42"/>
  <c r="H128" i="42"/>
  <c r="H127" i="42"/>
  <c r="H126" i="42"/>
  <c r="H125" i="42"/>
  <c r="H124" i="42"/>
  <c r="H102" i="42"/>
  <c r="H101" i="42"/>
  <c r="H100" i="42"/>
  <c r="H99" i="42"/>
  <c r="H98" i="42"/>
  <c r="H97" i="42"/>
  <c r="H75" i="42"/>
  <c r="H74" i="42"/>
  <c r="H73" i="42"/>
  <c r="H72" i="42"/>
  <c r="H71" i="42"/>
  <c r="H70" i="42"/>
  <c r="H48" i="42"/>
  <c r="H47" i="42"/>
  <c r="H46" i="42"/>
  <c r="H45" i="42"/>
  <c r="H44" i="42"/>
  <c r="H43" i="42"/>
  <c r="H21" i="42"/>
  <c r="H20" i="42"/>
  <c r="H19" i="42"/>
  <c r="H18" i="42"/>
  <c r="H17" i="42"/>
  <c r="H16" i="42"/>
  <c r="C7" i="42"/>
  <c r="H129" i="41"/>
  <c r="H128" i="41"/>
  <c r="H127" i="41"/>
  <c r="H126" i="41"/>
  <c r="H125" i="41"/>
  <c r="H124" i="41"/>
  <c r="H102" i="41"/>
  <c r="H101" i="41"/>
  <c r="H100" i="41"/>
  <c r="H99" i="41"/>
  <c r="H98" i="41"/>
  <c r="H97" i="41"/>
  <c r="H75" i="41"/>
  <c r="H74" i="41"/>
  <c r="H73" i="41"/>
  <c r="H72" i="41"/>
  <c r="H71" i="41"/>
  <c r="H70" i="41"/>
  <c r="H48" i="41"/>
  <c r="H47" i="41"/>
  <c r="H46" i="41"/>
  <c r="H45" i="41"/>
  <c r="H44" i="41"/>
  <c r="H43" i="41"/>
  <c r="H21" i="41"/>
  <c r="H20" i="41"/>
  <c r="H19" i="41"/>
  <c r="H18" i="41"/>
  <c r="H17" i="41"/>
  <c r="H16" i="41"/>
  <c r="C7" i="41"/>
  <c r="H129" i="40"/>
  <c r="H128" i="40"/>
  <c r="H127" i="40"/>
  <c r="H126" i="40"/>
  <c r="H125" i="40"/>
  <c r="H124" i="40"/>
  <c r="H102" i="40"/>
  <c r="H101" i="40"/>
  <c r="H100" i="40"/>
  <c r="H99" i="40"/>
  <c r="H98" i="40"/>
  <c r="H97" i="40"/>
  <c r="H75" i="40"/>
  <c r="H74" i="40"/>
  <c r="H73" i="40"/>
  <c r="H72" i="40"/>
  <c r="H71" i="40"/>
  <c r="H70" i="40"/>
  <c r="H48" i="40"/>
  <c r="H47" i="40"/>
  <c r="H46" i="40"/>
  <c r="H45" i="40"/>
  <c r="H44" i="40"/>
  <c r="H43" i="40"/>
  <c r="H21" i="40"/>
  <c r="H20" i="40"/>
  <c r="H19" i="40"/>
  <c r="H18" i="40"/>
  <c r="H17" i="40"/>
  <c r="H16" i="40"/>
  <c r="C7" i="40"/>
  <c r="H129" i="39"/>
  <c r="H128" i="39"/>
  <c r="H127" i="39"/>
  <c r="H126" i="39"/>
  <c r="H125" i="39"/>
  <c r="H124" i="39"/>
  <c r="H102" i="39"/>
  <c r="H101" i="39"/>
  <c r="H100" i="39"/>
  <c r="H99" i="39"/>
  <c r="H98" i="39"/>
  <c r="H97" i="39"/>
  <c r="H75" i="39"/>
  <c r="H74" i="39"/>
  <c r="H73" i="39"/>
  <c r="H72" i="39"/>
  <c r="H71" i="39"/>
  <c r="H70" i="39"/>
  <c r="H48" i="39"/>
  <c r="H47" i="39"/>
  <c r="H46" i="39"/>
  <c r="H45" i="39"/>
  <c r="H44" i="39"/>
  <c r="H43" i="39"/>
  <c r="H21" i="39"/>
  <c r="H20" i="39"/>
  <c r="H19" i="39"/>
  <c r="H18" i="39"/>
  <c r="H17" i="39"/>
  <c r="H16" i="39"/>
  <c r="C7" i="39"/>
  <c r="H129" i="38"/>
  <c r="H128" i="38"/>
  <c r="H127" i="38"/>
  <c r="H126" i="38"/>
  <c r="H125" i="38"/>
  <c r="H124" i="38"/>
  <c r="H102" i="38"/>
  <c r="H101" i="38"/>
  <c r="H100" i="38"/>
  <c r="H99" i="38"/>
  <c r="H98" i="38"/>
  <c r="H97" i="38"/>
  <c r="H75" i="38"/>
  <c r="H74" i="38"/>
  <c r="H73" i="38"/>
  <c r="H72" i="38"/>
  <c r="H71" i="38"/>
  <c r="H70" i="38"/>
  <c r="H48" i="38"/>
  <c r="H47" i="38"/>
  <c r="H46" i="38"/>
  <c r="H45" i="38"/>
  <c r="H44" i="38"/>
  <c r="H43" i="38"/>
  <c r="H21" i="38"/>
  <c r="H20" i="38"/>
  <c r="H19" i="38"/>
  <c r="H18" i="38"/>
  <c r="H17" i="38"/>
  <c r="H16" i="38"/>
  <c r="C7" i="38"/>
  <c r="H129" i="37"/>
  <c r="H128" i="37"/>
  <c r="H127" i="37"/>
  <c r="H126" i="37"/>
  <c r="H125" i="37"/>
  <c r="H124" i="37"/>
  <c r="H102" i="37"/>
  <c r="H101" i="37"/>
  <c r="H100" i="37"/>
  <c r="H99" i="37"/>
  <c r="H98" i="37"/>
  <c r="H97" i="37"/>
  <c r="H75" i="37"/>
  <c r="H74" i="37"/>
  <c r="H73" i="37"/>
  <c r="H72" i="37"/>
  <c r="H71" i="37"/>
  <c r="H70" i="37"/>
  <c r="H48" i="37"/>
  <c r="H47" i="37"/>
  <c r="H46" i="37"/>
  <c r="H45" i="37"/>
  <c r="H44" i="37"/>
  <c r="H43" i="37"/>
  <c r="H21" i="37"/>
  <c r="H20" i="37"/>
  <c r="H19" i="37"/>
  <c r="H18" i="37"/>
  <c r="H17" i="37"/>
  <c r="H16" i="37"/>
  <c r="C7" i="37"/>
  <c r="H129" i="36"/>
  <c r="H128" i="36"/>
  <c r="H127" i="36"/>
  <c r="H126" i="36"/>
  <c r="H125" i="36"/>
  <c r="H124" i="36"/>
  <c r="H102" i="36"/>
  <c r="H101" i="36"/>
  <c r="H100" i="36"/>
  <c r="H99" i="36"/>
  <c r="H98" i="36"/>
  <c r="H97" i="36"/>
  <c r="H75" i="36"/>
  <c r="H74" i="36"/>
  <c r="H73" i="36"/>
  <c r="H72" i="36"/>
  <c r="H71" i="36"/>
  <c r="H70" i="36"/>
  <c r="H48" i="36"/>
  <c r="H47" i="36"/>
  <c r="H46" i="36"/>
  <c r="H45" i="36"/>
  <c r="H44" i="36"/>
  <c r="H43" i="36"/>
  <c r="H21" i="36"/>
  <c r="H20" i="36"/>
  <c r="H19" i="36"/>
  <c r="H18" i="36"/>
  <c r="H17" i="36"/>
  <c r="H16" i="36"/>
  <c r="C7" i="36"/>
  <c r="H129" i="35"/>
  <c r="H128" i="35"/>
  <c r="H127" i="35"/>
  <c r="H126" i="35"/>
  <c r="H125" i="35"/>
  <c r="H124" i="35"/>
  <c r="H102" i="35"/>
  <c r="H101" i="35"/>
  <c r="H100" i="35"/>
  <c r="H99" i="35"/>
  <c r="H98" i="35"/>
  <c r="H97" i="35"/>
  <c r="H75" i="35"/>
  <c r="H74" i="35"/>
  <c r="H73" i="35"/>
  <c r="H72" i="35"/>
  <c r="H71" i="35"/>
  <c r="H70" i="35"/>
  <c r="H48" i="35"/>
  <c r="H47" i="35"/>
  <c r="H46" i="35"/>
  <c r="H45" i="35"/>
  <c r="H44" i="35"/>
  <c r="H43" i="35"/>
  <c r="H21" i="35"/>
  <c r="H20" i="35"/>
  <c r="H19" i="35"/>
  <c r="H18" i="35"/>
  <c r="H17" i="35"/>
  <c r="H16" i="35"/>
  <c r="C7" i="35"/>
  <c r="P5" i="33"/>
  <c r="S10" i="33" l="1"/>
  <c r="S29" i="33"/>
  <c r="S18" i="33"/>
  <c r="S26" i="33"/>
  <c r="S34" i="33"/>
  <c r="S22" i="33"/>
  <c r="S31" i="33"/>
  <c r="S21" i="33"/>
  <c r="S30" i="33"/>
  <c r="S11" i="33"/>
  <c r="S19" i="33"/>
  <c r="S27" i="33"/>
  <c r="S35" i="33"/>
  <c r="S20" i="33"/>
  <c r="S37" i="33"/>
  <c r="S12" i="33"/>
  <c r="S36" i="33"/>
  <c r="S9" i="33"/>
  <c r="S14" i="33"/>
  <c r="S38" i="33"/>
  <c r="S28" i="33"/>
  <c r="S16" i="33"/>
  <c r="S39" i="33"/>
  <c r="S13" i="33"/>
  <c r="S8" i="33"/>
  <c r="S15" i="33"/>
  <c r="S32" i="33"/>
  <c r="S40" i="33"/>
  <c r="F7" i="33" a="1"/>
  <c r="F7" i="33" s="1"/>
  <c r="F8" i="33" s="1" a="1"/>
  <c r="F8" i="33" s="1"/>
  <c r="S23" i="33"/>
  <c r="S24" i="33"/>
  <c r="J4" i="33"/>
  <c r="AA28" i="33"/>
  <c r="P4" i="33"/>
  <c r="J10" i="45"/>
  <c r="J13" i="45" s="1"/>
  <c r="J10" i="44"/>
  <c r="J13" i="44" s="1"/>
  <c r="J10" i="43"/>
  <c r="J13" i="43" s="1"/>
  <c r="J10" i="42"/>
  <c r="J13" i="42" s="1"/>
  <c r="J10" i="41"/>
  <c r="J13" i="41" s="1"/>
  <c r="J10" i="40"/>
  <c r="J13" i="40" s="1"/>
  <c r="J10" i="39"/>
  <c r="J13" i="39" s="1"/>
  <c r="J10" i="38"/>
  <c r="J10" i="37"/>
  <c r="J10" i="36"/>
  <c r="J10" i="35"/>
  <c r="AB40" i="33" l="1"/>
  <c r="AA37" i="33"/>
  <c r="AA34" i="33"/>
  <c r="AD31" i="33"/>
  <c r="AC25" i="33"/>
  <c r="AD19" i="33"/>
  <c r="J13" i="38"/>
  <c r="F12" i="15" s="1"/>
  <c r="J13" i="37"/>
  <c r="F11" i="15" s="1"/>
  <c r="AB13" i="33"/>
  <c r="J13" i="36"/>
  <c r="F10" i="15" s="1"/>
  <c r="J13" i="35"/>
  <c r="F9" i="15" s="1"/>
  <c r="AB37" i="33"/>
  <c r="AC37" i="33"/>
  <c r="AD13" i="33"/>
  <c r="AC28" i="33"/>
  <c r="AB19" i="33"/>
  <c r="AD28" i="33"/>
  <c r="AB28" i="33"/>
  <c r="AC31" i="33"/>
  <c r="AC22" i="33"/>
  <c r="AD40" i="33"/>
  <c r="AA40" i="33"/>
  <c r="AA16" i="33"/>
  <c r="AE21" i="33"/>
  <c r="AE29" i="33"/>
  <c r="Z10" i="33"/>
  <c r="Z22" i="33"/>
  <c r="AE20" i="33"/>
  <c r="AA22" i="33"/>
  <c r="AD25" i="33"/>
  <c r="AE18" i="33"/>
  <c r="Z37" i="33"/>
  <c r="AE35" i="33"/>
  <c r="AB22" i="33"/>
  <c r="AB31" i="33"/>
  <c r="AA25" i="33"/>
  <c r="Z28" i="33"/>
  <c r="AE26" i="33"/>
  <c r="AC34" i="33"/>
  <c r="AE36" i="33"/>
  <c r="AE17" i="33"/>
  <c r="AD16" i="33"/>
  <c r="AC40" i="33"/>
  <c r="AE24" i="33"/>
  <c r="Z40" i="33"/>
  <c r="AE38" i="33"/>
  <c r="AA31" i="33"/>
  <c r="Z34" i="33"/>
  <c r="AE32" i="33"/>
  <c r="Z25" i="33"/>
  <c r="AE23" i="33"/>
  <c r="AB34" i="33"/>
  <c r="AA10" i="33"/>
  <c r="AE30" i="33"/>
  <c r="AE33" i="33"/>
  <c r="AE27" i="33"/>
  <c r="AE39" i="33"/>
  <c r="AC16" i="33"/>
  <c r="AC10" i="33"/>
  <c r="F9" i="33" a="1"/>
  <c r="F9" i="33" s="1"/>
  <c r="F10" i="33" s="1" a="1"/>
  <c r="F10" i="33" s="1"/>
  <c r="AB25" i="33"/>
  <c r="AD37" i="33"/>
  <c r="Z19" i="33"/>
  <c r="AD22" i="33"/>
  <c r="AC19" i="33"/>
  <c r="AC13" i="33"/>
  <c r="AA13" i="33"/>
  <c r="AD34" i="33"/>
  <c r="AB10" i="33"/>
  <c r="AA19" i="33"/>
  <c r="AD10" i="33"/>
  <c r="F18" i="15"/>
  <c r="F17" i="15"/>
  <c r="Z31" i="33"/>
  <c r="F15" i="15"/>
  <c r="F14" i="15"/>
  <c r="AB16" i="33"/>
  <c r="Z16" i="33"/>
  <c r="Z13" i="33"/>
  <c r="F19" i="15"/>
  <c r="AE15" i="33"/>
  <c r="F16" i="15"/>
  <c r="F13" i="15"/>
  <c r="AE14" i="33"/>
  <c r="AE8" i="33"/>
  <c r="AE11" i="33"/>
  <c r="AE9" i="33"/>
  <c r="AE12" i="33"/>
  <c r="AE22" i="33" l="1"/>
  <c r="AE25" i="33"/>
  <c r="AE34" i="33"/>
  <c r="AE13" i="33"/>
  <c r="AE31" i="33"/>
  <c r="AE16" i="33"/>
  <c r="AE40" i="33"/>
  <c r="AE19" i="33"/>
  <c r="AE37" i="33"/>
  <c r="AE10" i="33"/>
  <c r="AE28" i="33"/>
  <c r="F11" i="33" a="1"/>
  <c r="F11" i="33" s="1"/>
  <c r="F12" i="33" s="1" a="1"/>
  <c r="F12" i="33" s="1"/>
  <c r="B7" i="33"/>
  <c r="B8" i="33"/>
  <c r="B9" i="33"/>
  <c r="B10" i="33"/>
  <c r="B11" i="33"/>
  <c r="B12" i="33"/>
  <c r="B13" i="33"/>
  <c r="B14" i="33"/>
  <c r="B15" i="33"/>
  <c r="B16" i="33"/>
  <c r="B17" i="33"/>
  <c r="B18" i="33"/>
  <c r="B19" i="33"/>
  <c r="B20" i="33"/>
  <c r="B6" i="33"/>
  <c r="H129" i="2"/>
  <c r="H128" i="2"/>
  <c r="H127" i="2"/>
  <c r="H126" i="2"/>
  <c r="H125" i="2"/>
  <c r="H124" i="2"/>
  <c r="H102" i="2"/>
  <c r="H101" i="2"/>
  <c r="H100" i="2"/>
  <c r="H99" i="2"/>
  <c r="H98" i="2"/>
  <c r="H97" i="2"/>
  <c r="H75" i="2"/>
  <c r="H74" i="2"/>
  <c r="H73" i="2"/>
  <c r="H72" i="2"/>
  <c r="H71" i="2"/>
  <c r="H70" i="2"/>
  <c r="H48" i="2"/>
  <c r="H47" i="2"/>
  <c r="H46" i="2"/>
  <c r="H45" i="2"/>
  <c r="H44" i="2"/>
  <c r="H43" i="2"/>
  <c r="H21" i="2"/>
  <c r="H20" i="2"/>
  <c r="H19" i="2"/>
  <c r="H18" i="2"/>
  <c r="H17" i="2"/>
  <c r="C125" i="2"/>
  <c r="C126" i="2"/>
  <c r="C127" i="2"/>
  <c r="C128" i="2"/>
  <c r="C129" i="2"/>
  <c r="C124" i="2"/>
  <c r="C98" i="2"/>
  <c r="C99" i="2"/>
  <c r="C100" i="2"/>
  <c r="C101" i="2"/>
  <c r="C102" i="2"/>
  <c r="C97" i="2"/>
  <c r="C71" i="2"/>
  <c r="C72" i="2"/>
  <c r="C73" i="2"/>
  <c r="C74" i="2"/>
  <c r="C75" i="2"/>
  <c r="C70" i="2"/>
  <c r="C44" i="2"/>
  <c r="C45" i="2"/>
  <c r="C46" i="2"/>
  <c r="C47" i="2"/>
  <c r="C48" i="2"/>
  <c r="C43" i="2"/>
  <c r="C17" i="2"/>
  <c r="C18" i="2"/>
  <c r="C19" i="2"/>
  <c r="C20" i="2"/>
  <c r="C21" i="2"/>
  <c r="C16" i="2"/>
  <c r="F13" i="33" l="1" a="1"/>
  <c r="F13" i="33" s="1"/>
  <c r="E8" i="15"/>
  <c r="AI12" i="33"/>
  <c r="N12" i="33"/>
  <c r="M12" i="33" s="1"/>
  <c r="N6" i="33"/>
  <c r="M6" i="33" s="1"/>
  <c r="N7" i="33"/>
  <c r="M7" i="33" s="1"/>
  <c r="N8" i="33"/>
  <c r="M8" i="33" s="1"/>
  <c r="N9" i="33"/>
  <c r="M9" i="33" s="1"/>
  <c r="N10" i="33"/>
  <c r="M10" i="33" s="1"/>
  <c r="N11" i="33"/>
  <c r="M11" i="33" s="1"/>
  <c r="B5" i="33"/>
  <c r="B4" i="33" s="1"/>
  <c r="C7" i="2"/>
  <c r="F14" i="33" l="1" a="1"/>
  <c r="F14" i="33" s="1"/>
  <c r="F15" i="33" s="1" a="1"/>
  <c r="F15" i="33" s="1"/>
  <c r="F16" i="33" s="1" a="1"/>
  <c r="F16" i="33" s="1"/>
  <c r="F17" i="33" s="1" a="1"/>
  <c r="F17" i="33" s="1"/>
  <c r="E4" i="33" s="1"/>
  <c r="W7" i="33"/>
  <c r="S7" i="33" s="1"/>
  <c r="W6" i="33"/>
  <c r="S6" i="33" s="1"/>
  <c r="W5" i="33"/>
  <c r="S5" i="33" s="1"/>
  <c r="AI6" i="33"/>
  <c r="AI7" i="33"/>
  <c r="AI8" i="33"/>
  <c r="AI9" i="33"/>
  <c r="AI10" i="33"/>
  <c r="AI11" i="33"/>
  <c r="AI5" i="33"/>
  <c r="S47" i="33" l="1" a="1"/>
  <c r="S47" i="33" s="1"/>
  <c r="S48" i="33" a="1"/>
  <c r="S48" i="33" s="1"/>
  <c r="S49" i="33" a="1"/>
  <c r="S49" i="33" s="1"/>
  <c r="AY9" i="33" s="1"/>
  <c r="S56" i="33" a="1"/>
  <c r="S56" i="33" s="1"/>
  <c r="AY16" i="33" s="1"/>
  <c r="S55" i="33" a="1"/>
  <c r="S55" i="33" s="1"/>
  <c r="S50" i="33" a="1"/>
  <c r="S50" i="33" s="1"/>
  <c r="AY10" i="33" s="1"/>
  <c r="S57" i="33" a="1"/>
  <c r="S57" i="33" s="1"/>
  <c r="AY17" i="33" s="1"/>
  <c r="S46" i="33" a="1"/>
  <c r="S46" i="33" s="1"/>
  <c r="S51" i="33" a="1"/>
  <c r="S51" i="33" s="1"/>
  <c r="AY11" i="33" s="1"/>
  <c r="S52" i="33" a="1"/>
  <c r="S52" i="33" s="1"/>
  <c r="AY12" i="33" s="1"/>
  <c r="S53" i="33" a="1"/>
  <c r="S53" i="33" s="1"/>
  <c r="AY13" i="33" s="1"/>
  <c r="S54" i="33" a="1"/>
  <c r="S54" i="33" s="1"/>
  <c r="AY14" i="33" s="1"/>
  <c r="AQ74" i="33" a="1"/>
  <c r="AQ74" i="33" s="1"/>
  <c r="AQ55" i="33" a="1"/>
  <c r="AQ55" i="33" s="1"/>
  <c r="AQ77" i="33" a="1"/>
  <c r="AQ77" i="33" s="1"/>
  <c r="AQ85" i="33" a="1"/>
  <c r="AQ85" i="33" s="1"/>
  <c r="AQ26" i="33" a="1"/>
  <c r="AQ26" i="33" s="1"/>
  <c r="AQ93" i="33" a="1"/>
  <c r="AQ93" i="33" s="1"/>
  <c r="AQ34" i="33" a="1"/>
  <c r="AQ34" i="33" s="1"/>
  <c r="AQ84" i="33" a="1"/>
  <c r="AQ84" i="33" s="1"/>
  <c r="AQ59" i="33" a="1"/>
  <c r="AQ59" i="33" s="1"/>
  <c r="AQ97" i="33" a="1"/>
  <c r="AQ97" i="33" s="1"/>
  <c r="AQ41" i="33" a="1"/>
  <c r="AQ41" i="33" s="1"/>
  <c r="AQ96" i="33" a="1"/>
  <c r="AQ96" i="33" s="1"/>
  <c r="AQ75" i="33" a="1"/>
  <c r="AQ75" i="33" s="1"/>
  <c r="AQ7" i="33" a="1"/>
  <c r="AQ7" i="33" s="1"/>
  <c r="AQ17" i="33" a="1"/>
  <c r="AQ17" i="33" s="1"/>
  <c r="AQ21" i="33" a="1"/>
  <c r="AQ21" i="33" s="1"/>
  <c r="AQ8" i="33" a="1"/>
  <c r="AQ8" i="33" s="1"/>
  <c r="AQ29" i="33" a="1"/>
  <c r="AQ29" i="33" s="1"/>
  <c r="AQ83" i="33" a="1"/>
  <c r="AQ83" i="33" s="1"/>
  <c r="AQ58" i="33" a="1"/>
  <c r="AQ58" i="33" s="1"/>
  <c r="AQ65" i="33" a="1"/>
  <c r="AQ65" i="33" s="1"/>
  <c r="AQ67" i="33" a="1"/>
  <c r="AQ67" i="33" s="1"/>
  <c r="AQ95" i="33" a="1"/>
  <c r="AQ95" i="33" s="1"/>
  <c r="AQ50" i="33" a="1"/>
  <c r="AQ50" i="33" s="1"/>
  <c r="AQ68" i="33" a="1"/>
  <c r="AQ68" i="33" s="1"/>
  <c r="AQ23" i="33" a="1"/>
  <c r="AQ23" i="33" s="1"/>
  <c r="AY15" i="33"/>
  <c r="AQ60" i="33" a="1"/>
  <c r="AQ60" i="33" s="1"/>
  <c r="AQ11" i="33" a="1"/>
  <c r="AQ11" i="33" s="1"/>
  <c r="AQ88" i="33" a="1"/>
  <c r="AQ88" i="33" s="1"/>
  <c r="AQ32" i="33" a="1"/>
  <c r="AQ32" i="33" s="1"/>
  <c r="AQ78" i="33" a="1"/>
  <c r="AQ78" i="33" s="1"/>
  <c r="AQ13" i="33" a="1"/>
  <c r="AQ13" i="33" s="1"/>
  <c r="AQ72" i="33" a="1"/>
  <c r="AQ72" i="33" s="1"/>
  <c r="AQ80" i="33" a="1"/>
  <c r="AQ80" i="33" s="1"/>
  <c r="AQ94" i="33" a="1"/>
  <c r="AQ94" i="33" s="1"/>
  <c r="AQ66" i="33" a="1"/>
  <c r="AQ66" i="33" s="1"/>
  <c r="AQ100" i="33" a="1"/>
  <c r="AQ100" i="33" s="1"/>
  <c r="AQ38" i="33" a="1"/>
  <c r="AQ38" i="33" s="1"/>
  <c r="AQ92" i="33" a="1"/>
  <c r="AQ92" i="33" s="1"/>
  <c r="AQ24" i="33" a="1"/>
  <c r="AQ24" i="33" s="1"/>
  <c r="AQ76" i="33" a="1"/>
  <c r="AQ76" i="33" s="1"/>
  <c r="AQ6" i="33" a="1"/>
  <c r="AQ6" i="33" s="1"/>
  <c r="AQ14" i="33" a="1"/>
  <c r="AQ14" i="33" s="1"/>
  <c r="AQ30" i="33" a="1"/>
  <c r="AQ30" i="33" s="1"/>
  <c r="AQ71" i="33" a="1"/>
  <c r="AQ71" i="33" s="1"/>
  <c r="AQ56" i="33" a="1"/>
  <c r="AQ56" i="33" s="1"/>
  <c r="AQ36" i="33" a="1"/>
  <c r="AQ36" i="33" s="1"/>
  <c r="AQ53" i="33" a="1"/>
  <c r="AQ53" i="33" s="1"/>
  <c r="AQ22" i="33" a="1"/>
  <c r="AQ22" i="33" s="1"/>
  <c r="AQ79" i="33" a="1"/>
  <c r="AQ79" i="33" s="1"/>
  <c r="AQ63" i="33" a="1"/>
  <c r="AQ63" i="33" s="1"/>
  <c r="AQ5" i="33" a="1"/>
  <c r="AQ5" i="33" s="1"/>
  <c r="AQ82" i="33" a="1"/>
  <c r="AQ82" i="33" s="1"/>
  <c r="AQ46" i="33" a="1"/>
  <c r="AQ46" i="33" s="1"/>
  <c r="AQ33" i="33" a="1"/>
  <c r="AQ33" i="33" s="1"/>
  <c r="AQ62" i="33" a="1"/>
  <c r="AQ62" i="33" s="1"/>
  <c r="AQ89" i="33" a="1"/>
  <c r="AQ89" i="33" s="1"/>
  <c r="AQ87" i="33" a="1"/>
  <c r="AQ87" i="33" s="1"/>
  <c r="AQ12" i="33" a="1"/>
  <c r="AQ12" i="33" s="1"/>
  <c r="AY8" i="33"/>
  <c r="AQ9" i="33" a="1"/>
  <c r="AQ9" i="33" s="1"/>
  <c r="AQ52" i="33" a="1"/>
  <c r="AQ52" i="33" s="1"/>
  <c r="AQ39" i="33" a="1"/>
  <c r="AQ39" i="33" s="1"/>
  <c r="AQ20" i="33" a="1"/>
  <c r="AQ20" i="33" s="1"/>
  <c r="AQ61" i="33" a="1"/>
  <c r="AQ61" i="33" s="1"/>
  <c r="AQ51" i="33" a="1"/>
  <c r="AQ51" i="33" s="1"/>
  <c r="AQ90" i="33" a="1"/>
  <c r="AQ90" i="33" s="1"/>
  <c r="AQ45" i="33" a="1"/>
  <c r="AQ45" i="33" s="1"/>
  <c r="AQ19" i="33" a="1"/>
  <c r="AQ19" i="33" s="1"/>
  <c r="AQ64" i="33" a="1"/>
  <c r="AQ64" i="33" s="1"/>
  <c r="AQ37" i="33" a="1"/>
  <c r="AQ37" i="33" s="1"/>
  <c r="AQ73" i="33" a="1"/>
  <c r="AQ73" i="33" s="1"/>
  <c r="AQ18" i="33" a="1"/>
  <c r="AQ18" i="33" s="1"/>
  <c r="AQ27" i="33" a="1"/>
  <c r="AQ27" i="33" s="1"/>
  <c r="AQ25" i="33" a="1"/>
  <c r="AQ25" i="33" s="1"/>
  <c r="AQ15" i="33" a="1"/>
  <c r="AQ15" i="33" s="1"/>
  <c r="AQ35" i="33" a="1"/>
  <c r="AQ35" i="33" s="1"/>
  <c r="AQ54" i="33" a="1"/>
  <c r="AQ54" i="33" s="1"/>
  <c r="AQ70" i="33" a="1"/>
  <c r="AQ70" i="33" s="1"/>
  <c r="AQ47" i="33" a="1"/>
  <c r="AQ47" i="33" s="1"/>
  <c r="AQ40" i="33" a="1"/>
  <c r="AQ40" i="33" s="1"/>
  <c r="AQ99" i="33" a="1"/>
  <c r="AQ99" i="33" s="1"/>
  <c r="AQ48" i="33" a="1"/>
  <c r="AQ48" i="33" s="1"/>
  <c r="AQ49" i="33" a="1"/>
  <c r="AQ49" i="33" s="1"/>
  <c r="AQ28" i="33" a="1"/>
  <c r="AQ28" i="33" s="1"/>
  <c r="AQ44" i="33" a="1"/>
  <c r="AQ44" i="33" s="1"/>
  <c r="AQ43" i="33" a="1"/>
  <c r="AQ43" i="33" s="1"/>
  <c r="AQ10" i="33" a="1"/>
  <c r="AQ10" i="33" s="1"/>
  <c r="AQ86" i="33" a="1"/>
  <c r="AQ86" i="33" s="1"/>
  <c r="AQ81" i="33" a="1"/>
  <c r="AQ81" i="33" s="1"/>
  <c r="AQ16" i="33" a="1"/>
  <c r="AQ16" i="33" s="1"/>
  <c r="AQ98" i="33" a="1"/>
  <c r="AQ98" i="33" s="1"/>
  <c r="AQ42" i="33" a="1"/>
  <c r="AQ42" i="33" s="1"/>
  <c r="AQ69" i="33" a="1"/>
  <c r="AQ69" i="33" s="1"/>
  <c r="AY7" i="33"/>
  <c r="AQ91" i="33" a="1"/>
  <c r="AQ91" i="33" s="1"/>
  <c r="AQ57" i="33" a="1"/>
  <c r="AQ57" i="33" s="1"/>
  <c r="AQ31" i="33" a="1"/>
  <c r="AQ31" i="33" s="1"/>
  <c r="AB7" i="33"/>
  <c r="M5" i="33"/>
  <c r="AD7" i="33"/>
  <c r="AC7" i="33"/>
  <c r="AB46" i="33" l="1"/>
  <c r="AC46" i="33"/>
  <c r="AD46" i="33"/>
  <c r="T50" i="33"/>
  <c r="X50" i="33" s="1"/>
  <c r="AB50" i="33"/>
  <c r="V50" i="33"/>
  <c r="U50" i="33"/>
  <c r="AA50" i="33"/>
  <c r="AC50" i="33"/>
  <c r="AD50" i="33"/>
  <c r="W50" i="33"/>
  <c r="Z50" i="33"/>
  <c r="Z56" i="33"/>
  <c r="AA56" i="33"/>
  <c r="W56" i="33"/>
  <c r="AC56" i="33"/>
  <c r="V56" i="33"/>
  <c r="AD56" i="33"/>
  <c r="AB56" i="33"/>
  <c r="U56" i="33"/>
  <c r="T56" i="33"/>
  <c r="X56" i="33" s="1"/>
  <c r="AE56" i="33" s="1"/>
  <c r="Z55" i="33"/>
  <c r="U55" i="33"/>
  <c r="AC55" i="33"/>
  <c r="V55" i="33"/>
  <c r="AA55" i="33"/>
  <c r="AB55" i="33"/>
  <c r="T55" i="33"/>
  <c r="X55" i="33" s="1"/>
  <c r="AD55" i="33"/>
  <c r="W55" i="33"/>
  <c r="U52" i="33"/>
  <c r="Z52" i="33"/>
  <c r="T52" i="33"/>
  <c r="X52" i="33" s="1"/>
  <c r="W52" i="33"/>
  <c r="AA52" i="33"/>
  <c r="AC52" i="33"/>
  <c r="AD52" i="33"/>
  <c r="V52" i="33"/>
  <c r="AB52" i="33"/>
  <c r="AD54" i="33"/>
  <c r="AC54" i="33"/>
  <c r="AB54" i="33"/>
  <c r="U54" i="33"/>
  <c r="Z54" i="33"/>
  <c r="W54" i="33"/>
  <c r="AA54" i="33"/>
  <c r="V54" i="33"/>
  <c r="T54" i="33"/>
  <c r="X54" i="33" s="1"/>
  <c r="W57" i="33"/>
  <c r="T57" i="33"/>
  <c r="X57" i="33" s="1"/>
  <c r="AE57" i="33" s="1"/>
  <c r="U57" i="33"/>
  <c r="Z57" i="33"/>
  <c r="AA57" i="33"/>
  <c r="AD57" i="33"/>
  <c r="V57" i="33"/>
  <c r="AC57" i="33"/>
  <c r="AB57" i="33"/>
  <c r="W53" i="33"/>
  <c r="AD53" i="33"/>
  <c r="V53" i="33"/>
  <c r="AA53" i="33"/>
  <c r="Z53" i="33"/>
  <c r="AB53" i="33"/>
  <c r="U53" i="33"/>
  <c r="T53" i="33"/>
  <c r="X53" i="33" s="1"/>
  <c r="AC53" i="33"/>
  <c r="W49" i="33"/>
  <c r="V49" i="33"/>
  <c r="T49" i="33"/>
  <c r="X49" i="33" s="1"/>
  <c r="AC49" i="33"/>
  <c r="AA49" i="33"/>
  <c r="U49" i="33"/>
  <c r="AD49" i="33"/>
  <c r="AB49" i="33"/>
  <c r="Z49" i="33"/>
  <c r="U46" i="33"/>
  <c r="T46" i="33"/>
  <c r="X46" i="33" s="1"/>
  <c r="AE46" i="33" s="1"/>
  <c r="V46" i="33"/>
  <c r="W46" i="33"/>
  <c r="T51" i="33"/>
  <c r="X51" i="33" s="1"/>
  <c r="AB51" i="33"/>
  <c r="W51" i="33"/>
  <c r="Z51" i="33"/>
  <c r="AA51" i="33"/>
  <c r="AC51" i="33"/>
  <c r="AD51" i="33"/>
  <c r="V51" i="33"/>
  <c r="U51" i="33"/>
  <c r="W48" i="33"/>
  <c r="AB48" i="33"/>
  <c r="T48" i="33"/>
  <c r="X48" i="33" s="1"/>
  <c r="V48" i="33"/>
  <c r="AC48" i="33"/>
  <c r="AD48" i="33"/>
  <c r="U48" i="33"/>
  <c r="Z48" i="33"/>
  <c r="AA48" i="33"/>
  <c r="AC47" i="33"/>
  <c r="V47" i="33"/>
  <c r="AB47" i="33"/>
  <c r="T47" i="33"/>
  <c r="X47" i="33" s="1"/>
  <c r="Z47" i="33"/>
  <c r="AD47" i="33"/>
  <c r="W47" i="33"/>
  <c r="U47" i="33"/>
  <c r="AA47" i="33"/>
  <c r="M4" i="33"/>
  <c r="AJ12" i="33"/>
  <c r="AS12" i="33" s="1"/>
  <c r="AJ6" i="33"/>
  <c r="AS6" i="33" s="1"/>
  <c r="AJ7" i="33"/>
  <c r="AS7" i="33" s="1"/>
  <c r="AJ10" i="33"/>
  <c r="AS10" i="33" s="1"/>
  <c r="AJ8" i="33"/>
  <c r="AS8" i="33" s="1"/>
  <c r="AJ9" i="33"/>
  <c r="AS9" i="33" s="1"/>
  <c r="AJ11" i="33"/>
  <c r="AS11" i="33" s="1"/>
  <c r="AJ5" i="33"/>
  <c r="AS5" i="33" s="1"/>
  <c r="H16" i="2"/>
  <c r="AE49" i="33" l="1"/>
  <c r="AZ8" i="33"/>
  <c r="BA8" i="33"/>
  <c r="AZ9" i="33"/>
  <c r="BA9" i="33"/>
  <c r="AZ12" i="33"/>
  <c r="BA12" i="33"/>
  <c r="BA17" i="33"/>
  <c r="AZ17" i="33"/>
  <c r="BA13" i="33"/>
  <c r="AZ13" i="33"/>
  <c r="AZ16" i="33"/>
  <c r="BA16" i="33"/>
  <c r="BA7" i="33"/>
  <c r="AZ7" i="33"/>
  <c r="AZ11" i="33"/>
  <c r="BA11" i="33"/>
  <c r="BA14" i="33"/>
  <c r="AZ14" i="33"/>
  <c r="AZ15" i="33"/>
  <c r="BA15" i="33"/>
  <c r="AZ10" i="33"/>
  <c r="BA10" i="33"/>
  <c r="AE48" i="33"/>
  <c r="AE54" i="33"/>
  <c r="AE55" i="33"/>
  <c r="AE53" i="33"/>
  <c r="AE51" i="33"/>
  <c r="AE50" i="33"/>
  <c r="AE47" i="33"/>
  <c r="AE52" i="33"/>
  <c r="AV6" i="33"/>
  <c r="Y57" i="33"/>
  <c r="Y56" i="33"/>
  <c r="Y48" i="33"/>
  <c r="Y46" i="33"/>
  <c r="Y55" i="33"/>
  <c r="Y50" i="33"/>
  <c r="Y47" i="33"/>
  <c r="Y51" i="33"/>
  <c r="Y53" i="33"/>
  <c r="Y52" i="33"/>
  <c r="Y49" i="33"/>
  <c r="Y54" i="33"/>
  <c r="AJ18" i="33"/>
  <c r="AJ16" i="33"/>
  <c r="AJ15" i="33"/>
  <c r="AJ13" i="33"/>
  <c r="AP12" i="33"/>
  <c r="AJ20" i="33"/>
  <c r="AJ14" i="33"/>
  <c r="AJ19" i="33"/>
  <c r="AJ17" i="33"/>
  <c r="AA7" i="33"/>
  <c r="AA46" i="33" s="1"/>
  <c r="F8" i="15" l="1"/>
  <c r="Z7" i="33"/>
  <c r="Z46" i="33" s="1"/>
  <c r="AW5" i="33"/>
  <c r="AW6" i="33" s="1"/>
  <c r="AP9" i="33"/>
  <c r="AP11" i="33"/>
  <c r="AP10" i="33"/>
  <c r="AP7" i="33"/>
  <c r="AP20" i="33"/>
  <c r="AJ28" i="33"/>
  <c r="AJ23" i="33"/>
  <c r="AJ21" i="33"/>
  <c r="AP8" i="33"/>
  <c r="AJ26" i="33"/>
  <c r="AJ27" i="33"/>
  <c r="AJ22" i="33"/>
  <c r="AJ24" i="33"/>
  <c r="AJ25" i="33"/>
  <c r="AP5" i="33"/>
  <c r="AP6" i="33"/>
  <c r="AE6" i="33"/>
  <c r="AE5" i="33"/>
  <c r="AE7" i="33" l="1"/>
  <c r="AY6" i="33" s="1"/>
  <c r="AW7" i="33" s="1" a="1"/>
  <c r="AW7" i="33" s="1"/>
  <c r="AW8" i="33" a="1"/>
  <c r="AW8" i="33" s="1"/>
  <c r="AW16" i="33" a="1"/>
  <c r="AW16" i="33" s="1"/>
  <c r="AW9" i="33" a="1"/>
  <c r="AW9" i="33" s="1"/>
  <c r="AW17" i="33" a="1"/>
  <c r="AW17" i="33" s="1"/>
  <c r="AW10" i="33" a="1"/>
  <c r="AW10" i="33" s="1"/>
  <c r="AW18" i="33" a="1"/>
  <c r="AW18" i="33" s="1"/>
  <c r="AW11" i="33" a="1"/>
  <c r="AW11" i="33" s="1"/>
  <c r="AW12" i="33" a="1"/>
  <c r="AW12" i="33" s="1"/>
  <c r="AW13" i="33" a="1"/>
  <c r="AW13" i="33" s="1"/>
  <c r="AW14" i="33" a="1"/>
  <c r="AW14" i="33" s="1"/>
  <c r="AW15" i="33" a="1"/>
  <c r="AW15" i="33" s="1"/>
  <c r="AP14" i="33"/>
  <c r="AP16" i="33"/>
  <c r="AJ29" i="33"/>
  <c r="AP18" i="33"/>
  <c r="AJ36" i="33"/>
  <c r="AP28" i="33"/>
  <c r="AP15" i="33"/>
  <c r="AP19" i="33"/>
  <c r="AJ30" i="33"/>
  <c r="AJ31" i="33"/>
  <c r="AJ35" i="33"/>
  <c r="AJ33" i="33"/>
  <c r="AP17" i="33"/>
  <c r="AJ32" i="33"/>
  <c r="AJ34" i="33"/>
  <c r="AP13" i="33"/>
  <c r="BA6" i="33" l="1"/>
  <c r="AZ6" i="33"/>
  <c r="AZ4" i="33"/>
  <c r="AW4" i="33"/>
  <c r="AP23" i="33"/>
  <c r="AP27" i="33"/>
  <c r="AP22" i="33"/>
  <c r="AP25" i="33"/>
  <c r="AP24" i="33"/>
  <c r="AP26" i="33"/>
  <c r="AJ38" i="33"/>
  <c r="AP21" i="33"/>
  <c r="AJ41" i="33"/>
  <c r="AJ39" i="33"/>
  <c r="AJ42" i="33"/>
  <c r="AJ40" i="33"/>
  <c r="AJ43" i="33"/>
  <c r="AJ44" i="33"/>
  <c r="AP36" i="33"/>
  <c r="AJ37" i="33"/>
  <c r="AP33" i="33" l="1"/>
  <c r="AP35" i="33"/>
  <c r="AP29" i="33"/>
  <c r="AP34" i="33"/>
  <c r="AJ49" i="33"/>
  <c r="AP32" i="33"/>
  <c r="AP31" i="33"/>
  <c r="AJ46" i="33"/>
  <c r="AJ50" i="33"/>
  <c r="AJ47" i="33"/>
  <c r="AJ45" i="33"/>
  <c r="AJ51" i="33"/>
  <c r="AJ48" i="33"/>
  <c r="AJ52" i="33"/>
  <c r="AP44" i="33"/>
  <c r="AP30" i="33"/>
  <c r="AP38" i="33" l="1"/>
  <c r="AP41" i="33"/>
  <c r="AP43" i="33"/>
  <c r="AP42" i="33"/>
  <c r="AP40" i="33"/>
  <c r="AP37" i="33"/>
  <c r="AP39" i="33"/>
  <c r="AJ58" i="33"/>
  <c r="AJ57" i="33"/>
  <c r="AJ53" i="33"/>
  <c r="AJ56" i="33"/>
  <c r="AJ60" i="33"/>
  <c r="AP52" i="33"/>
  <c r="AJ54" i="33"/>
  <c r="AJ59" i="33"/>
  <c r="AJ55" i="33"/>
  <c r="AP50" i="33" l="1"/>
  <c r="AP51" i="33"/>
  <c r="AP48" i="33"/>
  <c r="AP49" i="33"/>
  <c r="AP47" i="33"/>
  <c r="AP45" i="33"/>
  <c r="AJ67" i="33"/>
  <c r="AJ62" i="33"/>
  <c r="AJ68" i="33"/>
  <c r="AP60" i="33"/>
  <c r="AP46" i="33"/>
  <c r="AJ61" i="33"/>
  <c r="AJ65" i="33"/>
  <c r="AJ66" i="33"/>
  <c r="AJ64" i="33"/>
  <c r="AJ63" i="33"/>
  <c r="AP55" i="33" l="1"/>
  <c r="AP57" i="33"/>
  <c r="AP53" i="33"/>
  <c r="AP58" i="33"/>
  <c r="AJ73" i="33"/>
  <c r="AP54" i="33"/>
  <c r="AJ76" i="33"/>
  <c r="AP68" i="33"/>
  <c r="AP59" i="33"/>
  <c r="AP56" i="33"/>
  <c r="AJ74" i="33"/>
  <c r="AJ70" i="33"/>
  <c r="AJ71" i="33"/>
  <c r="AJ75" i="33"/>
  <c r="AJ72" i="33"/>
  <c r="AJ69" i="33"/>
  <c r="AP62" i="33" l="1"/>
  <c r="AP61" i="33"/>
  <c r="AP67" i="33"/>
  <c r="AP66" i="33"/>
  <c r="AP64" i="33"/>
  <c r="AP65" i="33"/>
  <c r="AJ83" i="33"/>
  <c r="AJ80" i="33"/>
  <c r="AJ79" i="33"/>
  <c r="AJ77" i="33"/>
  <c r="AP63" i="33"/>
  <c r="AJ82" i="33"/>
  <c r="AJ81" i="33"/>
  <c r="AJ78" i="33"/>
  <c r="AJ84" i="33"/>
  <c r="AP76" i="33"/>
  <c r="AP75" i="33" l="1"/>
  <c r="AP74" i="33"/>
  <c r="AP72" i="33"/>
  <c r="AP70" i="33"/>
  <c r="AP69" i="33"/>
  <c r="AP71" i="33"/>
  <c r="AJ92" i="33"/>
  <c r="AP84" i="33"/>
  <c r="AJ85" i="33"/>
  <c r="AJ88" i="33"/>
  <c r="AP73" i="33"/>
  <c r="AJ91" i="33"/>
  <c r="AJ86" i="33"/>
  <c r="AJ89" i="33"/>
  <c r="AJ90" i="33"/>
  <c r="AJ87" i="33"/>
  <c r="AP79" i="33" l="1"/>
  <c r="AP81" i="33"/>
  <c r="AP78" i="33"/>
  <c r="AP77" i="33"/>
  <c r="AP82" i="33"/>
  <c r="AP80" i="33"/>
  <c r="AP83" i="33"/>
  <c r="AJ96" i="33"/>
  <c r="AJ93" i="33"/>
  <c r="AJ100" i="33"/>
  <c r="AP92" i="33"/>
  <c r="AJ95" i="33"/>
  <c r="AJ98" i="33"/>
  <c r="AJ99" i="33"/>
  <c r="AJ97" i="33"/>
  <c r="AJ94" i="33"/>
  <c r="AP89" i="33" l="1"/>
  <c r="AP87" i="33"/>
  <c r="AP90" i="33"/>
  <c r="AP86" i="33"/>
  <c r="AP91" i="33"/>
  <c r="AP100" i="33"/>
  <c r="AP85" i="33"/>
  <c r="AP88" i="33"/>
  <c r="AT5" i="33" l="1" a="1"/>
  <c r="AT5" i="33" s="1"/>
  <c r="AP98" i="33"/>
  <c r="AP99" i="33"/>
  <c r="AP94" i="33"/>
  <c r="AP93" i="33"/>
  <c r="AP97" i="33"/>
  <c r="AP95" i="33"/>
  <c r="AP96" i="33"/>
  <c r="AT9" i="33" s="1" a="1"/>
  <c r="AT9" i="33" s="1"/>
  <c r="AT8" i="33" l="1" a="1"/>
  <c r="AT8" i="33" s="1"/>
  <c r="AT7" i="33" a="1"/>
  <c r="AT7" i="33" s="1"/>
  <c r="AT11" i="33" a="1"/>
  <c r="AT11" i="33" s="1"/>
  <c r="AT6" i="33" a="1"/>
  <c r="AT6" i="33" s="1"/>
  <c r="AT10" i="33" a="1"/>
  <c r="AT10" i="3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N4" authorId="0" shapeId="0" xr:uid="{ECF38729-805B-41F2-A84C-D6DD430694BC}">
      <text>
        <r>
          <rPr>
            <b/>
            <sz val="9"/>
            <color indexed="81"/>
            <rFont val="Tahoma"/>
            <family val="2"/>
          </rPr>
          <t>Only the one taken into calculation</t>
        </r>
      </text>
    </comment>
  </commentList>
</comments>
</file>

<file path=xl/sharedStrings.xml><?xml version="1.0" encoding="utf-8"?>
<sst xmlns="http://schemas.openxmlformats.org/spreadsheetml/2006/main" count="1331" uniqueCount="293">
  <si>
    <t>Sort</t>
  </si>
  <si>
    <t>No irrelevant reference materials, documents, etc.</t>
  </si>
  <si>
    <t>All tools and equipment are stored in a fixed place.</t>
  </si>
  <si>
    <t>The floor is kept clean and no signs of damage.</t>
  </si>
  <si>
    <t>Lighting is enough and the angle and intensity of illumination are appropriate.</t>
  </si>
  <si>
    <t>Good movement of air exists through the room.</t>
  </si>
  <si>
    <t>Visual controls and display boards are used and regularly updated.</t>
  </si>
  <si>
    <t>Procedures for maintaining the first three S's are being displayed.</t>
  </si>
  <si>
    <t>5S checklists, schedules and routines are defined and being used.</t>
  </si>
  <si>
    <t>Everyone knows his responsibilities, when and how.</t>
  </si>
  <si>
    <t>Regular audits are taking place using checklists and measures.</t>
  </si>
  <si>
    <t>5S seems to be the way of life rather than just a routine.</t>
  </si>
  <si>
    <t>Success stories are being displayed (i.e. before and after pictures).</t>
  </si>
  <si>
    <t>Rewards and recognition is part of the 5S system.</t>
  </si>
  <si>
    <t>Date</t>
  </si>
  <si>
    <t>5s Leader</t>
  </si>
  <si>
    <t>5s Auditor</t>
  </si>
  <si>
    <t>No unnecessary items are left or stored in the workplace.</t>
  </si>
  <si>
    <t>All machines and pieces of equipment are in regular use.</t>
  </si>
  <si>
    <t>All tools, fixtures and fittings are in regular use.</t>
  </si>
  <si>
    <t>Storage area is defined to store broken, unusable or occasionally used items.</t>
  </si>
  <si>
    <t>Standards for eliminating unnecessary items exist and are being followed.</t>
  </si>
  <si>
    <t>Locations of tools and equipment are clear and well organized.</t>
  </si>
  <si>
    <t>Locations of materials and products are clear and well organized.</t>
  </si>
  <si>
    <t>Labels exist to indicate locations, containers, boxes, shelves and stored items.</t>
  </si>
  <si>
    <t>Evidence of inventory control exists (i.e. Kanban cards, FIFO, minimum/maximum, etc.).</t>
  </si>
  <si>
    <t>Dividing lines are clearly identified and clean as per standard.</t>
  </si>
  <si>
    <t>Safety equipment and supplies are clear and in good condition.</t>
  </si>
  <si>
    <t>Floors, walls, ceilings and pipework are in good condition and free from dirt and dust.</t>
  </si>
  <si>
    <t>Racks, cabinets and shelves are kept clean.</t>
  </si>
  <si>
    <t>Machines, equipment and tools are kept clean.</t>
  </si>
  <si>
    <t>Stored items, materials and products are kept clean.</t>
  </si>
  <si>
    <t>Lighting is enough and all lighting is free from dust.</t>
  </si>
  <si>
    <t>Cleaning tools and materials are easily accessible.</t>
  </si>
  <si>
    <t>Result</t>
  </si>
  <si>
    <t>S1</t>
  </si>
  <si>
    <t>S2</t>
  </si>
  <si>
    <t>Total</t>
  </si>
  <si>
    <t>NA</t>
  </si>
  <si>
    <t>Notes</t>
  </si>
  <si>
    <t>Area</t>
  </si>
  <si>
    <t>Very poorly</t>
  </si>
  <si>
    <t>Well</t>
  </si>
  <si>
    <t>Very well</t>
  </si>
  <si>
    <t>%</t>
  </si>
  <si>
    <t>Terrible</t>
  </si>
  <si>
    <t>Scale</t>
  </si>
  <si>
    <t>Office</t>
  </si>
  <si>
    <t>Program managers working with various stakeholders to understand priorities.</t>
  </si>
  <si>
    <t>Product owners working on task backlogs to prioritize what’s next!</t>
  </si>
  <si>
    <t>Architects laying roadmaps for what to build next.</t>
  </si>
  <si>
    <t>Engineers cleaning up old code and tests that don’t matter, removing stale build artifacts, recycling unused deployments, discover limitations.</t>
  </si>
  <si>
    <t>Program managers have aligned stakeholders and have set priorities.</t>
  </si>
  <si>
    <t>Product owners know what is coming next and can communicate about it.</t>
  </si>
  <si>
    <t>Architects have a clear runway where they can collaborate.</t>
  </si>
  <si>
    <t>Engineers can refactor design, implement, and set things to support upcoming business needs.</t>
  </si>
  <si>
    <t>Program managers can identify risk and de-risk.</t>
  </si>
  <si>
    <t>Product owners can evaluate what is built and reprioritize as necessary.</t>
  </si>
  <si>
    <t>Architects can build prototypes and showcase alignment and directions towards business needs.</t>
  </si>
  <si>
    <t>Engineers ramp up improving limitations, creates direction on where the implementation must be for best results.</t>
  </si>
  <si>
    <t>Program managers identify limitations in processes, create best practices.</t>
  </si>
  <si>
    <t>Product owners identify challenges and shape up best practices for high-quality deliverables.</t>
  </si>
  <si>
    <t>Architects identify inefficiencies in code coverage, tests, reviews, and set up standard practices.</t>
  </si>
  <si>
    <t>Engineers identify tools and technology gaps that hamper productivity and sets up standard practices.</t>
  </si>
  <si>
    <t>Program managers monitor best practices, sorts and set things in order, and make improvements as necessary.</t>
  </si>
  <si>
    <t>The product owner monitors backlogs, throws away what is unnecessary, and keeps focus on what is required next.</t>
  </si>
  <si>
    <t>Architects evaluate decisions made and improves the runway based on various business and people parameters.</t>
  </si>
  <si>
    <t>Engineers evaluate practices, coding guidelines, tools, and technologies and continuously refactors them for optimal operations.</t>
  </si>
  <si>
    <t>Laboratory</t>
  </si>
  <si>
    <t>Score</t>
  </si>
  <si>
    <t>Yes</t>
  </si>
  <si>
    <t>No</t>
  </si>
  <si>
    <t>L1</t>
  </si>
  <si>
    <t>L4</t>
  </si>
  <si>
    <t>L5</t>
  </si>
  <si>
    <t>OK</t>
  </si>
  <si>
    <t>NOK</t>
  </si>
  <si>
    <t>Not applicable</t>
  </si>
  <si>
    <t>Computer</t>
  </si>
  <si>
    <t>Desk</t>
  </si>
  <si>
    <t>No confidentail data visible</t>
  </si>
  <si>
    <t>No unused cables, computer parts, etc.</t>
  </si>
  <si>
    <t>No excess documents, etc.</t>
  </si>
  <si>
    <t>Drawers</t>
  </si>
  <si>
    <t>Manufacturing</t>
  </si>
  <si>
    <t>Q1</t>
  </si>
  <si>
    <t>Q2</t>
  </si>
  <si>
    <t>Q3</t>
  </si>
  <si>
    <t>Total score</t>
  </si>
  <si>
    <t>NAVIGATION</t>
  </si>
  <si>
    <t>AREA / WORK SPACE</t>
  </si>
  <si>
    <t>AUDITORS</t>
  </si>
  <si>
    <t>Questions</t>
  </si>
  <si>
    <t>&gt;=</t>
  </si>
  <si>
    <t>&lt;</t>
  </si>
  <si>
    <t>Final result</t>
  </si>
  <si>
    <t>We have a problem!</t>
  </si>
  <si>
    <t>Some small problems</t>
  </si>
  <si>
    <t>Need an improvement</t>
  </si>
  <si>
    <t>S3</t>
  </si>
  <si>
    <t>S4</t>
  </si>
  <si>
    <t>S5</t>
  </si>
  <si>
    <t>% Result</t>
  </si>
  <si>
    <t>SCORE</t>
  </si>
  <si>
    <t>S #</t>
  </si>
  <si>
    <t>When</t>
  </si>
  <si>
    <t>All</t>
  </si>
  <si>
    <t>Work station</t>
  </si>
  <si>
    <t>Audit Area</t>
  </si>
  <si>
    <t>Audit1</t>
  </si>
  <si>
    <t>Audit2</t>
  </si>
  <si>
    <t>Audit3</t>
  </si>
  <si>
    <t>Audit4</t>
  </si>
  <si>
    <t>Audit5</t>
  </si>
  <si>
    <t>Audit6</t>
  </si>
  <si>
    <t>Audit7</t>
  </si>
  <si>
    <t>Audit8</t>
  </si>
  <si>
    <t>Audit9</t>
  </si>
  <si>
    <t>Audit10</t>
  </si>
  <si>
    <t>Audit11</t>
  </si>
  <si>
    <t>Audit12</t>
  </si>
  <si>
    <t>L2</t>
  </si>
  <si>
    <t>L3</t>
  </si>
  <si>
    <t>Perfect</t>
  </si>
  <si>
    <t>Quarter</t>
  </si>
  <si>
    <t>Sheet</t>
  </si>
  <si>
    <t>Set</t>
  </si>
  <si>
    <t>Shine</t>
  </si>
  <si>
    <t>Standardize</t>
  </si>
  <si>
    <t>Sustain</t>
  </si>
  <si>
    <t>Subarea</t>
  </si>
  <si>
    <t>AUDIT AREA</t>
  </si>
  <si>
    <t>Auditor</t>
  </si>
  <si>
    <t>Photo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</si>
  <si>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</si>
  <si>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</si>
  <si>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</si>
  <si>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</si>
  <si>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</si>
  <si>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</si>
  <si>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</si>
  <si>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</si>
  <si>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</si>
  <si>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</si>
  <si>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</si>
  <si>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</si>
  <si>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</si>
  <si>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Score</t>
  </si>
  <si>
    <t>No private documents</t>
  </si>
  <si>
    <t>Safety equipment easily accessible, in good condition.</t>
  </si>
  <si>
    <t xml:space="preserve">Free of accumulations of papers and other objects.  </t>
  </si>
  <si>
    <t>Old outdated documents found.</t>
  </si>
  <si>
    <t>Equipment well organized for ease of take and return.</t>
  </si>
  <si>
    <t>Displays are tidy, free of old unnecassary data.</t>
  </si>
  <si>
    <t>Open space</t>
  </si>
  <si>
    <t>Cabinets are kept clean and in good condition.</t>
  </si>
  <si>
    <t>Desk, chair are free from dirt and dust.</t>
  </si>
  <si>
    <t>Equipment and tools are clean and in good condition.</t>
  </si>
  <si>
    <t>Auditors</t>
  </si>
  <si>
    <t>Jemima Begum</t>
  </si>
  <si>
    <t>Mercedes Banks</t>
  </si>
  <si>
    <t>Macauley Peck</t>
  </si>
  <si>
    <t>Hannah Shaw</t>
  </si>
  <si>
    <t>Carmel Beltran</t>
  </si>
  <si>
    <t>Sarah-Jayne Morrison</t>
  </si>
  <si>
    <t>Jane Best</t>
  </si>
  <si>
    <t>Evaluation</t>
  </si>
  <si>
    <t>Sealing</t>
  </si>
  <si>
    <t>Category</t>
  </si>
  <si>
    <t>Electric capacity measuer station</t>
  </si>
  <si>
    <t>Alice Milner</t>
  </si>
  <si>
    <t>Professional</t>
  </si>
  <si>
    <t>SETTINGS</t>
  </si>
  <si>
    <t>DATE</t>
  </si>
  <si>
    <t>WS</t>
  </si>
  <si>
    <t>Active</t>
  </si>
  <si>
    <t>Q4</t>
  </si>
  <si>
    <t>Time Period</t>
  </si>
  <si>
    <t>Max Point</t>
  </si>
  <si>
    <t>Results share</t>
  </si>
  <si>
    <t>Series</t>
  </si>
  <si>
    <t>Best ones</t>
  </si>
  <si>
    <t>Worst ones</t>
  </si>
  <si>
    <t>Not acceptable!</t>
  </si>
  <si>
    <t>S01</t>
  </si>
  <si>
    <t>Comment</t>
  </si>
  <si>
    <t>IT Project</t>
  </si>
  <si>
    <t>Establish a white tag area (Holding Area non-required items)</t>
  </si>
  <si>
    <t>Identify the items that are not required at the current location.</t>
  </si>
  <si>
    <t>Get team members on board to assist with the evaluation process.</t>
  </si>
  <si>
    <t>Dispose of items not required after team approval.</t>
  </si>
  <si>
    <t>Make sure all items have a home using signs, labels and shadow boards.</t>
  </si>
  <si>
    <t>Clearly define work areas. Use floor marking, pedestrian isles, clear access and process flow.</t>
  </si>
  <si>
    <t>Use indicators for high or low inventory levels. Read more about Kanban.</t>
  </si>
  <si>
    <t>Consider colour coded inventory bins to improve visual management.</t>
  </si>
  <si>
    <t>Identify equipment and consumables used Daily, Weekly and Monthly and locate according to usage.</t>
  </si>
  <si>
    <t>Clean thoroughly – Make it literally shine!</t>
  </si>
  <si>
    <t>Identify responsibilities.</t>
  </si>
  <si>
    <t>Look at frequency of cleaning requirements in division of the laboratory.</t>
  </si>
  <si>
    <t>Make a list of items that need routine cleaning to assist with the standardization step.</t>
  </si>
  <si>
    <t>Develop Standard Operating Procedure (SOP)</t>
  </si>
  <si>
    <t>Document equipment and processes.</t>
  </si>
  <si>
    <t>Develop an audit schedule and assign tasks to individual</t>
  </si>
  <si>
    <t>Sort, separate what is unnecessary</t>
  </si>
  <si>
    <t>Set in Order, organize</t>
  </si>
  <si>
    <t>Shine, clean up and make it shine!</t>
  </si>
  <si>
    <t>Standardize, establish standard operating procedures</t>
  </si>
  <si>
    <t>Sustain, develop long-lasting habits</t>
  </si>
  <si>
    <t>Classroom</t>
  </si>
  <si>
    <t>R201a</t>
  </si>
  <si>
    <t>Are all unserviceable items removed from the immediate work environment?</t>
  </si>
  <si>
    <t>Are all inadequate raw materials, semi-finished products and/or waste properly disposed of and away from the immediate work environment?</t>
  </si>
  <si>
    <t>Are all unused tools, spare parts and/or materials properly stored away from the immediate</t>
  </si>
  <si>
    <t>work environment?</t>
  </si>
  <si>
    <t>Are all frequently used objects sorted, arranged, stored and labeled?</t>
  </si>
  <si>
    <t>Does the current inventory or in-process inventory reflect only required materials and/or parts?</t>
  </si>
  <si>
    <t>Are all access aisles, storage areas, working places and equipment clearly marked and defined?</t>
  </si>
  <si>
    <t>Are all electronic files organized in an efficient, easy to find data/file system?</t>
  </si>
  <si>
    <t>Are all tools, devices and instruments properly organized in regular or special designated areas?</t>
  </si>
  <si>
    <t>Are all fire extinguishers, walkways and exits clear of obstacles?</t>
  </si>
  <si>
    <t>Are all shelves labeled for item location, quantities and weight (if applicable)?</t>
  </si>
  <si>
    <t>Are all tools/equipment clean and properly stored/shut down on a daily basis?</t>
  </si>
  <si>
    <t>Are all machines, work stations, floors, walls and surfaces clean, free from clutter and properly</t>
  </si>
  <si>
    <t>maintained?</t>
  </si>
  <si>
    <t>Is all lighting within the classroom/lab environment clean and in working order?</t>
  </si>
  <si>
    <t>Are designated work areas properly marked within the classroom/lab areas?</t>
  </si>
  <si>
    <t>Is cleaning completed daily and recorded on a cleaning check sheet?</t>
  </si>
  <si>
    <t>Do all workplace areas have adequate lighting and/or ventilation?</t>
  </si>
  <si>
    <t>Do all employees actively participate in continuous improvement efforts (5S team, idea boards,</t>
  </si>
  <si>
    <t>root cause for variation, safety workshops, updated on SW, etc.)?</t>
  </si>
  <si>
    <t>Are 5S standard procedures written, clear, and actively used?</t>
  </si>
  <si>
    <t>Are all 5S standards reviewed to create clear improvement plans for work areas?</t>
  </si>
  <si>
    <t>Is there a documented process in place to ensure unnecessary items do not "creep" back into</t>
  </si>
  <si>
    <t>Is a daily cleaning check sheet in place and up-to-date?</t>
  </si>
  <si>
    <t>Are all daily cleaning/maintenance reports completed and on file?</t>
  </si>
  <si>
    <t>Have Sort-Straighten-Shine-Standardize been fully implemented and functioning well? Are past</t>
  </si>
  <si>
    <t>audits posted and used for improvement?</t>
  </si>
  <si>
    <t>Have all employees been adequately trained in 5S standard procedures?</t>
  </si>
  <si>
    <t>Are all 5S procedures up-to-date and regularly reviewed?</t>
  </si>
  <si>
    <t>5S AUDIT SCORECARD EXCEL TEMPLATE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</si>
  <si>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</si>
  <si>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</si>
  <si>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</si>
  <si>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</si>
  <si>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</si>
  <si>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</si>
  <si>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</si>
  <si>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</si>
  <si>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</si>
  <si>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ATTACHMENTS</t>
  </si>
  <si>
    <t>DASHBOARD</t>
  </si>
  <si>
    <t>AUDIT #1 FORM</t>
  </si>
  <si>
    <t>AUDIT #2 FORM</t>
  </si>
  <si>
    <t>AUDIT #3 FORM</t>
  </si>
  <si>
    <t>AUDIT #4 FORM</t>
  </si>
  <si>
    <t>AUDIT #5 FORM</t>
  </si>
  <si>
    <t>AUDIT #6 FORM</t>
  </si>
  <si>
    <t>AUDIT #7 FORM</t>
  </si>
  <si>
    <t>AUDIT #8 FORM</t>
  </si>
  <si>
    <t>AUDIT #9 FORM</t>
  </si>
  <si>
    <t>AUDIT #10 FORM</t>
  </si>
  <si>
    <t>AUDIT #11 FORM</t>
  </si>
  <si>
    <t>AUDIT #12 FORM</t>
  </si>
  <si>
    <t>No confidential data visible</t>
  </si>
  <si>
    <t>Displays are tidy, free of old unnecessary data.</t>
  </si>
  <si>
    <t>Air condition does not keep the set temperature.</t>
  </si>
  <si>
    <t>Random desk in the open space</t>
  </si>
  <si>
    <t>DESCRIPTION</t>
  </si>
  <si>
    <t>unorganized wires under desk</t>
  </si>
  <si>
    <t>Safety equipment and supplies are dirty and incomplete.</t>
  </si>
  <si>
    <t>Audit# Question #</t>
  </si>
  <si>
    <t>Audit 1
1.1</t>
  </si>
  <si>
    <t>Audit 3
2.1</t>
  </si>
  <si>
    <t>DROPDOWN LISTS</t>
  </si>
  <si>
    <t>TAKEN DATA FROM EACH FORM</t>
  </si>
  <si>
    <t>FILTERED TABLE ONLY ACTIVE</t>
  </si>
  <si>
    <t>AREA</t>
  </si>
  <si>
    <t>Row #</t>
  </si>
  <si>
    <t>Form #</t>
  </si>
  <si>
    <t>Count Series</t>
  </si>
  <si>
    <t>Results count:</t>
  </si>
  <si>
    <t>Chosen Series:</t>
  </si>
  <si>
    <t>TRENDLINE CHART</t>
  </si>
  <si>
    <t>ALL RESULTS CHART</t>
  </si>
  <si>
    <t>TAKEN DATA FROM EACH FORM - SEPARATE RESULTS</t>
  </si>
  <si>
    <t>SCORE SHARE CHART</t>
  </si>
  <si>
    <t>Sheet Name</t>
  </si>
  <si>
    <t>#</t>
  </si>
  <si>
    <t>1S - SORT</t>
  </si>
  <si>
    <t>2S - SET</t>
  </si>
  <si>
    <t>3S - SHINE</t>
  </si>
  <si>
    <t>4S - STANDARDIZE</t>
  </si>
  <si>
    <t>5S - SUSTAIN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</si>
</sst>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scheme val="minor"/>
    </font>
    <font>
      <sz val="8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b/>
      <sz val="11"/>
      <color theme="0"/>
      <name val="Arial"/>
      <family val="2"/>
      <scheme val="minor"/>
    </font>
    <font>
      <b/>
      <sz val="12"/>
      <color theme="0"/>
      <name val="Arial"/>
      <family val="2"/>
      <scheme val="minor"/>
    </font>
    <font>
      <b/>
      <sz val="1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1"/>
      <name val="Arial"/>
      <charset val="128"/>
    </font>
    <font>
      <sz val="11"/>
      <name val="Arial"/>
      <family val="2"/>
      <scheme val="minor"/>
    </font>
    <font>
      <b/>
      <sz val="11.0"/>
      <name val="Arial"/>
      <family val="2"/>
      <scheme val="minor"/>
    </font>
    <font>
      <b/>
      <sz val="16"/>
      <color theme="0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i/>
      <sz val="11.0"/>
      <name val="Arial"/>
      <family val="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scheme val="minor"/>
    </font>
    <font>
      <b/>
      <sz val="9"/>
      <color indexed="81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rgb="FFD9E2EC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CFCF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C"/>
        <bgColor indexed="64"/>
      </patternFill>
    </fill>
    <fill>
      <patternFill patternType="solid">
        <fgColor rgb="FFF8D7D7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2F2F2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theme="3" tint="0.59996337778862885"/>
      </left>
      <right style="medium">
        <color theme="3" tint="0.59996337778862885"/>
      </right>
      <top style="medium">
        <color theme="3" tint="0.59996337778862885"/>
      </top>
      <bottom style="medium">
        <color theme="3" tint="0.59996337778862885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/>
      <right style="thin">
        <color theme="3" tint="0.59996337778862885"/>
      </right>
      <top/>
      <bottom style="thin">
        <color theme="3" tint="0.59996337778862885"/>
      </bottom>
      <diagonal/>
    </border>
    <border>
      <left style="thin">
        <color theme="3" tint="0.59996337778862885"/>
      </left>
      <right style="thin">
        <color theme="3" tint="0.59996337778862885"/>
      </right>
      <top/>
      <bottom style="thin">
        <color theme="3" tint="0.59996337778862885"/>
      </bottom>
      <diagonal/>
    </border>
    <border>
      <left style="thin">
        <color theme="3" tint="0.59996337778862885"/>
      </left>
      <right/>
      <top/>
      <bottom style="thin">
        <color theme="3" tint="0.59996337778862885"/>
      </bottom>
      <diagonal/>
    </border>
    <border>
      <left/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0.59996337778862885"/>
      </left>
      <right/>
      <top style="thin">
        <color theme="3" tint="0.59996337778862885"/>
      </top>
      <bottom style="thin">
        <color theme="3" tint="0.59996337778862885"/>
      </bottom>
      <diagonal/>
    </border>
    <border>
      <left/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3" tint="0.59996337778862885"/>
      </left>
      <right/>
      <top style="thin">
        <color theme="3" tint="0.59996337778862885"/>
      </top>
      <bottom/>
      <diagonal/>
    </border>
    <border>
      <left/>
      <right/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0.59996337778862885"/>
      </left>
      <right style="thin">
        <color theme="3" tint="0.79998168889431442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0.79998168889431442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0.79998168889431442"/>
      </left>
      <right/>
      <top/>
      <bottom/>
      <diagonal/>
    </border>
    <border>
      <left style="thin">
        <color theme="3" tint="0.79998168889431442"/>
      </left>
      <right/>
      <top style="thin">
        <color theme="3" tint="0.59996337778862885"/>
      </top>
      <bottom style="thin">
        <color theme="3" tint="0.59996337778862885"/>
      </bottom>
      <diagonal/>
    </border>
    <border>
      <left/>
      <right style="thin">
        <color theme="3" tint="0.79998168889431442"/>
      </right>
      <top style="thin">
        <color theme="3" tint="0.59996337778862885"/>
      </top>
      <bottom style="thin">
        <color theme="3" tint="0.59996337778862885"/>
      </bottom>
      <diagonal/>
    </border>
    <border>
      <left/>
      <right/>
      <top style="thin">
        <color theme="3" tint="0.59996337778862885"/>
      </top>
      <bottom/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3" tint="0.79998168889431442"/>
      </left>
      <right style="medium">
        <color theme="3" tint="0.79998168889431442"/>
      </right>
      <top style="medium">
        <color theme="3" tint="0.79998168889431442"/>
      </top>
      <bottom style="medium">
        <color theme="3" tint="0.79998168889431442"/>
      </bottom>
      <diagonal/>
    </border>
    <border>
      <left style="medium">
        <color theme="3" tint="0.79995117038483843"/>
      </left>
      <right style="medium">
        <color theme="3" tint="0.79998168889431442"/>
      </right>
      <top style="medium">
        <color theme="3" tint="0.79998168889431442"/>
      </top>
      <bottom style="medium">
        <color theme="3" tint="0.79998168889431442"/>
      </bottom>
      <diagonal/>
    </border>
    <border>
      <left style="medium">
        <color theme="3" tint="0.79998168889431442"/>
      </left>
      <right style="medium">
        <color theme="3" tint="0.79995117038483843"/>
      </right>
      <top style="medium">
        <color theme="3" tint="0.79998168889431442"/>
      </top>
      <bottom style="medium">
        <color theme="3" tint="0.79998168889431442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7">
    <xf numFmtId="0" fontId="0" fillId="0" borderId="0"/>
    <xf numFmtId="0" fontId="3" fillId="0" borderId="0"/>
    <xf numFmtId="0" fontId="5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6" fillId="0" borderId="0"/>
    <xf numFmtId="0" fontId="5" fillId="0" borderId="0"/>
  </cellStyleXfs>
  <cellXfs count="222">
    <xf numFmtId="0" fontId="0" fillId="0" borderId="0" xfId="0"/>
    <xf numFmtId="0" fontId="3" fillId="4" borderId="0" xfId="1" applyFill="1" applyAlignment="1">
      <alignment vertical="center"/>
    </xf>
    <xf numFmtId="49" fontId="3" fillId="4" borderId="0" xfId="1" applyNumberFormat="1" applyFill="1" applyAlignment="1">
      <alignment horizontal="center" vertical="center"/>
    </xf>
    <xf numFmtId="0" fontId="3" fillId="4" borderId="0" xfId="1" applyFill="1" applyAlignment="1">
      <alignment horizontal="center" vertical="center"/>
    </xf>
    <xf numFmtId="0" fontId="6" fillId="4" borderId="0" xfId="1" applyFont="1" applyFill="1" applyAlignment="1">
      <alignment vertical="center"/>
    </xf>
    <xf numFmtId="49" fontId="7" fillId="5" borderId="0" xfId="1" applyNumberFormat="1" applyFont="1" applyFill="1" applyAlignment="1">
      <alignment vertical="center"/>
    </xf>
    <xf numFmtId="0" fontId="6" fillId="5" borderId="0" xfId="1" applyFont="1" applyFill="1" applyAlignment="1">
      <alignment horizontal="center" vertical="center"/>
    </xf>
    <xf numFmtId="0" fontId="8" fillId="3" borderId="0" xfId="1" applyFont="1" applyFill="1" applyAlignment="1">
      <alignment horizontal="right" vertical="center"/>
    </xf>
    <xf numFmtId="0" fontId="6" fillId="4" borderId="0" xfId="1" applyFont="1" applyFill="1" applyAlignment="1">
      <alignment horizontal="center" vertical="center"/>
    </xf>
    <xf numFmtId="0" fontId="9" fillId="4" borderId="0" xfId="1" applyFont="1" applyFill="1" applyAlignment="1">
      <alignment vertical="center"/>
    </xf>
    <xf numFmtId="0" fontId="10" fillId="4" borderId="0" xfId="1" applyFont="1" applyFill="1" applyAlignment="1">
      <alignment horizontal="center" vertical="center"/>
    </xf>
    <xf numFmtId="0" fontId="5" fillId="4" borderId="0" xfId="2" applyFill="1" applyAlignment="1">
      <alignment vertical="center"/>
    </xf>
    <xf numFmtId="0" fontId="3" fillId="4" borderId="0" xfId="1" applyFill="1"/>
    <xf numFmtId="0" fontId="3" fillId="8" borderId="0" xfId="1" applyFill="1"/>
    <xf numFmtId="0" fontId="13" fillId="8" borderId="0" xfId="3" applyFont="1" applyFill="1" applyBorder="1" applyAlignment="1" applyProtection="1">
      <alignment vertical="center"/>
    </xf>
    <xf numFmtId="0" fontId="3" fillId="8" borderId="0" xfId="1" applyFill="1" applyAlignment="1">
      <alignment horizontal="center"/>
    </xf>
    <xf numFmtId="49" fontId="7" fillId="5" borderId="0" xfId="1" applyNumberFormat="1" applyFont="1" applyFill="1" applyAlignment="1">
      <alignment horizontal="center" vertical="center"/>
    </xf>
    <xf numFmtId="0" fontId="5" fillId="4" borderId="0" xfId="2" applyFill="1" applyAlignment="1">
      <alignment horizontal="center" vertical="center"/>
    </xf>
    <xf numFmtId="0" fontId="14" fillId="10" borderId="11" xfId="0" applyFont="1" applyFill="1" applyBorder="1" applyAlignment="1">
      <alignment horizontal="center" vertical="center"/>
    </xf>
    <xf numFmtId="0" fontId="14" fillId="10" borderId="13" xfId="0" applyFont="1" applyFill="1" applyBorder="1" applyAlignment="1">
      <alignment horizontal="center" vertical="center"/>
    </xf>
    <xf numFmtId="0" fontId="14" fillId="10" borderId="12" xfId="0" applyFont="1" applyFill="1" applyBorder="1" applyAlignment="1">
      <alignment horizontal="center" vertical="center"/>
    </xf>
    <xf numFmtId="0" fontId="14" fillId="10" borderId="10" xfId="0" applyFont="1" applyFill="1" applyBorder="1" applyAlignment="1">
      <alignment horizontal="center" vertical="center"/>
    </xf>
    <xf numFmtId="0" fontId="0" fillId="4" borderId="0" xfId="0" applyFill="1" applyAlignment="1">
      <alignment vertical="center"/>
    </xf>
    <xf numFmtId="0" fontId="5" fillId="0" borderId="4" xfId="2" applyFill="1" applyBorder="1" applyAlignment="1">
      <alignment vertical="center"/>
    </xf>
    <xf numFmtId="0" fontId="5" fillId="0" borderId="5" xfId="2" applyFill="1" applyBorder="1" applyAlignment="1">
      <alignment vertical="center"/>
    </xf>
    <xf numFmtId="0" fontId="5" fillId="0" borderId="5" xfId="2" applyFill="1" applyBorder="1" applyAlignment="1">
      <alignment horizontal="center" vertical="center"/>
    </xf>
    <xf numFmtId="0" fontId="5" fillId="0" borderId="3" xfId="2" applyFill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7" xfId="0" applyBorder="1" applyAlignment="1">
      <alignment vertical="center"/>
    </xf>
    <xf numFmtId="49" fontId="7" fillId="5" borderId="0" xfId="1" applyNumberFormat="1" applyFont="1" applyFill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4" xfId="1" applyBorder="1" applyAlignment="1">
      <alignment vertical="center"/>
    </xf>
    <xf numFmtId="0" fontId="3" fillId="0" borderId="5" xfId="1" applyBorder="1" applyAlignment="1">
      <alignment vertical="center"/>
    </xf>
    <xf numFmtId="0" fontId="3" fillId="0" borderId="5" xfId="1" applyBorder="1" applyAlignment="1">
      <alignment horizontal="center" vertical="center"/>
    </xf>
    <xf numFmtId="0" fontId="3" fillId="0" borderId="3" xfId="1" applyBorder="1" applyAlignment="1">
      <alignment vertical="center"/>
    </xf>
    <xf numFmtId="0" fontId="3" fillId="0" borderId="6" xfId="1" applyBorder="1" applyAlignment="1">
      <alignment vertical="center"/>
    </xf>
    <xf numFmtId="0" fontId="3" fillId="0" borderId="0" xfId="1" applyBorder="1" applyAlignment="1">
      <alignment vertical="center"/>
    </xf>
    <xf numFmtId="0" fontId="3" fillId="0" borderId="7" xfId="1" applyBorder="1" applyAlignment="1">
      <alignment vertical="center"/>
    </xf>
    <xf numFmtId="0" fontId="3" fillId="0" borderId="0" xfId="1" applyFill="1" applyBorder="1" applyAlignment="1">
      <alignment vertical="center"/>
    </xf>
    <xf numFmtId="0" fontId="3" fillId="0" borderId="2" xfId="1" applyBorder="1" applyAlignment="1">
      <alignment vertical="center"/>
    </xf>
    <xf numFmtId="0" fontId="3" fillId="0" borderId="8" xfId="1" applyBorder="1" applyAlignment="1">
      <alignment horizontal="center" vertical="center"/>
    </xf>
    <xf numFmtId="0" fontId="3" fillId="0" borderId="8" xfId="1" applyBorder="1" applyAlignment="1">
      <alignment vertical="center"/>
    </xf>
    <xf numFmtId="0" fontId="3" fillId="0" borderId="1" xfId="1" applyBorder="1" applyAlignment="1">
      <alignment vertical="center"/>
    </xf>
    <xf numFmtId="0" fontId="3" fillId="8" borderId="0" xfId="1" applyFill="1" applyAlignment="1">
      <alignment vertical="center"/>
    </xf>
    <xf numFmtId="0" fontId="3" fillId="8" borderId="0" xfId="1" applyFill="1" applyAlignment="1">
      <alignment horizontal="center" vertical="center"/>
    </xf>
    <xf numFmtId="0" fontId="14" fillId="16" borderId="9" xfId="1" applyFont="1" applyFill="1" applyBorder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0" fillId="4" borderId="0" xfId="0" applyFill="1"/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Border="1" applyAlignment="1">
      <alignment vertical="center"/>
    </xf>
    <xf numFmtId="49" fontId="3" fillId="4" borderId="0" xfId="0" applyNumberFormat="1" applyFont="1" applyFill="1" applyAlignment="1">
      <alignment horizontal="center" vertical="center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vertical="center" wrapText="1"/>
      <protection locked="0"/>
    </xf>
    <xf numFmtId="0" fontId="16" fillId="17" borderId="20" xfId="0" applyFont="1" applyFill="1" applyBorder="1" applyAlignment="1">
      <alignment horizontal="center" vertical="center" wrapText="1"/>
    </xf>
    <xf numFmtId="0" fontId="16" fillId="17" borderId="21" xfId="0" applyFont="1" applyFill="1" applyBorder="1" applyAlignment="1">
      <alignment vertical="center" wrapText="1"/>
    </xf>
    <xf numFmtId="0" fontId="1" fillId="17" borderId="21" xfId="0" applyFont="1" applyFill="1" applyBorder="1" applyAlignment="1">
      <alignment horizontal="center" vertical="center"/>
    </xf>
    <xf numFmtId="0" fontId="1" fillId="17" borderId="21" xfId="0" applyFont="1" applyFill="1" applyBorder="1" applyAlignment="1">
      <alignment horizontal="center" vertical="center" wrapText="1"/>
    </xf>
    <xf numFmtId="0" fontId="1" fillId="17" borderId="22" xfId="0" applyFont="1" applyFill="1" applyBorder="1" applyAlignment="1">
      <alignment horizontal="center" vertical="center"/>
    </xf>
    <xf numFmtId="0" fontId="16" fillId="17" borderId="21" xfId="0" applyFont="1" applyFill="1" applyBorder="1" applyAlignment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3" fillId="0" borderId="9" xfId="1" applyBorder="1" applyAlignment="1" applyProtection="1">
      <alignment horizontal="center" vertical="center"/>
      <protection locked="0"/>
    </xf>
    <xf numFmtId="0" fontId="3" fillId="0" borderId="9" xfId="1" applyFill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vertical="center" shrinkToFit="1"/>
      <protection locked="0"/>
    </xf>
    <xf numFmtId="0" fontId="4" fillId="0" borderId="10" xfId="0" applyFont="1" applyBorder="1" applyAlignment="1" applyProtection="1">
      <alignment horizontal="center" vertical="center" wrapText="1" shrinkToFit="1"/>
      <protection locked="0"/>
    </xf>
    <xf numFmtId="0" fontId="4" fillId="0" borderId="10" xfId="0" applyFont="1" applyBorder="1" applyAlignment="1" applyProtection="1">
      <alignment vertical="center" wrapText="1" shrinkToFit="1"/>
      <protection locked="0"/>
    </xf>
    <xf numFmtId="0" fontId="4" fillId="0" borderId="10" xfId="0" applyFont="1" applyBorder="1" applyAlignment="1" applyProtection="1">
      <alignment vertical="center" wrapText="1"/>
      <protection locked="0"/>
    </xf>
    <xf numFmtId="0" fontId="20" fillId="2" borderId="10" xfId="0" applyFont="1" applyFill="1" applyBorder="1" applyAlignment="1" applyProtection="1">
      <alignment horizontal="center" vertical="center" wrapText="1"/>
      <protection hidden="1"/>
    </xf>
    <xf numFmtId="0" fontId="3" fillId="2" borderId="10" xfId="0" applyFont="1" applyFill="1" applyBorder="1" applyAlignment="1" applyProtection="1">
      <alignment horizontal="center" vertical="center"/>
      <protection hidden="1"/>
    </xf>
    <xf numFmtId="0" fontId="3" fillId="0" borderId="4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0" fillId="0" borderId="6" xfId="0" applyFill="1" applyBorder="1"/>
    <xf numFmtId="0" fontId="3" fillId="0" borderId="2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17" fillId="0" borderId="0" xfId="0" applyFont="1" applyBorder="1" applyAlignment="1" applyProtection="1">
      <alignment horizontal="center" vertical="center"/>
      <protection hidden="1"/>
    </xf>
    <xf numFmtId="0" fontId="17" fillId="0" borderId="7" xfId="0" applyFont="1" applyBorder="1" applyAlignment="1" applyProtection="1">
      <alignment horizontal="center" vertical="center"/>
      <protection hidden="1"/>
    </xf>
    <xf numFmtId="0" fontId="17" fillId="0" borderId="6" xfId="0" applyFont="1" applyFill="1" applyBorder="1" applyAlignment="1" applyProtection="1">
      <alignment horizontal="center" vertical="center"/>
      <protection hidden="1"/>
    </xf>
    <xf numFmtId="0" fontId="3" fillId="4" borderId="0" xfId="0" applyFont="1" applyFill="1"/>
    <xf numFmtId="0" fontId="1" fillId="0" borderId="2" xfId="0" applyFont="1" applyFill="1" applyBorder="1" applyAlignment="1" applyProtection="1">
      <alignment horizontal="center" vertical="center"/>
      <protection hidden="1"/>
    </xf>
    <xf numFmtId="0" fontId="1" fillId="0" borderId="8" xfId="0" applyFont="1" applyBorder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6" xfId="0" applyFont="1" applyFill="1" applyBorder="1" applyAlignment="1" applyProtection="1">
      <alignment horizontal="center" vertical="center"/>
      <protection hidden="1"/>
    </xf>
    <xf numFmtId="0" fontId="1" fillId="0" borderId="0" xfId="0" applyFont="1" applyBorder="1" applyAlignment="1" applyProtection="1">
      <alignment horizontal="center" vertical="center"/>
      <protection hidden="1"/>
    </xf>
    <xf numFmtId="0" fontId="1" fillId="0" borderId="7" xfId="0" applyFont="1" applyBorder="1" applyAlignment="1" applyProtection="1">
      <alignment horizontal="center" vertical="center"/>
      <protection hidden="1"/>
    </xf>
    <xf numFmtId="0" fontId="21" fillId="17" borderId="20" xfId="0" applyFont="1" applyFill="1" applyBorder="1" applyAlignment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  <protection hidden="1"/>
    </xf>
    <xf numFmtId="9" fontId="18" fillId="0" borderId="10" xfId="0" applyNumberFormat="1" applyFont="1" applyBorder="1" applyAlignment="1" applyProtection="1">
      <alignment horizontal="center" vertical="center"/>
      <protection hidden="1"/>
    </xf>
    <xf numFmtId="0" fontId="16" fillId="17" borderId="23" xfId="0" applyFont="1" applyFill="1" applyBorder="1" applyAlignment="1">
      <alignment horizontal="center" vertical="center" wrapText="1"/>
    </xf>
    <xf numFmtId="0" fontId="14" fillId="16" borderId="10" xfId="0" applyFont="1" applyFill="1" applyBorder="1" applyAlignment="1">
      <alignment horizontal="center" vertical="center"/>
    </xf>
    <xf numFmtId="0" fontId="14" fillId="16" borderId="10" xfId="0" applyFont="1" applyFill="1" applyBorder="1" applyAlignment="1">
      <alignment horizontal="center" vertical="center" wrapText="1"/>
    </xf>
    <xf numFmtId="14" fontId="3" fillId="0" borderId="17" xfId="0" applyNumberFormat="1" applyFont="1" applyBorder="1" applyAlignment="1" applyProtection="1">
      <alignment horizontal="center" vertical="center"/>
      <protection locked="0"/>
    </xf>
    <xf numFmtId="0" fontId="14" fillId="16" borderId="17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 applyProtection="1">
      <alignment vertical="center" shrinkToFit="1"/>
      <protection locked="0"/>
    </xf>
    <xf numFmtId="0" fontId="18" fillId="0" borderId="17" xfId="0" applyFont="1" applyBorder="1" applyAlignment="1" applyProtection="1">
      <alignment horizontal="center" vertical="center"/>
      <protection hidden="1"/>
    </xf>
    <xf numFmtId="0" fontId="14" fillId="16" borderId="12" xfId="0" applyFont="1" applyFill="1" applyBorder="1" applyAlignment="1" applyProtection="1">
      <alignment horizontal="center" vertical="center"/>
      <protection locked="0"/>
    </xf>
    <xf numFmtId="0" fontId="14" fillId="16" borderId="12" xfId="0" applyFont="1" applyFill="1" applyBorder="1" applyAlignment="1">
      <alignment horizontal="center" vertical="center"/>
    </xf>
    <xf numFmtId="0" fontId="3" fillId="0" borderId="12" xfId="0" applyFont="1" applyBorder="1" applyAlignment="1" applyProtection="1">
      <alignment vertical="center" shrinkToFit="1"/>
      <protection locked="0"/>
    </xf>
    <xf numFmtId="0" fontId="3" fillId="0" borderId="19" xfId="0" applyFont="1" applyFill="1" applyBorder="1" applyAlignment="1" applyProtection="1">
      <alignment vertical="center" shrinkToFit="1"/>
      <protection locked="0"/>
    </xf>
    <xf numFmtId="14" fontId="3" fillId="0" borderId="19" xfId="0" applyNumberFormat="1" applyFont="1" applyFill="1" applyBorder="1" applyAlignment="1" applyProtection="1">
      <alignment horizontal="center" vertical="center"/>
      <protection locked="0"/>
    </xf>
    <xf numFmtId="0" fontId="14" fillId="0" borderId="19" xfId="0" applyFont="1" applyFill="1" applyBorder="1" applyAlignment="1">
      <alignment horizontal="center" vertical="center" wrapText="1"/>
    </xf>
    <xf numFmtId="0" fontId="18" fillId="0" borderId="19" xfId="0" applyFont="1" applyFill="1" applyBorder="1" applyAlignment="1" applyProtection="1">
      <alignment horizontal="center" vertical="center"/>
      <protection hidden="1"/>
    </xf>
    <xf numFmtId="0" fontId="24" fillId="17" borderId="2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vertical="center"/>
    </xf>
    <xf numFmtId="0" fontId="1" fillId="0" borderId="10" xfId="0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9" fontId="0" fillId="4" borderId="0" xfId="0" applyNumberFormat="1" applyFill="1" applyAlignment="1">
      <alignment vertical="center"/>
    </xf>
    <xf numFmtId="0" fontId="16" fillId="12" borderId="14" xfId="3" applyFont="1" applyFill="1" applyBorder="1" applyAlignment="1" applyProtection="1">
      <alignment horizontal="center" vertical="center"/>
      <protection hidden="1"/>
    </xf>
    <xf numFmtId="0" fontId="16" fillId="14" borderId="14" xfId="3" applyFont="1" applyFill="1" applyBorder="1" applyAlignment="1" applyProtection="1">
      <alignment horizontal="center" vertical="center"/>
      <protection hidden="1"/>
    </xf>
    <xf numFmtId="0" fontId="16" fillId="13" borderId="14" xfId="3" applyFont="1" applyFill="1" applyBorder="1" applyAlignment="1" applyProtection="1">
      <alignment horizontal="center" vertical="center"/>
      <protection hidden="1"/>
    </xf>
    <xf numFmtId="0" fontId="16" fillId="15" borderId="14" xfId="3" applyFont="1" applyFill="1" applyBorder="1" applyAlignment="1" applyProtection="1">
      <alignment horizontal="center" vertical="center"/>
      <protection hidden="1"/>
    </xf>
    <xf numFmtId="0" fontId="16" fillId="9" borderId="14" xfId="3" applyFont="1" applyFill="1" applyBorder="1" applyAlignment="1" applyProtection="1">
      <alignment horizontal="center" vertical="center"/>
      <protection hidden="1"/>
    </xf>
    <xf numFmtId="0" fontId="3" fillId="0" borderId="0" xfId="1" applyFill="1" applyAlignment="1">
      <alignment vertical="center"/>
    </xf>
    <xf numFmtId="0" fontId="0" fillId="0" borderId="0" xfId="0" applyAlignment="1">
      <alignment horizontal="center" vertical="center" shrinkToFit="1"/>
    </xf>
    <xf numFmtId="0" fontId="1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9" fontId="3" fillId="0" borderId="0" xfId="0" applyNumberFormat="1" applyFont="1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0" fillId="0" borderId="10" xfId="0" applyNumberFormat="1" applyBorder="1" applyAlignment="1">
      <alignment horizontal="center" vertical="center" shrinkToFit="1"/>
    </xf>
    <xf numFmtId="9" fontId="0" fillId="0" borderId="0" xfId="0" applyNumberFormat="1" applyAlignment="1">
      <alignment horizontal="center" vertical="center" shrinkToFit="1"/>
    </xf>
    <xf numFmtId="0" fontId="4" fillId="0" borderId="9" xfId="1" applyFont="1" applyBorder="1" applyAlignment="1" applyProtection="1">
      <alignment horizontal="center" vertical="center" wrapText="1"/>
      <protection locked="0"/>
    </xf>
    <xf numFmtId="0" fontId="7" fillId="5" borderId="0" xfId="1" applyNumberFormat="1" applyFont="1" applyFill="1" applyAlignment="1">
      <alignment horizontal="left" vertical="center" indent="5"/>
    </xf>
    <xf numFmtId="49" fontId="7" fillId="5" borderId="0" xfId="1" applyNumberFormat="1" applyFont="1" applyFill="1" applyAlignment="1">
      <alignment horizontal="left" vertical="center" indent="2"/>
    </xf>
    <xf numFmtId="0" fontId="8" fillId="4" borderId="0" xfId="1" applyFont="1" applyFill="1" applyAlignment="1">
      <alignment horizontal="right" vertical="center"/>
    </xf>
    <xf numFmtId="49" fontId="10" fillId="6" borderId="0" xfId="1" applyNumberFormat="1" applyFont="1" applyFill="1" applyAlignment="1">
      <alignment horizontal="left" vertical="center" indent="2"/>
    </xf>
    <xf numFmtId="0" fontId="11" fillId="4" borderId="0" xfId="1" applyFont="1" applyFill="1" applyAlignment="1">
      <alignment horizontal="right" vertical="center"/>
    </xf>
    <xf numFmtId="0" fontId="27" fillId="4" borderId="0" xfId="5" applyFont="1" applyFill="1" applyAlignment="1" applyProtection="1">
      <alignment vertical="center"/>
      <protection locked="0"/>
    </xf>
    <xf numFmtId="0" fontId="5" fillId="0" borderId="28" xfId="6" applyBorder="1" applyAlignment="1">
      <alignment horizontal="left" wrapText="1" indent="1"/>
    </xf>
    <xf numFmtId="0" fontId="5" fillId="4" borderId="0" xfId="6" applyFill="1"/>
    <xf numFmtId="0" fontId="28" fillId="4" borderId="0" xfId="5" applyFont="1" applyFill="1" applyAlignment="1" applyProtection="1">
      <alignment vertical="center"/>
      <protection locked="0"/>
    </xf>
    <xf numFmtId="0" fontId="5" fillId="0" borderId="29" xfId="6" applyBorder="1" applyAlignment="1">
      <alignment horizontal="left" indent="1"/>
    </xf>
    <xf numFmtId="0" fontId="5" fillId="0" borderId="29" xfId="6" applyBorder="1" applyAlignment="1">
      <alignment horizontal="left" vertical="center" wrapText="1" indent="1"/>
    </xf>
    <xf numFmtId="0" fontId="5" fillId="0" borderId="29" xfId="6" applyBorder="1" applyAlignment="1">
      <alignment horizontal="left" vertical="top" wrapText="1" indent="2"/>
    </xf>
    <xf numFmtId="0" fontId="29" fillId="4" borderId="0" xfId="5" applyFont="1" applyFill="1" applyAlignment="1" applyProtection="1">
      <alignment vertical="center"/>
      <protection locked="0"/>
    </xf>
    <xf numFmtId="0" fontId="25" fillId="0" borderId="29" xfId="6" applyFont="1" applyBorder="1" applyAlignment="1">
      <alignment horizontal="left" indent="1"/>
    </xf>
    <xf numFmtId="0" fontId="5" fillId="0" borderId="30" xfId="6" applyBorder="1" applyAlignment="1">
      <alignment horizontal="left" indent="1"/>
    </xf>
    <xf numFmtId="0" fontId="23" fillId="4" borderId="0" xfId="1" applyFont="1" applyFill="1" applyAlignment="1">
      <alignment vertical="center"/>
    </xf>
    <xf numFmtId="49" fontId="22" fillId="6" borderId="0" xfId="1" applyNumberFormat="1" applyFont="1" applyFill="1" applyAlignment="1">
      <alignment horizontal="left" vertical="center"/>
    </xf>
    <xf numFmtId="49" fontId="22" fillId="6" borderId="0" xfId="1" applyNumberFormat="1" applyFont="1" applyFill="1" applyAlignment="1">
      <alignment horizontal="left" vertical="center" indent="5"/>
    </xf>
    <xf numFmtId="49" fontId="22" fillId="6" borderId="0" xfId="1" applyNumberFormat="1" applyFont="1" applyFill="1" applyAlignment="1">
      <alignment vertical="center"/>
    </xf>
    <xf numFmtId="49" fontId="22" fillId="6" borderId="0" xfId="1" applyNumberFormat="1" applyFont="1" applyFill="1" applyAlignment="1">
      <alignment horizontal="center" vertical="center"/>
    </xf>
    <xf numFmtId="0" fontId="22" fillId="6" borderId="0" xfId="1" applyFont="1" applyFill="1" applyAlignment="1">
      <alignment horizontal="center" vertical="center"/>
    </xf>
    <xf numFmtId="0" fontId="33" fillId="7" borderId="0" xfId="1" applyFont="1" applyFill="1" applyAlignment="1">
      <alignment horizontal="right" vertical="center"/>
    </xf>
    <xf numFmtId="0" fontId="22" fillId="4" borderId="0" xfId="1" applyFont="1" applyFill="1" applyAlignment="1">
      <alignment horizontal="center" vertical="center"/>
    </xf>
    <xf numFmtId="0" fontId="0" fillId="0" borderId="10" xfId="0" applyBorder="1" applyAlignment="1" applyProtection="1">
      <alignment horizontal="center" vertical="center" shrinkToFit="1"/>
      <protection hidden="1"/>
    </xf>
    <xf numFmtId="0" fontId="3" fillId="0" borderId="10" xfId="0" applyFont="1" applyBorder="1" applyAlignment="1" applyProtection="1">
      <alignment horizontal="center" vertical="center" shrinkToFit="1"/>
      <protection hidden="1"/>
    </xf>
    <xf numFmtId="0" fontId="3" fillId="0" borderId="10" xfId="0" applyNumberFormat="1" applyFont="1" applyBorder="1" applyAlignment="1" applyProtection="1">
      <alignment horizontal="center" vertical="center" shrinkToFit="1"/>
      <protection hidden="1"/>
    </xf>
    <xf numFmtId="14" fontId="3" fillId="0" borderId="10" xfId="0" applyNumberFormat="1" applyFont="1" applyBorder="1" applyAlignment="1" applyProtection="1">
      <alignment horizontal="center" vertical="center" shrinkToFit="1"/>
      <protection hidden="1"/>
    </xf>
    <xf numFmtId="9" fontId="3" fillId="0" borderId="10" xfId="0" applyNumberFormat="1" applyFont="1" applyBorder="1" applyAlignment="1" applyProtection="1">
      <alignment horizontal="center" vertical="center" shrinkToFit="1"/>
      <protection hidden="1"/>
    </xf>
    <xf numFmtId="0" fontId="0" fillId="0" borderId="0" xfId="0" applyAlignment="1" applyProtection="1">
      <alignment horizontal="center" vertical="center" shrinkToFit="1"/>
      <protection hidden="1"/>
    </xf>
    <xf numFmtId="0" fontId="1" fillId="0" borderId="10" xfId="0" applyFont="1" applyBorder="1" applyAlignment="1" applyProtection="1">
      <alignment horizontal="center" vertical="center" shrinkToFit="1"/>
      <protection hidden="1"/>
    </xf>
    <xf numFmtId="9" fontId="0" fillId="0" borderId="10" xfId="0" applyNumberFormat="1" applyBorder="1" applyAlignment="1" applyProtection="1">
      <alignment horizontal="center" vertical="center" shrinkToFit="1"/>
      <protection hidden="1"/>
    </xf>
    <xf numFmtId="14" fontId="3" fillId="11" borderId="31" xfId="0" applyNumberFormat="1" applyFont="1" applyFill="1" applyBorder="1" applyAlignment="1" applyProtection="1">
      <alignment horizontal="center" vertical="center" shrinkToFit="1"/>
      <protection hidden="1"/>
    </xf>
    <xf numFmtId="49" fontId="3" fillId="0" borderId="10" xfId="0" applyNumberFormat="1" applyFont="1" applyBorder="1" applyAlignment="1" applyProtection="1">
      <alignment horizontal="center" vertical="center" wrapText="1"/>
      <protection locked="0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4" borderId="0" xfId="0" applyNumberFormat="1" applyFont="1" applyFill="1" applyAlignment="1">
      <alignment horizontal="center" vertical="center" wrapText="1"/>
    </xf>
    <xf numFmtId="49" fontId="3" fillId="0" borderId="10" xfId="0" applyNumberFormat="1" applyFont="1" applyBorder="1" applyAlignment="1" applyProtection="1">
      <alignment vertical="center" wrapText="1"/>
      <protection locked="0"/>
    </xf>
    <xf numFmtId="0" fontId="15" fillId="10" borderId="31" xfId="0" applyFont="1" applyFill="1" applyBorder="1" applyAlignment="1">
      <alignment horizontal="center" vertical="center"/>
    </xf>
    <xf numFmtId="0" fontId="14" fillId="10" borderId="31" xfId="0" applyFont="1" applyFill="1" applyBorder="1" applyAlignment="1">
      <alignment horizontal="center" vertical="center"/>
    </xf>
    <xf numFmtId="0" fontId="3" fillId="11" borderId="31" xfId="0" applyFont="1" applyFill="1" applyBorder="1" applyAlignment="1" applyProtection="1">
      <alignment horizontal="left" vertical="center" shrinkToFit="1"/>
      <protection hidden="1"/>
    </xf>
    <xf numFmtId="0" fontId="14" fillId="10" borderId="32" xfId="0" applyFont="1" applyFill="1" applyBorder="1" applyAlignment="1">
      <alignment horizontal="center" vertical="center"/>
    </xf>
    <xf numFmtId="0" fontId="14" fillId="10" borderId="33" xfId="0" applyFont="1" applyFill="1" applyBorder="1" applyAlignment="1">
      <alignment horizontal="center" vertical="center"/>
    </xf>
    <xf numFmtId="0" fontId="16" fillId="18" borderId="32" xfId="3" applyFont="1" applyFill="1" applyBorder="1" applyAlignment="1" applyProtection="1">
      <alignment horizontal="center" vertical="center"/>
      <protection hidden="1"/>
    </xf>
    <xf numFmtId="9" fontId="1" fillId="0" borderId="33" xfId="0" applyNumberFormat="1" applyFont="1" applyBorder="1" applyAlignment="1" applyProtection="1">
      <alignment horizontal="center" vertical="center"/>
      <protection hidden="1"/>
    </xf>
    <xf numFmtId="0" fontId="16" fillId="19" borderId="32" xfId="3" applyFont="1" applyFill="1" applyBorder="1" applyAlignment="1" applyProtection="1">
      <alignment horizontal="center" vertical="center"/>
      <protection hidden="1"/>
    </xf>
    <xf numFmtId="0" fontId="0" fillId="0" borderId="27" xfId="0" applyBorder="1" applyAlignment="1">
      <alignment horizontal="center" vertical="center" shrinkToFit="1"/>
    </xf>
    <xf numFmtId="0" fontId="0" fillId="0" borderId="27" xfId="0" applyBorder="1" applyAlignment="1" applyProtection="1">
      <alignment horizontal="center" vertical="center" shrinkToFit="1"/>
      <protection hidden="1"/>
    </xf>
    <xf numFmtId="14" fontId="0" fillId="0" borderId="10" xfId="0" applyNumberFormat="1" applyBorder="1" applyAlignment="1" applyProtection="1">
      <alignment horizontal="center" vertical="center" shrinkToFit="1"/>
      <protection hidden="1"/>
    </xf>
    <xf numFmtId="0" fontId="0" fillId="0" borderId="15" xfId="0" applyBorder="1" applyAlignment="1" applyProtection="1">
      <alignment horizontal="center" vertical="center" shrinkToFit="1"/>
      <protection hidden="1"/>
    </xf>
    <xf numFmtId="9" fontId="0" fillId="0" borderId="15" xfId="0" applyNumberFormat="1" applyBorder="1" applyAlignment="1" applyProtection="1">
      <alignment horizontal="center" vertical="center" shrinkToFit="1"/>
      <protection hidden="1"/>
    </xf>
    <xf numFmtId="0" fontId="1" fillId="21" borderId="10" xfId="0" applyFont="1" applyFill="1" applyBorder="1" applyAlignment="1">
      <alignment horizontal="center" vertical="center" shrinkToFit="1"/>
    </xf>
    <xf numFmtId="0" fontId="1" fillId="15" borderId="10" xfId="0" applyFont="1" applyFill="1" applyBorder="1" applyAlignment="1">
      <alignment horizontal="center" vertical="center" shrinkToFit="1"/>
    </xf>
    <xf numFmtId="0" fontId="0" fillId="0" borderId="10" xfId="0" applyBorder="1" applyAlignment="1" applyProtection="1">
      <alignment vertical="center" shrinkToFit="1"/>
      <protection locked="0"/>
    </xf>
    <xf numFmtId="0" fontId="0" fillId="0" borderId="14" xfId="0" applyFill="1" applyBorder="1" applyAlignment="1" applyProtection="1">
      <alignment horizontal="center" vertical="center" shrinkToFit="1"/>
      <protection locked="0"/>
    </xf>
    <xf numFmtId="0" fontId="0" fillId="0" borderId="10" xfId="0" applyBorder="1" applyAlignment="1" applyProtection="1">
      <alignment horizontal="center" vertical="center" shrinkToFit="1"/>
      <protection locked="0"/>
    </xf>
    <xf numFmtId="0" fontId="0" fillId="0" borderId="15" xfId="0" applyBorder="1" applyAlignment="1" applyProtection="1">
      <alignment horizontal="center" vertical="center" shrinkToFit="1"/>
      <protection locked="0"/>
    </xf>
    <xf numFmtId="0" fontId="0" fillId="0" borderId="16" xfId="0" applyFill="1" applyBorder="1" applyAlignment="1" applyProtection="1">
      <alignment horizontal="center" vertical="center" shrinkToFit="1"/>
      <protection locked="0"/>
    </xf>
    <xf numFmtId="0" fontId="0" fillId="0" borderId="17" xfId="0" applyBorder="1" applyAlignment="1" applyProtection="1">
      <alignment horizontal="center" vertical="center" shrinkToFit="1"/>
      <protection locked="0"/>
    </xf>
    <xf numFmtId="0" fontId="0" fillId="0" borderId="18" xfId="0" applyBorder="1" applyAlignment="1" applyProtection="1">
      <alignment horizontal="center" vertical="center" shrinkToFit="1"/>
      <protection locked="0"/>
    </xf>
    <xf numFmtId="0" fontId="16" fillId="12" borderId="15" xfId="3" applyFont="1" applyFill="1" applyBorder="1" applyAlignment="1" applyProtection="1">
      <alignment horizontal="center" vertical="center" shrinkToFit="1"/>
      <protection locked="0"/>
    </xf>
    <xf numFmtId="0" fontId="16" fillId="14" borderId="15" xfId="3" applyFont="1" applyFill="1" applyBorder="1" applyAlignment="1" applyProtection="1">
      <alignment horizontal="center" vertical="center" shrinkToFit="1"/>
      <protection locked="0"/>
    </xf>
    <xf numFmtId="0" fontId="16" fillId="13" borderId="15" xfId="3" applyFont="1" applyFill="1" applyBorder="1" applyAlignment="1" applyProtection="1">
      <alignment horizontal="center" vertical="center" shrinkToFit="1"/>
      <protection locked="0"/>
    </xf>
    <xf numFmtId="0" fontId="16" fillId="15" borderId="15" xfId="3" applyFont="1" applyFill="1" applyBorder="1" applyAlignment="1" applyProtection="1">
      <alignment horizontal="center" vertical="center" shrinkToFit="1"/>
      <protection locked="0"/>
    </xf>
    <xf numFmtId="0" fontId="16" fillId="9" borderId="15" xfId="3" applyFont="1" applyFill="1" applyBorder="1" applyAlignment="1" applyProtection="1">
      <alignment horizontal="center" vertical="center" shrinkToFit="1"/>
      <protection locked="0"/>
    </xf>
    <xf numFmtId="0" fontId="0" fillId="0" borderId="10" xfId="0" applyFill="1" applyBorder="1" applyAlignment="1" applyProtection="1">
      <alignment horizontal="center" vertical="center" shrinkToFit="1"/>
      <protection locked="0"/>
    </xf>
    <xf numFmtId="0" fontId="21" fillId="17" borderId="20" xfId="0" applyFont="1" applyFill="1" applyBorder="1" applyAlignment="1">
      <alignment horizontal="center" vertical="center" shrinkToFit="1"/>
    </xf>
    <xf numFmtId="0" fontId="0" fillId="0" borderId="17" xfId="0" applyBorder="1" applyAlignment="1" applyProtection="1">
      <alignment vertical="center" shrinkToFit="1"/>
      <protection locked="0"/>
    </xf>
    <xf numFmtId="0" fontId="20" fillId="2" borderId="17" xfId="0" applyFont="1" applyFill="1" applyBorder="1" applyAlignment="1" applyProtection="1">
      <alignment horizontal="center" vertical="center" wrapText="1"/>
      <protection hidden="1"/>
    </xf>
    <xf numFmtId="0" fontId="4" fillId="0" borderId="17" xfId="0" applyFont="1" applyBorder="1" applyAlignment="1" applyProtection="1">
      <alignment horizontal="center" vertical="center" wrapText="1" shrinkToFit="1"/>
      <protection locked="0"/>
    </xf>
    <xf numFmtId="0" fontId="4" fillId="0" borderId="17" xfId="0" applyFont="1" applyBorder="1" applyAlignment="1" applyProtection="1">
      <alignment vertical="center" wrapText="1" shrinkToFit="1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2" borderId="17" xfId="0" applyFont="1" applyFill="1" applyBorder="1" applyAlignment="1" applyProtection="1">
      <alignment horizontal="center" vertical="center"/>
      <protection hidden="1"/>
    </xf>
    <xf numFmtId="0" fontId="0" fillId="4" borderId="10" xfId="0" applyFill="1" applyBorder="1" applyAlignment="1" applyProtection="1">
      <alignment horizontal="center" vertical="center" shrinkToFit="1"/>
      <protection hidden="1"/>
    </xf>
    <xf numFmtId="0" fontId="14" fillId="10" borderId="15" xfId="0" applyFont="1" applyFill="1" applyBorder="1" applyAlignment="1">
      <alignment horizontal="center" vertical="center"/>
    </xf>
    <xf numFmtId="0" fontId="14" fillId="10" borderId="14" xfId="0" applyFont="1" applyFill="1" applyBorder="1" applyAlignment="1">
      <alignment horizontal="center" vertical="center"/>
    </xf>
    <xf numFmtId="0" fontId="22" fillId="16" borderId="24" xfId="0" applyFont="1" applyFill="1" applyBorder="1" applyAlignment="1" applyProtection="1">
      <alignment horizontal="center" vertical="center" wrapText="1"/>
      <protection hidden="1"/>
    </xf>
    <xf numFmtId="0" fontId="22" fillId="16" borderId="19" xfId="0" applyFont="1" applyFill="1" applyBorder="1" applyAlignment="1" applyProtection="1">
      <alignment horizontal="center" vertical="center" wrapText="1"/>
      <protection hidden="1"/>
    </xf>
    <xf numFmtId="0" fontId="22" fillId="16" borderId="25" xfId="0" applyFont="1" applyFill="1" applyBorder="1" applyAlignment="1" applyProtection="1">
      <alignment horizontal="center" vertical="center" wrapText="1"/>
      <protection hidden="1"/>
    </xf>
    <xf numFmtId="0" fontId="23" fillId="2" borderId="10" xfId="0" applyFont="1" applyFill="1" applyBorder="1" applyAlignment="1" applyProtection="1">
      <alignment horizontal="center" vertical="center"/>
      <protection hidden="1"/>
    </xf>
    <xf numFmtId="0" fontId="23" fillId="2" borderId="14" xfId="0" applyFont="1" applyFill="1" applyBorder="1" applyAlignment="1" applyProtection="1">
      <alignment horizontal="center" vertical="center"/>
      <protection hidden="1"/>
    </xf>
    <xf numFmtId="9" fontId="23" fillId="2" borderId="10" xfId="0" applyNumberFormat="1" applyFont="1" applyFill="1" applyBorder="1" applyAlignment="1" applyProtection="1">
      <alignment horizontal="center" vertical="center"/>
      <protection hidden="1"/>
    </xf>
    <xf numFmtId="0" fontId="0" fillId="19" borderId="0" xfId="0" applyFill="1" applyAlignment="1">
      <alignment horizontal="center" vertical="center" shrinkToFit="1"/>
    </xf>
    <xf numFmtId="0" fontId="1" fillId="20" borderId="0" xfId="0" applyFont="1" applyFill="1" applyAlignment="1">
      <alignment horizontal="center" vertical="center" shrinkToFit="1"/>
    </xf>
    <xf numFmtId="0" fontId="1" fillId="15" borderId="0" xfId="0" applyFont="1" applyFill="1" applyAlignment="1">
      <alignment horizontal="center" vertical="center" shrinkToFit="1"/>
    </xf>
    <xf numFmtId="0" fontId="20" fillId="22" borderId="34" xfId="0" applyFont="1" applyFill="1" applyBorder="1" applyAlignment="1" applyProtection="1">
      <alignment horizontal="center" vertical="center" wrapText="1"/>
    </xf>
    <xf numFmtId="0" fontId="4" fillId="22" borderId="34" xfId="0" applyFont="1" applyFill="1" applyBorder="1" applyAlignment="1" applyProtection="1">
      <alignment horizontal="center" vertical="center" wrapText="1" shrinkToFit="1"/>
    </xf>
    <xf numFmtId="0" fontId="4" fillId="22" borderId="34" xfId="0" applyFont="1" applyFill="1" applyBorder="1" applyAlignment="1" applyProtection="1">
      <alignment vertical="center" wrapText="1" shrinkToFit="1"/>
    </xf>
    <xf numFmtId="0" fontId="3" fillId="22" borderId="34" xfId="0" applyFont="1" applyFill="1" applyBorder="1" applyAlignment="1" applyProtection="1">
      <alignment horizontal="center" vertical="center"/>
    </xf>
    <xf numFmtId="0" fontId="3" fillId="22" borderId="34" xfId="0" applyNumberFormat="1" applyFont="1" applyFill="1" applyBorder="1" applyAlignment="1" applyProtection="1">
      <alignment horizontal="center" vertical="center"/>
    </xf>
  </cellXfs>
  <cellStyles count="7">
    <cellStyle name="Hyperlink" xfId="3" builtinId="8"/>
    <cellStyle name="Normal" xfId="0" builtinId="0"/>
    <cellStyle name="Normal 2" xfId="1" xr:uid="{B4D7F77C-C777-438B-8C6D-4435B642EA28}"/>
    <cellStyle name="Normal 2 2" xfId="2" xr:uid="{835D33AB-B0EA-425C-886B-5F1FA34E383E}"/>
    <cellStyle name="Normal 2 2 2" xfId="5" xr:uid="{D793F823-F5CC-480A-955D-43E603D06F5E}"/>
    <cellStyle name="Normal 3" xfId="4" xr:uid="{A3F9517C-6CBB-463C-9C6E-D03C2898E1C7}"/>
    <cellStyle name="Normal 3 2" xfId="6" xr:uid="{2CE5B632-2D5D-41AA-B10D-FBF8BD132DEE}"/>
  </cellStyles>
  <dxfs count="327"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ill>
        <patternFill>
          <bgColor rgb="FFF3736A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ill>
        <patternFill>
          <bgColor rgb="FFF3736A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ill>
        <patternFill>
          <bgColor rgb="FFF3736A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ill>
        <patternFill>
          <bgColor rgb="FFF3736A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ill>
        <patternFill>
          <bgColor rgb="FFF3736A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ill>
        <patternFill>
          <bgColor rgb="FFF3736A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ill>
        <patternFill>
          <bgColor rgb="FFF3736A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ill>
        <patternFill>
          <bgColor rgb="FFF3736A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ill>
        <patternFill>
          <bgColor rgb="FFF3736A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ill>
        <patternFill>
          <bgColor rgb="FFF3736A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ill>
        <patternFill>
          <bgColor rgb="FFF3736A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fill>
        <patternFill>
          <bgColor rgb="FFF3736A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ont>
        <b/>
        <i val="0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rgb="FFF3736A"/>
        </patternFill>
      </fill>
    </dxf>
    <dxf>
      <alignment horizontal="center" vertical="center" textRotation="0" wrapText="0" indent="0" justifyLastLine="0" shrinkToFit="1" readingOrder="0"/>
      <border diagonalUp="0" diagonalDown="0">
        <left style="thin">
          <color theme="3" tint="0.59996337778862885"/>
        </left>
        <right/>
        <top style="thin">
          <color theme="3" tint="0.59996337778862885"/>
        </top>
        <bottom style="thin">
          <color theme="3" tint="0.59996337778862885"/>
        </bottom>
      </border>
      <protection locked="0" hidden="0"/>
    </dxf>
    <dxf>
      <alignment horizontal="center" vertical="center" textRotation="0" wrapText="0" indent="0" justifyLastLine="0" shrinkToFit="1" readingOrder="0"/>
      <border diagonalUp="0" diagonalDown="0">
        <left style="thin">
          <color theme="3" tint="0.59996337778862885"/>
        </left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</border>
      <protection locked="0" hidden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/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</border>
      <protection locked="0" hidden="0"/>
    </dxf>
    <dxf>
      <border>
        <top style="thin">
          <color theme="3" tint="0.59996337778862885"/>
        </top>
      </border>
    </dxf>
    <dxf>
      <border diagonalUp="0" diagonalDown="0">
        <left style="thin">
          <color theme="3" tint="0.59996337778862885"/>
        </left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</border>
    </dxf>
    <dxf>
      <alignment horizontal="center" vertical="center" textRotation="0" wrapText="0" indent="0" justifyLastLine="0" shrinkToFit="1" readingOrder="0"/>
      <protection locked="0" hidden="0"/>
    </dxf>
    <dxf>
      <border>
        <bottom style="thin">
          <color theme="3" tint="0.5999633777886288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3" tint="0.59996337778862885"/>
        </left>
        <right style="thin">
          <color theme="3" tint="0.59996337778862885"/>
        </right>
        <top/>
        <bottom/>
      </border>
    </dxf>
    <dxf>
      <font>
        <b/>
        <i val="0"/>
      </font>
      <fill>
        <patternFill>
          <bgColor theme="5" tint="0.79998168889431442"/>
        </patternFill>
      </fill>
    </dxf>
    <dxf>
      <fill>
        <patternFill>
          <bgColor rgb="FFE29F9A"/>
        </patternFill>
      </fill>
    </dxf>
    <dxf>
      <fill>
        <patternFill>
          <bgColor theme="5" tint="0.59996337778862885"/>
        </patternFill>
      </fill>
    </dxf>
    <dxf>
      <fill>
        <patternFill>
          <bgColor rgb="FFFEDCA0"/>
        </patternFill>
      </fill>
    </dxf>
    <dxf>
      <fill>
        <patternFill>
          <bgColor theme="9" tint="0.79998168889431442"/>
        </patternFill>
      </fill>
    </dxf>
    <dxf>
      <fill>
        <patternFill>
          <bgColor rgb="FFCBE3BB"/>
        </patternFill>
      </fill>
    </dxf>
    <dxf>
      <font>
        <b val="0"/>
        <i/>
        <color theme="2" tint="-0.499984740745262"/>
      </font>
    </dxf>
  </dxfs>
  <tableStyles count="0" defaultTableStyle="TableStyleMedium2" defaultPivotStyle="PivotStyleLight16"/>
  <colors>
    <mruColors>
      <color rgb="FFA6A6A6"/>
      <color rgb="FFCCCCCC"/>
      <color rgb="FFDEE3EA"/>
      <color rgb="FFDDDDDD"/>
      <color rgb="FFE29F9A"/>
      <color rgb="FFFEDCA0"/>
      <color rgb="FFFFCC99"/>
      <color rgb="FFCBE3BB"/>
      <color rgb="FFF8CBAD"/>
      <color rgb="FFFCFC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tr-TR" sz="1200" b="1"/>
              <a:t>Score Share</a:t>
            </a:r>
            <a:endParaRPr lang="en-US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Calculations!$AT$4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4">
                  <a:shade val="4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5A2-4AD8-8965-F72A072DA8FA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>
                  <a:shade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5A2-4AD8-8965-F72A072DA8FA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4">
                  <a:shade val="82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5A2-4AD8-8965-F72A072DA8FA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5A2-4AD8-8965-F72A072DA8FA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4">
                  <a:tint val="8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5A2-4AD8-8965-F72A072DA8FA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4">
                  <a:tint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E5A2-4AD8-8965-F72A072DA8FA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4">
                  <a:tint val="4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E5A2-4AD8-8965-F72A072DA8FA}"/>
              </c:ext>
            </c:extLst>
          </c:dPt>
          <c:dLbls>
            <c:spPr>
              <a:solidFill>
                <a:srgbClr val="FFFFFF">
                  <a:alpha val="50196"/>
                </a:srgb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Calculations!$AS$5:$AS$11</c:f>
              <c:strCache>
                <c:ptCount val="7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Yes</c:v>
                </c:pt>
                <c:pt idx="6">
                  <c:v>No</c:v>
                </c:pt>
              </c:strCache>
            </c:strRef>
          </c:cat>
          <c:val>
            <c:numRef>
              <c:f>Calculations!$AT$5:$AT$11</c:f>
              <c:numCache>
                <c:formatCode>General</c:formatCode>
                <c:ptCount val="7"/>
                <c:pt idx="0">
                  <c:v>2</c:v>
                </c:pt>
                <c:pt idx="1">
                  <c:v>8</c:v>
                </c:pt>
                <c:pt idx="2">
                  <c:v>10</c:v>
                </c:pt>
                <c:pt idx="3">
                  <c:v>27</c:v>
                </c:pt>
                <c:pt idx="4">
                  <c:v>11</c:v>
                </c:pt>
                <c:pt idx="5">
                  <c:v>22</c:v>
                </c:pt>
                <c:pt idx="6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5A2-4AD8-8965-F72A072DA8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57783919"/>
        <c:axId val="657788079"/>
      </c:barChart>
      <c:catAx>
        <c:axId val="6577839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657788079"/>
        <c:crosses val="autoZero"/>
        <c:auto val="1"/>
        <c:lblAlgn val="ctr"/>
        <c:lblOffset val="100"/>
        <c:noMultiLvlLbl val="0"/>
      </c:catAx>
      <c:valAx>
        <c:axId val="657788079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6577839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CFCFC"/>
    </a:solidFill>
    <a:ln w="9525" cap="flat" cmpd="sng" algn="ctr">
      <a:solidFill>
        <a:schemeClr val="bg1">
          <a:lumMod val="95000"/>
        </a:schemeClr>
      </a:solidFill>
      <a:round/>
    </a:ln>
    <a:effectLst/>
  </c:spPr>
  <c:txPr>
    <a:bodyPr/>
    <a:lstStyle/>
    <a:p>
      <a:pPr>
        <a:defRPr>
          <a:solidFill>
            <a:schemeClr val="tx1">
              <a:lumMod val="65000"/>
              <a:lumOff val="35000"/>
            </a:schemeClr>
          </a:solidFill>
          <a:latin typeface="Century Gothic" panose="020B0502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none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tr-TR" sz="1200" cap="none" spc="0" baseline="0"/>
              <a:t>Audits by S-Factors</a:t>
            </a:r>
            <a:endParaRPr lang="en-US" sz="1200" cap="none" spc="0" baseline="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none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filled"/>
        <c:varyColors val="0"/>
        <c:ser>
          <c:idx val="0"/>
          <c:order val="0"/>
          <c:tx>
            <c:strRef>
              <c:f>Calculations!$Y$46</c:f>
              <c:strCache>
                <c:ptCount val="1"/>
                <c:pt idx="0">
                  <c:v>Audit #1</c:v>
                </c:pt>
              </c:strCache>
            </c:strRef>
          </c:tx>
          <c:spPr>
            <a:solidFill>
              <a:schemeClr val="accent1">
                <a:alpha val="50196"/>
              </a:schemeClr>
            </a:solidFill>
            <a:ln w="25400">
              <a:solidFill>
                <a:schemeClr val="accent1"/>
              </a:solidFill>
              <a:prstDash val="sysDot"/>
            </a:ln>
            <a:effectLst/>
          </c:spPr>
          <c:dLbls>
            <c:delete val="1"/>
          </c:dLbls>
          <c:cat>
            <c:strRef>
              <c:f>Calculations!$Z$45:$AD$45</c:f>
              <c:strCache>
                <c:ptCount val="5"/>
                <c:pt idx="0">
                  <c:v>S1</c:v>
                </c:pt>
                <c:pt idx="1">
                  <c:v>S2</c:v>
                </c:pt>
                <c:pt idx="2">
                  <c:v>S3</c:v>
                </c:pt>
                <c:pt idx="3">
                  <c:v>S4</c:v>
                </c:pt>
                <c:pt idx="4">
                  <c:v>S5</c:v>
                </c:pt>
              </c:strCache>
            </c:strRef>
          </c:cat>
          <c:val>
            <c:numRef>
              <c:f>Calculations!$Z$46:$AD$46</c:f>
              <c:numCache>
                <c:formatCode>0%</c:formatCode>
                <c:ptCount val="5"/>
                <c:pt idx="0">
                  <c:v>0.76</c:v>
                </c:pt>
                <c:pt idx="1">
                  <c:v>0.88</c:v>
                </c:pt>
                <c:pt idx="2">
                  <c:v>0.84</c:v>
                </c:pt>
                <c:pt idx="3">
                  <c:v>0.8</c:v>
                </c:pt>
                <c:pt idx="4">
                  <c:v>0.93333333333333335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A4-4B06-8AAE-7CA1A59DF423}"/>
            </c:ext>
          </c:extLst>
        </c:ser>
        <c:ser>
          <c:idx val="1"/>
          <c:order val="1"/>
          <c:tx>
            <c:strRef>
              <c:f>Calculations!$Y$47</c:f>
              <c:strCache>
                <c:ptCount val="1"/>
                <c:pt idx="0">
                  <c:v>Audit #2</c:v>
                </c:pt>
              </c:strCache>
            </c:strRef>
          </c:tx>
          <c:spPr>
            <a:solidFill>
              <a:schemeClr val="accent2">
                <a:alpha val="50196"/>
              </a:schemeClr>
            </a:solidFill>
            <a:ln w="25400">
              <a:solidFill>
                <a:schemeClr val="accent2"/>
              </a:solidFill>
              <a:prstDash val="sysDot"/>
            </a:ln>
            <a:effectLst/>
          </c:spPr>
          <c:dLbls>
            <c:delete val="1"/>
          </c:dLbls>
          <c:cat>
            <c:strRef>
              <c:f>Calculations!$Z$45:$AD$45</c:f>
              <c:strCache>
                <c:ptCount val="5"/>
                <c:pt idx="0">
                  <c:v>S1</c:v>
                </c:pt>
                <c:pt idx="1">
                  <c:v>S2</c:v>
                </c:pt>
                <c:pt idx="2">
                  <c:v>S3</c:v>
                </c:pt>
                <c:pt idx="3">
                  <c:v>S4</c:v>
                </c:pt>
                <c:pt idx="4">
                  <c:v>S5</c:v>
                </c:pt>
              </c:strCache>
            </c:strRef>
          </c:cat>
          <c:val>
            <c:numRef>
              <c:f>Calculations!$Z$47:$AD$47</c:f>
              <c:numCache>
                <c:formatCode>0%</c:formatCode>
                <c:ptCount val="5"/>
                <c:pt idx="0">
                  <c:v>0.65</c:v>
                </c:pt>
                <c:pt idx="1">
                  <c:v>0.8</c:v>
                </c:pt>
                <c:pt idx="2">
                  <c:v>0.8</c:v>
                </c:pt>
                <c:pt idx="3">
                  <c:v>0.7</c:v>
                </c:pt>
                <c:pt idx="4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A4-4B06-8AAE-7CA1A59DF423}"/>
            </c:ext>
          </c:extLst>
        </c:ser>
        <c:ser>
          <c:idx val="2"/>
          <c:order val="2"/>
          <c:tx>
            <c:strRef>
              <c:f>Calculations!$Y$48</c:f>
              <c:strCache>
                <c:ptCount val="1"/>
                <c:pt idx="0">
                  <c:v>Audit #3</c:v>
                </c:pt>
              </c:strCache>
            </c:strRef>
          </c:tx>
          <c:spPr>
            <a:solidFill>
              <a:schemeClr val="accent3">
                <a:alpha val="50196"/>
              </a:schemeClr>
            </a:solidFill>
            <a:ln w="25400">
              <a:solidFill>
                <a:schemeClr val="accent3"/>
              </a:solidFill>
              <a:prstDash val="sysDot"/>
            </a:ln>
            <a:effectLst/>
          </c:spPr>
          <c:dLbls>
            <c:delete val="1"/>
          </c:dLbls>
          <c:cat>
            <c:strRef>
              <c:f>Calculations!$Z$45:$AD$45</c:f>
              <c:strCache>
                <c:ptCount val="5"/>
                <c:pt idx="0">
                  <c:v>S1</c:v>
                </c:pt>
                <c:pt idx="1">
                  <c:v>S2</c:v>
                </c:pt>
                <c:pt idx="2">
                  <c:v>S3</c:v>
                </c:pt>
                <c:pt idx="3">
                  <c:v>S4</c:v>
                </c:pt>
                <c:pt idx="4">
                  <c:v>S5</c:v>
                </c:pt>
              </c:strCache>
            </c:strRef>
          </c:cat>
          <c:val>
            <c:numRef>
              <c:f>Calculations!$Z$48:$AD$48</c:f>
              <c:numCache>
                <c:formatCode>0%</c:formatCode>
                <c:ptCount val="5"/>
                <c:pt idx="0">
                  <c:v>0.92</c:v>
                </c:pt>
                <c:pt idx="1">
                  <c:v>0.8666666666666667</c:v>
                </c:pt>
                <c:pt idx="2">
                  <c:v>0.88</c:v>
                </c:pt>
                <c:pt idx="3">
                  <c:v>0.9</c:v>
                </c:pt>
                <c:pt idx="4">
                  <c:v>0.93333333333333335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0A4-4B06-8AAE-7CA1A59DF423}"/>
            </c:ext>
          </c:extLst>
        </c:ser>
        <c:ser>
          <c:idx val="3"/>
          <c:order val="3"/>
          <c:tx>
            <c:strRef>
              <c:f>Calculations!$Y$49</c:f>
              <c:strCache>
                <c:ptCount val="1"/>
                <c:pt idx="0">
                  <c:v>Audit #4</c:v>
                </c:pt>
              </c:strCache>
            </c:strRef>
          </c:tx>
          <c:spPr>
            <a:solidFill>
              <a:schemeClr val="accent4">
                <a:alpha val="50196"/>
              </a:schemeClr>
            </a:solidFill>
            <a:ln w="25400">
              <a:solidFill>
                <a:schemeClr val="accent4"/>
              </a:solidFill>
              <a:prstDash val="sysDot"/>
            </a:ln>
            <a:effectLst/>
          </c:spPr>
          <c:dLbls>
            <c:delete val="1"/>
          </c:dLbls>
          <c:cat>
            <c:strRef>
              <c:f>Calculations!$Z$45:$AD$45</c:f>
              <c:strCache>
                <c:ptCount val="5"/>
                <c:pt idx="0">
                  <c:v>S1</c:v>
                </c:pt>
                <c:pt idx="1">
                  <c:v>S2</c:v>
                </c:pt>
                <c:pt idx="2">
                  <c:v>S3</c:v>
                </c:pt>
                <c:pt idx="3">
                  <c:v>S4</c:v>
                </c:pt>
                <c:pt idx="4">
                  <c:v>S5</c:v>
                </c:pt>
              </c:strCache>
            </c:strRef>
          </c:cat>
          <c:val>
            <c:numRef>
              <c:f>Calculations!$Z$49:$AD$49</c:f>
              <c:numCache>
                <c:formatCode>0%</c:formatCode>
                <c:ptCount val="5"/>
                <c:pt idx="0">
                  <c:v>0.4</c:v>
                </c:pt>
                <c:pt idx="1">
                  <c:v>0.3</c:v>
                </c:pt>
                <c:pt idx="2">
                  <c:v>0.68</c:v>
                </c:pt>
                <c:pt idx="3">
                  <c:v>0.65</c:v>
                </c:pt>
                <c:pt idx="4">
                  <c:v>0.46666666666666667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0A4-4B06-8AAE-7CA1A59DF423}"/>
            </c:ext>
          </c:extLst>
        </c:ser>
        <c:ser>
          <c:idx val="4"/>
          <c:order val="4"/>
          <c:tx>
            <c:strRef>
              <c:f>Calculations!$Y$50</c:f>
              <c:strCache>
                <c:ptCount val="1"/>
                <c:pt idx="0">
                  <c:v>Audit #5</c:v>
                </c:pt>
              </c:strCache>
            </c:strRef>
          </c:tx>
          <c:spPr>
            <a:solidFill>
              <a:schemeClr val="accent5">
                <a:alpha val="50196"/>
              </a:schemeClr>
            </a:solidFill>
            <a:ln w="25400">
              <a:solidFill>
                <a:schemeClr val="accent5"/>
              </a:solidFill>
              <a:prstDash val="sysDot"/>
            </a:ln>
            <a:effectLst/>
          </c:spPr>
          <c:dLbls>
            <c:delete val="1"/>
          </c:dLbls>
          <c:cat>
            <c:strRef>
              <c:f>Calculations!$Z$45:$AD$45</c:f>
              <c:strCache>
                <c:ptCount val="5"/>
                <c:pt idx="0">
                  <c:v>S1</c:v>
                </c:pt>
                <c:pt idx="1">
                  <c:v>S2</c:v>
                </c:pt>
                <c:pt idx="2">
                  <c:v>S3</c:v>
                </c:pt>
                <c:pt idx="3">
                  <c:v>S4</c:v>
                </c:pt>
                <c:pt idx="4">
                  <c:v>S5</c:v>
                </c:pt>
              </c:strCache>
            </c:strRef>
          </c:cat>
          <c:val>
            <c:numRef>
              <c:f>Calculations!$Z$50:$AD$50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0A4-4B06-8AAE-7CA1A59DF423}"/>
            </c:ext>
          </c:extLst>
        </c:ser>
        <c:ser>
          <c:idx val="5"/>
          <c:order val="5"/>
          <c:tx>
            <c:strRef>
              <c:f>Calculations!$Y$51</c:f>
              <c:strCache>
                <c:ptCount val="1"/>
                <c:pt idx="0">
                  <c:v>Audit #6</c:v>
                </c:pt>
              </c:strCache>
            </c:strRef>
          </c:tx>
          <c:spPr>
            <a:solidFill>
              <a:schemeClr val="accent6">
                <a:alpha val="50196"/>
              </a:schemeClr>
            </a:solidFill>
            <a:ln w="25400">
              <a:solidFill>
                <a:schemeClr val="accent6"/>
              </a:solidFill>
              <a:prstDash val="sysDot"/>
            </a:ln>
            <a:effectLst/>
          </c:spPr>
          <c:dLbls>
            <c:delete val="1"/>
          </c:dLbls>
          <c:cat>
            <c:strRef>
              <c:f>Calculations!$Z$45:$AD$45</c:f>
              <c:strCache>
                <c:ptCount val="5"/>
                <c:pt idx="0">
                  <c:v>S1</c:v>
                </c:pt>
                <c:pt idx="1">
                  <c:v>S2</c:v>
                </c:pt>
                <c:pt idx="2">
                  <c:v>S3</c:v>
                </c:pt>
                <c:pt idx="3">
                  <c:v>S4</c:v>
                </c:pt>
                <c:pt idx="4">
                  <c:v>S5</c:v>
                </c:pt>
              </c:strCache>
            </c:strRef>
          </c:cat>
          <c:val>
            <c:numRef>
              <c:f>Calculations!$Z$51:$AD$51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0A4-4B06-8AAE-7CA1A59DF423}"/>
            </c:ext>
          </c:extLst>
        </c:ser>
        <c:ser>
          <c:idx val="6"/>
          <c:order val="6"/>
          <c:tx>
            <c:strRef>
              <c:f>Calculations!$Y$52</c:f>
              <c:strCache>
                <c:ptCount val="1"/>
                <c:pt idx="0">
                  <c:v>Audit #7</c:v>
                </c:pt>
              </c:strCache>
            </c:strRef>
          </c:tx>
          <c:spPr>
            <a:solidFill>
              <a:schemeClr val="accent1">
                <a:lumMod val="60000"/>
                <a:alpha val="50196"/>
              </a:schemeClr>
            </a:solidFill>
            <a:ln w="25400">
              <a:solidFill>
                <a:schemeClr val="accent1">
                  <a:lumMod val="60000"/>
                </a:schemeClr>
              </a:solidFill>
              <a:prstDash val="sysDot"/>
            </a:ln>
            <a:effectLst/>
          </c:spPr>
          <c:dLbls>
            <c:delete val="1"/>
          </c:dLbls>
          <c:cat>
            <c:strRef>
              <c:f>Calculations!$Z$45:$AD$45</c:f>
              <c:strCache>
                <c:ptCount val="5"/>
                <c:pt idx="0">
                  <c:v>S1</c:v>
                </c:pt>
                <c:pt idx="1">
                  <c:v>S2</c:v>
                </c:pt>
                <c:pt idx="2">
                  <c:v>S3</c:v>
                </c:pt>
                <c:pt idx="3">
                  <c:v>S4</c:v>
                </c:pt>
                <c:pt idx="4">
                  <c:v>S5</c:v>
                </c:pt>
              </c:strCache>
            </c:strRef>
          </c:cat>
          <c:val>
            <c:numRef>
              <c:f>Calculations!$Z$52:$AD$52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0A4-4B06-8AAE-7CA1A59DF423}"/>
            </c:ext>
          </c:extLst>
        </c:ser>
        <c:ser>
          <c:idx val="7"/>
          <c:order val="7"/>
          <c:tx>
            <c:strRef>
              <c:f>Calculations!$Y$53</c:f>
              <c:strCache>
                <c:ptCount val="1"/>
                <c:pt idx="0">
                  <c:v>Audit #8</c:v>
                </c:pt>
              </c:strCache>
            </c:strRef>
          </c:tx>
          <c:spPr>
            <a:solidFill>
              <a:schemeClr val="accent2">
                <a:lumMod val="60000"/>
                <a:alpha val="50196"/>
              </a:schemeClr>
            </a:solidFill>
            <a:ln w="25400">
              <a:solidFill>
                <a:schemeClr val="accent2">
                  <a:lumMod val="60000"/>
                </a:schemeClr>
              </a:solidFill>
              <a:prstDash val="sysDot"/>
            </a:ln>
            <a:effectLst/>
          </c:spPr>
          <c:dLbls>
            <c:delete val="1"/>
          </c:dLbls>
          <c:cat>
            <c:strRef>
              <c:f>Calculations!$Z$45:$AD$45</c:f>
              <c:strCache>
                <c:ptCount val="5"/>
                <c:pt idx="0">
                  <c:v>S1</c:v>
                </c:pt>
                <c:pt idx="1">
                  <c:v>S2</c:v>
                </c:pt>
                <c:pt idx="2">
                  <c:v>S3</c:v>
                </c:pt>
                <c:pt idx="3">
                  <c:v>S4</c:v>
                </c:pt>
                <c:pt idx="4">
                  <c:v>S5</c:v>
                </c:pt>
              </c:strCache>
            </c:strRef>
          </c:cat>
          <c:val>
            <c:numRef>
              <c:f>Calculations!$Z$53:$AD$53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0A4-4B06-8AAE-7CA1A59DF423}"/>
            </c:ext>
          </c:extLst>
        </c:ser>
        <c:ser>
          <c:idx val="8"/>
          <c:order val="8"/>
          <c:tx>
            <c:strRef>
              <c:f>Calculations!$Y$54</c:f>
              <c:strCache>
                <c:ptCount val="1"/>
                <c:pt idx="0">
                  <c:v>Audit #9</c:v>
                </c:pt>
              </c:strCache>
            </c:strRef>
          </c:tx>
          <c:spPr>
            <a:solidFill>
              <a:schemeClr val="accent3">
                <a:lumMod val="60000"/>
                <a:alpha val="50196"/>
              </a:schemeClr>
            </a:solidFill>
            <a:ln w="25400">
              <a:solidFill>
                <a:schemeClr val="accent3">
                  <a:lumMod val="60000"/>
                </a:schemeClr>
              </a:solidFill>
              <a:prstDash val="sysDot"/>
            </a:ln>
            <a:effectLst/>
          </c:spPr>
          <c:dLbls>
            <c:delete val="1"/>
          </c:dLbls>
          <c:cat>
            <c:strRef>
              <c:f>Calculations!$Z$45:$AD$45</c:f>
              <c:strCache>
                <c:ptCount val="5"/>
                <c:pt idx="0">
                  <c:v>S1</c:v>
                </c:pt>
                <c:pt idx="1">
                  <c:v>S2</c:v>
                </c:pt>
                <c:pt idx="2">
                  <c:v>S3</c:v>
                </c:pt>
                <c:pt idx="3">
                  <c:v>S4</c:v>
                </c:pt>
                <c:pt idx="4">
                  <c:v>S5</c:v>
                </c:pt>
              </c:strCache>
            </c:strRef>
          </c:cat>
          <c:val>
            <c:numRef>
              <c:f>Calculations!$Z$54:$AD$54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0A4-4B06-8AAE-7CA1A59DF423}"/>
            </c:ext>
          </c:extLst>
        </c:ser>
        <c:ser>
          <c:idx val="9"/>
          <c:order val="9"/>
          <c:tx>
            <c:strRef>
              <c:f>Calculations!$Y$55</c:f>
              <c:strCache>
                <c:ptCount val="1"/>
              </c:strCache>
            </c:strRef>
          </c:tx>
          <c:spPr>
            <a:solidFill>
              <a:schemeClr val="accent4">
                <a:lumMod val="60000"/>
                <a:alpha val="50196"/>
              </a:schemeClr>
            </a:solidFill>
            <a:ln w="25400">
              <a:solidFill>
                <a:schemeClr val="accent4">
                  <a:lumMod val="60000"/>
                </a:schemeClr>
              </a:solidFill>
              <a:prstDash val="sysDot"/>
            </a:ln>
            <a:effectLst/>
          </c:spPr>
          <c:dLbls>
            <c:delete val="1"/>
          </c:dLbls>
          <c:cat>
            <c:strRef>
              <c:f>Calculations!$Z$45:$AD$45</c:f>
              <c:strCache>
                <c:ptCount val="5"/>
                <c:pt idx="0">
                  <c:v>S1</c:v>
                </c:pt>
                <c:pt idx="1">
                  <c:v>S2</c:v>
                </c:pt>
                <c:pt idx="2">
                  <c:v>S3</c:v>
                </c:pt>
                <c:pt idx="3">
                  <c:v>S4</c:v>
                </c:pt>
                <c:pt idx="4">
                  <c:v>S5</c:v>
                </c:pt>
              </c:strCache>
            </c:strRef>
          </c:cat>
          <c:val>
            <c:numRef>
              <c:f>Calculations!$Z$55:$AD$55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0A4-4B06-8AAE-7CA1A59DF423}"/>
            </c:ext>
          </c:extLst>
        </c:ser>
        <c:ser>
          <c:idx val="10"/>
          <c:order val="10"/>
          <c:tx>
            <c:strRef>
              <c:f>Calculations!$Y$56</c:f>
              <c:strCache>
                <c:ptCount val="1"/>
              </c:strCache>
            </c:strRef>
          </c:tx>
          <c:spPr>
            <a:solidFill>
              <a:schemeClr val="accent5">
                <a:lumMod val="60000"/>
                <a:alpha val="50196"/>
              </a:schemeClr>
            </a:solidFill>
            <a:ln w="25400">
              <a:solidFill>
                <a:schemeClr val="accent5">
                  <a:lumMod val="60000"/>
                </a:schemeClr>
              </a:solidFill>
              <a:prstDash val="sysDot"/>
            </a:ln>
            <a:effectLst/>
          </c:spPr>
          <c:dLbls>
            <c:delete val="1"/>
          </c:dLbls>
          <c:cat>
            <c:strRef>
              <c:f>Calculations!$Z$45:$AD$45</c:f>
              <c:strCache>
                <c:ptCount val="5"/>
                <c:pt idx="0">
                  <c:v>S1</c:v>
                </c:pt>
                <c:pt idx="1">
                  <c:v>S2</c:v>
                </c:pt>
                <c:pt idx="2">
                  <c:v>S3</c:v>
                </c:pt>
                <c:pt idx="3">
                  <c:v>S4</c:v>
                </c:pt>
                <c:pt idx="4">
                  <c:v>S5</c:v>
                </c:pt>
              </c:strCache>
            </c:strRef>
          </c:cat>
          <c:val>
            <c:numRef>
              <c:f>Calculations!$Z$56:$AD$56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0A4-4B06-8AAE-7CA1A59DF423}"/>
            </c:ext>
          </c:extLst>
        </c:ser>
        <c:ser>
          <c:idx val="11"/>
          <c:order val="11"/>
          <c:tx>
            <c:strRef>
              <c:f>Calculations!$Y$57</c:f>
              <c:strCache>
                <c:ptCount val="1"/>
              </c:strCache>
            </c:strRef>
          </c:tx>
          <c:spPr>
            <a:solidFill>
              <a:schemeClr val="accent6">
                <a:lumMod val="60000"/>
                <a:alpha val="50196"/>
              </a:schemeClr>
            </a:solidFill>
            <a:ln w="25400">
              <a:solidFill>
                <a:schemeClr val="accent6">
                  <a:lumMod val="60000"/>
                </a:schemeClr>
              </a:solidFill>
              <a:prstDash val="sysDot"/>
            </a:ln>
            <a:effectLst/>
          </c:spPr>
          <c:dLbls>
            <c:delete val="1"/>
          </c:dLbls>
          <c:cat>
            <c:strRef>
              <c:f>Calculations!$Z$45:$AD$45</c:f>
              <c:strCache>
                <c:ptCount val="5"/>
                <c:pt idx="0">
                  <c:v>S1</c:v>
                </c:pt>
                <c:pt idx="1">
                  <c:v>S2</c:v>
                </c:pt>
                <c:pt idx="2">
                  <c:v>S3</c:v>
                </c:pt>
                <c:pt idx="3">
                  <c:v>S4</c:v>
                </c:pt>
                <c:pt idx="4">
                  <c:v>S5</c:v>
                </c:pt>
              </c:strCache>
            </c:strRef>
          </c:cat>
          <c:val>
            <c:numRef>
              <c:f>Calculations!$Z$57:$AD$57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0A4-4B06-8AAE-7CA1A59DF42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644967567"/>
        <c:axId val="644961743"/>
      </c:radarChart>
      <c:catAx>
        <c:axId val="6449675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644961743"/>
        <c:crosses val="autoZero"/>
        <c:auto val="1"/>
        <c:lblAlgn val="ctr"/>
        <c:lblOffset val="100"/>
        <c:noMultiLvlLbl val="0"/>
      </c:catAx>
      <c:valAx>
        <c:axId val="6449617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>
              <a:solidFill>
                <a:schemeClr val="tx1">
                  <a:lumMod val="5000"/>
                  <a:lumOff val="95000"/>
                </a:schemeClr>
              </a:solidFill>
            </a:ln>
            <a:effectLst/>
          </c:spPr>
        </c:min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6449675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CFCFC"/>
    </a:solidFill>
    <a:ln w="9525" cap="flat" cmpd="sng" algn="ctr">
      <a:solidFill>
        <a:schemeClr val="bg1">
          <a:lumMod val="95000"/>
        </a:schemeClr>
      </a:solidFill>
      <a:round/>
    </a:ln>
    <a:effectLst/>
  </c:spPr>
  <c:txPr>
    <a:bodyPr/>
    <a:lstStyle/>
    <a:p>
      <a:pPr>
        <a:defRPr>
          <a:solidFill>
            <a:schemeClr val="tx1">
              <a:lumMod val="65000"/>
              <a:lumOff val="35000"/>
            </a:schemeClr>
          </a:solidFill>
          <a:latin typeface="Century Gothic" panose="020B0502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Calculations!$AW$6</c:f>
          <c:strCache>
            <c:ptCount val="1"/>
            <c:pt idx="0">
              <c:v>Manufacturing Trendline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Calculations!$AW$5</c:f>
              <c:strCache>
                <c:ptCount val="1"/>
                <c:pt idx="0">
                  <c:v>Manufacturing</c:v>
                </c:pt>
              </c:strCache>
            </c:strRef>
          </c:tx>
          <c:spPr>
            <a:ln w="19050" cap="rnd">
              <a:solidFill>
                <a:schemeClr val="tx2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2">
                  <a:lumMod val="60000"/>
                  <a:lumOff val="40000"/>
                </a:schemeClr>
              </a:solidFill>
              <a:ln w="9525">
                <a:solidFill>
                  <a:schemeClr val="tx2">
                    <a:lumMod val="40000"/>
                    <a:lumOff val="60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Calculations!$AV$7:$AV$18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xVal>
          <c:yVal>
            <c:numRef>
              <c:f>[0]!trendLineY</c:f>
              <c:numCache>
                <c:formatCode>0%</c:formatCode>
                <c:ptCount val="3"/>
                <c:pt idx="0">
                  <c:v>0.75</c:v>
                </c:pt>
                <c:pt idx="1">
                  <c:v>0.9</c:v>
                </c:pt>
                <c:pt idx="2">
                  <c:v>0.49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2A6-4C3A-B8CB-98A0C19A76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93606848"/>
        <c:axId val="1693609344"/>
      </c:scatterChart>
      <c:valAx>
        <c:axId val="1693606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1693609344"/>
        <c:crosses val="autoZero"/>
        <c:crossBetween val="midCat"/>
        <c:majorUnit val="1"/>
        <c:minorUnit val="1"/>
      </c:valAx>
      <c:valAx>
        <c:axId val="1693609344"/>
        <c:scaling>
          <c:orientation val="minMax"/>
          <c:max val="1"/>
          <c:min val="0"/>
        </c:scaling>
        <c:delete val="1"/>
        <c:axPos val="l"/>
        <c:numFmt formatCode="0%" sourceLinked="1"/>
        <c:majorTickMark val="none"/>
        <c:minorTickMark val="none"/>
        <c:tickLblPos val="nextTo"/>
        <c:crossAx val="169360684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CFCFC"/>
    </a:solidFill>
    <a:ln w="9525" cap="flat" cmpd="sng" algn="ctr">
      <a:solidFill>
        <a:schemeClr val="bg1">
          <a:lumMod val="95000"/>
        </a:schemeClr>
      </a:solidFill>
      <a:round/>
    </a:ln>
    <a:effectLst/>
  </c:spPr>
  <c:txPr>
    <a:bodyPr/>
    <a:lstStyle/>
    <a:p>
      <a:pPr>
        <a:defRPr>
          <a:solidFill>
            <a:schemeClr val="tx1">
              <a:lumMod val="65000"/>
              <a:lumOff val="35000"/>
            </a:schemeClr>
          </a:solidFill>
          <a:latin typeface="Century Gothic" panose="020B0502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tr-TR" sz="1200" b="1"/>
              <a:t>Audits results</a:t>
            </a:r>
            <a:endParaRPr lang="en-US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All Audits</c:v>
          </c:tx>
          <c:spPr>
            <a:solidFill>
              <a:schemeClr val="tx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Calculations!$Y$46:$Y$57</c:f>
              <c:strCache>
                <c:ptCount val="9"/>
                <c:pt idx="0">
                  <c:v>Audit #1</c:v>
                </c:pt>
                <c:pt idx="1">
                  <c:v>Audit #2</c:v>
                </c:pt>
                <c:pt idx="2">
                  <c:v>Audit #3</c:v>
                </c:pt>
                <c:pt idx="3">
                  <c:v>Audit #4</c:v>
                </c:pt>
                <c:pt idx="4">
                  <c:v>Audit #5</c:v>
                </c:pt>
                <c:pt idx="5">
                  <c:v>Audit #6</c:v>
                </c:pt>
                <c:pt idx="6">
                  <c:v>Audit #7</c:v>
                </c:pt>
                <c:pt idx="7">
                  <c:v>Audit #8</c:v>
                </c:pt>
                <c:pt idx="8">
                  <c:v>Audit #9</c:v>
                </c:pt>
              </c:strCache>
            </c:strRef>
          </c:cat>
          <c:val>
            <c:numRef>
              <c:f>[0]!allTrendLineY</c:f>
              <c:numCache>
                <c:formatCode>0%</c:formatCode>
                <c:ptCount val="4"/>
                <c:pt idx="0">
                  <c:v>0.84</c:v>
                </c:pt>
                <c:pt idx="1">
                  <c:v>0.75</c:v>
                </c:pt>
                <c:pt idx="2">
                  <c:v>0.9</c:v>
                </c:pt>
                <c:pt idx="3">
                  <c:v>0.49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2D-4085-BD38-14221704D85D}"/>
            </c:ext>
          </c:extLst>
        </c:ser>
        <c:ser>
          <c:idx val="1"/>
          <c:order val="1"/>
          <c:tx>
            <c:strRef>
              <c:f>Settings!$G$18</c:f>
              <c:strCache>
                <c:ptCount val="1"/>
                <c:pt idx="0">
                  <c:v>Professional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31750">
              <a:solidFill>
                <a:schemeClr val="accent6"/>
              </a:solidFill>
            </a:ln>
            <a:effectLst/>
          </c:spPr>
          <c:invertIfNegative val="0"/>
          <c:val>
            <c:numRef>
              <c:f>[0]!bestY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0.9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2D-4085-BD38-14221704D85D}"/>
            </c:ext>
          </c:extLst>
        </c:ser>
        <c:ser>
          <c:idx val="2"/>
          <c:order val="2"/>
          <c:tx>
            <c:strRef>
              <c:f>Settings!$G$22</c:f>
              <c:strCache>
                <c:ptCount val="1"/>
                <c:pt idx="0">
                  <c:v>Not acceptable!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31750">
              <a:solidFill>
                <a:srgbClr val="F3736A"/>
              </a:solidFill>
            </a:ln>
            <a:effectLst/>
          </c:spPr>
          <c:invertIfNegative val="0"/>
          <c:val>
            <c:numRef>
              <c:f>[0]!worstY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D-4085-BD38-14221704D8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465514975"/>
        <c:axId val="1465522463"/>
      </c:barChart>
      <c:catAx>
        <c:axId val="1465514975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1465522463"/>
        <c:crosses val="autoZero"/>
        <c:auto val="1"/>
        <c:lblAlgn val="ctr"/>
        <c:lblOffset val="100"/>
        <c:noMultiLvlLbl val="0"/>
      </c:catAx>
      <c:valAx>
        <c:axId val="1465522463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4655149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CFCFC"/>
    </a:solidFill>
    <a:ln w="9525" cap="flat" cmpd="sng" algn="ctr">
      <a:solidFill>
        <a:schemeClr val="bg1">
          <a:lumMod val="95000"/>
        </a:schemeClr>
      </a:solidFill>
      <a:round/>
    </a:ln>
    <a:effectLst/>
  </c:spPr>
  <c:txPr>
    <a:bodyPr/>
    <a:lstStyle/>
    <a:p>
      <a:pPr>
        <a:defRPr>
          <a:solidFill>
            <a:schemeClr val="tx1">
              <a:lumMod val="65000"/>
              <a:lumOff val="35000"/>
            </a:schemeClr>
          </a:solidFill>
          <a:latin typeface="Century Gothic" panose="020B0502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tr-TR" sz="1100" b="1">
                <a:solidFill>
                  <a:schemeClr val="tx1">
                    <a:lumMod val="65000"/>
                    <a:lumOff val="35000"/>
                  </a:schemeClr>
                </a:solidFill>
              </a:rPr>
              <a:t>Score share</a:t>
            </a:r>
            <a:endParaRPr lang="en-US" sz="1100" b="1">
              <a:solidFill>
                <a:schemeClr val="tx1">
                  <a:lumMod val="65000"/>
                  <a:lumOff val="35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648680542839121"/>
          <c:y val="0.19329434277919158"/>
          <c:w val="0.80037315103053974"/>
          <c:h val="0.76914696857417697"/>
        </c:manualLayout>
      </c:layout>
      <c:barChart>
        <c:barDir val="bar"/>
        <c:grouping val="clustered"/>
        <c:varyColors val="1"/>
        <c:ser>
          <c:idx val="0"/>
          <c:order val="0"/>
          <c:tx>
            <c:v>A1</c:v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shade val="4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C57-4E49-A120-45E558824675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C57-4E49-A120-45E558824675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>
                  <a:shade val="8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9C57-4E49-A120-45E558824675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9C57-4E49-A120-45E558824675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>
                  <a:tint val="8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9C57-4E49-A120-45E558824675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>
                  <a:tint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9C57-4E49-A120-45E558824675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tint val="4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9C57-4E49-A120-45E558824675}"/>
              </c:ext>
            </c:extLst>
          </c:dPt>
          <c:cat>
            <c:strRef>
              <c:f>[0]!scaleList</c:f>
              <c:strCache>
                <c:ptCount val="7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Yes</c:v>
                </c:pt>
                <c:pt idx="6">
                  <c:v>No</c:v>
                </c:pt>
              </c:strCache>
            </c:strRef>
          </c:cat>
          <c:val>
            <c:numRef>
              <c:f>[0]!a1ch1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7</c:v>
                </c:pt>
                <c:pt idx="4">
                  <c:v>3</c:v>
                </c:pt>
                <c:pt idx="5">
                  <c:v>8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C57-4E49-A120-45E5588246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1192463"/>
        <c:axId val="51193711"/>
      </c:barChart>
      <c:catAx>
        <c:axId val="51192463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51193711"/>
        <c:crosses val="autoZero"/>
        <c:auto val="0"/>
        <c:lblAlgn val="ctr"/>
        <c:lblOffset val="100"/>
        <c:noMultiLvlLbl val="0"/>
      </c:catAx>
      <c:valAx>
        <c:axId val="511937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1924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 sz="1000" b="0" i="0" u="none" strike="noStrike" kern="1200" baseline="0">
          <a:solidFill>
            <a:schemeClr val="tx1"/>
          </a:solidFill>
          <a:latin typeface="Century Gothic" panose="020B0502020202020204" pitchFamily="34" charset="0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821270628842628"/>
          <c:y val="3.8896956062310389E-2"/>
          <c:w val="0.69626050168386477"/>
          <c:h val="0.93818863551147014"/>
        </c:manualLayout>
      </c:layout>
      <c:radarChart>
        <c:radarStyle val="filled"/>
        <c:varyColors val="0"/>
        <c:ser>
          <c:idx val="0"/>
          <c:order val="0"/>
          <c:tx>
            <c:strRef>
              <c:f>Calculations!$Y$7</c:f>
              <c:strCache>
                <c:ptCount val="1"/>
                <c:pt idx="0">
                  <c:v>% Result</c:v>
                </c:pt>
              </c:strCache>
            </c:strRef>
          </c:tx>
          <c:spPr>
            <a:solidFill>
              <a:schemeClr val="accent2">
                <a:alpha val="50196"/>
              </a:schemeClr>
            </a:solidFill>
            <a:ln w="25400">
              <a:solidFill>
                <a:schemeClr val="accent2"/>
              </a:solidFill>
              <a:prstDash val="sysDot"/>
            </a:ln>
            <a:effectLst/>
          </c:spPr>
          <c:dLbls>
            <c:spPr>
              <a:solidFill>
                <a:schemeClr val="bg1"/>
              </a:solidFill>
              <a:ln>
                <a:solidFill>
                  <a:schemeClr val="bg2">
                    <a:lumMod val="90000"/>
                  </a:schemeClr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Calculations!$Z$4:$AD$4</c:f>
              <c:strCache>
                <c:ptCount val="5"/>
                <c:pt idx="0">
                  <c:v>S1</c:v>
                </c:pt>
                <c:pt idx="1">
                  <c:v>S2</c:v>
                </c:pt>
                <c:pt idx="2">
                  <c:v>S3</c:v>
                </c:pt>
                <c:pt idx="3">
                  <c:v>S4</c:v>
                </c:pt>
                <c:pt idx="4">
                  <c:v>S5</c:v>
                </c:pt>
              </c:strCache>
            </c:strRef>
          </c:cat>
          <c:val>
            <c:numRef>
              <c:f>Calculations!$Z$7:$AD$7</c:f>
              <c:numCache>
                <c:formatCode>0%</c:formatCode>
                <c:ptCount val="5"/>
                <c:pt idx="0">
                  <c:v>0.76</c:v>
                </c:pt>
                <c:pt idx="1">
                  <c:v>0.88</c:v>
                </c:pt>
                <c:pt idx="2">
                  <c:v>0.84</c:v>
                </c:pt>
                <c:pt idx="3">
                  <c:v>0.8</c:v>
                </c:pt>
                <c:pt idx="4">
                  <c:v>0.93333333333333335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C9-4452-92E9-18A011FC3F8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801965056"/>
        <c:axId val="801967968"/>
      </c:radarChart>
      <c:catAx>
        <c:axId val="80196505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801967968"/>
        <c:crosses val="autoZero"/>
        <c:auto val="1"/>
        <c:lblAlgn val="ctr"/>
        <c:lblOffset val="100"/>
        <c:noMultiLvlLbl val="0"/>
      </c:catAx>
      <c:valAx>
        <c:axId val="80196796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crossAx val="8019650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Century Gothic" panose="020B0502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tr-TR" sz="1100" b="1">
                <a:solidFill>
                  <a:schemeClr val="tx1">
                    <a:lumMod val="65000"/>
                    <a:lumOff val="35000"/>
                  </a:schemeClr>
                </a:solidFill>
              </a:rPr>
              <a:t>Score share</a:t>
            </a:r>
            <a:endParaRPr lang="en-US" sz="1100" b="1">
              <a:solidFill>
                <a:schemeClr val="tx1">
                  <a:lumMod val="65000"/>
                  <a:lumOff val="35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648680542839121"/>
          <c:y val="0.19329434277919158"/>
          <c:w val="0.80037315103053974"/>
          <c:h val="0.76914696857417697"/>
        </c:manualLayout>
      </c:layout>
      <c:barChart>
        <c:barDir val="bar"/>
        <c:grouping val="clustered"/>
        <c:varyColors val="1"/>
        <c:ser>
          <c:idx val="0"/>
          <c:order val="0"/>
          <c:tx>
            <c:v>A2</c:v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shade val="4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7FC-4D9A-9738-F98A15F7B8B2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7FC-4D9A-9738-F98A15F7B8B2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>
                  <a:shade val="8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7FC-4D9A-9738-F98A15F7B8B2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47FC-4D9A-9738-F98A15F7B8B2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>
                  <a:tint val="8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47FC-4D9A-9738-F98A15F7B8B2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>
                  <a:tint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47FC-4D9A-9738-F98A15F7B8B2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tint val="4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47FC-4D9A-9738-F98A15F7B8B2}"/>
              </c:ext>
            </c:extLst>
          </c:dPt>
          <c:cat>
            <c:strRef>
              <c:f>[0]!scaleList</c:f>
              <c:strCache>
                <c:ptCount val="7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Yes</c:v>
                </c:pt>
                <c:pt idx="6">
                  <c:v>No</c:v>
                </c:pt>
              </c:strCache>
            </c:strRef>
          </c:cat>
          <c:val>
            <c:numRef>
              <c:f>[0]!a2ch1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4</c:v>
                </c:pt>
                <c:pt idx="3">
                  <c:v>7</c:v>
                </c:pt>
                <c:pt idx="4">
                  <c:v>4</c:v>
                </c:pt>
                <c:pt idx="5">
                  <c:v>3</c:v>
                </c:pt>
                <c:pt idx="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47FC-4D9A-9738-F98A15F7B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1192463"/>
        <c:axId val="51193711"/>
      </c:barChart>
      <c:catAx>
        <c:axId val="51192463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51193711"/>
        <c:crosses val="autoZero"/>
        <c:auto val="0"/>
        <c:lblAlgn val="ctr"/>
        <c:lblOffset val="100"/>
        <c:noMultiLvlLbl val="0"/>
      </c:catAx>
      <c:valAx>
        <c:axId val="511937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1924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 sz="1000" b="0" i="0" u="none" strike="noStrike" kern="1200" baseline="0">
          <a:solidFill>
            <a:schemeClr val="tx1"/>
          </a:solidFill>
          <a:latin typeface="Century Gothic" panose="020B0502020202020204" pitchFamily="34" charset="0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821270628842628"/>
          <c:y val="3.8896956062310389E-2"/>
          <c:w val="0.69626050168386477"/>
          <c:h val="0.93818863551147014"/>
        </c:manualLayout>
      </c:layout>
      <c:radarChart>
        <c:radarStyle val="filled"/>
        <c:varyColors val="0"/>
        <c:ser>
          <c:idx val="0"/>
          <c:order val="0"/>
          <c:tx>
            <c:strRef>
              <c:f>Calculations!$Y$7</c:f>
              <c:strCache>
                <c:ptCount val="1"/>
                <c:pt idx="0">
                  <c:v>% Result</c:v>
                </c:pt>
              </c:strCache>
            </c:strRef>
          </c:tx>
          <c:spPr>
            <a:solidFill>
              <a:schemeClr val="accent2">
                <a:alpha val="50196"/>
              </a:schemeClr>
            </a:solidFill>
            <a:ln w="25400">
              <a:solidFill>
                <a:schemeClr val="accent2"/>
              </a:solidFill>
              <a:prstDash val="sysDot"/>
            </a:ln>
            <a:effectLst/>
          </c:spPr>
          <c:dLbls>
            <c:spPr>
              <a:solidFill>
                <a:schemeClr val="bg1"/>
              </a:solidFill>
              <a:ln>
                <a:solidFill>
                  <a:schemeClr val="bg2">
                    <a:lumMod val="90000"/>
                  </a:schemeClr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Calculations!$Z$4:$AD$4</c:f>
              <c:strCache>
                <c:ptCount val="5"/>
                <c:pt idx="0">
                  <c:v>S1</c:v>
                </c:pt>
                <c:pt idx="1">
                  <c:v>S2</c:v>
                </c:pt>
                <c:pt idx="2">
                  <c:v>S3</c:v>
                </c:pt>
                <c:pt idx="3">
                  <c:v>S4</c:v>
                </c:pt>
                <c:pt idx="4">
                  <c:v>S5</c:v>
                </c:pt>
              </c:strCache>
            </c:strRef>
          </c:cat>
          <c:val>
            <c:numRef>
              <c:f>Calculations!$Z$10:$AD$10</c:f>
              <c:numCache>
                <c:formatCode>0%</c:formatCode>
                <c:ptCount val="5"/>
                <c:pt idx="0">
                  <c:v>0.65</c:v>
                </c:pt>
                <c:pt idx="1">
                  <c:v>0.8</c:v>
                </c:pt>
                <c:pt idx="2">
                  <c:v>0.8</c:v>
                </c:pt>
                <c:pt idx="3">
                  <c:v>0.7</c:v>
                </c:pt>
                <c:pt idx="4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F8-4003-AE17-023ACFB58CC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801965056"/>
        <c:axId val="801967968"/>
      </c:radarChart>
      <c:catAx>
        <c:axId val="80196505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801967968"/>
        <c:crosses val="autoZero"/>
        <c:auto val="1"/>
        <c:lblAlgn val="ctr"/>
        <c:lblOffset val="100"/>
        <c:noMultiLvlLbl val="0"/>
      </c:catAx>
      <c:valAx>
        <c:axId val="80196796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crossAx val="8019650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Century Gothic" panose="020B0502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821270628842628"/>
          <c:y val="3.8896956062310389E-2"/>
          <c:w val="0.69626050168386477"/>
          <c:h val="0.93818863551147014"/>
        </c:manualLayout>
      </c:layout>
      <c:radarChart>
        <c:radarStyle val="filled"/>
        <c:varyColors val="0"/>
        <c:ser>
          <c:idx val="0"/>
          <c:order val="0"/>
          <c:tx>
            <c:strRef>
              <c:f>Calculations!$Y$7</c:f>
              <c:strCache>
                <c:ptCount val="1"/>
                <c:pt idx="0">
                  <c:v>% Result</c:v>
                </c:pt>
              </c:strCache>
            </c:strRef>
          </c:tx>
          <c:spPr>
            <a:solidFill>
              <a:schemeClr val="accent2">
                <a:alpha val="50196"/>
              </a:schemeClr>
            </a:solidFill>
            <a:ln w="25400">
              <a:solidFill>
                <a:schemeClr val="accent2"/>
              </a:solidFill>
              <a:prstDash val="sysDot"/>
            </a:ln>
            <a:effectLst/>
          </c:spPr>
          <c:dLbls>
            <c:spPr>
              <a:solidFill>
                <a:schemeClr val="bg1"/>
              </a:solidFill>
              <a:ln>
                <a:solidFill>
                  <a:schemeClr val="bg2">
                    <a:lumMod val="90000"/>
                  </a:schemeClr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Calculations!$Z$4:$AD$4</c:f>
              <c:strCache>
                <c:ptCount val="5"/>
                <c:pt idx="0">
                  <c:v>S1</c:v>
                </c:pt>
                <c:pt idx="1">
                  <c:v>S2</c:v>
                </c:pt>
                <c:pt idx="2">
                  <c:v>S3</c:v>
                </c:pt>
                <c:pt idx="3">
                  <c:v>S4</c:v>
                </c:pt>
                <c:pt idx="4">
                  <c:v>S5</c:v>
                </c:pt>
              </c:strCache>
            </c:strRef>
          </c:cat>
          <c:val>
            <c:numRef>
              <c:f>Calculations!$Z$13:$AD$13</c:f>
              <c:numCache>
                <c:formatCode>0%</c:formatCode>
                <c:ptCount val="5"/>
                <c:pt idx="0">
                  <c:v>0.92</c:v>
                </c:pt>
                <c:pt idx="1">
                  <c:v>0.8666666666666667</c:v>
                </c:pt>
                <c:pt idx="2">
                  <c:v>0.88</c:v>
                </c:pt>
                <c:pt idx="3">
                  <c:v>0.9</c:v>
                </c:pt>
                <c:pt idx="4">
                  <c:v>0.93333333333333335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97-441B-ABAD-321BEBAA44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801965056"/>
        <c:axId val="801967968"/>
      </c:radarChart>
      <c:catAx>
        <c:axId val="80196505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801967968"/>
        <c:crosses val="autoZero"/>
        <c:auto val="1"/>
        <c:lblAlgn val="ctr"/>
        <c:lblOffset val="100"/>
        <c:noMultiLvlLbl val="0"/>
      </c:catAx>
      <c:valAx>
        <c:axId val="80196796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crossAx val="8019650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Century Gothic" panose="020B0502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tr-TR" sz="1100" b="1">
                <a:solidFill>
                  <a:schemeClr val="tx1">
                    <a:lumMod val="65000"/>
                    <a:lumOff val="35000"/>
                  </a:schemeClr>
                </a:solidFill>
              </a:rPr>
              <a:t>Score share</a:t>
            </a:r>
            <a:endParaRPr lang="en-US" sz="1100" b="1">
              <a:solidFill>
                <a:schemeClr val="tx1">
                  <a:lumMod val="65000"/>
                  <a:lumOff val="35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648680542839121"/>
          <c:y val="0.19329434277919158"/>
          <c:w val="0.80037315103053974"/>
          <c:h val="0.76914696857417697"/>
        </c:manualLayout>
      </c:layout>
      <c:barChart>
        <c:barDir val="bar"/>
        <c:grouping val="clustered"/>
        <c:varyColors val="1"/>
        <c:ser>
          <c:idx val="0"/>
          <c:order val="0"/>
          <c:tx>
            <c:v>A3</c:v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shade val="4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D00-428A-BBD4-7CCE462DB74B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3D00-428A-BBD4-7CCE462DB74B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>
                  <a:shade val="8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3D00-428A-BBD4-7CCE462DB74B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3D00-428A-BBD4-7CCE462DB74B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>
                  <a:tint val="8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3D00-428A-BBD4-7CCE462DB74B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>
                  <a:tint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3D00-428A-BBD4-7CCE462DB74B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tint val="4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3D00-428A-BBD4-7CCE462DB74B}"/>
              </c:ext>
            </c:extLst>
          </c:dPt>
          <c:cat>
            <c:strRef>
              <c:f>[0]!scaleList</c:f>
              <c:strCache>
                <c:ptCount val="7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Yes</c:v>
                </c:pt>
                <c:pt idx="6">
                  <c:v>No</c:v>
                </c:pt>
              </c:strCache>
            </c:strRef>
          </c:cat>
          <c:val>
            <c:numRef>
              <c:f>[0]!a3ch1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9</c:v>
                </c:pt>
                <c:pt idx="4">
                  <c:v>4</c:v>
                </c:pt>
                <c:pt idx="5">
                  <c:v>9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3D00-428A-BBD4-7CCE462DB7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1192463"/>
        <c:axId val="51193711"/>
      </c:barChart>
      <c:catAx>
        <c:axId val="51192463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51193711"/>
        <c:crosses val="autoZero"/>
        <c:auto val="0"/>
        <c:lblAlgn val="ctr"/>
        <c:lblOffset val="100"/>
        <c:noMultiLvlLbl val="0"/>
      </c:catAx>
      <c:valAx>
        <c:axId val="511937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1924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 sz="1000" b="0" i="0" u="none" strike="noStrike" kern="1200" baseline="0">
          <a:solidFill>
            <a:schemeClr val="tx1"/>
          </a:solidFill>
          <a:latin typeface="Century Gothic" panose="020B0502020202020204" pitchFamily="34" charset="0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821270628842628"/>
          <c:y val="3.8896956062310389E-2"/>
          <c:w val="0.69626050168386477"/>
          <c:h val="0.93818863551147014"/>
        </c:manualLayout>
      </c:layout>
      <c:radarChart>
        <c:radarStyle val="filled"/>
        <c:varyColors val="0"/>
        <c:ser>
          <c:idx val="0"/>
          <c:order val="0"/>
          <c:tx>
            <c:strRef>
              <c:f>Calculations!$Y$7</c:f>
              <c:strCache>
                <c:ptCount val="1"/>
                <c:pt idx="0">
                  <c:v>% Result</c:v>
                </c:pt>
              </c:strCache>
            </c:strRef>
          </c:tx>
          <c:spPr>
            <a:solidFill>
              <a:schemeClr val="accent2">
                <a:alpha val="50196"/>
              </a:schemeClr>
            </a:solidFill>
            <a:ln w="25400">
              <a:solidFill>
                <a:schemeClr val="accent2"/>
              </a:solidFill>
              <a:prstDash val="sysDot"/>
            </a:ln>
            <a:effectLst/>
          </c:spPr>
          <c:dLbls>
            <c:spPr>
              <a:solidFill>
                <a:schemeClr val="bg1"/>
              </a:solidFill>
              <a:ln>
                <a:solidFill>
                  <a:schemeClr val="bg2">
                    <a:lumMod val="90000"/>
                  </a:schemeClr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Calculations!$Z$4:$AD$4</c:f>
              <c:strCache>
                <c:ptCount val="5"/>
                <c:pt idx="0">
                  <c:v>S1</c:v>
                </c:pt>
                <c:pt idx="1">
                  <c:v>S2</c:v>
                </c:pt>
                <c:pt idx="2">
                  <c:v>S3</c:v>
                </c:pt>
                <c:pt idx="3">
                  <c:v>S4</c:v>
                </c:pt>
                <c:pt idx="4">
                  <c:v>S5</c:v>
                </c:pt>
              </c:strCache>
            </c:strRef>
          </c:cat>
          <c:val>
            <c:numRef>
              <c:f>Calculations!$Z$16:$AD$16</c:f>
              <c:numCache>
                <c:formatCode>0%</c:formatCode>
                <c:ptCount val="5"/>
                <c:pt idx="0">
                  <c:v>0.4</c:v>
                </c:pt>
                <c:pt idx="1">
                  <c:v>0.3</c:v>
                </c:pt>
                <c:pt idx="2">
                  <c:v>0.68</c:v>
                </c:pt>
                <c:pt idx="3">
                  <c:v>0.65</c:v>
                </c:pt>
                <c:pt idx="4">
                  <c:v>0.46666666666666667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26-4F30-9DC8-61645DDABB5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801965056"/>
        <c:axId val="801967968"/>
      </c:radarChart>
      <c:catAx>
        <c:axId val="80196505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801967968"/>
        <c:crosses val="autoZero"/>
        <c:auto val="1"/>
        <c:lblAlgn val="ctr"/>
        <c:lblOffset val="100"/>
        <c:noMultiLvlLbl val="0"/>
      </c:catAx>
      <c:valAx>
        <c:axId val="80196796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crossAx val="8019650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Century Gothic" panose="020B0502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tr-TR" sz="1100" b="1">
                <a:solidFill>
                  <a:schemeClr val="tx1">
                    <a:lumMod val="65000"/>
                    <a:lumOff val="35000"/>
                  </a:schemeClr>
                </a:solidFill>
              </a:rPr>
              <a:t>Score share</a:t>
            </a:r>
            <a:endParaRPr lang="en-US" sz="1100" b="1">
              <a:solidFill>
                <a:schemeClr val="tx1">
                  <a:lumMod val="65000"/>
                  <a:lumOff val="35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648680542839121"/>
          <c:y val="0.19329434277919158"/>
          <c:w val="0.80037315103053974"/>
          <c:h val="0.76914696857417697"/>
        </c:manualLayout>
      </c:layout>
      <c:barChart>
        <c:barDir val="bar"/>
        <c:grouping val="clustered"/>
        <c:varyColors val="1"/>
        <c:ser>
          <c:idx val="0"/>
          <c:order val="0"/>
          <c:tx>
            <c:v>A4</c:v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shade val="4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B5C-436F-B61B-BF74E59BD8E6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B5C-436F-B61B-BF74E59BD8E6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>
                  <a:shade val="8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9B5C-436F-B61B-BF74E59BD8E6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9B5C-436F-B61B-BF74E59BD8E6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>
                  <a:tint val="8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9B5C-436F-B61B-BF74E59BD8E6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>
                  <a:tint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9B5C-436F-B61B-BF74E59BD8E6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tint val="4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9B5C-436F-B61B-BF74E59BD8E6}"/>
              </c:ext>
            </c:extLst>
          </c:dPt>
          <c:cat>
            <c:strRef>
              <c:f>[0]!scaleList</c:f>
              <c:strCache>
                <c:ptCount val="7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Yes</c:v>
                </c:pt>
                <c:pt idx="6">
                  <c:v>No</c:v>
                </c:pt>
              </c:strCache>
            </c:strRef>
          </c:cat>
          <c:val>
            <c:numRef>
              <c:f>[0]!a4ch1</c:f>
              <c:numCache>
                <c:formatCode>General</c:formatCode>
                <c:ptCount val="7"/>
                <c:pt idx="0">
                  <c:v>2</c:v>
                </c:pt>
                <c:pt idx="1">
                  <c:v>5</c:v>
                </c:pt>
                <c:pt idx="2">
                  <c:v>4</c:v>
                </c:pt>
                <c:pt idx="3">
                  <c:v>4</c:v>
                </c:pt>
                <c:pt idx="4">
                  <c:v>0</c:v>
                </c:pt>
                <c:pt idx="5">
                  <c:v>2</c:v>
                </c:pt>
                <c:pt idx="6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5C-436F-B61B-BF74E59BD8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1192463"/>
        <c:axId val="51193711"/>
      </c:barChart>
      <c:catAx>
        <c:axId val="51192463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51193711"/>
        <c:crosses val="autoZero"/>
        <c:auto val="0"/>
        <c:lblAlgn val="ctr"/>
        <c:lblOffset val="100"/>
        <c:noMultiLvlLbl val="0"/>
      </c:catAx>
      <c:valAx>
        <c:axId val="511937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1924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 sz="1000" b="0" i="0" u="none" strike="noStrike" kern="1200" baseline="0">
          <a:solidFill>
            <a:schemeClr val="tx1"/>
          </a:solidFill>
          <a:latin typeface="Century Gothic" panose="020B0502020202020204" pitchFamily="34" charset="0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821270628842628"/>
          <c:y val="3.8896956062310389E-2"/>
          <c:w val="0.69626050168386477"/>
          <c:h val="0.93818863551147014"/>
        </c:manualLayout>
      </c:layout>
      <c:radarChart>
        <c:radarStyle val="filled"/>
        <c:varyColors val="0"/>
        <c:ser>
          <c:idx val="0"/>
          <c:order val="0"/>
          <c:tx>
            <c:strRef>
              <c:f>Calculations!$Y$7</c:f>
              <c:strCache>
                <c:ptCount val="1"/>
                <c:pt idx="0">
                  <c:v>% Result</c:v>
                </c:pt>
              </c:strCache>
            </c:strRef>
          </c:tx>
          <c:spPr>
            <a:solidFill>
              <a:schemeClr val="accent2">
                <a:alpha val="50196"/>
              </a:schemeClr>
            </a:solidFill>
            <a:ln w="25400">
              <a:solidFill>
                <a:schemeClr val="accent2"/>
              </a:solidFill>
              <a:prstDash val="sysDot"/>
            </a:ln>
            <a:effectLst/>
          </c:spPr>
          <c:dLbls>
            <c:spPr>
              <a:solidFill>
                <a:schemeClr val="bg1"/>
              </a:solidFill>
              <a:ln>
                <a:solidFill>
                  <a:schemeClr val="bg2">
                    <a:lumMod val="90000"/>
                  </a:schemeClr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Calculations!$Z$4:$AD$4</c:f>
              <c:strCache>
                <c:ptCount val="5"/>
                <c:pt idx="0">
                  <c:v>S1</c:v>
                </c:pt>
                <c:pt idx="1">
                  <c:v>S2</c:v>
                </c:pt>
                <c:pt idx="2">
                  <c:v>S3</c:v>
                </c:pt>
                <c:pt idx="3">
                  <c:v>S4</c:v>
                </c:pt>
                <c:pt idx="4">
                  <c:v>S5</c:v>
                </c:pt>
              </c:strCache>
            </c:strRef>
          </c:cat>
          <c:val>
            <c:numRef>
              <c:f>Calculations!$Z$19:$AD$19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EB-4A70-ADE0-EB30F62A1DF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801965056"/>
        <c:axId val="801967968"/>
      </c:radarChart>
      <c:catAx>
        <c:axId val="80196505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801967968"/>
        <c:crosses val="autoZero"/>
        <c:auto val="1"/>
        <c:lblAlgn val="ctr"/>
        <c:lblOffset val="100"/>
        <c:noMultiLvlLbl val="0"/>
      </c:catAx>
      <c:valAx>
        <c:axId val="80196796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crossAx val="8019650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Century Gothic" panose="020B0502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tr-TR" sz="1100" b="1">
                <a:solidFill>
                  <a:schemeClr val="tx1">
                    <a:lumMod val="65000"/>
                    <a:lumOff val="35000"/>
                  </a:schemeClr>
                </a:solidFill>
              </a:rPr>
              <a:t>Score share</a:t>
            </a:r>
            <a:endParaRPr lang="en-US" sz="1100" b="1">
              <a:solidFill>
                <a:schemeClr val="tx1">
                  <a:lumMod val="65000"/>
                  <a:lumOff val="35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648680542839121"/>
          <c:y val="0.19329434277919158"/>
          <c:w val="0.80037315103053974"/>
          <c:h val="0.76914696857417697"/>
        </c:manualLayout>
      </c:layout>
      <c:barChart>
        <c:barDir val="bar"/>
        <c:grouping val="clustered"/>
        <c:varyColors val="1"/>
        <c:ser>
          <c:idx val="0"/>
          <c:order val="0"/>
          <c:tx>
            <c:v>A5</c:v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shade val="4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7C7-4F6D-8970-0AD46D9C6BA5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7C7-4F6D-8970-0AD46D9C6BA5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>
                  <a:shade val="8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97C7-4F6D-8970-0AD46D9C6BA5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97C7-4F6D-8970-0AD46D9C6BA5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>
                  <a:tint val="8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97C7-4F6D-8970-0AD46D9C6BA5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>
                  <a:tint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97C7-4F6D-8970-0AD46D9C6BA5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tint val="4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97C7-4F6D-8970-0AD46D9C6BA5}"/>
              </c:ext>
            </c:extLst>
          </c:dPt>
          <c:cat>
            <c:strRef>
              <c:f>[0]!scaleList</c:f>
              <c:strCache>
                <c:ptCount val="7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Yes</c:v>
                </c:pt>
                <c:pt idx="6">
                  <c:v>No</c:v>
                </c:pt>
              </c:strCache>
            </c:strRef>
          </c:cat>
          <c:val>
            <c:numRef>
              <c:f>[0]!a5ch1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7C7-4F6D-8970-0AD46D9C6B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1192463"/>
        <c:axId val="51193711"/>
      </c:barChart>
      <c:catAx>
        <c:axId val="51192463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51193711"/>
        <c:crosses val="autoZero"/>
        <c:auto val="0"/>
        <c:lblAlgn val="ctr"/>
        <c:lblOffset val="100"/>
        <c:noMultiLvlLbl val="0"/>
      </c:catAx>
      <c:valAx>
        <c:axId val="511937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1924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 sz="1000" b="0" i="0" u="none" strike="noStrike" kern="1200" baseline="0">
          <a:solidFill>
            <a:schemeClr val="tx1"/>
          </a:solidFill>
          <a:latin typeface="Century Gothic" panose="020B0502020202020204" pitchFamily="34" charset="0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821270628842628"/>
          <c:y val="3.8896956062310389E-2"/>
          <c:w val="0.69626050168386477"/>
          <c:h val="0.93818863551147014"/>
        </c:manualLayout>
      </c:layout>
      <c:radarChart>
        <c:radarStyle val="filled"/>
        <c:varyColors val="0"/>
        <c:ser>
          <c:idx val="0"/>
          <c:order val="0"/>
          <c:tx>
            <c:strRef>
              <c:f>Calculations!$Y$7</c:f>
              <c:strCache>
                <c:ptCount val="1"/>
                <c:pt idx="0">
                  <c:v>% Result</c:v>
                </c:pt>
              </c:strCache>
            </c:strRef>
          </c:tx>
          <c:spPr>
            <a:solidFill>
              <a:schemeClr val="accent2">
                <a:alpha val="50196"/>
              </a:schemeClr>
            </a:solidFill>
            <a:ln w="25400">
              <a:solidFill>
                <a:schemeClr val="accent2"/>
              </a:solidFill>
              <a:prstDash val="sysDot"/>
            </a:ln>
            <a:effectLst/>
          </c:spPr>
          <c:dLbls>
            <c:spPr>
              <a:solidFill>
                <a:schemeClr val="bg1"/>
              </a:solidFill>
              <a:ln>
                <a:solidFill>
                  <a:schemeClr val="bg2">
                    <a:lumMod val="90000"/>
                  </a:schemeClr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Calculations!$Z$4:$AD$4</c:f>
              <c:strCache>
                <c:ptCount val="5"/>
                <c:pt idx="0">
                  <c:v>S1</c:v>
                </c:pt>
                <c:pt idx="1">
                  <c:v>S2</c:v>
                </c:pt>
                <c:pt idx="2">
                  <c:v>S3</c:v>
                </c:pt>
                <c:pt idx="3">
                  <c:v>S4</c:v>
                </c:pt>
                <c:pt idx="4">
                  <c:v>S5</c:v>
                </c:pt>
              </c:strCache>
            </c:strRef>
          </c:cat>
          <c:val>
            <c:numRef>
              <c:f>Calculations!$Z$22:$AD$22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93-4522-9FA8-FA4EE17E3F5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801965056"/>
        <c:axId val="801967968"/>
      </c:radarChart>
      <c:catAx>
        <c:axId val="80196505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801967968"/>
        <c:crosses val="autoZero"/>
        <c:auto val="1"/>
        <c:lblAlgn val="ctr"/>
        <c:lblOffset val="100"/>
        <c:noMultiLvlLbl val="0"/>
      </c:catAx>
      <c:valAx>
        <c:axId val="80196796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crossAx val="8019650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Century Gothic" panose="020B0502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tr-TR" sz="1100" b="1">
                <a:solidFill>
                  <a:schemeClr val="tx1">
                    <a:lumMod val="65000"/>
                    <a:lumOff val="35000"/>
                  </a:schemeClr>
                </a:solidFill>
              </a:rPr>
              <a:t>Score share</a:t>
            </a:r>
            <a:endParaRPr lang="en-US" sz="1100" b="1">
              <a:solidFill>
                <a:schemeClr val="tx1">
                  <a:lumMod val="65000"/>
                  <a:lumOff val="35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648680542839121"/>
          <c:y val="0.19329434277919158"/>
          <c:w val="0.80037315103053974"/>
          <c:h val="0.76914696857417697"/>
        </c:manualLayout>
      </c:layout>
      <c:barChart>
        <c:barDir val="bar"/>
        <c:grouping val="clustered"/>
        <c:varyColors val="1"/>
        <c:ser>
          <c:idx val="0"/>
          <c:order val="0"/>
          <c:tx>
            <c:v>A6</c:v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shade val="4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0E3-4987-B142-E48D61AA4595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0E3-4987-B142-E48D61AA4595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>
                  <a:shade val="8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10E3-4987-B142-E48D61AA4595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10E3-4987-B142-E48D61AA4595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>
                  <a:tint val="8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10E3-4987-B142-E48D61AA4595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>
                  <a:tint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10E3-4987-B142-E48D61AA4595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tint val="4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10E3-4987-B142-E48D61AA4595}"/>
              </c:ext>
            </c:extLst>
          </c:dPt>
          <c:cat>
            <c:strRef>
              <c:f>[0]!scaleList</c:f>
              <c:strCache>
                <c:ptCount val="7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Yes</c:v>
                </c:pt>
                <c:pt idx="6">
                  <c:v>No</c:v>
                </c:pt>
              </c:strCache>
            </c:strRef>
          </c:cat>
          <c:val>
            <c:numRef>
              <c:f>[0]!a6ch1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0E3-4987-B142-E48D61AA45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1192463"/>
        <c:axId val="51193711"/>
      </c:barChart>
      <c:catAx>
        <c:axId val="51192463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51193711"/>
        <c:crosses val="autoZero"/>
        <c:auto val="0"/>
        <c:lblAlgn val="ctr"/>
        <c:lblOffset val="100"/>
        <c:noMultiLvlLbl val="0"/>
      </c:catAx>
      <c:valAx>
        <c:axId val="511937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1924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 sz="1000" b="0" i="0" u="none" strike="noStrike" kern="1200" baseline="0">
          <a:solidFill>
            <a:schemeClr val="tx1"/>
          </a:solidFill>
          <a:latin typeface="Century Gothic" panose="020B0502020202020204" pitchFamily="34" charset="0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821270628842628"/>
          <c:y val="3.8896956062310389E-2"/>
          <c:w val="0.69626050168386477"/>
          <c:h val="0.93818863551147014"/>
        </c:manualLayout>
      </c:layout>
      <c:radarChart>
        <c:radarStyle val="filled"/>
        <c:varyColors val="0"/>
        <c:ser>
          <c:idx val="0"/>
          <c:order val="0"/>
          <c:tx>
            <c:strRef>
              <c:f>Calculations!$Y$7</c:f>
              <c:strCache>
                <c:ptCount val="1"/>
                <c:pt idx="0">
                  <c:v>% Result</c:v>
                </c:pt>
              </c:strCache>
            </c:strRef>
          </c:tx>
          <c:spPr>
            <a:solidFill>
              <a:schemeClr val="accent2">
                <a:alpha val="50196"/>
              </a:schemeClr>
            </a:solidFill>
            <a:ln w="25400">
              <a:solidFill>
                <a:schemeClr val="accent2"/>
              </a:solidFill>
              <a:prstDash val="sysDot"/>
            </a:ln>
            <a:effectLst/>
          </c:spPr>
          <c:dLbls>
            <c:spPr>
              <a:solidFill>
                <a:schemeClr val="bg1"/>
              </a:solidFill>
              <a:ln>
                <a:solidFill>
                  <a:schemeClr val="bg2">
                    <a:lumMod val="90000"/>
                  </a:schemeClr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Calculations!$Z$4:$AD$4</c:f>
              <c:strCache>
                <c:ptCount val="5"/>
                <c:pt idx="0">
                  <c:v>S1</c:v>
                </c:pt>
                <c:pt idx="1">
                  <c:v>S2</c:v>
                </c:pt>
                <c:pt idx="2">
                  <c:v>S3</c:v>
                </c:pt>
                <c:pt idx="3">
                  <c:v>S4</c:v>
                </c:pt>
                <c:pt idx="4">
                  <c:v>S5</c:v>
                </c:pt>
              </c:strCache>
            </c:strRef>
          </c:cat>
          <c:val>
            <c:numRef>
              <c:f>Calculations!$Z$25:$AD$25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13-47F1-9F86-47D3E367A68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801965056"/>
        <c:axId val="801967968"/>
      </c:radarChart>
      <c:catAx>
        <c:axId val="80196505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801967968"/>
        <c:crosses val="autoZero"/>
        <c:auto val="1"/>
        <c:lblAlgn val="ctr"/>
        <c:lblOffset val="100"/>
        <c:noMultiLvlLbl val="0"/>
      </c:catAx>
      <c:valAx>
        <c:axId val="80196796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crossAx val="8019650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Century Gothic" panose="020B0502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tr-TR" sz="1100" b="1">
                <a:solidFill>
                  <a:schemeClr val="tx1">
                    <a:lumMod val="65000"/>
                    <a:lumOff val="35000"/>
                  </a:schemeClr>
                </a:solidFill>
              </a:rPr>
              <a:t>Score share</a:t>
            </a:r>
            <a:endParaRPr lang="en-US" sz="1100" b="1">
              <a:solidFill>
                <a:schemeClr val="tx1">
                  <a:lumMod val="65000"/>
                  <a:lumOff val="35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648680542839121"/>
          <c:y val="0.19329434277919158"/>
          <c:w val="0.80037315103053974"/>
          <c:h val="0.76914696857417697"/>
        </c:manualLayout>
      </c:layout>
      <c:barChart>
        <c:barDir val="bar"/>
        <c:grouping val="clustered"/>
        <c:varyColors val="1"/>
        <c:ser>
          <c:idx val="0"/>
          <c:order val="0"/>
          <c:tx>
            <c:v>A7</c:v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shade val="4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88C-4D72-BD49-763FA037CCD1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88C-4D72-BD49-763FA037CCD1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>
                  <a:shade val="8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88C-4D72-BD49-763FA037CCD1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788C-4D72-BD49-763FA037CCD1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>
                  <a:tint val="8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88C-4D72-BD49-763FA037CCD1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>
                  <a:tint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788C-4D72-BD49-763FA037CCD1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tint val="4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788C-4D72-BD49-763FA037CCD1}"/>
              </c:ext>
            </c:extLst>
          </c:dPt>
          <c:cat>
            <c:strRef>
              <c:f>[0]!scaleList</c:f>
              <c:strCache>
                <c:ptCount val="7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Yes</c:v>
                </c:pt>
                <c:pt idx="6">
                  <c:v>No</c:v>
                </c:pt>
              </c:strCache>
            </c:strRef>
          </c:cat>
          <c:val>
            <c:numRef>
              <c:f>[0]!a7ch1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88C-4D72-BD49-763FA037CC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1192463"/>
        <c:axId val="51193711"/>
      </c:barChart>
      <c:catAx>
        <c:axId val="51192463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51193711"/>
        <c:crosses val="autoZero"/>
        <c:auto val="0"/>
        <c:lblAlgn val="ctr"/>
        <c:lblOffset val="100"/>
        <c:noMultiLvlLbl val="0"/>
      </c:catAx>
      <c:valAx>
        <c:axId val="511937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1924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 sz="1000" b="0" i="0" u="none" strike="noStrike" kern="1200" baseline="0">
          <a:solidFill>
            <a:schemeClr val="tx1"/>
          </a:solidFill>
          <a:latin typeface="Century Gothic" panose="020B0502020202020204" pitchFamily="34" charset="0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821270628842628"/>
          <c:y val="3.8896956062310389E-2"/>
          <c:w val="0.69626050168386477"/>
          <c:h val="0.93818863551147014"/>
        </c:manualLayout>
      </c:layout>
      <c:radarChart>
        <c:radarStyle val="filled"/>
        <c:varyColors val="0"/>
        <c:ser>
          <c:idx val="0"/>
          <c:order val="0"/>
          <c:tx>
            <c:strRef>
              <c:f>Calculations!$Y$7</c:f>
              <c:strCache>
                <c:ptCount val="1"/>
                <c:pt idx="0">
                  <c:v>% Result</c:v>
                </c:pt>
              </c:strCache>
            </c:strRef>
          </c:tx>
          <c:spPr>
            <a:solidFill>
              <a:schemeClr val="accent2">
                <a:alpha val="50196"/>
              </a:schemeClr>
            </a:solidFill>
            <a:ln w="25400">
              <a:solidFill>
                <a:schemeClr val="accent2"/>
              </a:solidFill>
              <a:prstDash val="sysDot"/>
            </a:ln>
            <a:effectLst/>
          </c:spPr>
          <c:dLbls>
            <c:spPr>
              <a:solidFill>
                <a:schemeClr val="bg1"/>
              </a:solidFill>
              <a:ln>
                <a:solidFill>
                  <a:schemeClr val="bg2">
                    <a:lumMod val="90000"/>
                  </a:schemeClr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Calculations!$Z$4:$AD$4</c:f>
              <c:strCache>
                <c:ptCount val="5"/>
                <c:pt idx="0">
                  <c:v>S1</c:v>
                </c:pt>
                <c:pt idx="1">
                  <c:v>S2</c:v>
                </c:pt>
                <c:pt idx="2">
                  <c:v>S3</c:v>
                </c:pt>
                <c:pt idx="3">
                  <c:v>S4</c:v>
                </c:pt>
                <c:pt idx="4">
                  <c:v>S5</c:v>
                </c:pt>
              </c:strCache>
            </c:strRef>
          </c:cat>
          <c:val>
            <c:numRef>
              <c:f>Calculations!$Z$28:$AD$28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3C-4269-A9BB-AB96FDE44A8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801965056"/>
        <c:axId val="801967968"/>
      </c:radarChart>
      <c:catAx>
        <c:axId val="80196505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801967968"/>
        <c:crosses val="autoZero"/>
        <c:auto val="1"/>
        <c:lblAlgn val="ctr"/>
        <c:lblOffset val="100"/>
        <c:noMultiLvlLbl val="0"/>
      </c:catAx>
      <c:valAx>
        <c:axId val="80196796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crossAx val="8019650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Century Gothic" panose="020B0502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tr-TR" sz="1100" b="1">
                <a:solidFill>
                  <a:schemeClr val="tx1">
                    <a:lumMod val="65000"/>
                    <a:lumOff val="35000"/>
                  </a:schemeClr>
                </a:solidFill>
              </a:rPr>
              <a:t>Score share</a:t>
            </a:r>
            <a:endParaRPr lang="en-US" sz="1100" b="1">
              <a:solidFill>
                <a:schemeClr val="tx1">
                  <a:lumMod val="65000"/>
                  <a:lumOff val="35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648680542839121"/>
          <c:y val="0.19329434277919158"/>
          <c:w val="0.80037315103053974"/>
          <c:h val="0.76914696857417697"/>
        </c:manualLayout>
      </c:layout>
      <c:barChart>
        <c:barDir val="bar"/>
        <c:grouping val="clustered"/>
        <c:varyColors val="1"/>
        <c:ser>
          <c:idx val="0"/>
          <c:order val="0"/>
          <c:tx>
            <c:v>A8</c:v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shade val="4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CC1-4F8A-B680-BC00B099F1F5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CC1-4F8A-B680-BC00B099F1F5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>
                  <a:shade val="8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CC1-4F8A-B680-BC00B099F1F5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2CC1-4F8A-B680-BC00B099F1F5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>
                  <a:tint val="8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2CC1-4F8A-B680-BC00B099F1F5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>
                  <a:tint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2CC1-4F8A-B680-BC00B099F1F5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tint val="4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2CC1-4F8A-B680-BC00B099F1F5}"/>
              </c:ext>
            </c:extLst>
          </c:dPt>
          <c:cat>
            <c:strRef>
              <c:f>[0]!scaleList</c:f>
              <c:strCache>
                <c:ptCount val="7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Yes</c:v>
                </c:pt>
                <c:pt idx="6">
                  <c:v>No</c:v>
                </c:pt>
              </c:strCache>
            </c:strRef>
          </c:cat>
          <c:val>
            <c:numRef>
              <c:f>[0]!a8ch1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CC1-4F8A-B680-BC00B099F1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1192463"/>
        <c:axId val="51193711"/>
      </c:barChart>
      <c:catAx>
        <c:axId val="51192463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51193711"/>
        <c:crosses val="autoZero"/>
        <c:auto val="0"/>
        <c:lblAlgn val="ctr"/>
        <c:lblOffset val="100"/>
        <c:noMultiLvlLbl val="0"/>
      </c:catAx>
      <c:valAx>
        <c:axId val="511937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1924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 sz="1000" b="0" i="0" u="none" strike="noStrike" kern="1200" baseline="0">
          <a:solidFill>
            <a:schemeClr val="tx1"/>
          </a:solidFill>
          <a:latin typeface="Century Gothic" panose="020B0502020202020204" pitchFamily="34" charset="0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821270628842628"/>
          <c:y val="3.8896956062310389E-2"/>
          <c:w val="0.69626050168386477"/>
          <c:h val="0.93818863551147014"/>
        </c:manualLayout>
      </c:layout>
      <c:radarChart>
        <c:radarStyle val="filled"/>
        <c:varyColors val="0"/>
        <c:ser>
          <c:idx val="0"/>
          <c:order val="0"/>
          <c:tx>
            <c:strRef>
              <c:f>Calculations!$Y$7</c:f>
              <c:strCache>
                <c:ptCount val="1"/>
                <c:pt idx="0">
                  <c:v>% Result</c:v>
                </c:pt>
              </c:strCache>
            </c:strRef>
          </c:tx>
          <c:spPr>
            <a:solidFill>
              <a:schemeClr val="accent2">
                <a:alpha val="50196"/>
              </a:schemeClr>
            </a:solidFill>
            <a:ln w="25400">
              <a:solidFill>
                <a:schemeClr val="accent2"/>
              </a:solidFill>
              <a:prstDash val="sysDot"/>
            </a:ln>
            <a:effectLst/>
          </c:spPr>
          <c:dLbls>
            <c:spPr>
              <a:solidFill>
                <a:schemeClr val="bg1"/>
              </a:solidFill>
              <a:ln>
                <a:solidFill>
                  <a:schemeClr val="bg2">
                    <a:lumMod val="90000"/>
                  </a:schemeClr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Calculations!$Z$4:$AD$4</c:f>
              <c:strCache>
                <c:ptCount val="5"/>
                <c:pt idx="0">
                  <c:v>S1</c:v>
                </c:pt>
                <c:pt idx="1">
                  <c:v>S2</c:v>
                </c:pt>
                <c:pt idx="2">
                  <c:v>S3</c:v>
                </c:pt>
                <c:pt idx="3">
                  <c:v>S4</c:v>
                </c:pt>
                <c:pt idx="4">
                  <c:v>S5</c:v>
                </c:pt>
              </c:strCache>
            </c:strRef>
          </c:cat>
          <c:val>
            <c:numRef>
              <c:f>Calculations!$Z$31:$AD$31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53-4E49-AF46-9C357AE697B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801965056"/>
        <c:axId val="801967968"/>
      </c:radarChart>
      <c:catAx>
        <c:axId val="80196505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801967968"/>
        <c:crosses val="autoZero"/>
        <c:auto val="1"/>
        <c:lblAlgn val="ctr"/>
        <c:lblOffset val="100"/>
        <c:noMultiLvlLbl val="0"/>
      </c:catAx>
      <c:valAx>
        <c:axId val="80196796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crossAx val="8019650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Century Gothic" panose="020B0502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tr-TR" sz="1100" b="1">
                <a:solidFill>
                  <a:schemeClr val="tx1">
                    <a:lumMod val="65000"/>
                    <a:lumOff val="35000"/>
                  </a:schemeClr>
                </a:solidFill>
              </a:rPr>
              <a:t>Score share</a:t>
            </a:r>
            <a:endParaRPr lang="en-US" sz="1100" b="1">
              <a:solidFill>
                <a:schemeClr val="tx1">
                  <a:lumMod val="65000"/>
                  <a:lumOff val="35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648680542839121"/>
          <c:y val="0.19329434277919158"/>
          <c:w val="0.80037315103053974"/>
          <c:h val="0.76914696857417697"/>
        </c:manualLayout>
      </c:layout>
      <c:barChart>
        <c:barDir val="bar"/>
        <c:grouping val="clustered"/>
        <c:varyColors val="1"/>
        <c:ser>
          <c:idx val="0"/>
          <c:order val="0"/>
          <c:tx>
            <c:v>A9</c:v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shade val="4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39A-4ACF-8481-C717F4614B4F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39A-4ACF-8481-C717F4614B4F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>
                  <a:shade val="8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639A-4ACF-8481-C717F4614B4F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639A-4ACF-8481-C717F4614B4F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>
                  <a:tint val="8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639A-4ACF-8481-C717F4614B4F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>
                  <a:tint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639A-4ACF-8481-C717F4614B4F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tint val="4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639A-4ACF-8481-C717F4614B4F}"/>
              </c:ext>
            </c:extLst>
          </c:dPt>
          <c:cat>
            <c:strRef>
              <c:f>[0]!scaleList</c:f>
              <c:strCache>
                <c:ptCount val="7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Yes</c:v>
                </c:pt>
                <c:pt idx="6">
                  <c:v>No</c:v>
                </c:pt>
              </c:strCache>
            </c:strRef>
          </c:cat>
          <c:val>
            <c:numRef>
              <c:f>[0]!a9ch1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39A-4ACF-8481-C717F4614B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1192463"/>
        <c:axId val="51193711"/>
      </c:barChart>
      <c:catAx>
        <c:axId val="51192463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51193711"/>
        <c:crosses val="autoZero"/>
        <c:auto val="0"/>
        <c:lblAlgn val="ctr"/>
        <c:lblOffset val="100"/>
        <c:noMultiLvlLbl val="0"/>
      </c:catAx>
      <c:valAx>
        <c:axId val="511937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1924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 sz="1000" b="0" i="0" u="none" strike="noStrike" kern="1200" baseline="0">
          <a:solidFill>
            <a:schemeClr val="tx1"/>
          </a:solidFill>
          <a:latin typeface="Century Gothic" panose="020B0502020202020204" pitchFamily="34" charset="0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821270628842628"/>
          <c:y val="3.8896956062310389E-2"/>
          <c:w val="0.69626050168386477"/>
          <c:h val="0.93818863551147014"/>
        </c:manualLayout>
      </c:layout>
      <c:radarChart>
        <c:radarStyle val="filled"/>
        <c:varyColors val="0"/>
        <c:ser>
          <c:idx val="0"/>
          <c:order val="0"/>
          <c:tx>
            <c:strRef>
              <c:f>Calculations!$Y$7</c:f>
              <c:strCache>
                <c:ptCount val="1"/>
                <c:pt idx="0">
                  <c:v>% Result</c:v>
                </c:pt>
              </c:strCache>
            </c:strRef>
          </c:tx>
          <c:spPr>
            <a:solidFill>
              <a:schemeClr val="accent2">
                <a:alpha val="50196"/>
              </a:schemeClr>
            </a:solidFill>
            <a:ln w="25400">
              <a:solidFill>
                <a:schemeClr val="accent2"/>
              </a:solidFill>
              <a:prstDash val="sysDot"/>
            </a:ln>
            <a:effectLst/>
          </c:spPr>
          <c:dLbls>
            <c:spPr>
              <a:solidFill>
                <a:schemeClr val="bg1"/>
              </a:solidFill>
              <a:ln>
                <a:solidFill>
                  <a:schemeClr val="bg2">
                    <a:lumMod val="90000"/>
                  </a:schemeClr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Calculations!$Z$4:$AD$4</c:f>
              <c:strCache>
                <c:ptCount val="5"/>
                <c:pt idx="0">
                  <c:v>S1</c:v>
                </c:pt>
                <c:pt idx="1">
                  <c:v>S2</c:v>
                </c:pt>
                <c:pt idx="2">
                  <c:v>S3</c:v>
                </c:pt>
                <c:pt idx="3">
                  <c:v>S4</c:v>
                </c:pt>
                <c:pt idx="4">
                  <c:v>S5</c:v>
                </c:pt>
              </c:strCache>
            </c:strRef>
          </c:cat>
          <c:val>
            <c:numRef>
              <c:f>Calculations!$Z$34:$AD$34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CA-4FCA-9452-A06D09386F2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801965056"/>
        <c:axId val="801967968"/>
      </c:radarChart>
      <c:catAx>
        <c:axId val="80196505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801967968"/>
        <c:crosses val="autoZero"/>
        <c:auto val="1"/>
        <c:lblAlgn val="ctr"/>
        <c:lblOffset val="100"/>
        <c:noMultiLvlLbl val="0"/>
      </c:catAx>
      <c:valAx>
        <c:axId val="80196796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crossAx val="8019650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Century Gothic" panose="020B0502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tr-TR" sz="1100" b="1">
                <a:solidFill>
                  <a:schemeClr val="tx1">
                    <a:lumMod val="65000"/>
                    <a:lumOff val="35000"/>
                  </a:schemeClr>
                </a:solidFill>
              </a:rPr>
              <a:t>Score share</a:t>
            </a:r>
            <a:endParaRPr lang="en-US" sz="1100" b="1">
              <a:solidFill>
                <a:schemeClr val="tx1">
                  <a:lumMod val="65000"/>
                  <a:lumOff val="35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648680542839121"/>
          <c:y val="0.19329434277919158"/>
          <c:w val="0.80037315103053974"/>
          <c:h val="0.76914696857417697"/>
        </c:manualLayout>
      </c:layout>
      <c:barChart>
        <c:barDir val="bar"/>
        <c:grouping val="clustered"/>
        <c:varyColors val="1"/>
        <c:ser>
          <c:idx val="0"/>
          <c:order val="0"/>
          <c:tx>
            <c:v>A10</c:v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shade val="4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792-455E-B9FC-E556F191F257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792-455E-B9FC-E556F191F257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>
                  <a:shade val="8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A792-455E-B9FC-E556F191F257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A792-455E-B9FC-E556F191F257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>
                  <a:tint val="8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A792-455E-B9FC-E556F191F257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>
                  <a:tint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A792-455E-B9FC-E556F191F257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tint val="4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A792-455E-B9FC-E556F191F257}"/>
              </c:ext>
            </c:extLst>
          </c:dPt>
          <c:cat>
            <c:strRef>
              <c:f>[0]!scaleList</c:f>
              <c:strCache>
                <c:ptCount val="7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Yes</c:v>
                </c:pt>
                <c:pt idx="6">
                  <c:v>No</c:v>
                </c:pt>
              </c:strCache>
            </c:strRef>
          </c:cat>
          <c:val>
            <c:numRef>
              <c:f>[0]!a10ch1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792-455E-B9FC-E556F191F2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1192463"/>
        <c:axId val="51193711"/>
      </c:barChart>
      <c:catAx>
        <c:axId val="51192463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51193711"/>
        <c:crosses val="autoZero"/>
        <c:auto val="0"/>
        <c:lblAlgn val="ctr"/>
        <c:lblOffset val="100"/>
        <c:noMultiLvlLbl val="0"/>
      </c:catAx>
      <c:valAx>
        <c:axId val="511937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1924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 sz="1000" b="0" i="0" u="none" strike="noStrike" kern="1200" baseline="0">
          <a:solidFill>
            <a:schemeClr val="tx1"/>
          </a:solidFill>
          <a:latin typeface="Century Gothic" panose="020B0502020202020204" pitchFamily="34" charset="0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821270628842628"/>
          <c:y val="3.8896956062310389E-2"/>
          <c:w val="0.69626050168386477"/>
          <c:h val="0.93818863551147014"/>
        </c:manualLayout>
      </c:layout>
      <c:radarChart>
        <c:radarStyle val="filled"/>
        <c:varyColors val="0"/>
        <c:ser>
          <c:idx val="0"/>
          <c:order val="0"/>
          <c:tx>
            <c:strRef>
              <c:f>Calculations!$Y$7</c:f>
              <c:strCache>
                <c:ptCount val="1"/>
                <c:pt idx="0">
                  <c:v>% Result</c:v>
                </c:pt>
              </c:strCache>
            </c:strRef>
          </c:tx>
          <c:spPr>
            <a:solidFill>
              <a:schemeClr val="accent2">
                <a:alpha val="50196"/>
              </a:schemeClr>
            </a:solidFill>
            <a:ln w="25400">
              <a:solidFill>
                <a:schemeClr val="accent2"/>
              </a:solidFill>
              <a:prstDash val="sysDot"/>
            </a:ln>
            <a:effectLst/>
          </c:spPr>
          <c:dLbls>
            <c:spPr>
              <a:solidFill>
                <a:schemeClr val="bg1"/>
              </a:solidFill>
              <a:ln>
                <a:solidFill>
                  <a:schemeClr val="bg2">
                    <a:lumMod val="90000"/>
                  </a:schemeClr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Calculations!$Z$4:$AD$4</c:f>
              <c:strCache>
                <c:ptCount val="5"/>
                <c:pt idx="0">
                  <c:v>S1</c:v>
                </c:pt>
                <c:pt idx="1">
                  <c:v>S2</c:v>
                </c:pt>
                <c:pt idx="2">
                  <c:v>S3</c:v>
                </c:pt>
                <c:pt idx="3">
                  <c:v>S4</c:v>
                </c:pt>
                <c:pt idx="4">
                  <c:v>S5</c:v>
                </c:pt>
              </c:strCache>
            </c:strRef>
          </c:cat>
          <c:val>
            <c:numRef>
              <c:f>Calculations!$Z$37:$AD$37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BF-42E8-AC99-043DF5DDB00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801965056"/>
        <c:axId val="801967968"/>
      </c:radarChart>
      <c:catAx>
        <c:axId val="80196505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801967968"/>
        <c:crosses val="autoZero"/>
        <c:auto val="1"/>
        <c:lblAlgn val="ctr"/>
        <c:lblOffset val="100"/>
        <c:noMultiLvlLbl val="0"/>
      </c:catAx>
      <c:valAx>
        <c:axId val="80196796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crossAx val="8019650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Century Gothic" panose="020B0502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tr-TR" sz="1100" b="1">
                <a:solidFill>
                  <a:schemeClr val="tx1">
                    <a:lumMod val="65000"/>
                    <a:lumOff val="35000"/>
                  </a:schemeClr>
                </a:solidFill>
              </a:rPr>
              <a:t>Score share</a:t>
            </a:r>
            <a:endParaRPr lang="en-US" sz="1100" b="1">
              <a:solidFill>
                <a:schemeClr val="tx1">
                  <a:lumMod val="65000"/>
                  <a:lumOff val="35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648680542839121"/>
          <c:y val="0.19329434277919158"/>
          <c:w val="0.80037315103053974"/>
          <c:h val="0.76914696857417697"/>
        </c:manualLayout>
      </c:layout>
      <c:barChart>
        <c:barDir val="bar"/>
        <c:grouping val="clustered"/>
        <c:varyColors val="1"/>
        <c:ser>
          <c:idx val="0"/>
          <c:order val="0"/>
          <c:tx>
            <c:v>A11</c:v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shade val="4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A9F-4DD8-94B2-10E170CF60E5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A9F-4DD8-94B2-10E170CF60E5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>
                  <a:shade val="8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A9F-4DD8-94B2-10E170CF60E5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4A9F-4DD8-94B2-10E170CF60E5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>
                  <a:tint val="8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4A9F-4DD8-94B2-10E170CF60E5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>
                  <a:tint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4A9F-4DD8-94B2-10E170CF60E5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tint val="4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4A9F-4DD8-94B2-10E170CF60E5}"/>
              </c:ext>
            </c:extLst>
          </c:dPt>
          <c:cat>
            <c:strRef>
              <c:f>[0]!scaleList</c:f>
              <c:strCache>
                <c:ptCount val="7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Yes</c:v>
                </c:pt>
                <c:pt idx="6">
                  <c:v>No</c:v>
                </c:pt>
              </c:strCache>
            </c:strRef>
          </c:cat>
          <c:val>
            <c:numRef>
              <c:f>[0]!a11ch1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4A9F-4DD8-94B2-10E170CF60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1192463"/>
        <c:axId val="51193711"/>
      </c:barChart>
      <c:catAx>
        <c:axId val="51192463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51193711"/>
        <c:crosses val="autoZero"/>
        <c:auto val="0"/>
        <c:lblAlgn val="ctr"/>
        <c:lblOffset val="100"/>
        <c:noMultiLvlLbl val="0"/>
      </c:catAx>
      <c:valAx>
        <c:axId val="511937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1924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 sz="1000" b="0" i="0" u="none" strike="noStrike" kern="1200" baseline="0">
          <a:solidFill>
            <a:schemeClr val="tx1"/>
          </a:solidFill>
          <a:latin typeface="Century Gothic" panose="020B0502020202020204" pitchFamily="34" charset="0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821270628842628"/>
          <c:y val="3.8896956062310389E-2"/>
          <c:w val="0.69626050168386477"/>
          <c:h val="0.93818863551147014"/>
        </c:manualLayout>
      </c:layout>
      <c:radarChart>
        <c:radarStyle val="filled"/>
        <c:varyColors val="0"/>
        <c:ser>
          <c:idx val="0"/>
          <c:order val="0"/>
          <c:tx>
            <c:strRef>
              <c:f>Calculations!$Y$7</c:f>
              <c:strCache>
                <c:ptCount val="1"/>
                <c:pt idx="0">
                  <c:v>% Result</c:v>
                </c:pt>
              </c:strCache>
            </c:strRef>
          </c:tx>
          <c:spPr>
            <a:solidFill>
              <a:schemeClr val="accent2">
                <a:alpha val="50196"/>
              </a:schemeClr>
            </a:solidFill>
            <a:ln w="25400">
              <a:solidFill>
                <a:schemeClr val="accent2"/>
              </a:solidFill>
              <a:prstDash val="sysDot"/>
            </a:ln>
            <a:effectLst/>
          </c:spPr>
          <c:dLbls>
            <c:spPr>
              <a:solidFill>
                <a:schemeClr val="bg1"/>
              </a:solidFill>
              <a:ln>
                <a:solidFill>
                  <a:schemeClr val="bg2">
                    <a:lumMod val="90000"/>
                  </a:schemeClr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Calculations!$Z$4:$AD$4</c:f>
              <c:strCache>
                <c:ptCount val="5"/>
                <c:pt idx="0">
                  <c:v>S1</c:v>
                </c:pt>
                <c:pt idx="1">
                  <c:v>S2</c:v>
                </c:pt>
                <c:pt idx="2">
                  <c:v>S3</c:v>
                </c:pt>
                <c:pt idx="3">
                  <c:v>S4</c:v>
                </c:pt>
                <c:pt idx="4">
                  <c:v>S5</c:v>
                </c:pt>
              </c:strCache>
            </c:strRef>
          </c:cat>
          <c:val>
            <c:numRef>
              <c:f>Calculations!$Z$40:$AD$40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5-4BE9-B15B-7BB09FFF441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801965056"/>
        <c:axId val="801967968"/>
      </c:radarChart>
      <c:catAx>
        <c:axId val="80196505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801967968"/>
        <c:crosses val="autoZero"/>
        <c:auto val="1"/>
        <c:lblAlgn val="ctr"/>
        <c:lblOffset val="100"/>
        <c:noMultiLvlLbl val="0"/>
      </c:catAx>
      <c:valAx>
        <c:axId val="80196796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crossAx val="8019650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Century Gothic" panose="020B0502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tr-TR" sz="1100" b="1">
                <a:solidFill>
                  <a:schemeClr val="tx1">
                    <a:lumMod val="65000"/>
                    <a:lumOff val="35000"/>
                  </a:schemeClr>
                </a:solidFill>
              </a:rPr>
              <a:t>Score share</a:t>
            </a:r>
            <a:endParaRPr lang="en-US" sz="1100" b="1">
              <a:solidFill>
                <a:schemeClr val="tx1">
                  <a:lumMod val="65000"/>
                  <a:lumOff val="35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648680542839121"/>
          <c:y val="0.19329434277919158"/>
          <c:w val="0.80037315103053974"/>
          <c:h val="0.76914696857417697"/>
        </c:manualLayout>
      </c:layout>
      <c:barChart>
        <c:barDir val="bar"/>
        <c:grouping val="clustered"/>
        <c:varyColors val="1"/>
        <c:ser>
          <c:idx val="0"/>
          <c:order val="0"/>
          <c:tx>
            <c:v>A12</c:v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shade val="4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95C-435E-A4B7-DE23BAD57419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95C-435E-A4B7-DE23BAD57419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>
                  <a:shade val="8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C95C-435E-A4B7-DE23BAD57419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C95C-435E-A4B7-DE23BAD57419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>
                  <a:tint val="8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C95C-435E-A4B7-DE23BAD57419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>
                  <a:tint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C95C-435E-A4B7-DE23BAD57419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tint val="4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C95C-435E-A4B7-DE23BAD57419}"/>
              </c:ext>
            </c:extLst>
          </c:dPt>
          <c:cat>
            <c:strRef>
              <c:f>[0]!scaleList</c:f>
              <c:strCache>
                <c:ptCount val="7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Yes</c:v>
                </c:pt>
                <c:pt idx="6">
                  <c:v>No</c:v>
                </c:pt>
              </c:strCache>
            </c:strRef>
          </c:cat>
          <c:val>
            <c:numRef>
              <c:f>[0]!a12ch1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95C-435E-A4B7-DE23BAD574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1192463"/>
        <c:axId val="51193711"/>
      </c:barChart>
      <c:catAx>
        <c:axId val="51192463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51193711"/>
        <c:crosses val="autoZero"/>
        <c:auto val="0"/>
        <c:lblAlgn val="ctr"/>
        <c:lblOffset val="100"/>
        <c:noMultiLvlLbl val="0"/>
      </c:catAx>
      <c:valAx>
        <c:axId val="511937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1924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 sz="1000" b="0" i="0" u="none" strike="noStrike" kern="1200" baseline="0">
          <a:solidFill>
            <a:schemeClr val="tx1"/>
          </a:solidFill>
          <a:latin typeface="Century Gothic" panose="020B0502020202020204" pitchFamily="34" charset="0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6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7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8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9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1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1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3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14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5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16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7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18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9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20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1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2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3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24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5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26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7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28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1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50196"/>
        </a:schemeClr>
      </a:solidFill>
      <a:ln w="25400">
        <a:solidFill>
          <a:schemeClr val="phClr"/>
        </a:solidFill>
        <a:prstDash val="sysDot"/>
      </a:ln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50196"/>
        </a:schemeClr>
      </a:solidFill>
      <a:ln w="25400">
        <a:solidFill>
          <a:schemeClr val="phClr"/>
        </a:solidFill>
        <a:prstDash val="sysDot"/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5400" cap="rnd" cmpd="sng" algn="ctr">
        <a:solidFill>
          <a:schemeClr val="phClr"/>
        </a:solidFill>
        <a:prstDash val="sysDot"/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1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50196"/>
        </a:schemeClr>
      </a:solidFill>
      <a:ln w="25400">
        <a:solidFill>
          <a:schemeClr val="phClr"/>
        </a:solidFill>
        <a:prstDash val="sysDot"/>
      </a:ln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50196"/>
        </a:schemeClr>
      </a:solidFill>
      <a:ln w="25400">
        <a:solidFill>
          <a:schemeClr val="phClr"/>
        </a:solidFill>
        <a:prstDash val="sysDot"/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5400" cap="rnd" cmpd="sng" algn="ctr">
        <a:solidFill>
          <a:schemeClr val="phClr"/>
        </a:solidFill>
        <a:prstDash val="sysDot"/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1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50196"/>
        </a:schemeClr>
      </a:solidFill>
      <a:ln w="25400">
        <a:solidFill>
          <a:schemeClr val="phClr"/>
        </a:solidFill>
        <a:prstDash val="sysDot"/>
      </a:ln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50196"/>
        </a:schemeClr>
      </a:solidFill>
      <a:ln w="25400">
        <a:solidFill>
          <a:schemeClr val="phClr"/>
        </a:solidFill>
        <a:prstDash val="sysDot"/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5400" cap="rnd" cmpd="sng" algn="ctr">
        <a:solidFill>
          <a:schemeClr val="phClr"/>
        </a:solidFill>
        <a:prstDash val="sysDot"/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31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50196"/>
        </a:schemeClr>
      </a:solidFill>
      <a:ln w="25400">
        <a:solidFill>
          <a:schemeClr val="phClr"/>
        </a:solidFill>
        <a:prstDash val="sysDot"/>
      </a:ln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50196"/>
        </a:schemeClr>
      </a:solidFill>
      <a:ln w="25400">
        <a:solidFill>
          <a:schemeClr val="phClr"/>
        </a:solidFill>
        <a:prstDash val="sysDot"/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5400" cap="rnd" cmpd="sng" algn="ctr">
        <a:solidFill>
          <a:schemeClr val="phClr"/>
        </a:solidFill>
        <a:prstDash val="sysDot"/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1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50196"/>
        </a:schemeClr>
      </a:solidFill>
      <a:ln w="25400">
        <a:solidFill>
          <a:schemeClr val="phClr"/>
        </a:solidFill>
        <a:prstDash val="sysDot"/>
      </a:ln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50196"/>
        </a:schemeClr>
      </a:solidFill>
      <a:ln w="25400">
        <a:solidFill>
          <a:schemeClr val="phClr"/>
        </a:solidFill>
        <a:prstDash val="sysDot"/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5400" cap="rnd" cmpd="sng" algn="ctr">
        <a:solidFill>
          <a:schemeClr val="phClr"/>
        </a:solidFill>
        <a:prstDash val="sysDot"/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31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50196"/>
        </a:schemeClr>
      </a:solidFill>
      <a:ln w="25400">
        <a:solidFill>
          <a:schemeClr val="phClr"/>
        </a:solidFill>
        <a:prstDash val="sysDot"/>
      </a:ln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50196"/>
        </a:schemeClr>
      </a:solidFill>
      <a:ln w="25400">
        <a:solidFill>
          <a:schemeClr val="phClr"/>
        </a:solidFill>
        <a:prstDash val="sysDot"/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5400" cap="rnd" cmpd="sng" algn="ctr">
        <a:solidFill>
          <a:schemeClr val="phClr"/>
        </a:solidFill>
        <a:prstDash val="sysDot"/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31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50196"/>
        </a:schemeClr>
      </a:solidFill>
      <a:ln w="25400">
        <a:solidFill>
          <a:schemeClr val="phClr"/>
        </a:solidFill>
        <a:prstDash val="sysDot"/>
      </a:ln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50196"/>
        </a:schemeClr>
      </a:solidFill>
      <a:ln w="25400">
        <a:solidFill>
          <a:schemeClr val="phClr"/>
        </a:solidFill>
        <a:prstDash val="sysDot"/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5400" cap="rnd" cmpd="sng" algn="ctr">
        <a:solidFill>
          <a:schemeClr val="phClr"/>
        </a:solidFill>
        <a:prstDash val="sysDot"/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31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50196"/>
        </a:schemeClr>
      </a:solidFill>
      <a:ln w="25400">
        <a:solidFill>
          <a:schemeClr val="phClr"/>
        </a:solidFill>
        <a:prstDash val="sysDot"/>
      </a:ln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50196"/>
        </a:schemeClr>
      </a:solidFill>
      <a:ln w="25400">
        <a:solidFill>
          <a:schemeClr val="phClr"/>
        </a:solidFill>
        <a:prstDash val="sysDot"/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5400" cap="rnd" cmpd="sng" algn="ctr">
        <a:solidFill>
          <a:schemeClr val="phClr"/>
        </a:solidFill>
        <a:prstDash val="sysDot"/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31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50196"/>
        </a:schemeClr>
      </a:solidFill>
      <a:ln w="25400">
        <a:solidFill>
          <a:schemeClr val="phClr"/>
        </a:solidFill>
        <a:prstDash val="sysDot"/>
      </a:ln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50196"/>
        </a:schemeClr>
      </a:solidFill>
      <a:ln w="25400">
        <a:solidFill>
          <a:schemeClr val="phClr"/>
        </a:solidFill>
        <a:prstDash val="sysDot"/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5400" cap="rnd" cmpd="sng" algn="ctr">
        <a:solidFill>
          <a:schemeClr val="phClr"/>
        </a:solidFill>
        <a:prstDash val="sysDot"/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31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50196"/>
        </a:schemeClr>
      </a:solidFill>
      <a:ln w="25400">
        <a:solidFill>
          <a:schemeClr val="phClr"/>
        </a:solidFill>
        <a:prstDash val="sysDot"/>
      </a:ln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50196"/>
        </a:schemeClr>
      </a:solidFill>
      <a:ln w="25400">
        <a:solidFill>
          <a:schemeClr val="phClr"/>
        </a:solidFill>
        <a:prstDash val="sysDot"/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5400" cap="rnd" cmpd="sng" algn="ctr">
        <a:solidFill>
          <a:schemeClr val="phClr"/>
        </a:solidFill>
        <a:prstDash val="sysDot"/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31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50196"/>
        </a:schemeClr>
      </a:solidFill>
      <a:ln w="25400">
        <a:solidFill>
          <a:schemeClr val="phClr"/>
        </a:solidFill>
        <a:prstDash val="sysDot"/>
      </a:ln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50196"/>
        </a:schemeClr>
      </a:solidFill>
      <a:ln w="25400">
        <a:solidFill>
          <a:schemeClr val="phClr"/>
        </a:solidFill>
        <a:prstDash val="sysDot"/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5400" cap="rnd" cmpd="sng" algn="ctr">
        <a:solidFill>
          <a:schemeClr val="phClr"/>
        </a:solidFill>
        <a:prstDash val="sysDot"/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31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50196"/>
        </a:schemeClr>
      </a:solidFill>
      <a:ln w="25400">
        <a:solidFill>
          <a:schemeClr val="phClr"/>
        </a:solidFill>
        <a:prstDash val="sysDot"/>
      </a:ln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50196"/>
        </a:schemeClr>
      </a:solidFill>
      <a:ln w="25400">
        <a:solidFill>
          <a:schemeClr val="phClr"/>
        </a:solidFill>
        <a:prstDash val="sysDot"/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5400" cap="rnd" cmpd="sng" algn="ctr">
        <a:solidFill>
          <a:schemeClr val="phClr"/>
        </a:solidFill>
        <a:prstDash val="sysDot"/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31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50196"/>
        </a:schemeClr>
      </a:solidFill>
      <a:ln w="25400">
        <a:solidFill>
          <a:schemeClr val="phClr"/>
        </a:solidFill>
        <a:prstDash val="sysDot"/>
      </a:ln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50196"/>
        </a:schemeClr>
      </a:solidFill>
      <a:ln w="25400">
        <a:solidFill>
          <a:schemeClr val="phClr"/>
        </a:solidFill>
        <a:prstDash val="sysDot"/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5400" cap="rnd" cmpd="sng" algn="ctr">
        <a:solidFill>
          <a:schemeClr val="phClr"/>
        </a:solidFill>
        <a:prstDash val="sysDot"/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.xml"/><Relationship Id="rId13" Type="http://schemas.microsoft.com/office/2007/relationships/hdphoto" Target="../media/hdphoto1.wdp"/><Relationship Id="rId18" Type="http://schemas.openxmlformats.org/officeDocument/2006/relationships/hyperlink" Target="#Audit5!A5"/><Relationship Id="rId3" Type="http://schemas.openxmlformats.org/officeDocument/2006/relationships/hyperlink" Target="#Attachments!A5"/><Relationship Id="rId21" Type="http://schemas.openxmlformats.org/officeDocument/2006/relationships/hyperlink" Target="#Audit8!A5"/><Relationship Id="rId7" Type="http://schemas.openxmlformats.org/officeDocument/2006/relationships/chart" Target="../charts/chart3.xml"/><Relationship Id="rId12" Type="http://schemas.openxmlformats.org/officeDocument/2006/relationships/image" Target="../media/image3.png"/><Relationship Id="rId17" Type="http://schemas.openxmlformats.org/officeDocument/2006/relationships/hyperlink" Target="#Audit4!A5"/><Relationship Id="rId25" Type="http://schemas.openxmlformats.org/officeDocument/2006/relationships/hyperlink" Target="#Audit12!A5"/><Relationship Id="rId2" Type="http://schemas.openxmlformats.org/officeDocument/2006/relationships/hyperlink" Target="#Settings!A5"/><Relationship Id="rId16" Type="http://schemas.openxmlformats.org/officeDocument/2006/relationships/hyperlink" Target="#Audit3!A5"/><Relationship Id="rId20" Type="http://schemas.openxmlformats.org/officeDocument/2006/relationships/hyperlink" Target="#Audit7!A5"/><Relationship Id="rId1" Type="http://schemas.openxmlformats.org/officeDocument/2006/relationships/image" Target="../media/image1.png"/><Relationship Id="rId6" Type="http://schemas.openxmlformats.org/officeDocument/2006/relationships/chart" Target="../charts/chart2.xml"/><Relationship Id="rId24" Type="http://schemas.openxmlformats.org/officeDocument/2006/relationships/hyperlink" Target="#Audit11!A5"/><Relationship Id="rId5" Type="http://schemas.openxmlformats.org/officeDocument/2006/relationships/chart" Target="../charts/chart1.xml"/><Relationship Id="rId15" Type="http://schemas.openxmlformats.org/officeDocument/2006/relationships/hyperlink" Target="#Audit2!A5"/><Relationship Id="rId23" Type="http://schemas.openxmlformats.org/officeDocument/2006/relationships/hyperlink" Target="#Audit10!A5"/><Relationship Id="rId10" Type="http://schemas.openxmlformats.org/officeDocument/2006/relationships/image" Target="../media/image2.png"/><Relationship Id="rId19" Type="http://schemas.openxmlformats.org/officeDocument/2006/relationships/hyperlink" Target="#Audit6!A5"/><Relationship Id="rId14" Type="http://schemas.openxmlformats.org/officeDocument/2006/relationships/hyperlink" Target="#Audit1!A5"/><Relationship Id="rId22" Type="http://schemas.openxmlformats.org/officeDocument/2006/relationships/hyperlink" Target="#Audit9!A5"/><Relationship Id="rId27" Type="http://schemas.openxmlformats.org/officeDocument/2006/relationships/image" Target="../media/image4.png"/><Relationship Id="rId28" Type="http://schemas.openxmlformats.org/officeDocument/2006/relationships/image" Target="../media/image10.png"/><Relationship Id="rId29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../media/image5.png"/><Relationship Id="rId2" Type="http://schemas.openxmlformats.org/officeDocument/2006/relationships/hyperlink" Target="#Dashboard!A5"/><Relationship Id="rId6" Type="http://schemas.openxmlformats.org/officeDocument/2006/relationships/image" Target="../media/image2.png"/><Relationship Id="rId4" Type="http://schemas.openxmlformats.org/officeDocument/2006/relationships/image" Target="../media/image1.png"/><Relationship Id="rId9" Type="http://schemas.openxmlformats.org/officeDocument/2006/relationships/image" Target="../media/image6.png"/><Relationship Id="rId10" Type="http://schemas.openxmlformats.org/officeDocument/2006/relationships/image" Target="../media/image11.png"/><Relationship Id="rId11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3" Type="http://schemas.openxmlformats.org/officeDocument/2006/relationships/image" Target="../media/image2.png"/><Relationship Id="rId7" Type="http://schemas.openxmlformats.org/officeDocument/2006/relationships/image" Target="../media/image8.jpeg"/><Relationship Id="rId1" Type="http://schemas.openxmlformats.org/officeDocument/2006/relationships/image" Target="../media/image1.png"/><Relationship Id="rId6" Type="http://schemas.openxmlformats.org/officeDocument/2006/relationships/image" Target="../media/image7.jpeg"/><Relationship Id="rId5" Type="http://schemas.openxmlformats.org/officeDocument/2006/relationships/image" Target="../media/image5.png"/><Relationship Id="rId10" Type="http://schemas.openxmlformats.org/officeDocument/2006/relationships/image" Target="../media/image4.png"/><Relationship Id="rId4" Type="http://schemas.openxmlformats.org/officeDocument/2006/relationships/hyperlink" Target="#Dashboard!A5"/><Relationship Id="rId11" Type="http://schemas.openxmlformats.org/officeDocument/2006/relationships/image" Target="../media/image12.png"/><Relationship Id="rId12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7" Type="http://schemas.openxmlformats.org/officeDocument/2006/relationships/image" Target="../media/image5.png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hyperlink" Target="#Dashboard!A5"/><Relationship Id="rId5" Type="http://schemas.openxmlformats.org/officeDocument/2006/relationships/image" Target="../media/image2.png"/><Relationship Id="rId9" Type="http://schemas.openxmlformats.org/officeDocument/2006/relationships/image" Target="../media/image4.png"/><Relationship Id="rId10" Type="http://schemas.openxmlformats.org/officeDocument/2006/relationships/image" Target="../media/image13.png"/><Relationship Id="rId11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7" Type="http://schemas.openxmlformats.org/officeDocument/2006/relationships/image" Target="../media/image5.png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6" Type="http://schemas.openxmlformats.org/officeDocument/2006/relationships/hyperlink" Target="#Dashboard!A5"/><Relationship Id="rId5" Type="http://schemas.openxmlformats.org/officeDocument/2006/relationships/image" Target="../media/image2.png"/><Relationship Id="rId9" Type="http://schemas.openxmlformats.org/officeDocument/2006/relationships/image" Target="../media/image4.png"/><Relationship Id="rId10" Type="http://schemas.openxmlformats.org/officeDocument/2006/relationships/image" Target="../media/image14.png"/><Relationship Id="rId11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7" Type="http://schemas.openxmlformats.org/officeDocument/2006/relationships/image" Target="../media/image5.png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hyperlink" Target="#Dashboard!A5"/><Relationship Id="rId5" Type="http://schemas.openxmlformats.org/officeDocument/2006/relationships/image" Target="../media/image2.png"/><Relationship Id="rId9" Type="http://schemas.openxmlformats.org/officeDocument/2006/relationships/image" Target="../media/image4.png"/><Relationship Id="rId10" Type="http://schemas.openxmlformats.org/officeDocument/2006/relationships/image" Target="../media/image15.png"/><Relationship Id="rId11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7" Type="http://schemas.openxmlformats.org/officeDocument/2006/relationships/image" Target="../media/image5.png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6" Type="http://schemas.openxmlformats.org/officeDocument/2006/relationships/hyperlink" Target="#Dashboard!A5"/><Relationship Id="rId5" Type="http://schemas.openxmlformats.org/officeDocument/2006/relationships/image" Target="../media/image2.png"/><Relationship Id="rId9" Type="http://schemas.openxmlformats.org/officeDocument/2006/relationships/image" Target="../media/image4.png"/><Relationship Id="rId10" Type="http://schemas.openxmlformats.org/officeDocument/2006/relationships/image" Target="../media/image16.png"/><Relationship Id="rId11" Type="http://schemas.openxmlformats.org/officeDocument/2006/relationships/hyperlink" Target="https://masterproductivitykit.com/" TargetMode="Externa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7" Type="http://schemas.openxmlformats.org/officeDocument/2006/relationships/image" Target="../media/image5.png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openxmlformats.org/officeDocument/2006/relationships/hyperlink" Target="#Dashboard!A5"/><Relationship Id="rId5" Type="http://schemas.openxmlformats.org/officeDocument/2006/relationships/image" Target="../media/image2.png"/><Relationship Id="rId9" Type="http://schemas.openxmlformats.org/officeDocument/2006/relationships/image" Target="../media/image4.png"/><Relationship Id="rId10" Type="http://schemas.openxmlformats.org/officeDocument/2006/relationships/image" Target="../media/image17.png"/><Relationship Id="rId11" Type="http://schemas.openxmlformats.org/officeDocument/2006/relationships/hyperlink" Target="https://masterproductivitykit.com/" TargetMode="Externa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7" Type="http://schemas.openxmlformats.org/officeDocument/2006/relationships/image" Target="../media/image5.png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6" Type="http://schemas.openxmlformats.org/officeDocument/2006/relationships/hyperlink" Target="#Dashboard!A5"/><Relationship Id="rId5" Type="http://schemas.openxmlformats.org/officeDocument/2006/relationships/image" Target="../media/image2.png"/><Relationship Id="rId9" Type="http://schemas.openxmlformats.org/officeDocument/2006/relationships/image" Target="../media/image4.png"/><Relationship Id="rId10" Type="http://schemas.openxmlformats.org/officeDocument/2006/relationships/image" Target="../media/image18.png"/><Relationship Id="rId11" Type="http://schemas.openxmlformats.org/officeDocument/2006/relationships/hyperlink" Target="https://masterproductivitykit.com/" TargetMode="Externa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7" Type="http://schemas.openxmlformats.org/officeDocument/2006/relationships/image" Target="../media/image5.png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hyperlink" Target="#Dashboard!A5"/><Relationship Id="rId5" Type="http://schemas.openxmlformats.org/officeDocument/2006/relationships/image" Target="../media/image2.png"/><Relationship Id="rId9" Type="http://schemas.openxmlformats.org/officeDocument/2006/relationships/image" Target="../media/image4.png"/><Relationship Id="rId10" Type="http://schemas.openxmlformats.org/officeDocument/2006/relationships/image" Target="../media/image19.png"/><Relationship Id="rId11" Type="http://schemas.openxmlformats.org/officeDocument/2006/relationships/hyperlink" Target="https://masterproductivitykit.com/" TargetMode="Externa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7" Type="http://schemas.openxmlformats.org/officeDocument/2006/relationships/image" Target="../media/image5.png"/><Relationship Id="rId2" Type="http://schemas.openxmlformats.org/officeDocument/2006/relationships/chart" Target="../charts/chart20.xml"/><Relationship Id="rId1" Type="http://schemas.openxmlformats.org/officeDocument/2006/relationships/chart" Target="../charts/chart19.xml"/><Relationship Id="rId6" Type="http://schemas.openxmlformats.org/officeDocument/2006/relationships/hyperlink" Target="#Dashboard!A5"/><Relationship Id="rId5" Type="http://schemas.openxmlformats.org/officeDocument/2006/relationships/image" Target="../media/image2.png"/><Relationship Id="rId9" Type="http://schemas.openxmlformats.org/officeDocument/2006/relationships/image" Target="../media/image4.png"/><Relationship Id="rId10" Type="http://schemas.openxmlformats.org/officeDocument/2006/relationships/image" Target="../media/image20.png"/><Relationship Id="rId11" Type="http://schemas.openxmlformats.org/officeDocument/2006/relationships/hyperlink" Target="https://masterproductivitykit.com/" TargetMode="Externa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7" Type="http://schemas.openxmlformats.org/officeDocument/2006/relationships/image" Target="../media/image5.png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6" Type="http://schemas.openxmlformats.org/officeDocument/2006/relationships/hyperlink" Target="#Dashboard!A5"/><Relationship Id="rId5" Type="http://schemas.openxmlformats.org/officeDocument/2006/relationships/image" Target="../media/image2.png"/><Relationship Id="rId9" Type="http://schemas.openxmlformats.org/officeDocument/2006/relationships/image" Target="../media/image4.png"/><Relationship Id="rId10" Type="http://schemas.openxmlformats.org/officeDocument/2006/relationships/image" Target="../media/image21.png"/><Relationship Id="rId11" Type="http://schemas.openxmlformats.org/officeDocument/2006/relationships/hyperlink" Target="https://masterproductivitykit.com/" TargetMode="Externa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7" Type="http://schemas.openxmlformats.org/officeDocument/2006/relationships/image" Target="../media/image5.png"/><Relationship Id="rId2" Type="http://schemas.openxmlformats.org/officeDocument/2006/relationships/chart" Target="../charts/chart24.xml"/><Relationship Id="rId1" Type="http://schemas.openxmlformats.org/officeDocument/2006/relationships/chart" Target="../charts/chart23.xml"/><Relationship Id="rId6" Type="http://schemas.openxmlformats.org/officeDocument/2006/relationships/hyperlink" Target="#Dashboard!A5"/><Relationship Id="rId5" Type="http://schemas.openxmlformats.org/officeDocument/2006/relationships/image" Target="../media/image2.png"/><Relationship Id="rId9" Type="http://schemas.openxmlformats.org/officeDocument/2006/relationships/image" Target="../media/image4.png"/><Relationship Id="rId10" Type="http://schemas.openxmlformats.org/officeDocument/2006/relationships/image" Target="../media/image22.png"/><Relationship Id="rId11" Type="http://schemas.openxmlformats.org/officeDocument/2006/relationships/hyperlink" Target="https://masterproductivitykit.com/" TargetMode="Externa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7" Type="http://schemas.openxmlformats.org/officeDocument/2006/relationships/image" Target="../media/image5.png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6" Type="http://schemas.openxmlformats.org/officeDocument/2006/relationships/hyperlink" Target="#Dashboard!A5"/><Relationship Id="rId5" Type="http://schemas.openxmlformats.org/officeDocument/2006/relationships/image" Target="../media/image2.png"/><Relationship Id="rId9" Type="http://schemas.openxmlformats.org/officeDocument/2006/relationships/image" Target="../media/image4.png"/><Relationship Id="rId10" Type="http://schemas.openxmlformats.org/officeDocument/2006/relationships/image" Target="../media/image23.png"/><Relationship Id="rId11" Type="http://schemas.openxmlformats.org/officeDocument/2006/relationships/hyperlink" Target="https://masterproductivitykit.com/" TargetMode="External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7" Type="http://schemas.openxmlformats.org/officeDocument/2006/relationships/image" Target="../media/image5.png"/><Relationship Id="rId2" Type="http://schemas.openxmlformats.org/officeDocument/2006/relationships/chart" Target="../charts/chart28.xml"/><Relationship Id="rId1" Type="http://schemas.openxmlformats.org/officeDocument/2006/relationships/chart" Target="../charts/chart27.xml"/><Relationship Id="rId6" Type="http://schemas.openxmlformats.org/officeDocument/2006/relationships/hyperlink" Target="#Dashboard!A5"/><Relationship Id="rId5" Type="http://schemas.openxmlformats.org/officeDocument/2006/relationships/image" Target="../media/image2.png"/><Relationship Id="rId9" Type="http://schemas.openxmlformats.org/officeDocument/2006/relationships/image" Target="../media/image4.png"/><Relationship Id="rId10" Type="http://schemas.openxmlformats.org/officeDocument/2006/relationships/image" Target="../media/image24.png"/><Relationship Id="rId11" Type="http://schemas.openxmlformats.org/officeDocument/2006/relationships/hyperlink" Target="https://masterproductivitykit.com/" TargetMode="Externa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hyperlink" Target="#Dashboard!A5"/><Relationship Id="rId2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</xdr:row>
      <xdr:rowOff>37540</xdr:rowOff>
    </xdr:from>
    <xdr:to>
      <xdr:col>2</xdr:col>
      <xdr:colOff>334650</xdr:colOff>
      <xdr:row>2</xdr:row>
      <xdr:rowOff>257890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D5CBB29D-8C3E-4492-B64C-7693A3B28C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1950" y="123265"/>
          <a:ext cx="468000" cy="468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9</xdr:col>
      <xdr:colOff>1</xdr:colOff>
      <xdr:row>1</xdr:row>
      <xdr:rowOff>109537</xdr:rowOff>
    </xdr:from>
    <xdr:to>
      <xdr:col>10</xdr:col>
      <xdr:colOff>0</xdr:colOff>
      <xdr:row>2</xdr:row>
      <xdr:rowOff>204787</xdr:rowOff>
    </xdr:to>
    <xdr:sp macro="" textlink="">
      <xdr:nvSpPr>
        <xdr:cNvPr id="2" name="Rectangle: Rounded Corners 1">
          <a:hlinkClick xmlns:r="http://schemas.openxmlformats.org/officeDocument/2006/relationships" r:id="rId2" tooltip="Go to:"/>
          <a:extLst>
            <a:ext uri="{FF2B5EF4-FFF2-40B4-BE49-F238E27FC236}">
              <a16:creationId xmlns:a16="http://schemas.microsoft.com/office/drawing/2014/main" id="{786DFF71-5A99-76D5-282C-CA3FB2AC1EA1}"/>
            </a:ext>
          </a:extLst>
        </xdr:cNvPr>
        <xdr:cNvSpPr/>
      </xdr:nvSpPr>
      <xdr:spPr>
        <a:xfrm>
          <a:off x="6629401" y="195262"/>
          <a:ext cx="1514474" cy="342900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clip" lIns="25400" tIns="0" rIns="25400" bIns="0" rtlCol="0" anchor="ctr"/>
        <a:lstStyle/>
        <a:p>
          <a:pPr algn="ctr"/>
          <a:r>
            <a:rPr lang="tr-TR" sz="1200" b="1">
              <a:solidFill>
                <a:schemeClr val="bg1"/>
              </a:solidFill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a:rPr>
            <a:t>SETTINGS</a:t>
          </a:r>
          <a:endParaRPr lang="en-US" sz="1200" b="1">
            <a:solidFill>
              <a:schemeClr val="bg1"/>
            </a:solidFill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twoCellAnchor>
  <xdr:twoCellAnchor editAs="oneCell">
    <xdr:from>
      <xdr:col>11</xdr:col>
      <xdr:colOff>0</xdr:colOff>
      <xdr:row>1</xdr:row>
      <xdr:rowOff>109537</xdr:rowOff>
    </xdr:from>
    <xdr:to>
      <xdr:col>12</xdr:col>
      <xdr:colOff>0</xdr:colOff>
      <xdr:row>2</xdr:row>
      <xdr:rowOff>204787</xdr:rowOff>
    </xdr:to>
    <xdr:sp macro="" textlink="">
      <xdr:nvSpPr>
        <xdr:cNvPr id="3" name="Rectangle: Rounded Corners 2">
          <a:hlinkClick xmlns:r="http://schemas.openxmlformats.org/officeDocument/2006/relationships" r:id="rId3" tooltip="Go to:"/>
          <a:extLst>
            <a:ext uri="{FF2B5EF4-FFF2-40B4-BE49-F238E27FC236}">
              <a16:creationId xmlns:a16="http://schemas.microsoft.com/office/drawing/2014/main" id="{F48EC0E9-F260-4ED9-9FD7-6FE278134DD1}"/>
            </a:ext>
          </a:extLst>
        </xdr:cNvPr>
        <xdr:cNvSpPr/>
      </xdr:nvSpPr>
      <xdr:spPr>
        <a:xfrm>
          <a:off x="8391525" y="195262"/>
          <a:ext cx="1514475" cy="3429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clip" lIns="25400" tIns="0" rIns="25400" bIns="0" rtlCol="0" anchor="ctr"/>
        <a:lstStyle/>
        <a:p>
          <a:pPr algn="ctr"/>
          <a:r>
            <a:rPr lang="tr-TR" sz="1100" b="1">
              <a:solidFill>
                <a:schemeClr val="bg1"/>
              </a:solidFill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a:rPr>
            <a:t>ATTACHMENTS</a:t>
          </a:r>
          <a:endParaRPr lang="en-US" sz="1100" b="1">
            <a:solidFill>
              <a:schemeClr val="bg1"/>
            </a:solidFill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twoCellAnchor>
  <xdr:twoCellAnchor editAs="oneCell">
    <xdr:from>
      <xdr:col>2</xdr:col>
      <xdr:colOff>0</xdr:colOff>
      <xdr:row>20</xdr:row>
      <xdr:rowOff>4050</xdr:rowOff>
    </xdr:from>
    <xdr:to>
      <xdr:col>5</xdr:col>
      <xdr:colOff>781049</xdr:colOff>
      <xdr:row>28</xdr:row>
      <xdr:rowOff>70725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A8937E7B-89D9-4941-61B5-504B1BB8E7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6</xdr:col>
      <xdr:colOff>208537</xdr:colOff>
      <xdr:row>8</xdr:row>
      <xdr:rowOff>170025</xdr:rowOff>
    </xdr:from>
    <xdr:to>
      <xdr:col>11</xdr:col>
      <xdr:colOff>288637</xdr:colOff>
      <xdr:row>28</xdr:row>
      <xdr:rowOff>70725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2C7DD42-1739-41BA-8E98-5692606558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11</xdr:col>
      <xdr:colOff>497175</xdr:colOff>
      <xdr:row>18</xdr:row>
      <xdr:rowOff>146025</xdr:rowOff>
    </xdr:from>
    <xdr:to>
      <xdr:col>14</xdr:col>
      <xdr:colOff>28575</xdr:colOff>
      <xdr:row>28</xdr:row>
      <xdr:rowOff>70725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AB47E53E-0D3D-4B63-BD2E-1F87668720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11</xdr:col>
      <xdr:colOff>497175</xdr:colOff>
      <xdr:row>8</xdr:row>
      <xdr:rowOff>170025</xdr:rowOff>
    </xdr:from>
    <xdr:to>
      <xdr:col>14</xdr:col>
      <xdr:colOff>28575</xdr:colOff>
      <xdr:row>17</xdr:row>
      <xdr:rowOff>238125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83717E9E-2A73-425F-B997-E254C353BE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sp macro="" textlink="">
      <xdr:nvSpPr>
        <xdr:cNvPr id="15" name="Rectangle 14">
          <a:hlinkClick xmlns:r="http://schemas.openxmlformats.org/officeDocument/2006/relationships" r:id="rId14" tooltip="Go to Form"/>
          <a:extLst>
            <a:ext uri="{FF2B5EF4-FFF2-40B4-BE49-F238E27FC236}">
              <a16:creationId xmlns:a16="http://schemas.microsoft.com/office/drawing/2014/main" id="{23CB35D6-D8D6-4386-0645-AD246E9A5892}"/>
            </a:ext>
          </a:extLst>
        </xdr:cNvPr>
        <xdr:cNvSpPr/>
      </xdr:nvSpPr>
      <xdr:spPr>
        <a:xfrm>
          <a:off x="495300" y="1266825"/>
          <a:ext cx="914400" cy="304800"/>
        </a:xfrm>
        <a:prstGeom prst="rect">
          <a:avLst/>
        </a:prstGeom>
        <a:solidFill>
          <a:srgbClr val="D9E9F2"/>
        </a:solidFill>
        <a:ln w="19050"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algn="ctr"/>
          <a:r>
            <a:rPr lang="tr-TR" sz="1100" b="1">
              <a:solidFill>
                <a:sysClr val="windowText" lastClr="000000"/>
              </a:solidFill>
            </a:rPr>
            <a:t>Go</a:t>
          </a:r>
          <a:r>
            <a:rPr lang="tr-TR" sz="1100" b="1" baseline="0">
              <a:solidFill>
                <a:sysClr val="windowText" lastClr="000000"/>
              </a:solidFill>
            </a:rPr>
            <a:t> to:</a:t>
          </a:r>
          <a:endParaRPr 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sp macro="" textlink="">
      <xdr:nvSpPr>
        <xdr:cNvPr id="28" name="Rectangle 27">
          <a:hlinkClick xmlns:r="http://schemas.openxmlformats.org/officeDocument/2006/relationships" r:id="rId15" tooltip="Go to Form"/>
          <a:extLst>
            <a:ext uri="{FF2B5EF4-FFF2-40B4-BE49-F238E27FC236}">
              <a16:creationId xmlns:a16="http://schemas.microsoft.com/office/drawing/2014/main" id="{E260D3B5-DC24-208F-7449-9E059333256E}"/>
            </a:ext>
          </a:extLst>
        </xdr:cNvPr>
        <xdr:cNvSpPr/>
      </xdr:nvSpPr>
      <xdr:spPr>
        <a:xfrm>
          <a:off x="495300" y="1571625"/>
          <a:ext cx="914400" cy="304800"/>
        </a:xfrm>
        <a:prstGeom prst="rect">
          <a:avLst/>
        </a:prstGeom>
        <a:solidFill>
          <a:srgbClr val="D9E9F2"/>
        </a:solidFill>
        <a:ln w="19050"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algn="ctr"/>
          <a:r>
            <a:rPr lang="tr-TR" sz="1100" b="1">
              <a:solidFill>
                <a:sysClr val="windowText" lastClr="000000"/>
              </a:solidFill>
            </a:rPr>
            <a:t>Go</a:t>
          </a:r>
          <a:r>
            <a:rPr lang="tr-TR" sz="1100" b="1" baseline="0">
              <a:solidFill>
                <a:sysClr val="windowText" lastClr="000000"/>
              </a:solidFill>
            </a:rPr>
            <a:t> to:</a:t>
          </a:r>
          <a:endParaRPr 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</xdr:col>
      <xdr:colOff>0</xdr:colOff>
      <xdr:row>9</xdr:row>
      <xdr:rowOff>0</xdr:rowOff>
    </xdr:from>
    <xdr:to>
      <xdr:col>3</xdr:col>
      <xdr:colOff>0</xdr:colOff>
      <xdr:row>10</xdr:row>
      <xdr:rowOff>0</xdr:rowOff>
    </xdr:to>
    <xdr:sp macro="" textlink="">
      <xdr:nvSpPr>
        <xdr:cNvPr id="29" name="Rectangle 28">
          <a:hlinkClick xmlns:r="http://schemas.openxmlformats.org/officeDocument/2006/relationships" r:id="rId16" tooltip="Go to Form"/>
          <a:extLst>
            <a:ext uri="{FF2B5EF4-FFF2-40B4-BE49-F238E27FC236}">
              <a16:creationId xmlns:a16="http://schemas.microsoft.com/office/drawing/2014/main" id="{9189DFFF-88BA-4ED5-45BE-3E11807AE673}"/>
            </a:ext>
          </a:extLst>
        </xdr:cNvPr>
        <xdr:cNvSpPr/>
      </xdr:nvSpPr>
      <xdr:spPr>
        <a:xfrm>
          <a:off x="495300" y="1876425"/>
          <a:ext cx="914400" cy="304800"/>
        </a:xfrm>
        <a:prstGeom prst="rect">
          <a:avLst/>
        </a:prstGeom>
        <a:solidFill>
          <a:srgbClr val="D9E9F2"/>
        </a:solidFill>
        <a:ln w="19050"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algn="ctr"/>
          <a:r>
            <a:rPr lang="tr-TR" sz="1100" b="1">
              <a:solidFill>
                <a:sysClr val="windowText" lastClr="000000"/>
              </a:solidFill>
            </a:rPr>
            <a:t>Go</a:t>
          </a:r>
          <a:r>
            <a:rPr lang="tr-TR" sz="1100" b="1" baseline="0">
              <a:solidFill>
                <a:sysClr val="windowText" lastClr="000000"/>
              </a:solidFill>
            </a:rPr>
            <a:t> to:</a:t>
          </a:r>
          <a:endParaRPr 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3</xdr:col>
      <xdr:colOff>0</xdr:colOff>
      <xdr:row>11</xdr:row>
      <xdr:rowOff>0</xdr:rowOff>
    </xdr:to>
    <xdr:sp macro="" textlink="">
      <xdr:nvSpPr>
        <xdr:cNvPr id="30" name="Rectangle 29">
          <a:hlinkClick xmlns:r="http://schemas.openxmlformats.org/officeDocument/2006/relationships" r:id="rId17" tooltip="Go to Form"/>
          <a:extLst>
            <a:ext uri="{FF2B5EF4-FFF2-40B4-BE49-F238E27FC236}">
              <a16:creationId xmlns:a16="http://schemas.microsoft.com/office/drawing/2014/main" id="{74497D11-8A93-A2A6-107E-4713691CCD12}"/>
            </a:ext>
          </a:extLst>
        </xdr:cNvPr>
        <xdr:cNvSpPr/>
      </xdr:nvSpPr>
      <xdr:spPr>
        <a:xfrm>
          <a:off x="495300" y="2181225"/>
          <a:ext cx="914400" cy="304800"/>
        </a:xfrm>
        <a:prstGeom prst="rect">
          <a:avLst/>
        </a:prstGeom>
        <a:solidFill>
          <a:srgbClr val="D9E9F2"/>
        </a:solidFill>
        <a:ln w="19050"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algn="ctr"/>
          <a:r>
            <a:rPr lang="tr-TR" sz="1100" b="1">
              <a:solidFill>
                <a:sysClr val="windowText" lastClr="000000"/>
              </a:solidFill>
            </a:rPr>
            <a:t>Go</a:t>
          </a:r>
          <a:r>
            <a:rPr lang="tr-TR" sz="1100" b="1" baseline="0">
              <a:solidFill>
                <a:sysClr val="windowText" lastClr="000000"/>
              </a:solidFill>
            </a:rPr>
            <a:t> to:</a:t>
          </a:r>
          <a:endParaRPr 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3</xdr:col>
      <xdr:colOff>0</xdr:colOff>
      <xdr:row>12</xdr:row>
      <xdr:rowOff>0</xdr:rowOff>
    </xdr:to>
    <xdr:sp macro="" textlink="">
      <xdr:nvSpPr>
        <xdr:cNvPr id="31" name="Rectangle 30">
          <a:hlinkClick xmlns:r="http://schemas.openxmlformats.org/officeDocument/2006/relationships" r:id="rId18" tooltip="Go to Form"/>
          <a:extLst>
            <a:ext uri="{FF2B5EF4-FFF2-40B4-BE49-F238E27FC236}">
              <a16:creationId xmlns:a16="http://schemas.microsoft.com/office/drawing/2014/main" id="{447FD290-4629-36A5-FD1C-ABD857072831}"/>
            </a:ext>
          </a:extLst>
        </xdr:cNvPr>
        <xdr:cNvSpPr/>
      </xdr:nvSpPr>
      <xdr:spPr>
        <a:xfrm>
          <a:off x="495300" y="2486025"/>
          <a:ext cx="914400" cy="304800"/>
        </a:xfrm>
        <a:prstGeom prst="rect">
          <a:avLst/>
        </a:prstGeom>
        <a:solidFill>
          <a:srgbClr val="D9E9F2"/>
        </a:solidFill>
        <a:ln w="19050"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algn="ctr"/>
          <a:r>
            <a:rPr lang="tr-TR" sz="1100" b="1">
              <a:solidFill>
                <a:sysClr val="windowText" lastClr="000000"/>
              </a:solidFill>
            </a:rPr>
            <a:t>Go</a:t>
          </a:r>
          <a:r>
            <a:rPr lang="tr-TR" sz="1100" b="1" baseline="0">
              <a:solidFill>
                <a:sysClr val="windowText" lastClr="000000"/>
              </a:solidFill>
            </a:rPr>
            <a:t> to:</a:t>
          </a:r>
          <a:endParaRPr 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3</xdr:col>
      <xdr:colOff>0</xdr:colOff>
      <xdr:row>13</xdr:row>
      <xdr:rowOff>0</xdr:rowOff>
    </xdr:to>
    <xdr:sp macro="" textlink="">
      <xdr:nvSpPr>
        <xdr:cNvPr id="32" name="Rectangle 31">
          <a:hlinkClick xmlns:r="http://schemas.openxmlformats.org/officeDocument/2006/relationships" r:id="rId19" tooltip="Go to Form"/>
          <a:extLst>
            <a:ext uri="{FF2B5EF4-FFF2-40B4-BE49-F238E27FC236}">
              <a16:creationId xmlns:a16="http://schemas.microsoft.com/office/drawing/2014/main" id="{A263250D-9805-035C-2F6B-207D3F1FBCBA}"/>
            </a:ext>
          </a:extLst>
        </xdr:cNvPr>
        <xdr:cNvSpPr/>
      </xdr:nvSpPr>
      <xdr:spPr>
        <a:xfrm>
          <a:off x="495300" y="2790825"/>
          <a:ext cx="914400" cy="304800"/>
        </a:xfrm>
        <a:prstGeom prst="rect">
          <a:avLst/>
        </a:prstGeom>
        <a:solidFill>
          <a:srgbClr val="D9E9F2"/>
        </a:solidFill>
        <a:ln w="19050"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algn="ctr"/>
          <a:r>
            <a:rPr lang="tr-TR" sz="1100" b="1">
              <a:solidFill>
                <a:sysClr val="windowText" lastClr="000000"/>
              </a:solidFill>
            </a:rPr>
            <a:t>Go</a:t>
          </a:r>
          <a:r>
            <a:rPr lang="tr-TR" sz="1100" b="1" baseline="0">
              <a:solidFill>
                <a:sysClr val="windowText" lastClr="000000"/>
              </a:solidFill>
            </a:rPr>
            <a:t> to:</a:t>
          </a:r>
          <a:endParaRPr 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3</xdr:col>
      <xdr:colOff>0</xdr:colOff>
      <xdr:row>14</xdr:row>
      <xdr:rowOff>0</xdr:rowOff>
    </xdr:to>
    <xdr:sp macro="" textlink="">
      <xdr:nvSpPr>
        <xdr:cNvPr id="33" name="Rectangle 32">
          <a:hlinkClick xmlns:r="http://schemas.openxmlformats.org/officeDocument/2006/relationships" r:id="rId20" tooltip="Go to Form"/>
          <a:extLst>
            <a:ext uri="{FF2B5EF4-FFF2-40B4-BE49-F238E27FC236}">
              <a16:creationId xmlns:a16="http://schemas.microsoft.com/office/drawing/2014/main" id="{E82AFBBC-2AB1-2D80-E43D-A091BE38E032}"/>
            </a:ext>
          </a:extLst>
        </xdr:cNvPr>
        <xdr:cNvSpPr/>
      </xdr:nvSpPr>
      <xdr:spPr>
        <a:xfrm>
          <a:off x="495300" y="3095625"/>
          <a:ext cx="914400" cy="304800"/>
        </a:xfrm>
        <a:prstGeom prst="rect">
          <a:avLst/>
        </a:prstGeom>
        <a:solidFill>
          <a:srgbClr val="D9E9F2"/>
        </a:solidFill>
        <a:ln w="19050"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algn="ctr"/>
          <a:r>
            <a:rPr lang="tr-TR" sz="1100" b="1">
              <a:solidFill>
                <a:sysClr val="windowText" lastClr="000000"/>
              </a:solidFill>
            </a:rPr>
            <a:t>Go</a:t>
          </a:r>
          <a:r>
            <a:rPr lang="tr-TR" sz="1100" b="1" baseline="0">
              <a:solidFill>
                <a:sysClr val="windowText" lastClr="000000"/>
              </a:solidFill>
            </a:rPr>
            <a:t> to:</a:t>
          </a:r>
          <a:endParaRPr 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3</xdr:col>
      <xdr:colOff>0</xdr:colOff>
      <xdr:row>15</xdr:row>
      <xdr:rowOff>0</xdr:rowOff>
    </xdr:to>
    <xdr:sp macro="" textlink="">
      <xdr:nvSpPr>
        <xdr:cNvPr id="34" name="Rectangle 33">
          <a:hlinkClick xmlns:r="http://schemas.openxmlformats.org/officeDocument/2006/relationships" r:id="rId21" tooltip="Go to Form"/>
          <a:extLst>
            <a:ext uri="{FF2B5EF4-FFF2-40B4-BE49-F238E27FC236}">
              <a16:creationId xmlns:a16="http://schemas.microsoft.com/office/drawing/2014/main" id="{CCB2BA4A-6CFC-7A2E-79B4-100CA586D616}"/>
            </a:ext>
          </a:extLst>
        </xdr:cNvPr>
        <xdr:cNvSpPr/>
      </xdr:nvSpPr>
      <xdr:spPr>
        <a:xfrm>
          <a:off x="495300" y="3400425"/>
          <a:ext cx="914400" cy="304800"/>
        </a:xfrm>
        <a:prstGeom prst="rect">
          <a:avLst/>
        </a:prstGeom>
        <a:solidFill>
          <a:srgbClr val="D9E9F2"/>
        </a:solidFill>
        <a:ln w="19050"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algn="ctr"/>
          <a:r>
            <a:rPr lang="tr-TR" sz="1100" b="1">
              <a:solidFill>
                <a:sysClr val="windowText" lastClr="000000"/>
              </a:solidFill>
            </a:rPr>
            <a:t>Go</a:t>
          </a:r>
          <a:r>
            <a:rPr lang="tr-TR" sz="1100" b="1" baseline="0">
              <a:solidFill>
                <a:sysClr val="windowText" lastClr="000000"/>
              </a:solidFill>
            </a:rPr>
            <a:t> to:</a:t>
          </a:r>
          <a:endParaRPr 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35" name="Rectangle 34">
          <a:hlinkClick xmlns:r="http://schemas.openxmlformats.org/officeDocument/2006/relationships" r:id="rId22" tooltip="Go to Form"/>
          <a:extLst>
            <a:ext uri="{FF2B5EF4-FFF2-40B4-BE49-F238E27FC236}">
              <a16:creationId xmlns:a16="http://schemas.microsoft.com/office/drawing/2014/main" id="{1A24F142-F717-6502-F69D-8AAB6D3C47E6}"/>
            </a:ext>
          </a:extLst>
        </xdr:cNvPr>
        <xdr:cNvSpPr/>
      </xdr:nvSpPr>
      <xdr:spPr>
        <a:xfrm>
          <a:off x="495300" y="3705225"/>
          <a:ext cx="914400" cy="304800"/>
        </a:xfrm>
        <a:prstGeom prst="rect">
          <a:avLst/>
        </a:prstGeom>
        <a:solidFill>
          <a:srgbClr val="D9E9F2"/>
        </a:solidFill>
        <a:ln w="19050"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algn="ctr"/>
          <a:r>
            <a:rPr lang="tr-TR" sz="1100" b="1">
              <a:solidFill>
                <a:sysClr val="windowText" lastClr="000000"/>
              </a:solidFill>
            </a:rPr>
            <a:t>Go</a:t>
          </a:r>
          <a:r>
            <a:rPr lang="tr-TR" sz="1100" b="1" baseline="0">
              <a:solidFill>
                <a:sysClr val="windowText" lastClr="000000"/>
              </a:solidFill>
            </a:rPr>
            <a:t> to:</a:t>
          </a:r>
          <a:endParaRPr 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36" name="Rectangle 35">
          <a:hlinkClick xmlns:r="http://schemas.openxmlformats.org/officeDocument/2006/relationships" r:id="rId23" tooltip="Go to Form"/>
          <a:extLst>
            <a:ext uri="{FF2B5EF4-FFF2-40B4-BE49-F238E27FC236}">
              <a16:creationId xmlns:a16="http://schemas.microsoft.com/office/drawing/2014/main" id="{430C3CA4-E68E-8BA4-213D-A131E3B4C942}"/>
            </a:ext>
          </a:extLst>
        </xdr:cNvPr>
        <xdr:cNvSpPr/>
      </xdr:nvSpPr>
      <xdr:spPr>
        <a:xfrm>
          <a:off x="495300" y="4010025"/>
          <a:ext cx="914400" cy="304800"/>
        </a:xfrm>
        <a:prstGeom prst="rect">
          <a:avLst/>
        </a:prstGeom>
        <a:solidFill>
          <a:srgbClr val="D9E9F2"/>
        </a:solidFill>
        <a:ln w="19050"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algn="ctr"/>
          <a:r>
            <a:rPr lang="tr-TR" sz="1100" b="1">
              <a:solidFill>
                <a:sysClr val="windowText" lastClr="000000"/>
              </a:solidFill>
            </a:rPr>
            <a:t>Go</a:t>
          </a:r>
          <a:r>
            <a:rPr lang="tr-TR" sz="1100" b="1" baseline="0">
              <a:solidFill>
                <a:sysClr val="windowText" lastClr="000000"/>
              </a:solidFill>
            </a:rPr>
            <a:t> to:</a:t>
          </a:r>
          <a:endParaRPr 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3</xdr:col>
      <xdr:colOff>0</xdr:colOff>
      <xdr:row>18</xdr:row>
      <xdr:rowOff>0</xdr:rowOff>
    </xdr:to>
    <xdr:sp macro="" textlink="">
      <xdr:nvSpPr>
        <xdr:cNvPr id="37" name="Rectangle 36">
          <a:hlinkClick xmlns:r="http://schemas.openxmlformats.org/officeDocument/2006/relationships" r:id="rId24" tooltip="Go to Form"/>
          <a:extLst>
            <a:ext uri="{FF2B5EF4-FFF2-40B4-BE49-F238E27FC236}">
              <a16:creationId xmlns:a16="http://schemas.microsoft.com/office/drawing/2014/main" id="{55192625-095D-9AF6-34D1-E103490986F6}"/>
            </a:ext>
          </a:extLst>
        </xdr:cNvPr>
        <xdr:cNvSpPr/>
      </xdr:nvSpPr>
      <xdr:spPr>
        <a:xfrm>
          <a:off x="495300" y="4314825"/>
          <a:ext cx="914400" cy="304800"/>
        </a:xfrm>
        <a:prstGeom prst="rect">
          <a:avLst/>
        </a:prstGeom>
        <a:solidFill>
          <a:srgbClr val="D9E9F2"/>
        </a:solidFill>
        <a:ln w="19050"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algn="ctr"/>
          <a:r>
            <a:rPr lang="tr-TR" sz="1100" b="1">
              <a:solidFill>
                <a:sysClr val="windowText" lastClr="000000"/>
              </a:solidFill>
            </a:rPr>
            <a:t>Go</a:t>
          </a:r>
          <a:r>
            <a:rPr lang="tr-TR" sz="1100" b="1" baseline="0">
              <a:solidFill>
                <a:sysClr val="windowText" lastClr="000000"/>
              </a:solidFill>
            </a:rPr>
            <a:t> to:</a:t>
          </a:r>
          <a:endParaRPr 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3</xdr:col>
      <xdr:colOff>0</xdr:colOff>
      <xdr:row>19</xdr:row>
      <xdr:rowOff>0</xdr:rowOff>
    </xdr:to>
    <xdr:sp macro="" textlink="">
      <xdr:nvSpPr>
        <xdr:cNvPr id="38" name="Rectangle 37">
          <a:hlinkClick xmlns:r="http://schemas.openxmlformats.org/officeDocument/2006/relationships" r:id="rId25" tooltip="Go to Form"/>
          <a:extLst>
            <a:ext uri="{FF2B5EF4-FFF2-40B4-BE49-F238E27FC236}">
              <a16:creationId xmlns:a16="http://schemas.microsoft.com/office/drawing/2014/main" id="{C36F6E0C-92D3-E83C-84F2-8F92F122B232}"/>
            </a:ext>
          </a:extLst>
        </xdr:cNvPr>
        <xdr:cNvSpPr/>
      </xdr:nvSpPr>
      <xdr:spPr>
        <a:xfrm>
          <a:off x="495300" y="4619625"/>
          <a:ext cx="914400" cy="304800"/>
        </a:xfrm>
        <a:prstGeom prst="rect">
          <a:avLst/>
        </a:prstGeom>
        <a:solidFill>
          <a:srgbClr val="D9E9F2"/>
        </a:solidFill>
        <a:ln w="19050"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algn="ctr"/>
          <a:r>
            <a:rPr lang="tr-TR" sz="1100" b="1">
              <a:solidFill>
                <a:sysClr val="windowText" lastClr="000000"/>
              </a:solidFill>
            </a:rPr>
            <a:t>Go</a:t>
          </a:r>
          <a:r>
            <a:rPr lang="tr-TR" sz="1100" b="1" baseline="0">
              <a:solidFill>
                <a:sysClr val="windowText" lastClr="000000"/>
              </a:solidFill>
            </a:rPr>
            <a:t> to:</a:t>
          </a:r>
          <a:endParaRPr 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0</xdr:col>
      <xdr:colOff>152400</xdr:colOff>
      <xdr:row>7</xdr:row>
      <xdr:rowOff>47625</xdr:rowOff>
    </xdr:from>
    <xdr:to>
      <xdr:col>1</xdr:col>
      <xdr:colOff>156750</xdr:colOff>
      <xdr:row>7</xdr:row>
      <xdr:rowOff>299625</xdr:rowOff>
    </xdr:to>
    <xdr:sp macro="" textlink="">
      <xdr:nvSpPr>
        <xdr:cNvPr id="39" name="Left Arrow 1">
          <a:extLst>
            <a:ext uri="{FF2B5EF4-FFF2-40B4-BE49-F238E27FC236}">
              <a16:creationId xmlns:a16="http://schemas.microsoft.com/office/drawing/2014/main" id="{720057EF-306B-4EAD-9CEE-2F120D1A3756}"/>
            </a:ext>
          </a:extLst>
        </xdr:cNvPr>
        <xdr:cNvSpPr/>
      </xdr:nvSpPr>
      <xdr:spPr>
        <a:xfrm flipH="1">
          <a:off x="152400" y="1314450"/>
          <a:ext cx="252000" cy="25200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13</xdr:col>
      <xdr:colOff>40146</xdr:colOff>
      <xdr:row>1</xdr:row>
      <xdr:rowOff>114299</xdr:rowOff>
    </xdr:from>
    <xdr:ext cx="1014221" cy="291600"/>
    <xdr:pic>
      <xdr:nvPicPr>
        <xdr:cNvPr id="1039" name="mpkLogo">
          <a:hlinkClick xmlns:a="http://schemas.openxmlformats.org/drawingml/2006/main" xmlns:r="http://schemas.openxmlformats.org/officeDocument/2006/relationships" r:id="rId2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2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51225</xdr:rowOff>
    </xdr:from>
    <xdr:to>
      <xdr:col>12</xdr:col>
      <xdr:colOff>434400</xdr:colOff>
      <xdr:row>2</xdr:row>
      <xdr:rowOff>253575</xdr:rowOff>
    </xdr:to>
    <xdr:grpSp>
      <xdr:nvGrpSpPr>
        <xdr:cNvPr id="10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812D6DEE-1D27-49F8-8233-07F50675BDDA}"/>
            </a:ext>
          </a:extLst>
        </xdr:cNvPr>
        <xdr:cNvGrpSpPr/>
      </xdr:nvGrpSpPr>
      <xdr:grpSpPr>
        <a:xfrm>
          <a:off x="11563350" y="136950"/>
          <a:ext cx="1044000" cy="450000"/>
          <a:chOff x="6972831" y="127063"/>
          <a:chExt cx="1044000" cy="450000"/>
        </a:xfrm>
      </xdr:grpSpPr>
      <xdr:sp macro="" textlink="">
        <xdr:nvSpPr>
          <xdr:cNvPr id="11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B4AC566B-F19C-CA88-3650-F9CC535DD756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2" name="Picture 11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6D1C65F1-1E4D-B3A8-3103-F706C117A3CF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114300</xdr:colOff>
      <xdr:row>1</xdr:row>
      <xdr:rowOff>37540</xdr:rowOff>
    </xdr:from>
    <xdr:to>
      <xdr:col>2</xdr:col>
      <xdr:colOff>334650</xdr:colOff>
      <xdr:row>2</xdr:row>
      <xdr:rowOff>257890</xdr:rowOff>
    </xdr:to>
    <xdr:pic>
      <xdr:nvPicPr>
        <xdr:cNvPr id="5" name="mainicon">
          <a:extLst>
            <a:ext uri="{FF2B5EF4-FFF2-40B4-BE49-F238E27FC236}">
              <a16:creationId xmlns:a16="http://schemas.microsoft.com/office/drawing/2014/main" id="{425DC1C6-CEE6-4B40-9D07-8B7B2FEDC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1950" y="123265"/>
          <a:ext cx="468000" cy="468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7</xdr:col>
      <xdr:colOff>621171</xdr:colOff>
      <xdr:row>1</xdr:row>
      <xdr:rowOff>114299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</xdr:row>
      <xdr:rowOff>37540</xdr:rowOff>
    </xdr:from>
    <xdr:to>
      <xdr:col>2</xdr:col>
      <xdr:colOff>334650</xdr:colOff>
      <xdr:row>2</xdr:row>
      <xdr:rowOff>257890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D8A94818-3EF9-4905-864D-E0036C7B41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1950" y="123265"/>
          <a:ext cx="468000" cy="468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9</xdr:col>
      <xdr:colOff>0</xdr:colOff>
      <xdr:row>1</xdr:row>
      <xdr:rowOff>51225</xdr:rowOff>
    </xdr:from>
    <xdr:to>
      <xdr:col>10</xdr:col>
      <xdr:colOff>462975</xdr:colOff>
      <xdr:row>2</xdr:row>
      <xdr:rowOff>253575</xdr:rowOff>
    </xdr:to>
    <xdr:grpSp>
      <xdr:nvGrpSpPr>
        <xdr:cNvPr id="5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094AB741-DC58-40D5-B77C-55D588625D13}"/>
            </a:ext>
          </a:extLst>
        </xdr:cNvPr>
        <xdr:cNvGrpSpPr/>
      </xdr:nvGrpSpPr>
      <xdr:grpSpPr>
        <a:xfrm>
          <a:off x="11572875" y="136950"/>
          <a:ext cx="1044000" cy="450000"/>
          <a:chOff x="6972831" y="127063"/>
          <a:chExt cx="1044000" cy="450000"/>
        </a:xfrm>
      </xdr:grpSpPr>
      <xdr:sp macro="" textlink="">
        <xdr:nvSpPr>
          <xdr:cNvPr id="11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5C1E74BA-ED91-B169-895A-2ECD11E4F33D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2" name="Picture 11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483C473A-3127-83BC-CB20-BBEB006669D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5</xdr:col>
      <xdr:colOff>744854</xdr:colOff>
      <xdr:row>7</xdr:row>
      <xdr:rowOff>0</xdr:rowOff>
    </xdr:from>
    <xdr:to>
      <xdr:col>5</xdr:col>
      <xdr:colOff>2703255</xdr:colOff>
      <xdr:row>7</xdr:row>
      <xdr:rowOff>1224000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94EB8EC-936C-09FB-7DCD-9A50C6E1F8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6345554" y="1257300"/>
          <a:ext cx="1958401" cy="12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866862</xdr:colOff>
      <xdr:row>7</xdr:row>
      <xdr:rowOff>1264977</xdr:rowOff>
    </xdr:from>
    <xdr:to>
      <xdr:col>5</xdr:col>
      <xdr:colOff>2704699</xdr:colOff>
      <xdr:row>8</xdr:row>
      <xdr:rowOff>1222152</xdr:rowOff>
    </xdr:to>
    <xdr:pic>
      <xdr:nvPicPr>
        <xdr:cNvPr id="9" name="Picture 8" descr="Safety gear cabinet | 2018-07-29 | Safety+Health">
          <a:extLst>
            <a:ext uri="{FF2B5EF4-FFF2-40B4-BE49-F238E27FC236}">
              <a16:creationId xmlns:a16="http://schemas.microsoft.com/office/drawing/2014/main" id="{B67FFC4D-2E5C-4805-BFA7-C4676983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467562" y="2522277"/>
          <a:ext cx="1837837" cy="12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868076</xdr:colOff>
      <xdr:row>8</xdr:row>
      <xdr:rowOff>0</xdr:rowOff>
    </xdr:from>
    <xdr:to>
      <xdr:col>6</xdr:col>
      <xdr:colOff>2707421</xdr:colOff>
      <xdr:row>8</xdr:row>
      <xdr:rowOff>1224000</xdr:rowOff>
    </xdr:to>
    <xdr:pic>
      <xdr:nvPicPr>
        <xdr:cNvPr id="10" name="Picture 9" descr="251 Expired Fire Extinguisher Stock Photos, Pictures &amp; Royalty-Free Images  - iStock">
          <a:extLst>
            <a:ext uri="{FF2B5EF4-FFF2-40B4-BE49-F238E27FC236}">
              <a16:creationId xmlns:a16="http://schemas.microsoft.com/office/drawing/2014/main" id="{D857CC84-2DD5-1E9C-6436-2639AF81C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9240551" y="2524125"/>
          <a:ext cx="1839345" cy="12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1297445</xdr:colOff>
      <xdr:row>1</xdr:row>
      <xdr:rowOff>114300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76200</xdr:colOff>
      <xdr:row>8</xdr:row>
      <xdr:rowOff>0</xdr:rowOff>
    </xdr:from>
    <xdr:to>
      <xdr:col>5</xdr:col>
      <xdr:colOff>2524200</xdr:colOff>
      <xdr:row>13</xdr:row>
      <xdr:rowOff>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4E78397-44D6-4246-9755-F511FFD012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2596200</xdr:colOff>
      <xdr:row>8</xdr:row>
      <xdr:rowOff>0</xdr:rowOff>
    </xdr:from>
    <xdr:to>
      <xdr:col>8</xdr:col>
      <xdr:colOff>638175</xdr:colOff>
      <xdr:row>13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9FFFDAA-95C1-462F-A49D-04B055C036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114300</xdr:colOff>
      <xdr:row>1</xdr:row>
      <xdr:rowOff>37540</xdr:rowOff>
    </xdr:from>
    <xdr:to>
      <xdr:col>2</xdr:col>
      <xdr:colOff>334650</xdr:colOff>
      <xdr:row>2</xdr:row>
      <xdr:rowOff>257890</xdr:rowOff>
    </xdr:to>
    <xdr:pic>
      <xdr:nvPicPr>
        <xdr:cNvPr id="6" name="mainicon">
          <a:extLst>
            <a:ext uri="{FF2B5EF4-FFF2-40B4-BE49-F238E27FC236}">
              <a16:creationId xmlns:a16="http://schemas.microsoft.com/office/drawing/2014/main" id="{CBE0D546-5C90-4FC5-A137-20CF761A0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1950" y="123265"/>
          <a:ext cx="468000" cy="468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12</xdr:col>
      <xdr:colOff>0</xdr:colOff>
      <xdr:row>1</xdr:row>
      <xdr:rowOff>51225</xdr:rowOff>
    </xdr:from>
    <xdr:to>
      <xdr:col>13</xdr:col>
      <xdr:colOff>339150</xdr:colOff>
      <xdr:row>2</xdr:row>
      <xdr:rowOff>253575</xdr:rowOff>
    </xdr:to>
    <xdr:grpSp>
      <xdr:nvGrpSpPr>
        <xdr:cNvPr id="7" name="backtomenu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B82A22B7-DDE8-4B21-8263-BCFC32C8B5A5}"/>
            </a:ext>
          </a:extLst>
        </xdr:cNvPr>
        <xdr:cNvGrpSpPr/>
      </xdr:nvGrpSpPr>
      <xdr:grpSpPr>
        <a:xfrm>
          <a:off x="11572875" y="136950"/>
          <a:ext cx="1044000" cy="450000"/>
          <a:chOff x="6972831" y="127063"/>
          <a:chExt cx="1044000" cy="450000"/>
        </a:xfrm>
      </xdr:grpSpPr>
      <xdr:sp macro="" textlink="">
        <xdr:nvSpPr>
          <xdr:cNvPr id="13" name="Rounded Rectangle 2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925D7291-BC7C-A3AF-9147-603BF920926C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4" name="Picture 13" descr="http://swiss-delicious.com/images/1024/icons/back.png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CDBADC34-9DD8-2249-86FA-926C9965597E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0</xdr:col>
      <xdr:colOff>150150</xdr:colOff>
      <xdr:row>11</xdr:row>
      <xdr:rowOff>61230</xdr:rowOff>
    </xdr:from>
    <xdr:to>
      <xdr:col>1</xdr:col>
      <xdr:colOff>190500</xdr:colOff>
      <xdr:row>11</xdr:row>
      <xdr:rowOff>313230</xdr:rowOff>
    </xdr:to>
    <xdr:sp macro="" textlink="">
      <xdr:nvSpPr>
        <xdr:cNvPr id="5" name="Left Arrow 1">
          <a:extLst>
            <a:ext uri="{FF2B5EF4-FFF2-40B4-BE49-F238E27FC236}">
              <a16:creationId xmlns:a16="http://schemas.microsoft.com/office/drawing/2014/main" id="{9E849B70-3ABD-4629-B7D7-F585F4851DFF}"/>
            </a:ext>
          </a:extLst>
        </xdr:cNvPr>
        <xdr:cNvSpPr/>
      </xdr:nvSpPr>
      <xdr:spPr>
        <a:xfrm flipH="1">
          <a:off x="150150" y="2109105"/>
          <a:ext cx="288000" cy="25200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8</xdr:col>
      <xdr:colOff>125870</xdr:colOff>
      <xdr:row>1</xdr:row>
      <xdr:rowOff>114300</xdr:rowOff>
    </xdr:from>
    <xdr:ext cx="1014221" cy="291600"/>
    <xdr:pic>
      <xdr:nvPicPr>
        <xdr:cNvPr id="1014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76200</xdr:colOff>
      <xdr:row>8</xdr:row>
      <xdr:rowOff>0</xdr:rowOff>
    </xdr:from>
    <xdr:to>
      <xdr:col>5</xdr:col>
      <xdr:colOff>2524200</xdr:colOff>
      <xdr:row>13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5A43F30-D8D7-41D7-91DC-54E22F62E9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2596200</xdr:colOff>
      <xdr:row>8</xdr:row>
      <xdr:rowOff>0</xdr:rowOff>
    </xdr:from>
    <xdr:to>
      <xdr:col>8</xdr:col>
      <xdr:colOff>638175</xdr:colOff>
      <xdr:row>13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7338CF0-F3D9-4993-AFA2-92A46B63DA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114300</xdr:colOff>
      <xdr:row>1</xdr:row>
      <xdr:rowOff>37540</xdr:rowOff>
    </xdr:from>
    <xdr:to>
      <xdr:col>2</xdr:col>
      <xdr:colOff>334650</xdr:colOff>
      <xdr:row>2</xdr:row>
      <xdr:rowOff>257890</xdr:rowOff>
    </xdr:to>
    <xdr:pic>
      <xdr:nvPicPr>
        <xdr:cNvPr id="6" name="mainicon">
          <a:extLst>
            <a:ext uri="{FF2B5EF4-FFF2-40B4-BE49-F238E27FC236}">
              <a16:creationId xmlns:a16="http://schemas.microsoft.com/office/drawing/2014/main" id="{3228C100-C39B-4E4B-A225-B43E0FBD2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1950" y="123265"/>
          <a:ext cx="468000" cy="468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12</xdr:col>
      <xdr:colOff>0</xdr:colOff>
      <xdr:row>1</xdr:row>
      <xdr:rowOff>51225</xdr:rowOff>
    </xdr:from>
    <xdr:to>
      <xdr:col>13</xdr:col>
      <xdr:colOff>339150</xdr:colOff>
      <xdr:row>2</xdr:row>
      <xdr:rowOff>253575</xdr:rowOff>
    </xdr:to>
    <xdr:grpSp>
      <xdr:nvGrpSpPr>
        <xdr:cNvPr id="5" name="backtomenu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28BEBDC7-3D57-492E-90FC-AFACF3A63DE6}"/>
            </a:ext>
          </a:extLst>
        </xdr:cNvPr>
        <xdr:cNvGrpSpPr/>
      </xdr:nvGrpSpPr>
      <xdr:grpSpPr>
        <a:xfrm>
          <a:off x="11572875" y="136950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56512834-7A86-5F3B-5514-F9767CA058F0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3" name="Picture 12" descr="http://swiss-delicious.com/images/1024/icons/back.png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74A7ED66-3711-3AFA-04D6-DA2EF6B30606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8</xdr:col>
      <xdr:colOff>125870</xdr:colOff>
      <xdr:row>1</xdr:row>
      <xdr:rowOff>114300</xdr:rowOff>
    </xdr:from>
    <xdr:ext cx="1014221" cy="291600"/>
    <xdr:pic>
      <xdr:nvPicPr>
        <xdr:cNvPr id="1013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2596200</xdr:colOff>
      <xdr:row>8</xdr:row>
      <xdr:rowOff>0</xdr:rowOff>
    </xdr:from>
    <xdr:to>
      <xdr:col>8</xdr:col>
      <xdr:colOff>638175</xdr:colOff>
      <xdr:row>13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5C7929F-9E8E-47DE-9A36-94CD03EB51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76200</xdr:colOff>
      <xdr:row>7</xdr:row>
      <xdr:rowOff>95249</xdr:rowOff>
    </xdr:from>
    <xdr:to>
      <xdr:col>5</xdr:col>
      <xdr:colOff>2524200</xdr:colOff>
      <xdr:row>13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7BEA553-14B5-4502-8344-AF7DF41787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114300</xdr:colOff>
      <xdr:row>1</xdr:row>
      <xdr:rowOff>37540</xdr:rowOff>
    </xdr:from>
    <xdr:to>
      <xdr:col>2</xdr:col>
      <xdr:colOff>334650</xdr:colOff>
      <xdr:row>2</xdr:row>
      <xdr:rowOff>257890</xdr:rowOff>
    </xdr:to>
    <xdr:pic>
      <xdr:nvPicPr>
        <xdr:cNvPr id="6" name="mainicon">
          <a:extLst>
            <a:ext uri="{FF2B5EF4-FFF2-40B4-BE49-F238E27FC236}">
              <a16:creationId xmlns:a16="http://schemas.microsoft.com/office/drawing/2014/main" id="{A80E040B-DE98-4547-A7A6-7C40BC03FC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1950" y="123265"/>
          <a:ext cx="468000" cy="468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12</xdr:col>
      <xdr:colOff>0</xdr:colOff>
      <xdr:row>1</xdr:row>
      <xdr:rowOff>51225</xdr:rowOff>
    </xdr:from>
    <xdr:to>
      <xdr:col>13</xdr:col>
      <xdr:colOff>339150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B3FEE1D2-2CBB-450D-8FD2-6114E01AF81B}"/>
            </a:ext>
          </a:extLst>
        </xdr:cNvPr>
        <xdr:cNvGrpSpPr/>
      </xdr:nvGrpSpPr>
      <xdr:grpSpPr>
        <a:xfrm>
          <a:off x="11572875" y="136950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66243757-8076-C925-13A9-BDD5B821EB66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3" name="Picture 12" descr="http://swiss-delicious.com/images/1024/icons/back.png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5A1D151E-9642-39DA-3804-4366664C83BF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8</xdr:col>
      <xdr:colOff>125870</xdr:colOff>
      <xdr:row>1</xdr:row>
      <xdr:rowOff>114300</xdr:rowOff>
    </xdr:from>
    <xdr:ext cx="1014221" cy="291600"/>
    <xdr:pic>
      <xdr:nvPicPr>
        <xdr:cNvPr id="1013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2596200</xdr:colOff>
      <xdr:row>8</xdr:row>
      <xdr:rowOff>0</xdr:rowOff>
    </xdr:from>
    <xdr:to>
      <xdr:col>8</xdr:col>
      <xdr:colOff>638175</xdr:colOff>
      <xdr:row>13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812282A-CC4F-4569-BE61-B357FD87F7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76200</xdr:colOff>
      <xdr:row>7</xdr:row>
      <xdr:rowOff>95249</xdr:rowOff>
    </xdr:from>
    <xdr:to>
      <xdr:col>5</xdr:col>
      <xdr:colOff>2524200</xdr:colOff>
      <xdr:row>13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22A83B5-3E60-4268-903E-4C83775E34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114300</xdr:colOff>
      <xdr:row>1</xdr:row>
      <xdr:rowOff>37540</xdr:rowOff>
    </xdr:from>
    <xdr:to>
      <xdr:col>2</xdr:col>
      <xdr:colOff>334650</xdr:colOff>
      <xdr:row>2</xdr:row>
      <xdr:rowOff>257890</xdr:rowOff>
    </xdr:to>
    <xdr:pic>
      <xdr:nvPicPr>
        <xdr:cNvPr id="6" name="mainicon">
          <a:extLst>
            <a:ext uri="{FF2B5EF4-FFF2-40B4-BE49-F238E27FC236}">
              <a16:creationId xmlns:a16="http://schemas.microsoft.com/office/drawing/2014/main" id="{86D8DCCD-49F7-4F9E-AA3C-660AFE2864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1950" y="123265"/>
          <a:ext cx="468000" cy="468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12</xdr:col>
      <xdr:colOff>0</xdr:colOff>
      <xdr:row>1</xdr:row>
      <xdr:rowOff>51225</xdr:rowOff>
    </xdr:from>
    <xdr:to>
      <xdr:col>13</xdr:col>
      <xdr:colOff>339150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D52A153E-8314-4DDE-8238-B2E0E351671C}"/>
            </a:ext>
          </a:extLst>
        </xdr:cNvPr>
        <xdr:cNvGrpSpPr/>
      </xdr:nvGrpSpPr>
      <xdr:grpSpPr>
        <a:xfrm>
          <a:off x="11572875" y="136950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C72DE24D-F9B4-459F-BEAC-AC9C3BAD00F2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3" name="Picture 12" descr="http://swiss-delicious.com/images/1024/icons/back.png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7535D84F-E3B0-8B7E-0076-BCA1F099B63F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8</xdr:col>
      <xdr:colOff>125870</xdr:colOff>
      <xdr:row>1</xdr:row>
      <xdr:rowOff>114300</xdr:rowOff>
    </xdr:from>
    <xdr:ext cx="1014221" cy="291600"/>
    <xdr:pic>
      <xdr:nvPicPr>
        <xdr:cNvPr id="1013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2596200</xdr:colOff>
      <xdr:row>8</xdr:row>
      <xdr:rowOff>0</xdr:rowOff>
    </xdr:from>
    <xdr:to>
      <xdr:col>8</xdr:col>
      <xdr:colOff>638175</xdr:colOff>
      <xdr:row>13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3CFE066-1D44-4172-B598-63CEE8C60F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76200</xdr:colOff>
      <xdr:row>7</xdr:row>
      <xdr:rowOff>95249</xdr:rowOff>
    </xdr:from>
    <xdr:to>
      <xdr:col>5</xdr:col>
      <xdr:colOff>2524200</xdr:colOff>
      <xdr:row>13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66D2758-9245-490B-8EB1-48E55B0AB2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114300</xdr:colOff>
      <xdr:row>1</xdr:row>
      <xdr:rowOff>37540</xdr:rowOff>
    </xdr:from>
    <xdr:to>
      <xdr:col>2</xdr:col>
      <xdr:colOff>334650</xdr:colOff>
      <xdr:row>2</xdr:row>
      <xdr:rowOff>257890</xdr:rowOff>
    </xdr:to>
    <xdr:pic>
      <xdr:nvPicPr>
        <xdr:cNvPr id="3" name="mainicon">
          <a:extLst>
            <a:ext uri="{FF2B5EF4-FFF2-40B4-BE49-F238E27FC236}">
              <a16:creationId xmlns:a16="http://schemas.microsoft.com/office/drawing/2014/main" id="{0FEBFB92-3824-47EB-BA02-FD069FFCC7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1950" y="123265"/>
          <a:ext cx="468000" cy="468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12</xdr:col>
      <xdr:colOff>0</xdr:colOff>
      <xdr:row>1</xdr:row>
      <xdr:rowOff>51225</xdr:rowOff>
    </xdr:from>
    <xdr:to>
      <xdr:col>13</xdr:col>
      <xdr:colOff>339150</xdr:colOff>
      <xdr:row>2</xdr:row>
      <xdr:rowOff>253575</xdr:rowOff>
    </xdr:to>
    <xdr:grpSp>
      <xdr:nvGrpSpPr>
        <xdr:cNvPr id="6" name="backtomenu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35079D72-F623-43AC-9BCC-335C89EB2352}"/>
            </a:ext>
          </a:extLst>
        </xdr:cNvPr>
        <xdr:cNvGrpSpPr/>
      </xdr:nvGrpSpPr>
      <xdr:grpSpPr>
        <a:xfrm>
          <a:off x="11572875" y="136950"/>
          <a:ext cx="1044000" cy="450000"/>
          <a:chOff x="6972831" y="127063"/>
          <a:chExt cx="1044000" cy="450000"/>
        </a:xfrm>
      </xdr:grpSpPr>
      <xdr:sp macro="" textlink="">
        <xdr:nvSpPr>
          <xdr:cNvPr id="12" name="Rounded Rectangle 2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35AFAEE4-49A8-0921-6443-B9D48675F7E0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3" name="Picture 12" descr="http://swiss-delicious.com/images/1024/icons/back.png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876AF878-48F8-F521-CD08-73C3BCB638A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8</xdr:col>
      <xdr:colOff>125870</xdr:colOff>
      <xdr:row>1</xdr:row>
      <xdr:rowOff>114300</xdr:rowOff>
    </xdr:from>
    <xdr:ext cx="1014221" cy="291600"/>
    <xdr:pic>
      <xdr:nvPicPr>
        <xdr:cNvPr id="1013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2596200</xdr:colOff>
      <xdr:row>8</xdr:row>
      <xdr:rowOff>0</xdr:rowOff>
    </xdr:from>
    <xdr:to>
      <xdr:col>8</xdr:col>
      <xdr:colOff>638175</xdr:colOff>
      <xdr:row>13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D2C9456-8FA1-4CA4-8884-AD452AF802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76200</xdr:colOff>
      <xdr:row>8</xdr:row>
      <xdr:rowOff>0</xdr:rowOff>
    </xdr:from>
    <xdr:to>
      <xdr:col>5</xdr:col>
      <xdr:colOff>2524200</xdr:colOff>
      <xdr:row>13</xdr:row>
      <xdr:rowOff>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4351D827-AE0A-4B79-80CD-36E230B8F6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114300</xdr:colOff>
      <xdr:row>1</xdr:row>
      <xdr:rowOff>37540</xdr:rowOff>
    </xdr:from>
    <xdr:to>
      <xdr:col>2</xdr:col>
      <xdr:colOff>334650</xdr:colOff>
      <xdr:row>2</xdr:row>
      <xdr:rowOff>257890</xdr:rowOff>
    </xdr:to>
    <xdr:pic>
      <xdr:nvPicPr>
        <xdr:cNvPr id="3" name="mainicon">
          <a:extLst>
            <a:ext uri="{FF2B5EF4-FFF2-40B4-BE49-F238E27FC236}">
              <a16:creationId xmlns:a16="http://schemas.microsoft.com/office/drawing/2014/main" id="{49259DEA-E7BB-4A6D-AB90-2F5E4E5577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1950" y="123265"/>
          <a:ext cx="468000" cy="468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12</xdr:col>
      <xdr:colOff>0</xdr:colOff>
      <xdr:row>1</xdr:row>
      <xdr:rowOff>51225</xdr:rowOff>
    </xdr:from>
    <xdr:to>
      <xdr:col>13</xdr:col>
      <xdr:colOff>339150</xdr:colOff>
      <xdr:row>2</xdr:row>
      <xdr:rowOff>253575</xdr:rowOff>
    </xdr:to>
    <xdr:grpSp>
      <xdr:nvGrpSpPr>
        <xdr:cNvPr id="6" name="backtomenu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E694F538-7C85-4282-9B5C-120C0AB9FC6C}"/>
            </a:ext>
          </a:extLst>
        </xdr:cNvPr>
        <xdr:cNvGrpSpPr/>
      </xdr:nvGrpSpPr>
      <xdr:grpSpPr>
        <a:xfrm>
          <a:off x="11572875" y="136950"/>
          <a:ext cx="1044000" cy="450000"/>
          <a:chOff x="6972831" y="127063"/>
          <a:chExt cx="1044000" cy="450000"/>
        </a:xfrm>
      </xdr:grpSpPr>
      <xdr:sp macro="" textlink="">
        <xdr:nvSpPr>
          <xdr:cNvPr id="12" name="Rounded Rectangle 2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297CBAE8-C6BC-EC37-F79A-8EFD4D2980D2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3" name="Picture 12" descr="http://swiss-delicious.com/images/1024/icons/back.png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1007EC91-7238-ABF8-05EB-572760E0AE44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8</xdr:col>
      <xdr:colOff>125870</xdr:colOff>
      <xdr:row>1</xdr:row>
      <xdr:rowOff>114300</xdr:rowOff>
    </xdr:from>
    <xdr:ext cx="1014221" cy="291600"/>
    <xdr:pic>
      <xdr:nvPicPr>
        <xdr:cNvPr id="1013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2596200</xdr:colOff>
      <xdr:row>8</xdr:row>
      <xdr:rowOff>0</xdr:rowOff>
    </xdr:from>
    <xdr:to>
      <xdr:col>8</xdr:col>
      <xdr:colOff>638175</xdr:colOff>
      <xdr:row>13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97E362C-6D0A-484F-868F-1C4BB8A217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76200</xdr:colOff>
      <xdr:row>8</xdr:row>
      <xdr:rowOff>0</xdr:rowOff>
    </xdr:from>
    <xdr:to>
      <xdr:col>5</xdr:col>
      <xdr:colOff>2524200</xdr:colOff>
      <xdr:row>13</xdr:row>
      <xdr:rowOff>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4C7410A-7E15-4394-9AB3-E119DF5A2F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114300</xdr:colOff>
      <xdr:row>1</xdr:row>
      <xdr:rowOff>37540</xdr:rowOff>
    </xdr:from>
    <xdr:to>
      <xdr:col>2</xdr:col>
      <xdr:colOff>334650</xdr:colOff>
      <xdr:row>2</xdr:row>
      <xdr:rowOff>257890</xdr:rowOff>
    </xdr:to>
    <xdr:pic>
      <xdr:nvPicPr>
        <xdr:cNvPr id="3" name="mainicon">
          <a:extLst>
            <a:ext uri="{FF2B5EF4-FFF2-40B4-BE49-F238E27FC236}">
              <a16:creationId xmlns:a16="http://schemas.microsoft.com/office/drawing/2014/main" id="{D3CA2C40-7072-4B62-B566-5FB9E4ACC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1950" y="123265"/>
          <a:ext cx="468000" cy="468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12</xdr:col>
      <xdr:colOff>0</xdr:colOff>
      <xdr:row>1</xdr:row>
      <xdr:rowOff>51225</xdr:rowOff>
    </xdr:from>
    <xdr:to>
      <xdr:col>13</xdr:col>
      <xdr:colOff>339150</xdr:colOff>
      <xdr:row>2</xdr:row>
      <xdr:rowOff>253575</xdr:rowOff>
    </xdr:to>
    <xdr:grpSp>
      <xdr:nvGrpSpPr>
        <xdr:cNvPr id="6" name="backtomenu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794ED61D-83C7-473D-A4A1-5BFFD48F35A0}"/>
            </a:ext>
          </a:extLst>
        </xdr:cNvPr>
        <xdr:cNvGrpSpPr/>
      </xdr:nvGrpSpPr>
      <xdr:grpSpPr>
        <a:xfrm>
          <a:off x="11572875" y="136950"/>
          <a:ext cx="1044000" cy="450000"/>
          <a:chOff x="6972831" y="127063"/>
          <a:chExt cx="1044000" cy="450000"/>
        </a:xfrm>
      </xdr:grpSpPr>
      <xdr:sp macro="" textlink="">
        <xdr:nvSpPr>
          <xdr:cNvPr id="12" name="Rounded Rectangle 2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03760306-88EE-890C-0AE2-D5DF25E93841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3" name="Picture 12" descr="http://swiss-delicious.com/images/1024/icons/back.png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28ACFC06-BE4D-5EB2-C994-C157D5EDD66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8</xdr:col>
      <xdr:colOff>125870</xdr:colOff>
      <xdr:row>1</xdr:row>
      <xdr:rowOff>114300</xdr:rowOff>
    </xdr:from>
    <xdr:ext cx="1014221" cy="291600"/>
    <xdr:pic>
      <xdr:nvPicPr>
        <xdr:cNvPr id="1013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2596200</xdr:colOff>
      <xdr:row>8</xdr:row>
      <xdr:rowOff>0</xdr:rowOff>
    </xdr:from>
    <xdr:to>
      <xdr:col>8</xdr:col>
      <xdr:colOff>638175</xdr:colOff>
      <xdr:row>13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8B00D00-39AE-461B-8D99-E4915E592D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76200</xdr:colOff>
      <xdr:row>7</xdr:row>
      <xdr:rowOff>95249</xdr:rowOff>
    </xdr:from>
    <xdr:to>
      <xdr:col>5</xdr:col>
      <xdr:colOff>2524200</xdr:colOff>
      <xdr:row>13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DDB0DEAC-4B9C-4017-85FE-F2DD136B26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114300</xdr:colOff>
      <xdr:row>1</xdr:row>
      <xdr:rowOff>37540</xdr:rowOff>
    </xdr:from>
    <xdr:to>
      <xdr:col>2</xdr:col>
      <xdr:colOff>334650</xdr:colOff>
      <xdr:row>2</xdr:row>
      <xdr:rowOff>257890</xdr:rowOff>
    </xdr:to>
    <xdr:pic>
      <xdr:nvPicPr>
        <xdr:cNvPr id="3" name="mainicon">
          <a:extLst>
            <a:ext uri="{FF2B5EF4-FFF2-40B4-BE49-F238E27FC236}">
              <a16:creationId xmlns:a16="http://schemas.microsoft.com/office/drawing/2014/main" id="{771B230E-91A7-41D6-83D4-396176569D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1950" y="123265"/>
          <a:ext cx="468000" cy="468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12</xdr:col>
      <xdr:colOff>0</xdr:colOff>
      <xdr:row>1</xdr:row>
      <xdr:rowOff>51225</xdr:rowOff>
    </xdr:from>
    <xdr:to>
      <xdr:col>13</xdr:col>
      <xdr:colOff>339150</xdr:colOff>
      <xdr:row>2</xdr:row>
      <xdr:rowOff>253575</xdr:rowOff>
    </xdr:to>
    <xdr:grpSp>
      <xdr:nvGrpSpPr>
        <xdr:cNvPr id="6" name="backtomenu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52846E1A-EFEB-4989-AEDC-807B2E9A8ED2}"/>
            </a:ext>
          </a:extLst>
        </xdr:cNvPr>
        <xdr:cNvGrpSpPr/>
      </xdr:nvGrpSpPr>
      <xdr:grpSpPr>
        <a:xfrm>
          <a:off x="11572875" y="136950"/>
          <a:ext cx="1044000" cy="450000"/>
          <a:chOff x="6972831" y="127063"/>
          <a:chExt cx="1044000" cy="450000"/>
        </a:xfrm>
      </xdr:grpSpPr>
      <xdr:sp macro="" textlink="">
        <xdr:nvSpPr>
          <xdr:cNvPr id="8" name="Rounded Rectangle 2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00372ACF-1394-1B1B-37F3-30752288A432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81B1B588-3446-94B0-0AE9-988D9DC1C356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8</xdr:col>
      <xdr:colOff>125870</xdr:colOff>
      <xdr:row>1</xdr:row>
      <xdr:rowOff>114300</xdr:rowOff>
    </xdr:from>
    <xdr:ext cx="1014221" cy="291600"/>
    <xdr:pic>
      <xdr:nvPicPr>
        <xdr:cNvPr id="1009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2596200</xdr:colOff>
      <xdr:row>8</xdr:row>
      <xdr:rowOff>0</xdr:rowOff>
    </xdr:from>
    <xdr:to>
      <xdr:col>8</xdr:col>
      <xdr:colOff>638175</xdr:colOff>
      <xdr:row>13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EF7FBE6-C377-43BF-BFBA-4FDC4500C8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76200</xdr:colOff>
      <xdr:row>8</xdr:row>
      <xdr:rowOff>0</xdr:rowOff>
    </xdr:from>
    <xdr:to>
      <xdr:col>5</xdr:col>
      <xdr:colOff>2524200</xdr:colOff>
      <xdr:row>13</xdr:row>
      <xdr:rowOff>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82F9EC3-E708-4C21-8E27-840E8083AE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114300</xdr:colOff>
      <xdr:row>1</xdr:row>
      <xdr:rowOff>37540</xdr:rowOff>
    </xdr:from>
    <xdr:to>
      <xdr:col>2</xdr:col>
      <xdr:colOff>334650</xdr:colOff>
      <xdr:row>2</xdr:row>
      <xdr:rowOff>257890</xdr:rowOff>
    </xdr:to>
    <xdr:pic>
      <xdr:nvPicPr>
        <xdr:cNvPr id="3" name="mainicon">
          <a:extLst>
            <a:ext uri="{FF2B5EF4-FFF2-40B4-BE49-F238E27FC236}">
              <a16:creationId xmlns:a16="http://schemas.microsoft.com/office/drawing/2014/main" id="{5E178F18-F141-4632-A9E5-2C24C6817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1950" y="123265"/>
          <a:ext cx="468000" cy="468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12</xdr:col>
      <xdr:colOff>0</xdr:colOff>
      <xdr:row>1</xdr:row>
      <xdr:rowOff>51225</xdr:rowOff>
    </xdr:from>
    <xdr:to>
      <xdr:col>13</xdr:col>
      <xdr:colOff>339150</xdr:colOff>
      <xdr:row>2</xdr:row>
      <xdr:rowOff>253575</xdr:rowOff>
    </xdr:to>
    <xdr:grpSp>
      <xdr:nvGrpSpPr>
        <xdr:cNvPr id="6" name="backtomenu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F9EC4082-F634-4261-BAC9-76D1DF1B0B6F}"/>
            </a:ext>
          </a:extLst>
        </xdr:cNvPr>
        <xdr:cNvGrpSpPr/>
      </xdr:nvGrpSpPr>
      <xdr:grpSpPr>
        <a:xfrm>
          <a:off x="11572875" y="136950"/>
          <a:ext cx="1044000" cy="450000"/>
          <a:chOff x="6972831" y="127063"/>
          <a:chExt cx="1044000" cy="450000"/>
        </a:xfrm>
      </xdr:grpSpPr>
      <xdr:sp macro="" textlink="">
        <xdr:nvSpPr>
          <xdr:cNvPr id="8" name="Rounded Rectangle 2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6B30246E-9FA9-E4CF-E4AF-DD915A3022D0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39364D0D-7CC8-52BF-01F3-08C3DAF34D6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8</xdr:col>
      <xdr:colOff>125870</xdr:colOff>
      <xdr:row>1</xdr:row>
      <xdr:rowOff>114300</xdr:rowOff>
    </xdr:from>
    <xdr:ext cx="1014221" cy="291600"/>
    <xdr:pic>
      <xdr:nvPicPr>
        <xdr:cNvPr id="1009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2596200</xdr:colOff>
      <xdr:row>8</xdr:row>
      <xdr:rowOff>0</xdr:rowOff>
    </xdr:from>
    <xdr:to>
      <xdr:col>8</xdr:col>
      <xdr:colOff>638175</xdr:colOff>
      <xdr:row>13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83B2202-6882-42B0-979A-D9B0425388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76200</xdr:colOff>
      <xdr:row>8</xdr:row>
      <xdr:rowOff>0</xdr:rowOff>
    </xdr:from>
    <xdr:to>
      <xdr:col>5</xdr:col>
      <xdr:colOff>2524200</xdr:colOff>
      <xdr:row>13</xdr:row>
      <xdr:rowOff>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A0C16297-AF1F-49FB-8387-487D15D760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114300</xdr:colOff>
      <xdr:row>1</xdr:row>
      <xdr:rowOff>37540</xdr:rowOff>
    </xdr:from>
    <xdr:to>
      <xdr:col>2</xdr:col>
      <xdr:colOff>334650</xdr:colOff>
      <xdr:row>2</xdr:row>
      <xdr:rowOff>257890</xdr:rowOff>
    </xdr:to>
    <xdr:pic>
      <xdr:nvPicPr>
        <xdr:cNvPr id="3" name="mainicon">
          <a:extLst>
            <a:ext uri="{FF2B5EF4-FFF2-40B4-BE49-F238E27FC236}">
              <a16:creationId xmlns:a16="http://schemas.microsoft.com/office/drawing/2014/main" id="{F6A2A039-1C12-45A2-BE5F-69DAA3E3AE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1950" y="123265"/>
          <a:ext cx="468000" cy="468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12</xdr:col>
      <xdr:colOff>0</xdr:colOff>
      <xdr:row>1</xdr:row>
      <xdr:rowOff>51225</xdr:rowOff>
    </xdr:from>
    <xdr:to>
      <xdr:col>13</xdr:col>
      <xdr:colOff>339150</xdr:colOff>
      <xdr:row>2</xdr:row>
      <xdr:rowOff>253575</xdr:rowOff>
    </xdr:to>
    <xdr:grpSp>
      <xdr:nvGrpSpPr>
        <xdr:cNvPr id="6" name="backtomenu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02FC0553-012E-4E82-A8B9-D19DEF33A381}"/>
            </a:ext>
          </a:extLst>
        </xdr:cNvPr>
        <xdr:cNvGrpSpPr/>
      </xdr:nvGrpSpPr>
      <xdr:grpSpPr>
        <a:xfrm>
          <a:off x="11572875" y="136950"/>
          <a:ext cx="1044000" cy="450000"/>
          <a:chOff x="6972831" y="127063"/>
          <a:chExt cx="1044000" cy="450000"/>
        </a:xfrm>
      </xdr:grpSpPr>
      <xdr:sp macro="" textlink="">
        <xdr:nvSpPr>
          <xdr:cNvPr id="8" name="Rounded Rectangle 2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4A592E88-3300-2158-F817-8F169352E0B8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09386348-F525-2D3B-0F6E-CDF427B9FE1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8</xdr:col>
      <xdr:colOff>125870</xdr:colOff>
      <xdr:row>1</xdr:row>
      <xdr:rowOff>114300</xdr:rowOff>
    </xdr:from>
    <xdr:ext cx="1014221" cy="291600"/>
    <xdr:pic>
      <xdr:nvPicPr>
        <xdr:cNvPr id="1009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2596200</xdr:colOff>
      <xdr:row>8</xdr:row>
      <xdr:rowOff>0</xdr:rowOff>
    </xdr:from>
    <xdr:to>
      <xdr:col>8</xdr:col>
      <xdr:colOff>638175</xdr:colOff>
      <xdr:row>13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EB6B5EC-E38E-4D5E-8366-3C2412A8D1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66675</xdr:colOff>
      <xdr:row>7</xdr:row>
      <xdr:rowOff>95249</xdr:rowOff>
    </xdr:from>
    <xdr:to>
      <xdr:col>5</xdr:col>
      <xdr:colOff>2514675</xdr:colOff>
      <xdr:row>13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3F1B1A2E-B621-4AEB-B102-86874F5814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114300</xdr:colOff>
      <xdr:row>1</xdr:row>
      <xdr:rowOff>37540</xdr:rowOff>
    </xdr:from>
    <xdr:to>
      <xdr:col>2</xdr:col>
      <xdr:colOff>334650</xdr:colOff>
      <xdr:row>2</xdr:row>
      <xdr:rowOff>257890</xdr:rowOff>
    </xdr:to>
    <xdr:pic>
      <xdr:nvPicPr>
        <xdr:cNvPr id="3" name="mainicon">
          <a:extLst>
            <a:ext uri="{FF2B5EF4-FFF2-40B4-BE49-F238E27FC236}">
              <a16:creationId xmlns:a16="http://schemas.microsoft.com/office/drawing/2014/main" id="{E7E3CC11-1F45-4ECD-8C50-9C817A06E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1950" y="123265"/>
          <a:ext cx="468000" cy="468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12</xdr:col>
      <xdr:colOff>0</xdr:colOff>
      <xdr:row>1</xdr:row>
      <xdr:rowOff>51225</xdr:rowOff>
    </xdr:from>
    <xdr:to>
      <xdr:col>13</xdr:col>
      <xdr:colOff>339150</xdr:colOff>
      <xdr:row>2</xdr:row>
      <xdr:rowOff>253575</xdr:rowOff>
    </xdr:to>
    <xdr:grpSp>
      <xdr:nvGrpSpPr>
        <xdr:cNvPr id="6" name="backtomenu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D78EC081-E058-462C-8FFD-E1AE0A4ED5CB}"/>
            </a:ext>
          </a:extLst>
        </xdr:cNvPr>
        <xdr:cNvGrpSpPr/>
      </xdr:nvGrpSpPr>
      <xdr:grpSpPr>
        <a:xfrm>
          <a:off x="11572875" y="136950"/>
          <a:ext cx="1044000" cy="450000"/>
          <a:chOff x="6972831" y="127063"/>
          <a:chExt cx="1044000" cy="450000"/>
        </a:xfrm>
      </xdr:grpSpPr>
      <xdr:sp macro="" textlink="">
        <xdr:nvSpPr>
          <xdr:cNvPr id="8" name="Rounded Rectangle 2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F83BA52C-63F6-1943-ABED-ED5981F7427F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C297E94F-5485-8E12-CA1F-4B61AC61A173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8</xdr:col>
      <xdr:colOff>125870</xdr:colOff>
      <xdr:row>1</xdr:row>
      <xdr:rowOff>114300</xdr:rowOff>
    </xdr:from>
    <xdr:ext cx="1014221" cy="291600"/>
    <xdr:pic>
      <xdr:nvPicPr>
        <xdr:cNvPr id="1009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2596200</xdr:colOff>
      <xdr:row>8</xdr:row>
      <xdr:rowOff>0</xdr:rowOff>
    </xdr:from>
    <xdr:to>
      <xdr:col>8</xdr:col>
      <xdr:colOff>638175</xdr:colOff>
      <xdr:row>13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81AE708-087C-4691-B533-FE78A499C8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76200</xdr:colOff>
      <xdr:row>8</xdr:row>
      <xdr:rowOff>0</xdr:rowOff>
    </xdr:from>
    <xdr:to>
      <xdr:col>5</xdr:col>
      <xdr:colOff>2524200</xdr:colOff>
      <xdr:row>13</xdr:row>
      <xdr:rowOff>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53AF8541-105F-4706-BD14-4A14745FB5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114300</xdr:colOff>
      <xdr:row>1</xdr:row>
      <xdr:rowOff>37540</xdr:rowOff>
    </xdr:from>
    <xdr:to>
      <xdr:col>2</xdr:col>
      <xdr:colOff>334650</xdr:colOff>
      <xdr:row>2</xdr:row>
      <xdr:rowOff>257890</xdr:rowOff>
    </xdr:to>
    <xdr:pic>
      <xdr:nvPicPr>
        <xdr:cNvPr id="3" name="mainicon">
          <a:extLst>
            <a:ext uri="{FF2B5EF4-FFF2-40B4-BE49-F238E27FC236}">
              <a16:creationId xmlns:a16="http://schemas.microsoft.com/office/drawing/2014/main" id="{CDE939C0-F50B-4913-82A2-E1894B96BD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1950" y="123265"/>
          <a:ext cx="468000" cy="468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12</xdr:col>
      <xdr:colOff>0</xdr:colOff>
      <xdr:row>1</xdr:row>
      <xdr:rowOff>51225</xdr:rowOff>
    </xdr:from>
    <xdr:to>
      <xdr:col>13</xdr:col>
      <xdr:colOff>339150</xdr:colOff>
      <xdr:row>2</xdr:row>
      <xdr:rowOff>253575</xdr:rowOff>
    </xdr:to>
    <xdr:grpSp>
      <xdr:nvGrpSpPr>
        <xdr:cNvPr id="6" name="backtomenu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DDDB3730-C4BD-41F3-9D50-AC34181C8FF5}"/>
            </a:ext>
          </a:extLst>
        </xdr:cNvPr>
        <xdr:cNvGrpSpPr/>
      </xdr:nvGrpSpPr>
      <xdr:grpSpPr>
        <a:xfrm>
          <a:off x="11572875" y="136950"/>
          <a:ext cx="1044000" cy="450000"/>
          <a:chOff x="6972831" y="127063"/>
          <a:chExt cx="1044000" cy="450000"/>
        </a:xfrm>
      </xdr:grpSpPr>
      <xdr:sp macro="" textlink="">
        <xdr:nvSpPr>
          <xdr:cNvPr id="8" name="Rounded Rectangle 2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76BAC441-B24D-C3F6-05FB-2B1D11662300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73B7673F-D79A-1F96-E2B7-FCAB1856507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8</xdr:col>
      <xdr:colOff>125870</xdr:colOff>
      <xdr:row>1</xdr:row>
      <xdr:rowOff>114300</xdr:rowOff>
    </xdr:from>
    <xdr:ext cx="1014221" cy="291600"/>
    <xdr:pic>
      <xdr:nvPicPr>
        <xdr:cNvPr id="1009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333375</xdr:colOff>
      <xdr:row>1</xdr:row>
      <xdr:rowOff>51225</xdr:rowOff>
    </xdr:from>
    <xdr:to>
      <xdr:col>4</xdr:col>
      <xdr:colOff>196275</xdr:colOff>
      <xdr:row>2</xdr:row>
      <xdr:rowOff>253575</xdr:rowOff>
    </xdr:to>
    <xdr:grpSp>
      <xdr:nvGrpSpPr>
        <xdr:cNvPr id="7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35269E31-FFFD-432E-822F-30DCC9DEFBD0}"/>
            </a:ext>
          </a:extLst>
        </xdr:cNvPr>
        <xdr:cNvGrpSpPr/>
      </xdr:nvGrpSpPr>
      <xdr:grpSpPr>
        <a:xfrm>
          <a:off x="10391775" y="136950"/>
          <a:ext cx="1044000" cy="450000"/>
          <a:chOff x="6972831" y="127063"/>
          <a:chExt cx="1044000" cy="450000"/>
        </a:xfrm>
      </xdr:grpSpPr>
      <xdr:sp macro="" textlink="">
        <xdr:nvSpPr>
          <xdr:cNvPr id="8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3366D57F-C389-B786-A7CB-EABA6DE7E0C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F1277271-ABCA-38A7-725E-ED8D1CA9918A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AE2D2FE-9E0D-4994-A99B-0010252A9B05}" name="scale" displayName="scale" ref="G7:I15" totalsRowShown="0" headerRowDxfId="319" dataDxfId="317" headerRowBorderDxfId="318" tableBorderDxfId="316" totalsRowBorderDxfId="315">
  <tableColumns count="3">
    <tableColumn id="3" xr3:uid="{5241E5DA-9310-4993-A88B-BF6A450D6C61}" name="DESCRIPTION" dataDxfId="314"/>
    <tableColumn id="1" xr3:uid="{2E1E7076-7D0D-413B-9F63-506E9B6B15FC}" name="Evaluation" dataDxfId="313"/>
    <tableColumn id="2" xr3:uid="{A44DEB26-2A14-41B3-A973-3E94F9DAF1D7}" name="Score" dataDxfId="31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CA25D-C7A6-413C-9D2A-A87944D5399E}">
  <sheetPr codeName="Sheet11">
    <pageSetUpPr autoPageBreaks="0" fitToPage="1"/>
  </sheetPr>
  <dimension ref="A1:P31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/>
  <cols>
    <col min="1" max="2" width="3.7109375" style="1" customWidth="1"/>
    <col min="3" max="3" width="13.7109375" style="1" customWidth="1"/>
    <col min="4" max="4" width="24.7109375" style="1" customWidth="1"/>
    <col min="5" max="5" width="11.7109375" style="1" customWidth="1"/>
    <col min="6" max="6" width="11.7109375" style="3" customWidth="1"/>
    <col min="7" max="7" width="3.7109375" style="1" customWidth="1"/>
    <col min="8" max="8" width="22.7109375" style="1" customWidth="1"/>
    <col min="9" max="9" width="3.7109375" style="1" customWidth="1"/>
    <col min="10" max="10" width="22.7109375" style="1" customWidth="1"/>
    <col min="11" max="11" width="3.7109375" style="1" customWidth="1"/>
    <col min="12" max="12" width="22.7109375" style="1" customWidth="1"/>
    <col min="13" max="13" width="3.7109375" style="1" customWidth="1"/>
    <col min="14" max="14" width="22.7109375" style="1" customWidth="1"/>
    <col min="15" max="15" width="3.7109375" style="1" customWidth="1"/>
    <col min="16" max="16" width="2.7109375" style="1" customWidth="1"/>
    <col min="17" max="16384" width="8.85546875" style="1"/>
  </cols>
  <sheetData>
    <row r="1" spans="1:16" ht="6.75" customHeight="1">
      <c r="B1" s="2"/>
      <c r="C1" s="2"/>
      <c r="G1" s="3"/>
      <c r="H1" s="3"/>
    </row>
    <row r="2" spans="1:16" s="4" customFormat="1" ht="20.100000000000001" customHeight="1">
      <c r="B2" s="30"/>
      <c r="C2" s="134" t="s">
        <v>239</v>
      </c>
      <c r="D2" s="134"/>
      <c r="E2" s="5"/>
      <c r="F2" s="16"/>
      <c r="G2" s="6"/>
      <c r="H2" s="6"/>
      <c r="I2" s="6"/>
      <c r="J2" s="6"/>
      <c r="K2" s="6"/>
      <c r="L2" s="6"/>
      <c r="M2" s="7"/>
      <c r="N2" s="7"/>
      <c r="O2" s="6"/>
      <c r="P2" s="8"/>
    </row>
    <row r="3" spans="1:16" s="149" customFormat="1" ht="24" customHeight="1">
      <c r="B3" s="150"/>
      <c r="C3" s="151" t="s">
        <v>250</v>
      </c>
      <c r="D3" s="151"/>
      <c r="E3" s="152"/>
      <c r="F3" s="153"/>
      <c r="G3" s="154"/>
      <c r="H3" s="154"/>
      <c r="I3" s="154"/>
      <c r="J3" s="154"/>
      <c r="K3" s="154"/>
      <c r="L3" s="154"/>
      <c r="M3" s="155"/>
      <c r="N3" s="155"/>
      <c r="O3" s="154"/>
      <c r="P3" s="156"/>
    </row>
    <row r="4" spans="1:16" ht="4.9000000000000004" customHeight="1">
      <c r="A4" s="11"/>
      <c r="B4" s="11"/>
      <c r="C4" s="11"/>
      <c r="D4" s="11"/>
      <c r="E4" s="11"/>
      <c r="F4" s="17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ht="4.9000000000000004" customHeight="1">
      <c r="A5" s="11"/>
      <c r="B5" s="11"/>
      <c r="C5" s="11"/>
      <c r="D5" s="11"/>
      <c r="E5" s="11"/>
      <c r="F5" s="17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1:16" ht="15.75" thickBot="1">
      <c r="A6" s="11"/>
      <c r="B6" s="34"/>
      <c r="C6" s="35"/>
      <c r="D6" s="35"/>
      <c r="E6" s="35"/>
      <c r="F6" s="36"/>
      <c r="G6" s="35"/>
      <c r="H6" s="35"/>
      <c r="I6" s="35"/>
      <c r="J6" s="35"/>
      <c r="K6" s="35"/>
      <c r="L6" s="35"/>
      <c r="M6" s="35"/>
      <c r="N6" s="35"/>
      <c r="O6" s="37"/>
      <c r="P6" s="11"/>
    </row>
    <row r="7" spans="1:16" ht="24.95" customHeight="1" thickBot="1">
      <c r="B7" s="38"/>
      <c r="C7" s="173" t="s">
        <v>89</v>
      </c>
      <c r="D7" s="170" t="s">
        <v>131</v>
      </c>
      <c r="E7" s="171" t="s">
        <v>173</v>
      </c>
      <c r="F7" s="174" t="s">
        <v>103</v>
      </c>
      <c r="G7" s="39"/>
      <c r="H7" s="48" t="s">
        <v>108</v>
      </c>
      <c r="I7" s="41"/>
      <c r="J7" s="48" t="s">
        <v>107</v>
      </c>
      <c r="K7" s="122"/>
      <c r="L7" s="48" t="s">
        <v>177</v>
      </c>
      <c r="M7" s="41"/>
      <c r="N7" s="48" t="s">
        <v>132</v>
      </c>
      <c r="O7" s="40"/>
    </row>
    <row r="8" spans="1:16" ht="24" customHeight="1" thickBot="1">
      <c r="B8" s="38"/>
      <c r="C8" s="175"/>
      <c r="D8" s="172" t="str">
        <f>IF(LEN(Audit1!$E$9)=0,"Empty Form...","1. "&amp; Audit1!$E$9)</f>
        <v>1. Office</v>
      </c>
      <c r="E8" s="165">
        <f>IF(LEN(Audit1!$C$10)=0,"",Audit1!$C$10)</f>
        <v>44636</v>
      </c>
      <c r="F8" s="176">
        <f>Audit1!$J$13</f>
        <v>0.84</v>
      </c>
      <c r="G8" s="39"/>
      <c r="H8" s="65" t="s">
        <v>106</v>
      </c>
      <c r="I8" s="41"/>
      <c r="J8" s="133" t="s">
        <v>106</v>
      </c>
      <c r="K8" s="122"/>
      <c r="L8" s="66" t="s">
        <v>106</v>
      </c>
      <c r="M8" s="41"/>
      <c r="N8" s="65" t="s">
        <v>106</v>
      </c>
      <c r="O8" s="40"/>
    </row>
    <row r="9" spans="1:16" ht="24" customHeight="1" thickBot="1">
      <c r="B9" s="38"/>
      <c r="C9" s="175"/>
      <c r="D9" s="172" t="str">
        <f>IF(LEN(Audit2!$E$9)=0,"Empty Form...","2. "&amp;Audit2!$E$9)</f>
        <v>2. Manufacturing</v>
      </c>
      <c r="E9" s="165">
        <f>IF(LEN(Audit2!$C$10)=0,"",Audit2!$C$10)</f>
        <v>44576</v>
      </c>
      <c r="F9" s="176">
        <f>Audit2!$J$13</f>
        <v>0.75</v>
      </c>
      <c r="G9" s="39"/>
      <c r="H9" s="39"/>
      <c r="I9" s="39"/>
      <c r="J9" s="39"/>
      <c r="K9" s="39"/>
      <c r="L9" s="39"/>
      <c r="M9" s="39"/>
      <c r="N9" s="39"/>
      <c r="O9" s="40"/>
    </row>
    <row r="10" spans="1:16" ht="24" customHeight="1" thickBot="1">
      <c r="B10" s="38"/>
      <c r="C10" s="175"/>
      <c r="D10" s="172" t="str">
        <f>IF(LEN(Audit3!$E$9)=0,"Empty Form...","3. "&amp;Audit3!$E$9)</f>
        <v>3. Manufacturing</v>
      </c>
      <c r="E10" s="165">
        <f>IF(LEN(Audit3!$C$10)=0,"",Audit3!$C$10)</f>
        <v>44666</v>
      </c>
      <c r="F10" s="176">
        <f>Audit3!$J$13</f>
        <v>0.9</v>
      </c>
      <c r="G10" s="39"/>
      <c r="H10" s="39"/>
      <c r="I10" s="39"/>
      <c r="J10" s="39"/>
      <c r="K10" s="39"/>
      <c r="L10" s="39"/>
      <c r="M10" s="39"/>
      <c r="N10" s="39"/>
      <c r="O10" s="40"/>
    </row>
    <row r="11" spans="1:16" ht="24" customHeight="1" thickBot="1">
      <c r="B11" s="38"/>
      <c r="C11" s="175"/>
      <c r="D11" s="172" t="str">
        <f>IF(LEN(Audit4!$E$9)=0,"Empty Form...","4. " &amp;Audit4!$E$9)</f>
        <v>4. Manufacturing</v>
      </c>
      <c r="E11" s="165">
        <f>IF(LEN(Audit4!$C$10)=0,"",Audit4!$C$10)</f>
        <v>44819</v>
      </c>
      <c r="F11" s="176">
        <f>Audit4!$J$13</f>
        <v>0.49</v>
      </c>
      <c r="G11" s="39"/>
      <c r="H11" s="39"/>
      <c r="I11" s="39"/>
      <c r="J11" s="39"/>
      <c r="K11" s="39"/>
      <c r="L11" s="39"/>
      <c r="M11" s="39"/>
      <c r="N11" s="39"/>
      <c r="O11" s="40"/>
    </row>
    <row r="12" spans="1:16" ht="24" customHeight="1" thickBot="1">
      <c r="B12" s="38"/>
      <c r="C12" s="175"/>
      <c r="D12" s="172" t="str">
        <f>IF(LEN(Audit5!$E$9)=0,"Empty Form...","5. "&amp;Audit5!$E$9)</f>
        <v>5. Manufacturing</v>
      </c>
      <c r="E12" s="165">
        <f>IF(LEN(Audit5!$C$10)=0,"",Audit5!$C$10)</f>
        <v>44910</v>
      </c>
      <c r="F12" s="176" t="str">
        <f>Audit5!$J$13</f>
        <v/>
      </c>
      <c r="G12" s="39"/>
      <c r="H12" s="39"/>
      <c r="I12" s="39"/>
      <c r="J12" s="39"/>
      <c r="K12" s="39"/>
      <c r="L12" s="39"/>
      <c r="M12" s="39"/>
      <c r="N12" s="39"/>
      <c r="O12" s="40"/>
    </row>
    <row r="13" spans="1:16" ht="24" customHeight="1" thickBot="1">
      <c r="B13" s="38"/>
      <c r="C13" s="175"/>
      <c r="D13" s="172" t="str">
        <f>IF(LEN(Audit6!$E$9)=0,"Empty Form...","6. "&amp; Audit6!$E$9)</f>
        <v>6. Laboratory</v>
      </c>
      <c r="E13" s="165">
        <f>IF(LEN(Audit6!$C$10)=0,"",Audit6!$C$10)</f>
        <v>44896</v>
      </c>
      <c r="F13" s="176" t="str">
        <f>Audit6!$J$13</f>
        <v/>
      </c>
      <c r="G13" s="39"/>
      <c r="H13" s="39"/>
      <c r="I13" s="39"/>
      <c r="J13" s="39"/>
      <c r="K13" s="39"/>
      <c r="L13" s="39"/>
      <c r="M13" s="39"/>
      <c r="N13" s="39"/>
      <c r="O13" s="40"/>
    </row>
    <row r="14" spans="1:16" ht="24" customHeight="1" thickBot="1">
      <c r="B14" s="38"/>
      <c r="C14" s="175"/>
      <c r="D14" s="172" t="str">
        <f>IF(LEN(Audit7!$E$9)=0,"Empty Form...","7. " &amp; Audit7!$E$9)</f>
        <v>7. Classroom</v>
      </c>
      <c r="E14" s="165">
        <f>IF(LEN(Audit7!$C$10)=0,"",Audit7!$C$10)</f>
        <v>44835</v>
      </c>
      <c r="F14" s="176" t="str">
        <f>Audit7!$J$13</f>
        <v/>
      </c>
      <c r="G14" s="39"/>
      <c r="H14" s="39"/>
      <c r="I14" s="39"/>
      <c r="J14" s="39"/>
      <c r="K14" s="39"/>
      <c r="L14" s="39"/>
      <c r="M14" s="39"/>
      <c r="N14" s="39"/>
      <c r="O14" s="40"/>
    </row>
    <row r="15" spans="1:16" ht="24" customHeight="1" thickBot="1">
      <c r="B15" s="38"/>
      <c r="C15" s="175"/>
      <c r="D15" s="172" t="str">
        <f>IF(LEN(Audit8!$E$9)=0,"Empty Form...","8. " &amp; Audit8!$E$9)</f>
        <v>8. Office</v>
      </c>
      <c r="E15" s="165">
        <f>IF(LEN(Audit8!$C$10)=0,"",Audit8!$C$10)</f>
        <v>44805</v>
      </c>
      <c r="F15" s="176" t="str">
        <f>Audit8!$J$13</f>
        <v/>
      </c>
      <c r="G15" s="39"/>
      <c r="H15" s="39"/>
      <c r="I15" s="39"/>
      <c r="J15" s="39"/>
      <c r="K15" s="39"/>
      <c r="L15" s="39"/>
      <c r="M15" s="39"/>
      <c r="N15" s="39"/>
      <c r="O15" s="40"/>
    </row>
    <row r="16" spans="1:16" ht="24" customHeight="1" thickBot="1">
      <c r="B16" s="38"/>
      <c r="C16" s="175"/>
      <c r="D16" s="172" t="str">
        <f>IF(LEN(Audit9!$E$9)=0,"Empty Form...","9. " &amp; Audit9!$E$9)</f>
        <v>9. IT Project</v>
      </c>
      <c r="E16" s="165">
        <f>IF(LEN(Audit9!$C$10)=0,"",Audit9!$C$10)</f>
        <v>44819</v>
      </c>
      <c r="F16" s="176" t="str">
        <f>Audit9!$J$13</f>
        <v/>
      </c>
      <c r="G16" s="39"/>
      <c r="H16" s="39"/>
      <c r="I16" s="39"/>
      <c r="J16" s="39"/>
      <c r="K16" s="39"/>
      <c r="L16" s="39"/>
      <c r="M16" s="39"/>
      <c r="N16" s="39"/>
      <c r="O16" s="40"/>
    </row>
    <row r="17" spans="2:15" ht="24" customHeight="1" thickBot="1">
      <c r="B17" s="38"/>
      <c r="C17" s="175"/>
      <c r="D17" s="172" t="str">
        <f>IF(LEN(Audit10!$E$9)=0,"Empty Form...","10. " &amp; Audit10!$E$9)</f>
        <v>Empty Form...</v>
      </c>
      <c r="E17" s="165" t="str">
        <f>IF(LEN(Audit10!$C$10)=0,"",Audit10!$C$10)</f>
        <v/>
      </c>
      <c r="F17" s="176" t="str">
        <f>Audit10!$J$13</f>
        <v/>
      </c>
      <c r="G17" s="39"/>
      <c r="H17" s="39"/>
      <c r="I17" s="39"/>
      <c r="J17" s="39"/>
      <c r="K17" s="39"/>
      <c r="L17" s="39"/>
      <c r="M17" s="39"/>
      <c r="N17" s="39"/>
      <c r="O17" s="40"/>
    </row>
    <row r="18" spans="2:15" ht="24" customHeight="1" thickBot="1">
      <c r="B18" s="38"/>
      <c r="C18" s="175"/>
      <c r="D18" s="172" t="str">
        <f>IF(LEN(Audit11!$E$9)=0,"Empty Form...","11. " &amp;Audit11!$E$9)</f>
        <v>Empty Form...</v>
      </c>
      <c r="E18" s="165" t="str">
        <f>IF(LEN(Audit11!$C$10)=0,"",Audit11!$C$10)</f>
        <v/>
      </c>
      <c r="F18" s="176" t="str">
        <f>Audit11!$J$13</f>
        <v/>
      </c>
      <c r="G18" s="39"/>
      <c r="H18" s="39"/>
      <c r="I18" s="39"/>
      <c r="J18" s="39"/>
      <c r="K18" s="39"/>
      <c r="L18" s="39"/>
      <c r="M18" s="39"/>
      <c r="N18" s="39"/>
      <c r="O18" s="40"/>
    </row>
    <row r="19" spans="2:15" ht="24" customHeight="1" thickBot="1">
      <c r="B19" s="38"/>
      <c r="C19" s="177"/>
      <c r="D19" s="172" t="str">
        <f>IF(LEN(Audit12!$E$9)=0,"Empty Form...","12. " &amp; Audit12!$E$9)</f>
        <v>Empty Form...</v>
      </c>
      <c r="E19" s="165" t="str">
        <f>IF(LEN(Audit12!$C$10)=0,"",Audit12!$C$10)</f>
        <v/>
      </c>
      <c r="F19" s="176" t="str">
        <f>Audit12!$J$13</f>
        <v/>
      </c>
      <c r="G19" s="39"/>
      <c r="H19" s="39"/>
      <c r="I19" s="39"/>
      <c r="J19" s="39"/>
      <c r="K19" s="39"/>
      <c r="L19" s="39"/>
      <c r="M19" s="39"/>
      <c r="N19" s="39"/>
      <c r="O19" s="40"/>
    </row>
    <row r="20" spans="2:15">
      <c r="B20" s="38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40"/>
    </row>
    <row r="21" spans="2:15">
      <c r="B21" s="38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40"/>
    </row>
    <row r="22" spans="2:15">
      <c r="B22" s="38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40"/>
    </row>
    <row r="23" spans="2:15">
      <c r="B23" s="38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40"/>
    </row>
    <row r="24" spans="2:15">
      <c r="B24" s="38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40"/>
    </row>
    <row r="25" spans="2:15">
      <c r="B25" s="38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40"/>
    </row>
    <row r="26" spans="2:15">
      <c r="B26" s="38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40"/>
    </row>
    <row r="27" spans="2:15"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40"/>
    </row>
    <row r="28" spans="2:15"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40"/>
    </row>
    <row r="29" spans="2:15">
      <c r="B29" s="42"/>
      <c r="C29" s="44"/>
      <c r="D29" s="43"/>
      <c r="E29" s="43"/>
      <c r="F29" s="43"/>
      <c r="G29" s="44"/>
      <c r="H29" s="44"/>
      <c r="I29" s="44"/>
      <c r="J29" s="44"/>
      <c r="K29" s="44"/>
      <c r="L29" s="44"/>
      <c r="M29" s="44"/>
      <c r="N29" s="44"/>
      <c r="O29" s="45"/>
    </row>
    <row r="30" spans="2:15" ht="7.15" customHeight="1">
      <c r="F30" s="1"/>
    </row>
    <row r="31" spans="2:15" ht="22.9" customHeight="1">
      <c r="B31" s="46"/>
      <c r="C31" s="46"/>
      <c r="D31" s="46"/>
      <c r="E31" s="46"/>
      <c r="F31" s="14"/>
      <c r="G31" s="47"/>
      <c r="H31" s="47"/>
      <c r="I31" s="46"/>
      <c r="J31" s="46"/>
      <c r="K31" s="46"/>
      <c r="L31" s="46"/>
      <c r="M31" s="46"/>
      <c r="N31" s="46"/>
      <c r="O31" s="46"/>
    </row>
  </sheetData>
  <sheetProtection algorithmName="SHA-512" hashValue="tFHlPcDJ/3oHSDI3vp0Ev2cTizTVoRICK1tUTafaah9AXGmewHcA7b/IQGfKVTCGXE5+PQysQxOFHFKxRfAtOQ==" saltValue="+QU5txD9GVKkt92amCtuQg==" spinCount="100000" sheet="1" objects="1" scenarios="1"/>
  <conditionalFormatting sqref="D8:D19">
    <cfRule type="expression" dxfId="326" priority="12">
      <formula>$D8="Empty Form..."</formula>
    </cfRule>
  </conditionalFormatting>
  <conditionalFormatting sqref="F8:F19">
    <cfRule type="expression" dxfId="325" priority="1">
      <formula>AND(F8&gt;=color1,F8&lt;&gt;"")</formula>
    </cfRule>
    <cfRule type="expression" dxfId="324" priority="7">
      <formula>AND(F8&gt;=color2,F8&lt;&gt;"")</formula>
    </cfRule>
    <cfRule type="expression" dxfId="323" priority="8">
      <formula>AND(F8&gt;=color3,F8&lt;&gt;"")</formula>
    </cfRule>
    <cfRule type="expression" dxfId="322" priority="9">
      <formula>AND(F8&gt;=color4,F8&lt;&gt;"")</formula>
    </cfRule>
    <cfRule type="expression" dxfId="321" priority="10">
      <formula>AND(F8&lt;color5,F8&lt;&gt;"")</formula>
    </cfRule>
  </conditionalFormatting>
  <conditionalFormatting sqref="D8:F19">
    <cfRule type="expression" dxfId="320" priority="11">
      <formula>ISNUMBER(MATCH($D8,activeAudits,0))</formula>
    </cfRule>
  </conditionalFormatting>
  <dataValidations count="4">
    <dataValidation type="list" allowBlank="1" showInputMessage="1" showErrorMessage="1" sqref="H8" xr:uid="{69DD5D57-77A1-4D23-AA72-85AB6E842BAB}">
      <formula1>auditArea1</formula1>
    </dataValidation>
    <dataValidation type="list" allowBlank="1" showInputMessage="1" showErrorMessage="1" sqref="L8" xr:uid="{DBF781A1-3C1C-4CC4-8E95-944B2764BE38}">
      <formula1>whenList</formula1>
    </dataValidation>
    <dataValidation type="list" allowBlank="1" showInputMessage="1" showErrorMessage="1" sqref="J8" xr:uid="{751C9FC9-2A44-47C0-8C71-35F6AFBB9C5C}">
      <formula1>workstation</formula1>
    </dataValidation>
    <dataValidation type="list" allowBlank="1" showInputMessage="1" showErrorMessage="1" sqref="N8" xr:uid="{D72E3CC2-F6D6-4FC4-B672-D2A418CF755C}">
      <formula1>auditors1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555AE-0EBB-49D6-9D23-D60A03B88B98}">
  <sheetPr codeName="Sheet1">
    <pageSetUpPr fitToPage="1"/>
  </sheetPr>
  <dimension ref="A1:N60"/>
  <sheetViews>
    <sheetView showGridLines="0" showRowColHeaders="0" zoomScaleNormal="100" workbookViewId="0">
      <pane ySplit="4" topLeftCell="A5" activePane="bottomLeft" state="frozen"/>
      <selection pane="bottomLeft" activeCell="A5" sqref="A5"/>
    </sheetView>
  </sheetViews>
  <sheetFormatPr defaultRowHeight="15" outlineLevelRow="1"/>
  <cols>
    <col min="1" max="2" width="3.7109375" style="22" customWidth="1"/>
    <col min="3" max="3" width="42.7109375" style="22" customWidth="1"/>
    <col min="4" max="4" width="5.7109375" style="22" customWidth="1"/>
    <col min="5" max="5" width="42.7109375" style="22" customWidth="1"/>
    <col min="6" max="6" width="5.7109375" style="22" customWidth="1"/>
    <col min="7" max="7" width="31.28515625" style="22" customWidth="1"/>
    <col min="8" max="9" width="15.7109375" style="22" customWidth="1"/>
    <col min="10" max="10" width="3.7109375" style="22" customWidth="1"/>
    <col min="11" max="11" width="2.7109375" style="22" customWidth="1"/>
    <col min="12" max="16384" width="9.140625" style="22"/>
  </cols>
  <sheetData>
    <row r="1" spans="1:11" s="1" customFormat="1" ht="6.75" customHeight="1">
      <c r="B1" s="2"/>
      <c r="D1" s="3"/>
      <c r="E1" s="3"/>
      <c r="F1" s="3"/>
      <c r="G1" s="3"/>
    </row>
    <row r="2" spans="1:11" s="4" customFormat="1" ht="20.100000000000001" customHeight="1">
      <c r="B2" s="30"/>
      <c r="C2" s="134" t="s">
        <v>239</v>
      </c>
      <c r="D2" s="16"/>
      <c r="E2" s="6"/>
      <c r="F2" s="6"/>
      <c r="G2" s="6"/>
      <c r="H2" s="6"/>
      <c r="I2" s="6"/>
      <c r="J2" s="6"/>
      <c r="K2" s="8"/>
    </row>
    <row r="3" spans="1:11" s="149" customFormat="1" ht="24" customHeight="1">
      <c r="B3" s="150"/>
      <c r="C3" s="151" t="s">
        <v>172</v>
      </c>
      <c r="D3" s="153"/>
      <c r="E3" s="154"/>
      <c r="F3" s="154"/>
      <c r="G3" s="154"/>
      <c r="H3" s="154"/>
      <c r="I3" s="154"/>
      <c r="J3" s="154"/>
      <c r="K3" s="156"/>
    </row>
    <row r="4" spans="1:11" s="1" customFormat="1" ht="4.9000000000000004" customHeight="1">
      <c r="A4" s="11"/>
      <c r="B4" s="11"/>
      <c r="C4" s="11"/>
      <c r="D4" s="17"/>
      <c r="E4" s="11"/>
      <c r="F4" s="11"/>
      <c r="G4" s="11"/>
      <c r="H4" s="11"/>
      <c r="I4" s="11"/>
      <c r="J4" s="11"/>
      <c r="K4" s="11"/>
    </row>
    <row r="5" spans="1:11" s="1" customFormat="1" ht="4.9000000000000004" customHeight="1">
      <c r="A5" s="11"/>
      <c r="B5" s="11"/>
      <c r="C5" s="11"/>
      <c r="D5" s="17"/>
      <c r="E5" s="11"/>
      <c r="F5" s="11"/>
      <c r="G5" s="11"/>
      <c r="H5" s="11"/>
      <c r="I5" s="11"/>
      <c r="J5" s="11"/>
      <c r="K5" s="11"/>
    </row>
    <row r="6" spans="1:11" s="1" customFormat="1">
      <c r="A6" s="11"/>
      <c r="B6" s="23"/>
      <c r="C6" s="24"/>
      <c r="D6" s="25"/>
      <c r="E6" s="24"/>
      <c r="F6" s="24"/>
      <c r="G6" s="24"/>
      <c r="H6" s="24"/>
      <c r="I6" s="24"/>
      <c r="J6" s="26"/>
      <c r="K6" s="11"/>
    </row>
    <row r="7" spans="1:11" ht="24.95" customHeight="1">
      <c r="B7" s="27"/>
      <c r="C7" s="21" t="s">
        <v>91</v>
      </c>
      <c r="D7" s="28"/>
      <c r="E7" s="21" t="s">
        <v>90</v>
      </c>
      <c r="F7" s="28"/>
      <c r="G7" s="18" t="s">
        <v>267</v>
      </c>
      <c r="H7" s="20" t="s">
        <v>166</v>
      </c>
      <c r="I7" s="19" t="s">
        <v>69</v>
      </c>
      <c r="J7" s="29"/>
    </row>
    <row r="8" spans="1:11" ht="23.1" customHeight="1">
      <c r="B8" s="27"/>
      <c r="C8" s="185" t="s">
        <v>159</v>
      </c>
      <c r="D8" s="28"/>
      <c r="E8" s="185" t="s">
        <v>47</v>
      </c>
      <c r="F8" s="28"/>
      <c r="G8" s="186" t="s">
        <v>45</v>
      </c>
      <c r="H8" s="187" t="s">
        <v>72</v>
      </c>
      <c r="I8" s="188">
        <v>1</v>
      </c>
      <c r="J8" s="29"/>
    </row>
    <row r="9" spans="1:11" ht="23.1" customHeight="1">
      <c r="B9" s="27"/>
      <c r="C9" s="185" t="s">
        <v>160</v>
      </c>
      <c r="D9" s="28"/>
      <c r="E9" s="185" t="s">
        <v>84</v>
      </c>
      <c r="F9" s="28"/>
      <c r="G9" s="186" t="s">
        <v>41</v>
      </c>
      <c r="H9" s="187" t="s">
        <v>121</v>
      </c>
      <c r="I9" s="188">
        <v>2</v>
      </c>
      <c r="J9" s="29"/>
    </row>
    <row r="10" spans="1:11" ht="23.1" customHeight="1">
      <c r="B10" s="27"/>
      <c r="C10" s="185" t="s">
        <v>161</v>
      </c>
      <c r="D10" s="28"/>
      <c r="E10" s="185" t="s">
        <v>186</v>
      </c>
      <c r="F10" s="28"/>
      <c r="G10" s="186" t="s">
        <v>42</v>
      </c>
      <c r="H10" s="187" t="s">
        <v>122</v>
      </c>
      <c r="I10" s="188">
        <v>3</v>
      </c>
      <c r="J10" s="29"/>
    </row>
    <row r="11" spans="1:11" ht="23.1" customHeight="1">
      <c r="B11" s="27"/>
      <c r="C11" s="185" t="s">
        <v>162</v>
      </c>
      <c r="D11" s="28"/>
      <c r="E11" s="185" t="s">
        <v>68</v>
      </c>
      <c r="F11" s="28"/>
      <c r="G11" s="186" t="s">
        <v>43</v>
      </c>
      <c r="H11" s="187" t="s">
        <v>73</v>
      </c>
      <c r="I11" s="188">
        <v>4</v>
      </c>
      <c r="J11" s="29"/>
    </row>
    <row r="12" spans="1:11" ht="23.1" customHeight="1">
      <c r="B12" s="27"/>
      <c r="C12" s="185" t="s">
        <v>163</v>
      </c>
      <c r="D12" s="28"/>
      <c r="E12" s="185" t="s">
        <v>208</v>
      </c>
      <c r="F12" s="28"/>
      <c r="G12" s="186" t="s">
        <v>123</v>
      </c>
      <c r="H12" s="187" t="s">
        <v>74</v>
      </c>
      <c r="I12" s="188">
        <v>5</v>
      </c>
      <c r="J12" s="29"/>
    </row>
    <row r="13" spans="1:11" ht="23.1" customHeight="1">
      <c r="B13" s="27"/>
      <c r="C13" s="185" t="s">
        <v>164</v>
      </c>
      <c r="D13" s="28"/>
      <c r="E13" s="185"/>
      <c r="F13" s="28"/>
      <c r="G13" s="186" t="s">
        <v>75</v>
      </c>
      <c r="H13" s="187" t="s">
        <v>70</v>
      </c>
      <c r="I13" s="188">
        <v>5</v>
      </c>
      <c r="J13" s="29"/>
    </row>
    <row r="14" spans="1:11" ht="23.1" customHeight="1">
      <c r="B14" s="27"/>
      <c r="C14" s="185" t="s">
        <v>170</v>
      </c>
      <c r="D14" s="28"/>
      <c r="E14" s="185"/>
      <c r="F14" s="28"/>
      <c r="G14" s="186" t="s">
        <v>76</v>
      </c>
      <c r="H14" s="187" t="s">
        <v>71</v>
      </c>
      <c r="I14" s="188">
        <v>1</v>
      </c>
      <c r="J14" s="29"/>
    </row>
    <row r="15" spans="1:11" ht="23.1" customHeight="1">
      <c r="B15" s="27"/>
      <c r="C15" s="185"/>
      <c r="D15" s="28"/>
      <c r="E15" s="199"/>
      <c r="F15" s="28"/>
      <c r="G15" s="189" t="s">
        <v>77</v>
      </c>
      <c r="H15" s="190" t="s">
        <v>38</v>
      </c>
      <c r="I15" s="191"/>
      <c r="J15" s="29"/>
    </row>
    <row r="16" spans="1:11" ht="23.1" customHeight="1">
      <c r="B16" s="27"/>
      <c r="C16" s="219"/>
      <c r="D16" s="28"/>
      <c r="E16" s="219"/>
      <c r="F16" s="28"/>
      <c r="G16" s="28"/>
      <c r="H16" s="28"/>
      <c r="I16" s="28"/>
      <c r="J16" s="29"/>
    </row>
    <row r="17" spans="2:12" ht="23.1" customHeight="1">
      <c r="B17" s="27"/>
      <c r="C17" s="219"/>
      <c r="D17" s="28"/>
      <c r="E17" s="219"/>
      <c r="F17" s="28"/>
      <c r="G17" s="206" t="s">
        <v>95</v>
      </c>
      <c r="H17" s="207"/>
      <c r="I17" s="21" t="s">
        <v>44</v>
      </c>
      <c r="J17" s="29"/>
      <c r="L17" s="116"/>
    </row>
    <row r="18" spans="2:12" ht="23.1" customHeight="1">
      <c r="B18" s="27"/>
      <c r="C18" s="219"/>
      <c r="D18" s="28"/>
      <c r="E18" s="219"/>
      <c r="F18" s="28"/>
      <c r="G18" s="192" t="s">
        <v>171</v>
      </c>
      <c r="H18" s="117" t="s">
        <v>93</v>
      </c>
      <c r="I18" s="197">
        <v>90</v>
      </c>
      <c r="J18" s="29"/>
    </row>
    <row r="19" spans="2:12" ht="23.1" customHeight="1">
      <c r="B19" s="27"/>
      <c r="C19" s="219"/>
      <c r="D19" s="28"/>
      <c r="E19" s="219"/>
      <c r="F19" s="28"/>
      <c r="G19" s="193" t="s">
        <v>97</v>
      </c>
      <c r="H19" s="118" t="s">
        <v>93</v>
      </c>
      <c r="I19" s="197">
        <v>80</v>
      </c>
      <c r="J19" s="29"/>
    </row>
    <row r="20" spans="2:12" ht="23.1" customHeight="1">
      <c r="B20" s="27"/>
      <c r="C20" s="219"/>
      <c r="D20" s="28"/>
      <c r="E20" s="219"/>
      <c r="F20" s="28"/>
      <c r="G20" s="194" t="s">
        <v>98</v>
      </c>
      <c r="H20" s="119" t="s">
        <v>93</v>
      </c>
      <c r="I20" s="197">
        <v>70</v>
      </c>
      <c r="J20" s="29"/>
    </row>
    <row r="21" spans="2:12" ht="23.1" customHeight="1">
      <c r="B21" s="27"/>
      <c r="C21" s="219"/>
      <c r="D21" s="28"/>
      <c r="E21" s="219"/>
      <c r="F21" s="28"/>
      <c r="G21" s="195" t="s">
        <v>96</v>
      </c>
      <c r="H21" s="120" t="s">
        <v>93</v>
      </c>
      <c r="I21" s="197">
        <v>50</v>
      </c>
      <c r="J21" s="29"/>
    </row>
    <row r="22" spans="2:12" ht="23.1" customHeight="1">
      <c r="B22" s="27"/>
      <c r="C22" s="219"/>
      <c r="D22" s="28"/>
      <c r="E22" s="219"/>
      <c r="F22" s="28"/>
      <c r="G22" s="196" t="s">
        <v>183</v>
      </c>
      <c r="H22" s="121" t="s">
        <v>94</v>
      </c>
      <c r="I22" s="205">
        <f>I21</f>
        <v>50</v>
      </c>
      <c r="J22" s="29"/>
    </row>
    <row r="23" spans="2:12" ht="23.1" hidden="1" customHeight="1" outlineLevel="1">
      <c r="B23" s="27"/>
      <c r="C23" s="219"/>
      <c r="D23" s="28"/>
      <c r="E23" s="28"/>
      <c r="F23" s="28"/>
      <c r="G23" s="28"/>
      <c r="H23" s="28"/>
      <c r="I23" s="28"/>
      <c r="J23" s="29"/>
    </row>
    <row r="24" spans="2:12" ht="23.1" hidden="1" customHeight="1" outlineLevel="1">
      <c r="B24" s="27"/>
      <c r="C24" s="219"/>
      <c r="D24" s="28"/>
      <c r="E24" s="28"/>
      <c r="F24" s="28"/>
      <c r="G24" s="28"/>
      <c r="H24" s="28"/>
      <c r="I24" s="28"/>
      <c r="J24" s="29"/>
    </row>
    <row r="25" spans="2:12" ht="23.1" hidden="1" customHeight="1" outlineLevel="1">
      <c r="B25" s="27"/>
      <c r="C25" s="219"/>
      <c r="D25" s="28"/>
      <c r="E25" s="28"/>
      <c r="F25" s="28"/>
      <c r="G25" s="28"/>
      <c r="H25" s="28"/>
      <c r="I25" s="28"/>
      <c r="J25" s="29"/>
    </row>
    <row r="26" spans="2:12" ht="23.1" hidden="1" customHeight="1" outlineLevel="1">
      <c r="B26" s="27"/>
      <c r="C26" s="219"/>
      <c r="D26" s="28"/>
      <c r="E26" s="28"/>
      <c r="F26" s="28"/>
      <c r="G26" s="28"/>
      <c r="H26" s="28"/>
      <c r="I26" s="28"/>
      <c r="J26" s="29"/>
    </row>
    <row r="27" spans="2:12" ht="23.1" hidden="1" customHeight="1" outlineLevel="1">
      <c r="B27" s="27"/>
      <c r="C27" s="219"/>
      <c r="D27" s="28"/>
      <c r="E27" s="28"/>
      <c r="F27" s="28"/>
      <c r="G27" s="28"/>
      <c r="H27" s="28"/>
      <c r="I27" s="28"/>
      <c r="J27" s="29"/>
    </row>
    <row r="28" spans="2:12" ht="23.1" hidden="1" customHeight="1" outlineLevel="1">
      <c r="B28" s="27"/>
      <c r="C28" s="219"/>
      <c r="D28" s="28"/>
      <c r="E28" s="28"/>
      <c r="F28" s="28"/>
      <c r="G28" s="28"/>
      <c r="H28" s="28"/>
      <c r="I28" s="28"/>
      <c r="J28" s="29"/>
    </row>
    <row r="29" spans="2:12" ht="23.1" hidden="1" customHeight="1" outlineLevel="1">
      <c r="B29" s="27"/>
      <c r="C29" s="219"/>
      <c r="D29" s="28"/>
      <c r="E29" s="28"/>
      <c r="F29" s="28"/>
      <c r="G29" s="28"/>
      <c r="H29" s="28"/>
      <c r="I29" s="28"/>
      <c r="J29" s="29"/>
    </row>
    <row r="30" spans="2:12" ht="23.1" hidden="1" customHeight="1" outlineLevel="1">
      <c r="B30" s="27"/>
      <c r="C30" s="219"/>
      <c r="D30" s="28"/>
      <c r="E30" s="28"/>
      <c r="F30" s="28"/>
      <c r="G30" s="28"/>
      <c r="H30" s="28"/>
      <c r="I30" s="28"/>
      <c r="J30" s="29"/>
    </row>
    <row r="31" spans="2:12" ht="23.1" hidden="1" customHeight="1" outlineLevel="1">
      <c r="B31" s="27"/>
      <c r="C31" s="219"/>
      <c r="D31" s="28"/>
      <c r="E31" s="28"/>
      <c r="F31" s="28"/>
      <c r="G31" s="28"/>
      <c r="H31" s="28"/>
      <c r="I31" s="28"/>
      <c r="J31" s="29"/>
    </row>
    <row r="32" spans="2:12" ht="23.1" hidden="1" customHeight="1" outlineLevel="1">
      <c r="B32" s="27"/>
      <c r="C32" s="219"/>
      <c r="D32" s="28"/>
      <c r="E32" s="28"/>
      <c r="F32" s="28"/>
      <c r="G32" s="28"/>
      <c r="H32" s="28"/>
      <c r="I32" s="28"/>
      <c r="J32" s="29"/>
    </row>
    <row r="33" spans="2:10" ht="23.1" hidden="1" customHeight="1" outlineLevel="1">
      <c r="B33" s="27"/>
      <c r="C33" s="219"/>
      <c r="D33" s="28"/>
      <c r="E33" s="28"/>
      <c r="F33" s="28"/>
      <c r="G33" s="28"/>
      <c r="H33" s="28"/>
      <c r="I33" s="28"/>
      <c r="J33" s="29"/>
    </row>
    <row r="34" spans="2:10" ht="23.1" hidden="1" customHeight="1" outlineLevel="1">
      <c r="B34" s="27"/>
      <c r="C34" s="219"/>
      <c r="D34" s="28"/>
      <c r="E34" s="28"/>
      <c r="F34" s="28"/>
      <c r="G34" s="28"/>
      <c r="H34" s="28"/>
      <c r="I34" s="28"/>
      <c r="J34" s="29"/>
    </row>
    <row r="35" spans="2:10" ht="23.1" hidden="1" customHeight="1" outlineLevel="1">
      <c r="B35" s="27"/>
      <c r="C35" s="219"/>
      <c r="D35" s="28"/>
      <c r="E35" s="28"/>
      <c r="F35" s="28"/>
      <c r="G35" s="28"/>
      <c r="H35" s="28"/>
      <c r="I35" s="28"/>
      <c r="J35" s="29"/>
    </row>
    <row r="36" spans="2:10" ht="23.1" hidden="1" customHeight="1" outlineLevel="1">
      <c r="B36" s="27"/>
      <c r="C36" s="219"/>
      <c r="D36" s="28"/>
      <c r="E36" s="28"/>
      <c r="F36" s="28"/>
      <c r="G36" s="28"/>
      <c r="H36" s="28"/>
      <c r="I36" s="28"/>
      <c r="J36" s="29"/>
    </row>
    <row r="37" spans="2:10" ht="23.1" hidden="1" customHeight="1" outlineLevel="1">
      <c r="B37" s="27"/>
      <c r="C37" s="219"/>
      <c r="D37" s="28"/>
      <c r="E37" s="28"/>
      <c r="F37" s="28"/>
      <c r="G37" s="28"/>
      <c r="H37" s="28"/>
      <c r="I37" s="28"/>
      <c r="J37" s="29"/>
    </row>
    <row r="38" spans="2:10" ht="23.1" hidden="1" customHeight="1" outlineLevel="1">
      <c r="B38" s="27"/>
      <c r="C38" s="219"/>
      <c r="D38" s="28"/>
      <c r="E38" s="28"/>
      <c r="F38" s="28"/>
      <c r="G38" s="28"/>
      <c r="H38" s="28"/>
      <c r="I38" s="28"/>
      <c r="J38" s="29"/>
    </row>
    <row r="39" spans="2:10" ht="23.1" hidden="1" customHeight="1" outlineLevel="1">
      <c r="B39" s="27"/>
      <c r="C39" s="219"/>
      <c r="D39" s="28"/>
      <c r="E39" s="28"/>
      <c r="F39" s="28"/>
      <c r="G39" s="28"/>
      <c r="H39" s="28"/>
      <c r="I39" s="28"/>
      <c r="J39" s="29"/>
    </row>
    <row r="40" spans="2:10" ht="23.1" hidden="1" customHeight="1" outlineLevel="1">
      <c r="B40" s="27"/>
      <c r="C40" s="219"/>
      <c r="D40" s="28"/>
      <c r="E40" s="28"/>
      <c r="F40" s="28"/>
      <c r="G40" s="28"/>
      <c r="H40" s="28"/>
      <c r="I40" s="28"/>
      <c r="J40" s="29"/>
    </row>
    <row r="41" spans="2:10" ht="23.1" hidden="1" customHeight="1" outlineLevel="1">
      <c r="B41" s="27"/>
      <c r="C41" s="219"/>
      <c r="D41" s="28"/>
      <c r="E41" s="28"/>
      <c r="F41" s="28"/>
      <c r="G41" s="28"/>
      <c r="H41" s="28"/>
      <c r="I41" s="28"/>
      <c r="J41" s="29"/>
    </row>
    <row r="42" spans="2:10" ht="23.1" hidden="1" customHeight="1" outlineLevel="1">
      <c r="B42" s="27"/>
      <c r="C42" s="219"/>
      <c r="D42" s="28"/>
      <c r="E42" s="28"/>
      <c r="F42" s="28"/>
      <c r="G42" s="28"/>
      <c r="H42" s="28"/>
      <c r="I42" s="28"/>
      <c r="J42" s="29"/>
    </row>
    <row r="43" spans="2:10" ht="23.1" hidden="1" customHeight="1" outlineLevel="1">
      <c r="B43" s="27"/>
      <c r="C43" s="219"/>
      <c r="D43" s="28"/>
      <c r="E43" s="28"/>
      <c r="F43" s="28"/>
      <c r="G43" s="28"/>
      <c r="H43" s="28"/>
      <c r="I43" s="28"/>
      <c r="J43" s="29"/>
    </row>
    <row r="44" spans="2:10" ht="23.1" hidden="1" customHeight="1" outlineLevel="1">
      <c r="B44" s="27"/>
      <c r="C44" s="219"/>
      <c r="D44" s="28"/>
      <c r="E44" s="28"/>
      <c r="F44" s="28"/>
      <c r="G44" s="28"/>
      <c r="H44" s="28"/>
      <c r="I44" s="28"/>
      <c r="J44" s="29"/>
    </row>
    <row r="45" spans="2:10" ht="23.1" hidden="1" customHeight="1" outlineLevel="1">
      <c r="B45" s="27"/>
      <c r="C45" s="219"/>
      <c r="D45" s="28"/>
      <c r="E45" s="28"/>
      <c r="F45" s="28"/>
      <c r="G45" s="28"/>
      <c r="H45" s="28"/>
      <c r="I45" s="28"/>
      <c r="J45" s="29"/>
    </row>
    <row r="46" spans="2:10" ht="23.1" hidden="1" customHeight="1" outlineLevel="1">
      <c r="B46" s="27"/>
      <c r="C46" s="219"/>
      <c r="D46" s="28"/>
      <c r="E46" s="28"/>
      <c r="F46" s="28"/>
      <c r="G46" s="28"/>
      <c r="H46" s="28"/>
      <c r="I46" s="28"/>
      <c r="J46" s="29"/>
    </row>
    <row r="47" spans="2:10" ht="23.1" hidden="1" customHeight="1" outlineLevel="1">
      <c r="B47" s="27"/>
      <c r="C47" s="219"/>
      <c r="D47" s="28"/>
      <c r="E47" s="28"/>
      <c r="F47" s="28"/>
      <c r="G47" s="28"/>
      <c r="H47" s="28"/>
      <c r="I47" s="28"/>
      <c r="J47" s="29"/>
    </row>
    <row r="48" spans="2:10" ht="23.1" hidden="1" customHeight="1" outlineLevel="1">
      <c r="B48" s="27"/>
      <c r="C48" s="219"/>
      <c r="D48" s="28"/>
      <c r="E48" s="28"/>
      <c r="F48" s="28"/>
      <c r="G48" s="28"/>
      <c r="H48" s="28"/>
      <c r="I48" s="28"/>
      <c r="J48" s="29"/>
    </row>
    <row r="49" spans="2:14" ht="23.1" hidden="1" customHeight="1" outlineLevel="1">
      <c r="B49" s="27"/>
      <c r="C49" s="219"/>
      <c r="D49" s="28"/>
      <c r="E49" s="28"/>
      <c r="F49" s="28"/>
      <c r="G49" s="28"/>
      <c r="H49" s="28"/>
      <c r="I49" s="28"/>
      <c r="J49" s="29"/>
    </row>
    <row r="50" spans="2:14" ht="23.1" hidden="1" customHeight="1" outlineLevel="1">
      <c r="B50" s="27"/>
      <c r="C50" s="219"/>
      <c r="D50" s="28"/>
      <c r="E50" s="28"/>
      <c r="F50" s="28"/>
      <c r="G50" s="28"/>
      <c r="H50" s="28"/>
      <c r="I50" s="28"/>
      <c r="J50" s="29"/>
    </row>
    <row r="51" spans="2:14" ht="23.1" hidden="1" customHeight="1" outlineLevel="1">
      <c r="B51" s="27"/>
      <c r="C51" s="219"/>
      <c r="D51" s="28"/>
      <c r="E51" s="28"/>
      <c r="F51" s="28"/>
      <c r="G51" s="28"/>
      <c r="H51" s="28"/>
      <c r="I51" s="28"/>
      <c r="J51" s="29"/>
    </row>
    <row r="52" spans="2:14" ht="23.1" hidden="1" customHeight="1" outlineLevel="1">
      <c r="B52" s="27"/>
      <c r="C52" s="219"/>
      <c r="D52" s="28"/>
      <c r="E52" s="28"/>
      <c r="F52" s="28"/>
      <c r="G52" s="28"/>
      <c r="H52" s="28"/>
      <c r="I52" s="28"/>
      <c r="J52" s="29"/>
    </row>
    <row r="53" spans="2:14" ht="23.1" hidden="1" customHeight="1" outlineLevel="1">
      <c r="B53" s="27"/>
      <c r="C53" s="219"/>
      <c r="D53" s="28"/>
      <c r="E53" s="28"/>
      <c r="F53" s="28"/>
      <c r="G53" s="28"/>
      <c r="H53" s="28"/>
      <c r="I53" s="28"/>
      <c r="J53" s="29"/>
    </row>
    <row r="54" spans="2:14" ht="23.1" hidden="1" customHeight="1" outlineLevel="1">
      <c r="B54" s="27"/>
      <c r="C54" s="219"/>
      <c r="D54" s="28"/>
      <c r="E54" s="28"/>
      <c r="F54" s="28"/>
      <c r="G54" s="28"/>
      <c r="H54" s="28"/>
      <c r="I54" s="28"/>
      <c r="J54" s="29"/>
    </row>
    <row r="55" spans="2:14" ht="23.1" hidden="1" customHeight="1" outlineLevel="1">
      <c r="B55" s="27"/>
      <c r="C55" s="219"/>
      <c r="D55" s="28"/>
      <c r="E55" s="28"/>
      <c r="F55" s="28"/>
      <c r="G55" s="28"/>
      <c r="H55" s="28"/>
      <c r="I55" s="28"/>
      <c r="J55" s="29"/>
    </row>
    <row r="56" spans="2:14" ht="23.1" hidden="1" customHeight="1" outlineLevel="1">
      <c r="B56" s="27"/>
      <c r="C56" s="219"/>
      <c r="D56" s="28"/>
      <c r="E56" s="28"/>
      <c r="F56" s="28"/>
      <c r="G56" s="28"/>
      <c r="H56" s="28"/>
      <c r="I56" s="28"/>
      <c r="J56" s="29"/>
    </row>
    <row r="57" spans="2:14" ht="23.1" hidden="1" customHeight="1" outlineLevel="1">
      <c r="B57" s="27"/>
      <c r="C57" s="219"/>
      <c r="D57" s="28"/>
      <c r="E57" s="28"/>
      <c r="F57" s="28"/>
      <c r="G57" s="28"/>
      <c r="H57" s="28"/>
      <c r="I57" s="28"/>
      <c r="J57" s="29"/>
    </row>
    <row r="58" spans="2:14" collapsed="1">
      <c r="B58" s="31"/>
      <c r="C58" s="32"/>
      <c r="D58" s="32"/>
      <c r="E58" s="32"/>
      <c r="F58" s="32"/>
      <c r="G58" s="32"/>
      <c r="H58" s="32"/>
      <c r="I58" s="32"/>
      <c r="J58" s="33"/>
    </row>
    <row r="59" spans="2:14" s="12" customFormat="1" ht="7.15" customHeight="1">
      <c r="N59" s="22"/>
    </row>
    <row r="60" spans="2:14" s="1" customFormat="1" ht="22.9" customHeight="1">
      <c r="B60" s="13"/>
      <c r="C60" s="13"/>
      <c r="D60" s="14"/>
      <c r="E60" s="15"/>
      <c r="F60" s="15"/>
      <c r="G60" s="15"/>
      <c r="H60" s="13"/>
      <c r="I60" s="13"/>
      <c r="J60" s="13"/>
      <c r="N60" s="22"/>
    </row>
  </sheetData>
  <sheetProtection algorithmName="SHA-512" hashValue="pi9DNeR10gHXHSeJyC8DNKx3nq4GTpF8TbGHFcTFgpPkFPCmtg5VUAVwpoZdfgFAOq8VT9frmf3s0+81AMjqDA==" saltValue="eZUwBfuCFMLsgq/mk4Fx/Q==" spinCount="100000" sheet="1" objects="1" scenarios="1" formatRows="0"/>
  <mergeCells count="1">
    <mergeCell ref="G17:H17"/>
  </mergeCells>
  <phoneticPr fontId="2" type="noConversion"/>
  <dataValidations count="1">
    <dataValidation type="whole" allowBlank="1" showErrorMessage="1" errorTitle="Define score value!" error="Write number between 0 and 10." sqref="I8:I15" xr:uid="{4C834BEB-49F0-43BB-89B5-9F12B3802303}">
      <formula1>0</formula1>
      <formula2>10</formula2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scale="79" orientation="landscape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CB2FF-09ED-41E0-BE65-36AF7E8D6EB3}">
  <sheetPr codeName="Sheet2">
    <pageSetUpPr fitToPage="1"/>
  </sheetPr>
  <dimension ref="A1:N28"/>
  <sheetViews>
    <sheetView showGridLines="0" showRowColHeaders="0" workbookViewId="0">
      <pane ySplit="4" topLeftCell="A5" activePane="bottomLeft" state="frozen"/>
      <selection pane="bottomLeft" activeCell="A5" sqref="A5"/>
    </sheetView>
  </sheetViews>
  <sheetFormatPr defaultRowHeight="15" outlineLevelRow="1"/>
  <cols>
    <col min="1" max="2" width="3.7109375" style="49" customWidth="1"/>
    <col min="3" max="3" width="9.28515625" style="49" customWidth="1"/>
    <col min="4" max="4" width="25.7109375" style="168" customWidth="1"/>
    <col min="5" max="6" width="41.5703125" style="51" customWidth="1"/>
    <col min="7" max="7" width="41.5703125" style="49" customWidth="1"/>
    <col min="8" max="8" width="3.7109375" style="49" customWidth="1"/>
    <col min="9" max="9" width="2.7109375" style="49" customWidth="1"/>
    <col min="10" max="10" width="8.7109375" style="49" customWidth="1"/>
    <col min="11" max="16384" width="9.140625" style="49"/>
  </cols>
  <sheetData>
    <row r="1" spans="1:14" s="1" customFormat="1" ht="6.75" customHeight="1">
      <c r="C1" s="2"/>
      <c r="F1" s="3"/>
      <c r="G1" s="3"/>
    </row>
    <row r="2" spans="1:14" s="4" customFormat="1" ht="20.100000000000001" customHeight="1">
      <c r="B2" s="30"/>
      <c r="C2" s="134" t="s">
        <v>239</v>
      </c>
      <c r="D2" s="5"/>
      <c r="E2" s="5"/>
      <c r="F2" s="16"/>
      <c r="G2" s="6"/>
      <c r="H2" s="6"/>
      <c r="I2" s="8"/>
      <c r="J2" s="8"/>
      <c r="K2" s="8"/>
      <c r="L2" s="8"/>
      <c r="M2" s="8"/>
      <c r="N2" s="8"/>
    </row>
    <row r="3" spans="1:14" s="149" customFormat="1" ht="24" customHeight="1">
      <c r="B3" s="150"/>
      <c r="C3" s="151" t="s">
        <v>249</v>
      </c>
      <c r="D3" s="152"/>
      <c r="E3" s="152"/>
      <c r="F3" s="153"/>
      <c r="G3" s="154"/>
      <c r="H3" s="154"/>
      <c r="I3" s="156"/>
      <c r="J3" s="156"/>
      <c r="K3" s="156"/>
      <c r="L3" s="156"/>
      <c r="M3" s="156"/>
      <c r="N3" s="156"/>
    </row>
    <row r="4" spans="1:14" s="1" customFormat="1" ht="4.9000000000000004" customHeight="1">
      <c r="A4" s="11"/>
      <c r="B4" s="11"/>
      <c r="C4" s="11"/>
      <c r="D4" s="11"/>
      <c r="E4" s="11"/>
      <c r="F4" s="17"/>
      <c r="G4" s="11"/>
      <c r="H4" s="11"/>
      <c r="I4" s="11"/>
      <c r="J4" s="11"/>
      <c r="K4" s="11"/>
      <c r="L4" s="11"/>
      <c r="M4" s="11"/>
      <c r="N4" s="11"/>
    </row>
    <row r="5" spans="1:14" s="1" customFormat="1" ht="4.9000000000000004" customHeight="1">
      <c r="A5" s="11"/>
      <c r="B5" s="11"/>
      <c r="C5" s="11"/>
      <c r="D5" s="11"/>
      <c r="E5" s="11"/>
      <c r="F5" s="17"/>
      <c r="G5" s="11"/>
      <c r="H5" s="11"/>
      <c r="I5" s="11"/>
      <c r="J5" s="11"/>
      <c r="K5" s="11"/>
      <c r="L5" s="11"/>
      <c r="M5" s="11"/>
      <c r="N5" s="11"/>
    </row>
    <row r="6" spans="1:14">
      <c r="B6" s="73"/>
      <c r="C6" s="74"/>
      <c r="D6" s="75"/>
      <c r="E6" s="76"/>
      <c r="F6" s="76"/>
      <c r="G6" s="74"/>
      <c r="H6" s="77"/>
    </row>
    <row r="7" spans="1:14" ht="24.95" customHeight="1">
      <c r="B7" s="78"/>
      <c r="C7" s="57" t="s">
        <v>104</v>
      </c>
      <c r="D7" s="62" t="s">
        <v>270</v>
      </c>
      <c r="E7" s="98" t="s">
        <v>185</v>
      </c>
      <c r="F7" s="98" t="s">
        <v>133</v>
      </c>
      <c r="G7" s="98" t="s">
        <v>133</v>
      </c>
      <c r="H7" s="79"/>
    </row>
    <row r="8" spans="1:14" ht="99.95" customHeight="1">
      <c r="B8" s="78"/>
      <c r="C8" s="55" t="s">
        <v>35</v>
      </c>
      <c r="D8" s="166" t="s">
        <v>271</v>
      </c>
      <c r="E8" s="169" t="s">
        <v>81</v>
      </c>
      <c r="F8" s="56"/>
      <c r="G8" s="56"/>
      <c r="H8" s="79"/>
    </row>
    <row r="9" spans="1:14" ht="99.95" customHeight="1">
      <c r="B9" s="78"/>
      <c r="C9" s="55" t="s">
        <v>36</v>
      </c>
      <c r="D9" s="166" t="s">
        <v>272</v>
      </c>
      <c r="E9" s="169" t="s">
        <v>269</v>
      </c>
      <c r="F9" s="56"/>
      <c r="G9" s="56"/>
      <c r="H9" s="79"/>
    </row>
    <row r="10" spans="1:14" ht="99.95" customHeight="1">
      <c r="B10" s="78"/>
      <c r="C10" s="55" t="s">
        <v>99</v>
      </c>
      <c r="D10" s="166"/>
      <c r="E10" s="169"/>
      <c r="F10" s="56"/>
      <c r="G10" s="56"/>
      <c r="H10" s="79"/>
    </row>
    <row r="11" spans="1:14" ht="99.95" customHeight="1">
      <c r="B11" s="78"/>
      <c r="C11" s="55" t="s">
        <v>100</v>
      </c>
      <c r="D11" s="166"/>
      <c r="E11" s="169"/>
      <c r="F11" s="56"/>
      <c r="G11" s="56"/>
      <c r="H11" s="79"/>
    </row>
    <row r="12" spans="1:14" ht="99.95" customHeight="1">
      <c r="B12" s="78"/>
      <c r="C12" s="55"/>
      <c r="D12" s="166"/>
      <c r="E12" s="169"/>
      <c r="F12" s="56"/>
      <c r="G12" s="56"/>
      <c r="H12" s="79"/>
    </row>
    <row r="13" spans="1:14" ht="99.95" customHeight="1" outlineLevel="1">
      <c r="B13" s="78"/>
      <c r="C13" s="55"/>
      <c r="D13" s="166"/>
      <c r="E13" s="169"/>
      <c r="F13" s="56"/>
      <c r="G13" s="113"/>
      <c r="H13" s="79"/>
    </row>
    <row r="14" spans="1:14" ht="99.95" customHeight="1" outlineLevel="1">
      <c r="B14" s="78"/>
      <c r="C14" s="55"/>
      <c r="D14" s="166"/>
      <c r="E14" s="169"/>
      <c r="F14" s="56"/>
      <c r="G14" s="113"/>
      <c r="H14" s="79"/>
    </row>
    <row r="15" spans="1:14" ht="99.95" customHeight="1" outlineLevel="1">
      <c r="B15" s="78"/>
      <c r="C15" s="55"/>
      <c r="D15" s="166"/>
      <c r="E15" s="169"/>
      <c r="F15" s="56"/>
      <c r="G15" s="113"/>
      <c r="H15" s="79"/>
    </row>
    <row r="16" spans="1:14" ht="99.95" customHeight="1" outlineLevel="1">
      <c r="B16" s="78"/>
      <c r="C16" s="55"/>
      <c r="D16" s="166"/>
      <c r="E16" s="169"/>
      <c r="F16" s="56"/>
      <c r="G16" s="113"/>
      <c r="H16" s="79"/>
    </row>
    <row r="17" spans="2:8" ht="99.95" customHeight="1" outlineLevel="1">
      <c r="B17" s="78"/>
      <c r="C17" s="55"/>
      <c r="D17" s="166"/>
      <c r="E17" s="169"/>
      <c r="F17" s="56"/>
      <c r="G17" s="113"/>
      <c r="H17" s="79"/>
    </row>
    <row r="18" spans="2:8" ht="99.95" customHeight="1" outlineLevel="1">
      <c r="B18" s="78"/>
      <c r="C18" s="55"/>
      <c r="D18" s="166"/>
      <c r="E18" s="169"/>
      <c r="F18" s="56"/>
      <c r="G18" s="113"/>
      <c r="H18" s="79"/>
    </row>
    <row r="19" spans="2:8" ht="99.95" customHeight="1" outlineLevel="1">
      <c r="B19" s="78"/>
      <c r="C19" s="55"/>
      <c r="D19" s="166"/>
      <c r="E19" s="169"/>
      <c r="F19" s="56"/>
      <c r="G19" s="113"/>
      <c r="H19" s="79"/>
    </row>
    <row r="20" spans="2:8" ht="99.95" customHeight="1" outlineLevel="1">
      <c r="B20" s="78"/>
      <c r="C20" s="55"/>
      <c r="D20" s="166"/>
      <c r="E20" s="169"/>
      <c r="F20" s="56"/>
      <c r="G20" s="113"/>
      <c r="H20" s="79"/>
    </row>
    <row r="21" spans="2:8" ht="99.95" customHeight="1" outlineLevel="1">
      <c r="B21" s="78"/>
      <c r="C21" s="55"/>
      <c r="D21" s="166"/>
      <c r="E21" s="169"/>
      <c r="F21" s="56"/>
      <c r="G21" s="113"/>
      <c r="H21" s="79"/>
    </row>
    <row r="22" spans="2:8" ht="99.95" customHeight="1" outlineLevel="1">
      <c r="B22" s="78"/>
      <c r="C22" s="55"/>
      <c r="D22" s="166"/>
      <c r="E22" s="169"/>
      <c r="F22" s="56"/>
      <c r="G22" s="113"/>
      <c r="H22" s="79"/>
    </row>
    <row r="23" spans="2:8" ht="99.95" customHeight="1" outlineLevel="1">
      <c r="B23" s="78"/>
      <c r="C23" s="55"/>
      <c r="D23" s="166"/>
      <c r="E23" s="169"/>
      <c r="F23" s="56"/>
      <c r="G23" s="113"/>
      <c r="H23" s="79"/>
    </row>
    <row r="24" spans="2:8" ht="99.95" customHeight="1" outlineLevel="1">
      <c r="B24" s="78"/>
      <c r="C24" s="55"/>
      <c r="D24" s="166"/>
      <c r="E24" s="169"/>
      <c r="F24" s="56"/>
      <c r="G24" s="113"/>
      <c r="H24" s="79"/>
    </row>
    <row r="25" spans="2:8" ht="99.95" customHeight="1" outlineLevel="1">
      <c r="B25" s="78"/>
      <c r="C25" s="55"/>
      <c r="D25" s="166"/>
      <c r="E25" s="169"/>
      <c r="F25" s="56"/>
      <c r="G25" s="113"/>
      <c r="H25" s="79"/>
    </row>
    <row r="26" spans="2:8" ht="99.95" customHeight="1" outlineLevel="1">
      <c r="B26" s="78"/>
      <c r="C26" s="55"/>
      <c r="D26" s="166"/>
      <c r="E26" s="169"/>
      <c r="F26" s="56"/>
      <c r="G26" s="113"/>
      <c r="H26" s="79"/>
    </row>
    <row r="27" spans="2:8" ht="99.95" customHeight="1" outlineLevel="1">
      <c r="B27" s="78"/>
      <c r="C27" s="55"/>
      <c r="D27" s="166"/>
      <c r="E27" s="169"/>
      <c r="F27" s="56"/>
      <c r="G27" s="113"/>
      <c r="H27" s="79"/>
    </row>
    <row r="28" spans="2:8">
      <c r="B28" s="81"/>
      <c r="C28" s="82"/>
      <c r="D28" s="167"/>
      <c r="E28" s="83"/>
      <c r="F28" s="83"/>
      <c r="G28" s="82"/>
      <c r="H28" s="84"/>
    </row>
  </sheetData>
  <dataValidations count="1">
    <dataValidation type="list" allowBlank="1" showInputMessage="1" showErrorMessage="1" sqref="C8:C27" xr:uid="{15B77743-B6A9-4053-9320-339A23879860}">
      <formula1>"S1,S2,S3,S4,S5"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scale="7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9AF63-F048-4DE9-89F0-765173876ACD}">
  <sheetPr codeName="Sheet3">
    <pageSetUpPr fitToPage="1"/>
  </sheetPr>
  <dimension ref="A1:S149"/>
  <sheetViews>
    <sheetView showGridLines="0" showRowColHeaders="0" workbookViewId="0">
      <pane ySplit="4" topLeftCell="A5" activePane="bottomLeft" state="frozen"/>
      <selection pane="bottomLeft" activeCell="A5" sqref="A5"/>
    </sheetView>
  </sheetViews>
  <sheetFormatPr defaultRowHeight="15" outlineLevelRow="1"/>
  <cols>
    <col min="1" max="2" width="3.7109375" style="49" customWidth="1"/>
    <col min="3" max="3" width="14.140625" style="49" bestFit="1" customWidth="1"/>
    <col min="4" max="4" width="15.7109375" style="54" customWidth="1"/>
    <col min="5" max="5" width="45.7109375" style="51" customWidth="1"/>
    <col min="6" max="6" width="40.7109375" style="51" customWidth="1"/>
    <col min="7" max="8" width="9.7109375" style="49" customWidth="1"/>
    <col min="9" max="9" width="10.7109375" style="49" customWidth="1"/>
    <col min="10" max="10" width="13.28515625" style="49" customWidth="1"/>
    <col min="11" max="11" width="3.7109375" style="49" customWidth="1"/>
    <col min="12" max="12" width="2.7109375" style="49" customWidth="1"/>
    <col min="13" max="13" width="10.5703125" style="49" bestFit="1" customWidth="1"/>
    <col min="14" max="14" width="8.7109375" style="49" customWidth="1"/>
    <col min="15" max="16384" width="9.140625" style="49"/>
  </cols>
  <sheetData>
    <row r="1" spans="1:18" s="1" customFormat="1" ht="6.75" customHeight="1">
      <c r="C1" s="2"/>
      <c r="F1" s="3"/>
      <c r="G1" s="3"/>
      <c r="H1" s="3"/>
      <c r="I1" s="3"/>
    </row>
    <row r="2" spans="1:18" s="4" customFormat="1" ht="20.100000000000001" customHeight="1">
      <c r="B2" s="30"/>
      <c r="C2" s="134" t="s">
        <v>239</v>
      </c>
      <c r="D2" s="5"/>
      <c r="E2" s="5"/>
      <c r="F2" s="16"/>
      <c r="G2" s="6"/>
      <c r="H2" s="6"/>
      <c r="I2" s="6"/>
      <c r="J2" s="6"/>
      <c r="K2" s="6"/>
      <c r="L2" s="8"/>
      <c r="M2" s="8"/>
      <c r="N2" s="8"/>
      <c r="O2" s="8"/>
      <c r="P2" s="8"/>
      <c r="Q2" s="8"/>
      <c r="R2" s="8"/>
    </row>
    <row r="3" spans="1:18" s="149" customFormat="1" ht="24" customHeight="1">
      <c r="B3" s="150"/>
      <c r="C3" s="151" t="s">
        <v>251</v>
      </c>
      <c r="D3" s="152"/>
      <c r="E3" s="152"/>
      <c r="F3" s="153"/>
      <c r="G3" s="154"/>
      <c r="H3" s="154"/>
      <c r="I3" s="154"/>
      <c r="J3" s="154"/>
      <c r="K3" s="154"/>
      <c r="L3" s="156"/>
      <c r="M3" s="156"/>
      <c r="N3" s="156"/>
      <c r="O3" s="156"/>
      <c r="P3" s="156"/>
      <c r="Q3" s="156"/>
      <c r="R3" s="156"/>
    </row>
    <row r="4" spans="1:18" s="1" customFormat="1" ht="4.9000000000000004" customHeight="1">
      <c r="A4" s="11"/>
      <c r="B4" s="11"/>
      <c r="C4" s="11"/>
      <c r="D4" s="11"/>
      <c r="E4" s="11"/>
      <c r="F4" s="17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1" customFormat="1" ht="4.9000000000000004" customHeight="1">
      <c r="A5" s="11"/>
      <c r="B5" s="11"/>
      <c r="C5" s="11"/>
      <c r="D5" s="11"/>
      <c r="E5" s="11"/>
      <c r="F5" s="17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ht="9.9499999999999993" customHeight="1">
      <c r="B6" s="73"/>
      <c r="C6" s="74"/>
      <c r="D6" s="75"/>
      <c r="E6" s="76"/>
      <c r="F6" s="76"/>
      <c r="G6" s="74"/>
      <c r="H6" s="74"/>
      <c r="I6" s="74"/>
      <c r="J6" s="74"/>
      <c r="K6" s="77"/>
    </row>
    <row r="7" spans="1:18" ht="23.25">
      <c r="B7" s="78"/>
      <c r="C7" s="208" t="str">
        <f>"5S " &amp; E9 &amp; " Area Audit"</f>
        <v>5S Office Area Audit</v>
      </c>
      <c r="D7" s="209"/>
      <c r="E7" s="209"/>
      <c r="F7" s="209"/>
      <c r="G7" s="209"/>
      <c r="H7" s="209"/>
      <c r="I7" s="209"/>
      <c r="J7" s="210"/>
      <c r="K7" s="86"/>
    </row>
    <row r="8" spans="1:18" ht="8.1" customHeight="1">
      <c r="B8" s="87"/>
      <c r="C8" s="85"/>
      <c r="D8" s="85"/>
      <c r="E8" s="85"/>
      <c r="F8" s="85"/>
      <c r="G8" s="85"/>
      <c r="H8" s="85"/>
      <c r="I8" s="85"/>
      <c r="J8" s="85"/>
      <c r="K8" s="86"/>
    </row>
    <row r="9" spans="1:18" ht="27" customHeight="1">
      <c r="B9" s="78"/>
      <c r="C9" s="99" t="s">
        <v>14</v>
      </c>
      <c r="D9" s="100" t="s">
        <v>108</v>
      </c>
      <c r="E9" s="67" t="s">
        <v>47</v>
      </c>
      <c r="F9" s="85"/>
      <c r="G9" s="85"/>
      <c r="H9" s="85"/>
      <c r="I9" s="85"/>
      <c r="J9" s="99" t="s">
        <v>88</v>
      </c>
      <c r="K9" s="86"/>
    </row>
    <row r="10" spans="1:18" ht="27" customHeight="1">
      <c r="B10" s="78"/>
      <c r="C10" s="101">
        <v>44636</v>
      </c>
      <c r="D10" s="102" t="s">
        <v>107</v>
      </c>
      <c r="E10" s="103" t="s">
        <v>266</v>
      </c>
      <c r="F10" s="85"/>
      <c r="G10" s="85"/>
      <c r="H10" s="85"/>
      <c r="I10" s="85"/>
      <c r="J10" s="104">
        <f>SUM(H16:H199)</f>
        <v>92</v>
      </c>
      <c r="K10" s="86"/>
    </row>
    <row r="11" spans="1:18" ht="8.1" customHeight="1">
      <c r="B11" s="78"/>
      <c r="C11" s="109"/>
      <c r="D11" s="110"/>
      <c r="E11" s="108"/>
      <c r="F11" s="85"/>
      <c r="G11" s="85"/>
      <c r="H11" s="85"/>
      <c r="I11" s="85"/>
      <c r="J11" s="111"/>
      <c r="K11" s="86"/>
    </row>
    <row r="12" spans="1:18" ht="27" customHeight="1">
      <c r="B12" s="78"/>
      <c r="C12" s="105" t="s">
        <v>134</v>
      </c>
      <c r="D12" s="106" t="s">
        <v>16</v>
      </c>
      <c r="E12" s="107" t="s">
        <v>159</v>
      </c>
      <c r="F12" s="85"/>
      <c r="G12" s="85"/>
      <c r="H12" s="85"/>
      <c r="I12" s="85"/>
      <c r="J12" s="106" t="s">
        <v>95</v>
      </c>
      <c r="K12" s="86"/>
    </row>
    <row r="13" spans="1:18" ht="27" customHeight="1">
      <c r="B13" s="78"/>
      <c r="C13" s="96" t="str">
        <f>IFERROR(IF(ISNUMBER(C10),IF(C12="Month",INDEX(monthsList,MONTH(C10),1),IF(MONTH(C10)&lt;4,"Q1",IF(MONTH(C10)&lt;7,"Q2",IF(MONTH(C10)&lt;10,"Q3","Q4")))),""),"")</f>
        <v>March</v>
      </c>
      <c r="D13" s="100" t="s">
        <v>15</v>
      </c>
      <c r="E13" s="67" t="s">
        <v>165</v>
      </c>
      <c r="F13" s="85"/>
      <c r="G13" s="85"/>
      <c r="H13" s="85"/>
      <c r="I13" s="85"/>
      <c r="J13" s="97">
        <f>IFERROR(ROUND(J10/(COUNT(H16:H199)*maxscore),2),"")</f>
        <v>0.84</v>
      </c>
      <c r="K13" s="86"/>
      <c r="L13" s="51"/>
      <c r="M13" s="51"/>
      <c r="N13" s="51"/>
      <c r="O13" s="51"/>
    </row>
    <row r="14" spans="1:18" ht="8.1" customHeight="1">
      <c r="B14" s="87"/>
      <c r="C14" s="85"/>
      <c r="D14" s="85"/>
      <c r="E14" s="85"/>
      <c r="F14" s="85"/>
      <c r="G14" s="85"/>
      <c r="H14" s="85"/>
      <c r="I14" s="85"/>
      <c r="J14" s="85"/>
      <c r="K14" s="86"/>
      <c r="L14" s="52"/>
      <c r="M14" s="52"/>
      <c r="N14" s="52"/>
    </row>
    <row r="15" spans="1:18" ht="26.1" customHeight="1">
      <c r="B15" s="78"/>
      <c r="C15" s="95" t="s">
        <v>288</v>
      </c>
      <c r="D15" s="112" t="s">
        <v>130</v>
      </c>
      <c r="E15" s="58" t="s">
        <v>92</v>
      </c>
      <c r="F15" s="58" t="s">
        <v>39</v>
      </c>
      <c r="G15" s="59" t="s">
        <v>34</v>
      </c>
      <c r="H15" s="59" t="s">
        <v>69</v>
      </c>
      <c r="I15" s="60" t="s">
        <v>147</v>
      </c>
      <c r="J15" s="61" t="s">
        <v>44</v>
      </c>
      <c r="K15" s="86"/>
    </row>
    <row r="16" spans="1:18" ht="24.95" customHeight="1">
      <c r="B16" s="78"/>
      <c r="C16" s="71" t="str">
        <f>IF(LEN(E16)&gt;0,"1." &amp; COUNTA($E$16:E16),"")</f>
        <v>1.1</v>
      </c>
      <c r="D16" s="68" t="s">
        <v>78</v>
      </c>
      <c r="E16" s="69" t="s">
        <v>81</v>
      </c>
      <c r="F16" s="69" t="s">
        <v>268</v>
      </c>
      <c r="G16" s="55" t="s">
        <v>71</v>
      </c>
      <c r="H16" s="72">
        <f>IFERROR(IF(OR(LEN(E16)=0,LEN(INDEX( scale[], MATCH(G16,scalename,0),3))=0),"",INDEX( scale[], MATCH(G16,scalename,0),3)),"")</f>
        <v>1</v>
      </c>
      <c r="I16" s="211">
        <f>SUM(H16:H21)</f>
        <v>19</v>
      </c>
      <c r="J16" s="213">
        <f>IFERROR(SUM(H16:H21)/(maxscore*(COUNT(H16:H21))),"")</f>
        <v>0.76</v>
      </c>
      <c r="K16" s="86"/>
    </row>
    <row r="17" spans="2:19" ht="24.95" customHeight="1">
      <c r="B17" s="78"/>
      <c r="C17" s="71" t="str">
        <f>IF(LEN(E17)&gt;0,"1." &amp; COUNTA($E$16:E17),"")</f>
        <v>1.2</v>
      </c>
      <c r="D17" s="68" t="s">
        <v>78</v>
      </c>
      <c r="E17" s="69" t="s">
        <v>148</v>
      </c>
      <c r="F17" s="69"/>
      <c r="G17" s="55" t="s">
        <v>74</v>
      </c>
      <c r="H17" s="72">
        <f>IFERROR(IF(OR(LEN(E17)=0,LEN(INDEX( scale[], MATCH(G17,scalename,0),3))=0),"",INDEX( scale[], MATCH(G17,scalename,0),3)),"")</f>
        <v>5</v>
      </c>
      <c r="I17" s="211"/>
      <c r="J17" s="213"/>
      <c r="K17" s="86"/>
    </row>
    <row r="18" spans="2:19" ht="24.95" customHeight="1">
      <c r="B18" s="78"/>
      <c r="C18" s="71" t="str">
        <f>IF(LEN(E18)&gt;0,"1." &amp; COUNTA($E$16:E18),"")</f>
        <v>1.3</v>
      </c>
      <c r="D18" s="68" t="s">
        <v>79</v>
      </c>
      <c r="E18" s="69" t="s">
        <v>82</v>
      </c>
      <c r="F18" s="69"/>
      <c r="G18" s="55" t="s">
        <v>73</v>
      </c>
      <c r="H18" s="72">
        <f>IFERROR(IF(OR(LEN(E18)=0,LEN(INDEX( scale[], MATCH(G18,scalename,0),3))=0),"",INDEX( scale[], MATCH(G18,scalename,0),3)),"")</f>
        <v>4</v>
      </c>
      <c r="I18" s="211"/>
      <c r="J18" s="213"/>
      <c r="K18" s="86"/>
    </row>
    <row r="19" spans="2:19" ht="24.95" customHeight="1">
      <c r="B19" s="78"/>
      <c r="C19" s="71" t="str">
        <f>IF(LEN(E19)&gt;0,"1." &amp; COUNTA($E$16:E19),"")</f>
        <v>1.4</v>
      </c>
      <c r="D19" s="68" t="s">
        <v>79</v>
      </c>
      <c r="E19" s="69" t="s">
        <v>1</v>
      </c>
      <c r="F19" s="69"/>
      <c r="G19" s="55" t="s">
        <v>38</v>
      </c>
      <c r="H19" s="72" t="str">
        <f>IFERROR(IF(OR(LEN(E19)=0,LEN(INDEX( scale[], MATCH(G19,scalename,0),3))=0),"",INDEX( scale[], MATCH(G19,scalename,0),3)),"")</f>
        <v/>
      </c>
      <c r="I19" s="211"/>
      <c r="J19" s="213"/>
      <c r="K19" s="86"/>
    </row>
    <row r="20" spans="2:19" ht="24.95" customHeight="1">
      <c r="B20" s="78"/>
      <c r="C20" s="71" t="str">
        <f>IF(LEN(E20)&gt;0,"1." &amp; COUNTA($E$16:E20),"")</f>
        <v>1.5</v>
      </c>
      <c r="D20" s="68" t="s">
        <v>79</v>
      </c>
      <c r="E20" s="69" t="s">
        <v>263</v>
      </c>
      <c r="F20" s="69"/>
      <c r="G20" s="55" t="s">
        <v>73</v>
      </c>
      <c r="H20" s="72">
        <f>IFERROR(IF(OR(LEN(E20)=0,LEN(INDEX( scale[], MATCH(G20,scalename,0),3))=0),"",INDEX( scale[], MATCH(G20,scalename,0),3)),"")</f>
        <v>4</v>
      </c>
      <c r="I20" s="211"/>
      <c r="J20" s="213"/>
      <c r="K20" s="86"/>
    </row>
    <row r="21" spans="2:19" ht="24.95" customHeight="1">
      <c r="B21" s="78"/>
      <c r="C21" s="200" t="str">
        <f>IF(LEN(E21)&gt;0,"1." &amp; COUNTA($E$16:E21),"")</f>
        <v>1.6</v>
      </c>
      <c r="D21" s="201" t="s">
        <v>79</v>
      </c>
      <c r="E21" s="202" t="s">
        <v>21</v>
      </c>
      <c r="F21" s="202"/>
      <c r="G21" s="203" t="s">
        <v>70</v>
      </c>
      <c r="H21" s="204">
        <f>IFERROR(IF(OR(LEN(E21)=0,LEN(INDEX( scale[], MATCH(G21,scalename,0),3))=0),"",INDEX( scale[], MATCH(G21,scalename,0),3)),"")</f>
        <v>5</v>
      </c>
      <c r="I21" s="211"/>
      <c r="J21" s="213"/>
      <c r="K21" s="86"/>
    </row>
    <row r="22" spans="2:19" ht="24.95" customHeight="1">
      <c r="B22" s="78"/>
      <c r="C22" s="217"/>
      <c r="D22" s="218"/>
      <c r="E22" s="219"/>
      <c r="F22" s="219"/>
      <c r="G22" s="220"/>
      <c r="H22" s="220"/>
      <c r="I22" s="212"/>
      <c r="J22" s="213"/>
      <c r="K22" s="86"/>
    </row>
    <row r="23" spans="2:19" ht="24.95" customHeight="1">
      <c r="B23" s="78"/>
      <c r="C23" s="217"/>
      <c r="D23" s="218"/>
      <c r="E23" s="219"/>
      <c r="F23" s="219"/>
      <c r="G23" s="220"/>
      <c r="H23" s="220"/>
      <c r="I23" s="212"/>
      <c r="J23" s="213"/>
      <c r="K23" s="86"/>
    </row>
    <row r="24" spans="2:19" ht="24.95" hidden="1" customHeight="1" outlineLevel="1">
      <c r="B24" s="78"/>
      <c r="C24" s="217"/>
      <c r="D24" s="218"/>
      <c r="E24" s="219"/>
      <c r="F24" s="219"/>
      <c r="G24" s="220"/>
      <c r="H24" s="221"/>
      <c r="I24" s="212"/>
      <c r="J24" s="213"/>
      <c r="K24" s="86"/>
    </row>
    <row r="25" spans="2:19" ht="24.95" hidden="1" customHeight="1" outlineLevel="1">
      <c r="B25" s="78"/>
      <c r="C25" s="217"/>
      <c r="D25" s="218"/>
      <c r="E25" s="219"/>
      <c r="F25" s="219"/>
      <c r="G25" s="220"/>
      <c r="H25" s="221"/>
      <c r="I25" s="212"/>
      <c r="J25" s="213"/>
      <c r="K25" s="86"/>
    </row>
    <row r="26" spans="2:19" ht="24.95" hidden="1" customHeight="1" outlineLevel="1">
      <c r="B26" s="78"/>
      <c r="C26" s="217"/>
      <c r="D26" s="218"/>
      <c r="E26" s="219"/>
      <c r="F26" s="219"/>
      <c r="G26" s="220"/>
      <c r="H26" s="221"/>
      <c r="I26" s="212"/>
      <c r="J26" s="213"/>
      <c r="K26" s="86"/>
    </row>
    <row r="27" spans="2:19" ht="24.95" hidden="1" customHeight="1" outlineLevel="1">
      <c r="B27" s="78"/>
      <c r="C27" s="217"/>
      <c r="D27" s="218"/>
      <c r="E27" s="219"/>
      <c r="F27" s="219"/>
      <c r="G27" s="220"/>
      <c r="H27" s="221"/>
      <c r="I27" s="212"/>
      <c r="J27" s="213"/>
      <c r="K27" s="86"/>
    </row>
    <row r="28" spans="2:19" ht="24.95" hidden="1" customHeight="1" outlineLevel="1">
      <c r="B28" s="78"/>
      <c r="C28" s="217"/>
      <c r="D28" s="218"/>
      <c r="E28" s="219"/>
      <c r="F28" s="219"/>
      <c r="G28" s="220"/>
      <c r="H28" s="221"/>
      <c r="I28" s="212"/>
      <c r="J28" s="213"/>
      <c r="K28" s="86"/>
      <c r="O28" s="50"/>
      <c r="P28" s="50"/>
      <c r="Q28" s="50"/>
      <c r="R28" s="50"/>
      <c r="S28" s="50"/>
    </row>
    <row r="29" spans="2:19" ht="24.95" hidden="1" customHeight="1" outlineLevel="1">
      <c r="B29" s="78"/>
      <c r="C29" s="217"/>
      <c r="D29" s="218"/>
      <c r="E29" s="219"/>
      <c r="F29" s="219"/>
      <c r="G29" s="220"/>
      <c r="H29" s="221"/>
      <c r="I29" s="212"/>
      <c r="J29" s="213"/>
      <c r="K29" s="86"/>
      <c r="O29" s="50"/>
      <c r="P29" s="50"/>
      <c r="Q29" s="50"/>
      <c r="R29" s="50"/>
      <c r="S29" s="50"/>
    </row>
    <row r="30" spans="2:19" ht="24.95" hidden="1" customHeight="1" outlineLevel="1">
      <c r="B30" s="78"/>
      <c r="C30" s="217"/>
      <c r="D30" s="218"/>
      <c r="E30" s="219"/>
      <c r="F30" s="219"/>
      <c r="G30" s="220"/>
      <c r="H30" s="221"/>
      <c r="I30" s="212"/>
      <c r="J30" s="213"/>
      <c r="K30" s="86"/>
      <c r="O30" s="50"/>
      <c r="P30" s="50"/>
      <c r="Q30" s="50"/>
      <c r="R30" s="50"/>
      <c r="S30" s="50"/>
    </row>
    <row r="31" spans="2:19" ht="24.95" hidden="1" customHeight="1" outlineLevel="1">
      <c r="B31" s="78"/>
      <c r="C31" s="217"/>
      <c r="D31" s="218"/>
      <c r="E31" s="219"/>
      <c r="F31" s="219"/>
      <c r="G31" s="220"/>
      <c r="H31" s="221"/>
      <c r="I31" s="212"/>
      <c r="J31" s="213"/>
      <c r="K31" s="86"/>
      <c r="O31" s="50"/>
      <c r="P31" s="50"/>
      <c r="Q31" s="50"/>
      <c r="R31" s="50"/>
      <c r="S31" s="50"/>
    </row>
    <row r="32" spans="2:19" ht="24.95" hidden="1" customHeight="1" outlineLevel="1">
      <c r="B32" s="78"/>
      <c r="C32" s="217"/>
      <c r="D32" s="218"/>
      <c r="E32" s="219"/>
      <c r="F32" s="219"/>
      <c r="G32" s="220"/>
      <c r="H32" s="221"/>
      <c r="I32" s="212"/>
      <c r="J32" s="213"/>
      <c r="K32" s="86"/>
      <c r="O32" s="50"/>
      <c r="P32" s="50"/>
      <c r="Q32" s="50"/>
      <c r="R32" s="50"/>
      <c r="S32" s="50"/>
    </row>
    <row r="33" spans="2:19" ht="24.95" hidden="1" customHeight="1" outlineLevel="1">
      <c r="B33" s="78"/>
      <c r="C33" s="217"/>
      <c r="D33" s="218"/>
      <c r="E33" s="219"/>
      <c r="F33" s="219"/>
      <c r="G33" s="220"/>
      <c r="H33" s="221"/>
      <c r="I33" s="212"/>
      <c r="J33" s="213"/>
      <c r="K33" s="86"/>
      <c r="O33" s="50"/>
      <c r="P33" s="50"/>
      <c r="Q33" s="50"/>
      <c r="R33" s="50"/>
      <c r="S33" s="50"/>
    </row>
    <row r="34" spans="2:19" ht="24.95" hidden="1" customHeight="1" outlineLevel="1">
      <c r="B34" s="78"/>
      <c r="C34" s="217"/>
      <c r="D34" s="218"/>
      <c r="E34" s="219"/>
      <c r="F34" s="219"/>
      <c r="G34" s="220"/>
      <c r="H34" s="221"/>
      <c r="I34" s="212"/>
      <c r="J34" s="213"/>
      <c r="K34" s="86"/>
      <c r="O34" s="50"/>
      <c r="P34" s="50"/>
      <c r="Q34" s="50"/>
      <c r="R34" s="50"/>
      <c r="S34" s="50"/>
    </row>
    <row r="35" spans="2:19" ht="24.95" hidden="1" customHeight="1" outlineLevel="1">
      <c r="B35" s="78"/>
      <c r="C35" s="217"/>
      <c r="D35" s="218"/>
      <c r="E35" s="219"/>
      <c r="F35" s="219"/>
      <c r="G35" s="220"/>
      <c r="H35" s="221"/>
      <c r="I35" s="212"/>
      <c r="J35" s="213"/>
      <c r="K35" s="86"/>
      <c r="O35" s="50"/>
      <c r="P35" s="50"/>
      <c r="Q35" s="50"/>
      <c r="R35" s="50"/>
      <c r="S35" s="50"/>
    </row>
    <row r="36" spans="2:19" ht="24.95" hidden="1" customHeight="1" outlineLevel="1">
      <c r="B36" s="78"/>
      <c r="C36" s="217"/>
      <c r="D36" s="218"/>
      <c r="E36" s="219"/>
      <c r="F36" s="219"/>
      <c r="G36" s="220"/>
      <c r="H36" s="221"/>
      <c r="I36" s="212"/>
      <c r="J36" s="213"/>
      <c r="K36" s="86"/>
      <c r="O36" s="50"/>
      <c r="P36" s="50"/>
      <c r="Q36" s="50"/>
      <c r="R36" s="50"/>
      <c r="S36" s="50"/>
    </row>
    <row r="37" spans="2:19" ht="24.95" hidden="1" customHeight="1" outlineLevel="1">
      <c r="B37" s="78"/>
      <c r="C37" s="217"/>
      <c r="D37" s="218"/>
      <c r="E37" s="219"/>
      <c r="F37" s="219"/>
      <c r="G37" s="220"/>
      <c r="H37" s="221"/>
      <c r="I37" s="212"/>
      <c r="J37" s="213"/>
      <c r="K37" s="86"/>
      <c r="O37" s="50"/>
      <c r="P37" s="50"/>
      <c r="Q37" s="50"/>
      <c r="R37" s="50"/>
      <c r="S37" s="50"/>
    </row>
    <row r="38" spans="2:19" ht="24.95" hidden="1" customHeight="1" outlineLevel="1">
      <c r="B38" s="78"/>
      <c r="C38" s="217"/>
      <c r="D38" s="218"/>
      <c r="E38" s="219"/>
      <c r="F38" s="219"/>
      <c r="G38" s="220"/>
      <c r="H38" s="221"/>
      <c r="I38" s="212"/>
      <c r="J38" s="213"/>
      <c r="K38" s="86"/>
      <c r="O38" s="50"/>
      <c r="P38" s="50"/>
      <c r="Q38" s="50"/>
      <c r="R38" s="50"/>
      <c r="S38" s="50"/>
    </row>
    <row r="39" spans="2:19" ht="24.95" hidden="1" customHeight="1" outlineLevel="1">
      <c r="B39" s="78"/>
      <c r="C39" s="217"/>
      <c r="D39" s="218"/>
      <c r="E39" s="219"/>
      <c r="F39" s="219"/>
      <c r="G39" s="220"/>
      <c r="H39" s="221"/>
      <c r="I39" s="212"/>
      <c r="J39" s="213"/>
      <c r="K39" s="86"/>
      <c r="O39" s="50"/>
      <c r="P39" s="50"/>
      <c r="Q39" s="50"/>
      <c r="R39" s="50"/>
      <c r="S39" s="50"/>
    </row>
    <row r="40" spans="2:19" ht="24.95" hidden="1" customHeight="1" outlineLevel="1">
      <c r="B40" s="78"/>
      <c r="C40" s="217"/>
      <c r="D40" s="218"/>
      <c r="E40" s="219"/>
      <c r="F40" s="219"/>
      <c r="G40" s="220"/>
      <c r="H40" s="220"/>
      <c r="I40" s="212"/>
      <c r="J40" s="213"/>
      <c r="K40" s="86"/>
      <c r="O40" s="50"/>
      <c r="P40" s="50"/>
      <c r="Q40" s="50"/>
      <c r="R40" s="50"/>
      <c r="S40" s="50"/>
    </row>
    <row r="41" spans="2:19" ht="15" customHeight="1" collapsed="1">
      <c r="B41" s="92"/>
      <c r="C41" s="93"/>
      <c r="D41" s="93"/>
      <c r="E41" s="93"/>
      <c r="F41" s="93"/>
      <c r="G41" s="93"/>
      <c r="H41" s="93"/>
      <c r="I41" s="93"/>
      <c r="J41" s="93"/>
      <c r="K41" s="94"/>
      <c r="M41" s="88"/>
      <c r="N41" s="88"/>
      <c r="O41" s="88"/>
      <c r="P41" s="88"/>
      <c r="Q41" s="88"/>
      <c r="R41" s="88"/>
      <c r="S41" s="88"/>
    </row>
    <row r="42" spans="2:19" ht="26.1" customHeight="1">
      <c r="B42" s="78"/>
      <c r="C42" s="95" t="s">
        <v>289</v>
      </c>
      <c r="D42" s="112" t="s">
        <v>130</v>
      </c>
      <c r="E42" s="58" t="s">
        <v>92</v>
      </c>
      <c r="F42" s="58" t="s">
        <v>39</v>
      </c>
      <c r="G42" s="59" t="s">
        <v>34</v>
      </c>
      <c r="H42" s="59" t="s">
        <v>69</v>
      </c>
      <c r="I42" s="60" t="s">
        <v>147</v>
      </c>
      <c r="J42" s="61" t="s">
        <v>44</v>
      </c>
      <c r="K42" s="86"/>
      <c r="M42" s="50"/>
      <c r="N42" s="50"/>
      <c r="O42" s="50"/>
      <c r="P42" s="50"/>
      <c r="Q42" s="50"/>
      <c r="R42" s="50"/>
      <c r="S42" s="50"/>
    </row>
    <row r="43" spans="2:19" ht="24.95" customHeight="1">
      <c r="B43" s="78"/>
      <c r="C43" s="71" t="str">
        <f>IF(LEN(E43)&gt;0,"2." &amp; COUNTA($E$43:E43),"")</f>
        <v>2.1</v>
      </c>
      <c r="D43" s="63" t="s">
        <v>79</v>
      </c>
      <c r="E43" s="70" t="s">
        <v>150</v>
      </c>
      <c r="F43" s="70"/>
      <c r="G43" s="55" t="s">
        <v>70</v>
      </c>
      <c r="H43" s="72">
        <f>IFERROR(IF(OR(LEN(E43)=0,LEN(INDEX( scale[], MATCH(G43,scalename,0),3))=0),"",INDEX( scale[], MATCH(G43,scalename,0),3)),"")</f>
        <v>5</v>
      </c>
      <c r="I43" s="211">
        <f>SUM(H43:H48)</f>
        <v>22</v>
      </c>
      <c r="J43" s="213">
        <f>IFERROR(SUM(H43:H48)/(maxscore*(COUNT(H43:H48))),"")</f>
        <v>0.88</v>
      </c>
      <c r="K43" s="86"/>
    </row>
    <row r="44" spans="2:19" ht="24.95" customHeight="1">
      <c r="B44" s="78"/>
      <c r="C44" s="71" t="str">
        <f>IF(LEN(E44)&gt;0,"2." &amp; COUNTA($E$43:E44),"")</f>
        <v>2.2</v>
      </c>
      <c r="D44" s="64" t="s">
        <v>83</v>
      </c>
      <c r="E44" s="70" t="s">
        <v>150</v>
      </c>
      <c r="F44" s="70" t="s">
        <v>151</v>
      </c>
      <c r="G44" s="55" t="s">
        <v>122</v>
      </c>
      <c r="H44" s="72">
        <f>IFERROR(IF(OR(LEN(E44)=0,LEN(INDEX( scale[], MATCH(G44,scalename,0),3))=0),"",INDEX( scale[], MATCH(G44,scalename,0),3)),"")</f>
        <v>3</v>
      </c>
      <c r="I44" s="211"/>
      <c r="J44" s="213"/>
      <c r="K44" s="86"/>
    </row>
    <row r="45" spans="2:19" ht="24.95" customHeight="1">
      <c r="B45" s="78"/>
      <c r="C45" s="71" t="str">
        <f>IF(LEN(E45)&gt;0,"2." &amp; COUNTA($E$43:E45),"")</f>
        <v>2.3</v>
      </c>
      <c r="D45" s="64" t="s">
        <v>79</v>
      </c>
      <c r="E45" s="70" t="s">
        <v>2</v>
      </c>
      <c r="F45" s="70"/>
      <c r="G45" s="55" t="s">
        <v>70</v>
      </c>
      <c r="H45" s="72">
        <f>IFERROR(IF(OR(LEN(E45)=0,LEN(INDEX( scale[], MATCH(G45,scalename,0),3))=0),"",INDEX( scale[], MATCH(G45,scalename,0),3)),"")</f>
        <v>5</v>
      </c>
      <c r="I45" s="211"/>
      <c r="J45" s="213"/>
      <c r="K45" s="86"/>
    </row>
    <row r="46" spans="2:19" ht="24.95" customHeight="1">
      <c r="B46" s="78"/>
      <c r="C46" s="71" t="str">
        <f>IF(LEN(E46)&gt;0,"2." &amp; COUNTA($E$43:E46),"")</f>
        <v>2.4</v>
      </c>
      <c r="D46" s="64" t="s">
        <v>79</v>
      </c>
      <c r="E46" s="70" t="s">
        <v>152</v>
      </c>
      <c r="F46" s="70"/>
      <c r="G46" s="55" t="s">
        <v>38</v>
      </c>
      <c r="H46" s="72" t="str">
        <f>IFERROR(IF(OR(LEN(E46)=0,LEN(INDEX( scale[], MATCH(G46,scalename,0),3))=0),"",INDEX( scale[], MATCH(G46,scalename,0),3)),"")</f>
        <v/>
      </c>
      <c r="I46" s="211"/>
      <c r="J46" s="213"/>
      <c r="K46" s="86"/>
    </row>
    <row r="47" spans="2:19" ht="24.95" customHeight="1">
      <c r="B47" s="78"/>
      <c r="C47" s="71" t="str">
        <f>IF(LEN(E47)&gt;0,"2." &amp; COUNTA($E$43:E47),"")</f>
        <v>2.5</v>
      </c>
      <c r="D47" s="64" t="s">
        <v>78</v>
      </c>
      <c r="E47" s="70" t="s">
        <v>264</v>
      </c>
      <c r="F47" s="70"/>
      <c r="G47" s="55" t="s">
        <v>70</v>
      </c>
      <c r="H47" s="72">
        <f>IFERROR(IF(OR(LEN(E47)=0,LEN(INDEX( scale[], MATCH(G47,scalename,0),3))=0),"",INDEX( scale[], MATCH(G47,scalename,0),3)),"")</f>
        <v>5</v>
      </c>
      <c r="I47" s="211"/>
      <c r="J47" s="213"/>
      <c r="K47" s="86"/>
    </row>
    <row r="48" spans="2:19" ht="24.95" customHeight="1">
      <c r="B48" s="78"/>
      <c r="C48" s="71" t="str">
        <f>IF(LEN(E48)&gt;0,"2." &amp; COUNTA($E$43:E48),"")</f>
        <v>2.6</v>
      </c>
      <c r="D48" s="64" t="s">
        <v>154</v>
      </c>
      <c r="E48" s="70" t="s">
        <v>149</v>
      </c>
      <c r="F48" s="70"/>
      <c r="G48" s="55" t="s">
        <v>73</v>
      </c>
      <c r="H48" s="72">
        <f>IFERROR(IF(OR(LEN(E48)=0,LEN(INDEX( scale[], MATCH(G48,scalename,0),3))=0),"",INDEX( scale[], MATCH(G48,scalename,0),3)),"")</f>
        <v>4</v>
      </c>
      <c r="I48" s="211"/>
      <c r="J48" s="213"/>
      <c r="K48" s="86"/>
    </row>
    <row r="49" spans="2:11" ht="24.95" customHeight="1">
      <c r="B49" s="78"/>
      <c r="C49" s="217"/>
      <c r="D49" s="218"/>
      <c r="E49" s="219"/>
      <c r="F49" s="219"/>
      <c r="G49" s="220"/>
      <c r="H49" s="220"/>
      <c r="I49" s="212"/>
      <c r="J49" s="213"/>
      <c r="K49" s="86"/>
    </row>
    <row r="50" spans="2:11" ht="24.95" customHeight="1">
      <c r="B50" s="78"/>
      <c r="C50" s="217"/>
      <c r="D50" s="218"/>
      <c r="E50" s="219"/>
      <c r="F50" s="219"/>
      <c r="G50" s="220"/>
      <c r="H50" s="220"/>
      <c r="I50" s="212"/>
      <c r="J50" s="213"/>
      <c r="K50" s="86"/>
    </row>
    <row r="51" spans="2:11" ht="24.95" hidden="1" customHeight="1" outlineLevel="1">
      <c r="B51" s="78"/>
      <c r="C51" s="217"/>
      <c r="D51" s="218"/>
      <c r="E51" s="219"/>
      <c r="F51" s="219"/>
      <c r="G51" s="220"/>
      <c r="H51" s="221"/>
      <c r="I51" s="212"/>
      <c r="J51" s="213"/>
      <c r="K51" s="86"/>
    </row>
    <row r="52" spans="2:11" ht="24.95" hidden="1" customHeight="1" outlineLevel="1">
      <c r="B52" s="78"/>
      <c r="C52" s="217"/>
      <c r="D52" s="218"/>
      <c r="E52" s="219"/>
      <c r="F52" s="219"/>
      <c r="G52" s="220"/>
      <c r="H52" s="221"/>
      <c r="I52" s="212"/>
      <c r="J52" s="213"/>
      <c r="K52" s="86"/>
    </row>
    <row r="53" spans="2:11" ht="24.95" hidden="1" customHeight="1" outlineLevel="1">
      <c r="B53" s="78"/>
      <c r="C53" s="217"/>
      <c r="D53" s="218"/>
      <c r="E53" s="219"/>
      <c r="F53" s="219"/>
      <c r="G53" s="220"/>
      <c r="H53" s="221"/>
      <c r="I53" s="212"/>
      <c r="J53" s="213"/>
      <c r="K53" s="86"/>
    </row>
    <row r="54" spans="2:11" ht="24.95" hidden="1" customHeight="1" outlineLevel="1">
      <c r="B54" s="78"/>
      <c r="C54" s="217"/>
      <c r="D54" s="218"/>
      <c r="E54" s="219"/>
      <c r="F54" s="219"/>
      <c r="G54" s="220"/>
      <c r="H54" s="221"/>
      <c r="I54" s="212"/>
      <c r="J54" s="213"/>
      <c r="K54" s="86"/>
    </row>
    <row r="55" spans="2:11" ht="24.95" hidden="1" customHeight="1" outlineLevel="1">
      <c r="B55" s="78"/>
      <c r="C55" s="217"/>
      <c r="D55" s="218"/>
      <c r="E55" s="219"/>
      <c r="F55" s="219"/>
      <c r="G55" s="220"/>
      <c r="H55" s="221"/>
      <c r="I55" s="212"/>
      <c r="J55" s="213"/>
      <c r="K55" s="86"/>
    </row>
    <row r="56" spans="2:11" ht="24.95" hidden="1" customHeight="1" outlineLevel="1">
      <c r="B56" s="78"/>
      <c r="C56" s="217"/>
      <c r="D56" s="218"/>
      <c r="E56" s="219"/>
      <c r="F56" s="219"/>
      <c r="G56" s="220"/>
      <c r="H56" s="221"/>
      <c r="I56" s="212"/>
      <c r="J56" s="213"/>
      <c r="K56" s="86"/>
    </row>
    <row r="57" spans="2:11" ht="24.95" hidden="1" customHeight="1" outlineLevel="1">
      <c r="B57" s="78"/>
      <c r="C57" s="217"/>
      <c r="D57" s="218"/>
      <c r="E57" s="219"/>
      <c r="F57" s="219"/>
      <c r="G57" s="220"/>
      <c r="H57" s="221"/>
      <c r="I57" s="212"/>
      <c r="J57" s="213"/>
      <c r="K57" s="86"/>
    </row>
    <row r="58" spans="2:11" ht="24.95" hidden="1" customHeight="1" outlineLevel="1">
      <c r="B58" s="78"/>
      <c r="C58" s="217"/>
      <c r="D58" s="218"/>
      <c r="E58" s="219"/>
      <c r="F58" s="219"/>
      <c r="G58" s="220"/>
      <c r="H58" s="221"/>
      <c r="I58" s="212"/>
      <c r="J58" s="213"/>
      <c r="K58" s="86"/>
    </row>
    <row r="59" spans="2:11" ht="24.95" hidden="1" customHeight="1" outlineLevel="1">
      <c r="B59" s="78"/>
      <c r="C59" s="217"/>
      <c r="D59" s="218"/>
      <c r="E59" s="219"/>
      <c r="F59" s="219"/>
      <c r="G59" s="220"/>
      <c r="H59" s="221"/>
      <c r="I59" s="212"/>
      <c r="J59" s="213"/>
      <c r="K59" s="86"/>
    </row>
    <row r="60" spans="2:11" ht="24.95" hidden="1" customHeight="1" outlineLevel="1">
      <c r="B60" s="78"/>
      <c r="C60" s="217"/>
      <c r="D60" s="218"/>
      <c r="E60" s="219"/>
      <c r="F60" s="219"/>
      <c r="G60" s="220"/>
      <c r="H60" s="221"/>
      <c r="I60" s="212"/>
      <c r="J60" s="213"/>
      <c r="K60" s="86"/>
    </row>
    <row r="61" spans="2:11" ht="24.95" hidden="1" customHeight="1" outlineLevel="1">
      <c r="B61" s="78"/>
      <c r="C61" s="217"/>
      <c r="D61" s="218"/>
      <c r="E61" s="219"/>
      <c r="F61" s="219"/>
      <c r="G61" s="220"/>
      <c r="H61" s="221"/>
      <c r="I61" s="212"/>
      <c r="J61" s="213"/>
      <c r="K61" s="86"/>
    </row>
    <row r="62" spans="2:11" ht="24.95" hidden="1" customHeight="1" outlineLevel="1">
      <c r="B62" s="78"/>
      <c r="C62" s="217"/>
      <c r="D62" s="218"/>
      <c r="E62" s="219"/>
      <c r="F62" s="219"/>
      <c r="G62" s="220"/>
      <c r="H62" s="221"/>
      <c r="I62" s="212"/>
      <c r="J62" s="213"/>
      <c r="K62" s="86"/>
    </row>
    <row r="63" spans="2:11" ht="24.95" hidden="1" customHeight="1" outlineLevel="1">
      <c r="B63" s="78"/>
      <c r="C63" s="217"/>
      <c r="D63" s="218"/>
      <c r="E63" s="219"/>
      <c r="F63" s="219"/>
      <c r="G63" s="220"/>
      <c r="H63" s="221"/>
      <c r="I63" s="212"/>
      <c r="J63" s="213"/>
      <c r="K63" s="86"/>
    </row>
    <row r="64" spans="2:11" ht="24.95" hidden="1" customHeight="1" outlineLevel="1">
      <c r="B64" s="78"/>
      <c r="C64" s="217"/>
      <c r="D64" s="218"/>
      <c r="E64" s="219"/>
      <c r="F64" s="219"/>
      <c r="G64" s="220"/>
      <c r="H64" s="221"/>
      <c r="I64" s="212"/>
      <c r="J64" s="213"/>
      <c r="K64" s="86"/>
    </row>
    <row r="65" spans="2:14" ht="24.95" hidden="1" customHeight="1" outlineLevel="1">
      <c r="B65" s="78"/>
      <c r="C65" s="217"/>
      <c r="D65" s="218"/>
      <c r="E65" s="219"/>
      <c r="F65" s="219"/>
      <c r="G65" s="220"/>
      <c r="H65" s="221"/>
      <c r="I65" s="212"/>
      <c r="J65" s="213"/>
      <c r="K65" s="86"/>
    </row>
    <row r="66" spans="2:14" ht="24.95" hidden="1" customHeight="1" outlineLevel="1">
      <c r="B66" s="78"/>
      <c r="C66" s="217"/>
      <c r="D66" s="218"/>
      <c r="E66" s="219"/>
      <c r="F66" s="219"/>
      <c r="G66" s="220"/>
      <c r="H66" s="221"/>
      <c r="I66" s="212"/>
      <c r="J66" s="213"/>
      <c r="K66" s="86"/>
    </row>
    <row r="67" spans="2:14" ht="24.95" hidden="1" customHeight="1" outlineLevel="1">
      <c r="B67" s="78"/>
      <c r="C67" s="217"/>
      <c r="D67" s="218"/>
      <c r="E67" s="219"/>
      <c r="F67" s="219"/>
      <c r="G67" s="220"/>
      <c r="H67" s="220"/>
      <c r="I67" s="212"/>
      <c r="J67" s="213"/>
      <c r="K67" s="86"/>
    </row>
    <row r="68" spans="2:14" ht="15" customHeight="1" collapsed="1">
      <c r="B68" s="92"/>
      <c r="C68" s="93"/>
      <c r="D68" s="93"/>
      <c r="E68" s="93"/>
      <c r="F68" s="93"/>
      <c r="G68" s="93"/>
      <c r="H68" s="93"/>
      <c r="I68" s="93"/>
      <c r="J68" s="93"/>
      <c r="K68" s="94"/>
    </row>
    <row r="69" spans="2:14" ht="26.1" customHeight="1">
      <c r="B69" s="78"/>
      <c r="C69" s="95" t="s">
        <v>290</v>
      </c>
      <c r="D69" s="112" t="s">
        <v>130</v>
      </c>
      <c r="E69" s="58" t="s">
        <v>92</v>
      </c>
      <c r="F69" s="58" t="s">
        <v>39</v>
      </c>
      <c r="G69" s="59" t="s">
        <v>34</v>
      </c>
      <c r="H69" s="59" t="s">
        <v>69</v>
      </c>
      <c r="I69" s="60" t="s">
        <v>147</v>
      </c>
      <c r="J69" s="61" t="s">
        <v>44</v>
      </c>
      <c r="K69" s="86"/>
    </row>
    <row r="70" spans="2:14" ht="24.95" customHeight="1">
      <c r="B70" s="78"/>
      <c r="C70" s="71" t="str">
        <f>IF(LEN(E70)&gt;0,"3." &amp; COUNTA($E$70:E70),"")</f>
        <v>3.1</v>
      </c>
      <c r="D70" s="63" t="s">
        <v>79</v>
      </c>
      <c r="E70" s="70" t="s">
        <v>156</v>
      </c>
      <c r="F70" s="70"/>
      <c r="G70" s="55" t="s">
        <v>73</v>
      </c>
      <c r="H70" s="72">
        <f>IFERROR(IF(OR(LEN(E70)=0,LEN(INDEX( scale[], MATCH(G70,scalename,0),3))=0),"",INDEX( scale[], MATCH(G70,scalename,0),3)),"")</f>
        <v>4</v>
      </c>
      <c r="I70" s="211">
        <f>SUM(H70:H75)</f>
        <v>21</v>
      </c>
      <c r="J70" s="213">
        <f>IFERROR(SUM(H70:H75)/(maxscore*(COUNT(H70:H75))),"")</f>
        <v>0.84</v>
      </c>
      <c r="K70" s="86"/>
    </row>
    <row r="71" spans="2:14" ht="24.95" customHeight="1">
      <c r="B71" s="78"/>
      <c r="C71" s="71" t="str">
        <f>IF(LEN(E71)&gt;0,"3." &amp; COUNTA($E$70:E71),"")</f>
        <v>3.2</v>
      </c>
      <c r="D71" s="64" t="s">
        <v>78</v>
      </c>
      <c r="E71" s="70" t="s">
        <v>157</v>
      </c>
      <c r="F71" s="70"/>
      <c r="G71" s="55" t="s">
        <v>122</v>
      </c>
      <c r="H71" s="72">
        <f>IFERROR(IF(OR(LEN(E71)=0,LEN(INDEX( scale[], MATCH(G71,scalename,0),3))=0),"",INDEX( scale[], MATCH(G71,scalename,0),3)),"")</f>
        <v>3</v>
      </c>
      <c r="I71" s="211"/>
      <c r="J71" s="213"/>
      <c r="K71" s="86"/>
    </row>
    <row r="72" spans="2:14" ht="24.95" customHeight="1">
      <c r="B72" s="78"/>
      <c r="C72" s="71" t="str">
        <f>IF(LEN(E72)&gt;0,"3." &amp; COUNTA($E$70:E72),"")</f>
        <v>3.3</v>
      </c>
      <c r="D72" s="64" t="s">
        <v>154</v>
      </c>
      <c r="E72" s="70" t="s">
        <v>3</v>
      </c>
      <c r="F72" s="70"/>
      <c r="G72" s="55" t="s">
        <v>73</v>
      </c>
      <c r="H72" s="72">
        <f>IFERROR(IF(OR(LEN(E72)=0,LEN(INDEX( scale[], MATCH(G72,scalename,0),3))=0),"",INDEX( scale[], MATCH(G72,scalename,0),3)),"")</f>
        <v>4</v>
      </c>
      <c r="I72" s="211"/>
      <c r="J72" s="213"/>
      <c r="K72" s="86"/>
    </row>
    <row r="73" spans="2:14" ht="24.95" customHeight="1">
      <c r="B73" s="78"/>
      <c r="C73" s="71" t="str">
        <f>IF(LEN(E73)&gt;0,"3." &amp; COUNTA($E$70:E73),"")</f>
        <v>3.4</v>
      </c>
      <c r="D73" s="64" t="s">
        <v>79</v>
      </c>
      <c r="E73" s="70" t="s">
        <v>155</v>
      </c>
      <c r="F73" s="70"/>
      <c r="G73" s="55" t="s">
        <v>70</v>
      </c>
      <c r="H73" s="72">
        <f>IFERROR(IF(OR(LEN(E73)=0,LEN(INDEX( scale[], MATCH(G73,scalename,0),3))=0),"",INDEX( scale[], MATCH(G73,scalename,0),3)),"")</f>
        <v>5</v>
      </c>
      <c r="I73" s="211"/>
      <c r="J73" s="213"/>
      <c r="K73" s="86"/>
      <c r="L73" s="53"/>
      <c r="M73" s="53"/>
      <c r="N73" s="53"/>
    </row>
    <row r="74" spans="2:14" ht="24.95" customHeight="1">
      <c r="B74" s="78"/>
      <c r="C74" s="71" t="str">
        <f>IF(LEN(E74)&gt;0,"3." &amp; COUNTA($E$70:E74),"")</f>
        <v>3.5</v>
      </c>
      <c r="D74" s="64" t="s">
        <v>154</v>
      </c>
      <c r="E74" s="70" t="s">
        <v>4</v>
      </c>
      <c r="F74" s="70"/>
      <c r="G74" s="55" t="s">
        <v>38</v>
      </c>
      <c r="H74" s="72" t="str">
        <f>IFERROR(IF(OR(LEN(E74)=0,LEN(INDEX( scale[], MATCH(G74,scalename,0),3))=0),"",INDEX( scale[], MATCH(G74,scalename,0),3)),"")</f>
        <v/>
      </c>
      <c r="I74" s="211"/>
      <c r="J74" s="213"/>
      <c r="K74" s="86"/>
    </row>
    <row r="75" spans="2:14" ht="24.95" customHeight="1">
      <c r="B75" s="78"/>
      <c r="C75" s="71" t="str">
        <f>IF(LEN(E75)&gt;0,"3." &amp; COUNTA($E$70:E75),"")</f>
        <v>3.6</v>
      </c>
      <c r="D75" s="64" t="s">
        <v>154</v>
      </c>
      <c r="E75" s="70" t="s">
        <v>5</v>
      </c>
      <c r="F75" s="70" t="s">
        <v>265</v>
      </c>
      <c r="G75" s="55" t="s">
        <v>70</v>
      </c>
      <c r="H75" s="72">
        <f>IFERROR(IF(OR(LEN(E75)=0,LEN(INDEX( scale[], MATCH(G75,scalename,0),3))=0),"",INDEX( scale[], MATCH(G75,scalename,0),3)),"")</f>
        <v>5</v>
      </c>
      <c r="I75" s="211"/>
      <c r="J75" s="213"/>
      <c r="K75" s="86"/>
    </row>
    <row r="76" spans="2:14" ht="24.95" customHeight="1">
      <c r="B76" s="78"/>
      <c r="C76" s="217"/>
      <c r="D76" s="218"/>
      <c r="E76" s="219"/>
      <c r="F76" s="219"/>
      <c r="G76" s="220"/>
      <c r="H76" s="220"/>
      <c r="I76" s="212"/>
      <c r="J76" s="213"/>
      <c r="K76" s="86"/>
    </row>
    <row r="77" spans="2:14" ht="24.95" customHeight="1">
      <c r="B77" s="78"/>
      <c r="C77" s="217"/>
      <c r="D77" s="218"/>
      <c r="E77" s="219"/>
      <c r="F77" s="219"/>
      <c r="G77" s="220"/>
      <c r="H77" s="220"/>
      <c r="I77" s="212"/>
      <c r="J77" s="213"/>
      <c r="K77" s="86"/>
    </row>
    <row r="78" spans="2:14" ht="24.95" hidden="1" customHeight="1" outlineLevel="1">
      <c r="B78" s="78"/>
      <c r="C78" s="217"/>
      <c r="D78" s="218"/>
      <c r="E78" s="219"/>
      <c r="F78" s="219"/>
      <c r="G78" s="220"/>
      <c r="H78" s="221"/>
      <c r="I78" s="212"/>
      <c r="J78" s="213"/>
      <c r="K78" s="86"/>
    </row>
    <row r="79" spans="2:14" ht="24.95" hidden="1" customHeight="1" outlineLevel="1">
      <c r="B79" s="78"/>
      <c r="C79" s="217"/>
      <c r="D79" s="218"/>
      <c r="E79" s="219"/>
      <c r="F79" s="219"/>
      <c r="G79" s="220"/>
      <c r="H79" s="221"/>
      <c r="I79" s="212"/>
      <c r="J79" s="213"/>
      <c r="K79" s="86"/>
    </row>
    <row r="80" spans="2:14" ht="24.95" hidden="1" customHeight="1" outlineLevel="1">
      <c r="B80" s="78"/>
      <c r="C80" s="217"/>
      <c r="D80" s="218"/>
      <c r="E80" s="219"/>
      <c r="F80" s="219"/>
      <c r="G80" s="220"/>
      <c r="H80" s="221"/>
      <c r="I80" s="212"/>
      <c r="J80" s="213"/>
      <c r="K80" s="86"/>
    </row>
    <row r="81" spans="2:11" ht="24.95" hidden="1" customHeight="1" outlineLevel="1">
      <c r="B81" s="78"/>
      <c r="C81" s="217"/>
      <c r="D81" s="218"/>
      <c r="E81" s="219"/>
      <c r="F81" s="219"/>
      <c r="G81" s="220"/>
      <c r="H81" s="221"/>
      <c r="I81" s="212"/>
      <c r="J81" s="213"/>
      <c r="K81" s="86"/>
    </row>
    <row r="82" spans="2:11" ht="24.95" hidden="1" customHeight="1" outlineLevel="1">
      <c r="B82" s="78"/>
      <c r="C82" s="217"/>
      <c r="D82" s="218"/>
      <c r="E82" s="219"/>
      <c r="F82" s="219"/>
      <c r="G82" s="220"/>
      <c r="H82" s="221"/>
      <c r="I82" s="212"/>
      <c r="J82" s="213"/>
      <c r="K82" s="86"/>
    </row>
    <row r="83" spans="2:11" ht="24.95" hidden="1" customHeight="1" outlineLevel="1">
      <c r="B83" s="78"/>
      <c r="C83" s="217"/>
      <c r="D83" s="218"/>
      <c r="E83" s="219"/>
      <c r="F83" s="219"/>
      <c r="G83" s="220"/>
      <c r="H83" s="221"/>
      <c r="I83" s="212"/>
      <c r="J83" s="213"/>
      <c r="K83" s="86"/>
    </row>
    <row r="84" spans="2:11" ht="24.95" hidden="1" customHeight="1" outlineLevel="1">
      <c r="B84" s="78"/>
      <c r="C84" s="217"/>
      <c r="D84" s="218"/>
      <c r="E84" s="219"/>
      <c r="F84" s="219"/>
      <c r="G84" s="220"/>
      <c r="H84" s="221"/>
      <c r="I84" s="212"/>
      <c r="J84" s="213"/>
      <c r="K84" s="86"/>
    </row>
    <row r="85" spans="2:11" ht="24.95" hidden="1" customHeight="1" outlineLevel="1">
      <c r="B85" s="78"/>
      <c r="C85" s="217"/>
      <c r="D85" s="218"/>
      <c r="E85" s="219"/>
      <c r="F85" s="219"/>
      <c r="G85" s="220"/>
      <c r="H85" s="221"/>
      <c r="I85" s="212"/>
      <c r="J85" s="213"/>
      <c r="K85" s="86"/>
    </row>
    <row r="86" spans="2:11" ht="24.95" hidden="1" customHeight="1" outlineLevel="1">
      <c r="B86" s="78"/>
      <c r="C86" s="217"/>
      <c r="D86" s="218"/>
      <c r="E86" s="219"/>
      <c r="F86" s="219"/>
      <c r="G86" s="220"/>
      <c r="H86" s="221"/>
      <c r="I86" s="212"/>
      <c r="J86" s="213"/>
      <c r="K86" s="86"/>
    </row>
    <row r="87" spans="2:11" ht="24.95" hidden="1" customHeight="1" outlineLevel="1">
      <c r="B87" s="78"/>
      <c r="C87" s="217"/>
      <c r="D87" s="218"/>
      <c r="E87" s="219"/>
      <c r="F87" s="219"/>
      <c r="G87" s="220"/>
      <c r="H87" s="221"/>
      <c r="I87" s="212"/>
      <c r="J87" s="213"/>
      <c r="K87" s="86"/>
    </row>
    <row r="88" spans="2:11" ht="24.95" hidden="1" customHeight="1" outlineLevel="1">
      <c r="B88" s="78"/>
      <c r="C88" s="217"/>
      <c r="D88" s="218"/>
      <c r="E88" s="219"/>
      <c r="F88" s="219"/>
      <c r="G88" s="220"/>
      <c r="H88" s="221"/>
      <c r="I88" s="212"/>
      <c r="J88" s="213"/>
      <c r="K88" s="86"/>
    </row>
    <row r="89" spans="2:11" ht="24.95" hidden="1" customHeight="1" outlineLevel="1">
      <c r="B89" s="78"/>
      <c r="C89" s="217"/>
      <c r="D89" s="218"/>
      <c r="E89" s="219"/>
      <c r="F89" s="219"/>
      <c r="G89" s="220"/>
      <c r="H89" s="221"/>
      <c r="I89" s="212"/>
      <c r="J89" s="213"/>
      <c r="K89" s="86"/>
    </row>
    <row r="90" spans="2:11" ht="24.95" hidden="1" customHeight="1" outlineLevel="1">
      <c r="B90" s="78"/>
      <c r="C90" s="217"/>
      <c r="D90" s="218"/>
      <c r="E90" s="219"/>
      <c r="F90" s="219"/>
      <c r="G90" s="220"/>
      <c r="H90" s="221"/>
      <c r="I90" s="212"/>
      <c r="J90" s="213"/>
      <c r="K90" s="86"/>
    </row>
    <row r="91" spans="2:11" ht="24.95" hidden="1" customHeight="1" outlineLevel="1">
      <c r="B91" s="78"/>
      <c r="C91" s="217"/>
      <c r="D91" s="218"/>
      <c r="E91" s="219"/>
      <c r="F91" s="219"/>
      <c r="G91" s="220"/>
      <c r="H91" s="221"/>
      <c r="I91" s="212"/>
      <c r="J91" s="213"/>
      <c r="K91" s="86"/>
    </row>
    <row r="92" spans="2:11" ht="24.95" hidden="1" customHeight="1" outlineLevel="1">
      <c r="B92" s="78"/>
      <c r="C92" s="217"/>
      <c r="D92" s="218"/>
      <c r="E92" s="219"/>
      <c r="F92" s="219"/>
      <c r="G92" s="220"/>
      <c r="H92" s="221"/>
      <c r="I92" s="212"/>
      <c r="J92" s="213"/>
      <c r="K92" s="86"/>
    </row>
    <row r="93" spans="2:11" ht="24.95" hidden="1" customHeight="1" outlineLevel="1">
      <c r="B93" s="78"/>
      <c r="C93" s="217"/>
      <c r="D93" s="218"/>
      <c r="E93" s="219"/>
      <c r="F93" s="219"/>
      <c r="G93" s="220"/>
      <c r="H93" s="221"/>
      <c r="I93" s="212"/>
      <c r="J93" s="213"/>
      <c r="K93" s="86"/>
    </row>
    <row r="94" spans="2:11" ht="24.95" hidden="1" customHeight="1" outlineLevel="1">
      <c r="B94" s="78"/>
      <c r="C94" s="217"/>
      <c r="D94" s="218"/>
      <c r="E94" s="219"/>
      <c r="F94" s="219"/>
      <c r="G94" s="220"/>
      <c r="H94" s="220"/>
      <c r="I94" s="212"/>
      <c r="J94" s="213"/>
      <c r="K94" s="86"/>
    </row>
    <row r="95" spans="2:11" ht="15" customHeight="1" collapsed="1">
      <c r="B95" s="92"/>
      <c r="C95" s="93"/>
      <c r="D95" s="93"/>
      <c r="E95" s="93"/>
      <c r="F95" s="93"/>
      <c r="G95" s="93"/>
      <c r="H95" s="93"/>
      <c r="I95" s="93"/>
      <c r="J95" s="93"/>
      <c r="K95" s="94"/>
    </row>
    <row r="96" spans="2:11" ht="26.1" customHeight="1">
      <c r="B96" s="78"/>
      <c r="C96" s="198" t="s">
        <v>291</v>
      </c>
      <c r="D96" s="112" t="s">
        <v>130</v>
      </c>
      <c r="E96" s="58" t="s">
        <v>92</v>
      </c>
      <c r="F96" s="58" t="s">
        <v>39</v>
      </c>
      <c r="G96" s="59" t="s">
        <v>34</v>
      </c>
      <c r="H96" s="59" t="s">
        <v>69</v>
      </c>
      <c r="I96" s="60" t="s">
        <v>147</v>
      </c>
      <c r="J96" s="61" t="s">
        <v>44</v>
      </c>
      <c r="K96" s="86"/>
    </row>
    <row r="97" spans="2:11" ht="24.95" customHeight="1">
      <c r="B97" s="78"/>
      <c r="C97" s="71" t="str">
        <f>IF(LEN(E97)&gt;0,"4." &amp; COUNTA($E$97:E97),"")</f>
        <v>4.1</v>
      </c>
      <c r="D97" s="63" t="s">
        <v>154</v>
      </c>
      <c r="E97" s="70" t="s">
        <v>6</v>
      </c>
      <c r="F97" s="70"/>
      <c r="G97" s="55" t="s">
        <v>121</v>
      </c>
      <c r="H97" s="72">
        <f>IFERROR(IF(OR(LEN(E97)=0,LEN(INDEX( scale[], MATCH(G97,scalename,0),3))=0),"",INDEX( scale[], MATCH(G97,scalename,0),3)),"")</f>
        <v>2</v>
      </c>
      <c r="I97" s="211">
        <f>SUM(H97:H102)</f>
        <v>16</v>
      </c>
      <c r="J97" s="213">
        <f>IFERROR(SUM(H97:H102)/(maxscore*(COUNT(H97:H102))),"")</f>
        <v>0.8</v>
      </c>
      <c r="K97" s="86"/>
    </row>
    <row r="98" spans="2:11" ht="24.95" customHeight="1">
      <c r="B98" s="78"/>
      <c r="C98" s="71" t="str">
        <f>IF(LEN(E98)&gt;0,"4." &amp; COUNTA($E$97:E98),"")</f>
        <v>4.2</v>
      </c>
      <c r="D98" s="64" t="s">
        <v>154</v>
      </c>
      <c r="E98" s="70" t="s">
        <v>7</v>
      </c>
      <c r="F98" s="70"/>
      <c r="G98" s="55" t="s">
        <v>74</v>
      </c>
      <c r="H98" s="72">
        <f>IFERROR(IF(OR(LEN(E98)=0,LEN(INDEX( scale[], MATCH(G98,scalename,0),3))=0),"",INDEX( scale[], MATCH(G98,scalename,0),3)),"")</f>
        <v>5</v>
      </c>
      <c r="I98" s="211"/>
      <c r="J98" s="213"/>
      <c r="K98" s="86"/>
    </row>
    <row r="99" spans="2:11" ht="24.95" customHeight="1">
      <c r="B99" s="78"/>
      <c r="C99" s="71" t="str">
        <f>IF(LEN(E99)&gt;0,"4." &amp; COUNTA($E$97:E99),"")</f>
        <v>4.3</v>
      </c>
      <c r="D99" s="64" t="s">
        <v>154</v>
      </c>
      <c r="E99" s="70" t="s">
        <v>9</v>
      </c>
      <c r="F99" s="70"/>
      <c r="G99" s="55" t="s">
        <v>73</v>
      </c>
      <c r="H99" s="72">
        <f>IFERROR(IF(OR(LEN(E99)=0,LEN(INDEX( scale[], MATCH(G99,scalename,0),3))=0),"",INDEX( scale[], MATCH(G99,scalename,0),3)),"")</f>
        <v>4</v>
      </c>
      <c r="I99" s="211"/>
      <c r="J99" s="213"/>
      <c r="K99" s="86"/>
    </row>
    <row r="100" spans="2:11" ht="24.95" customHeight="1">
      <c r="B100" s="78"/>
      <c r="C100" s="71" t="str">
        <f>IF(LEN(E100)&gt;0,"4." &amp; COUNTA($E$97:E100),"")</f>
        <v>4.4</v>
      </c>
      <c r="D100" s="64" t="s">
        <v>154</v>
      </c>
      <c r="E100" s="70" t="s">
        <v>10</v>
      </c>
      <c r="F100" s="70"/>
      <c r="G100" s="55" t="s">
        <v>70</v>
      </c>
      <c r="H100" s="72">
        <f>IFERROR(IF(OR(LEN(E100)=0,LEN(INDEX( scale[], MATCH(G100,scalename,0),3))=0),"",INDEX( scale[], MATCH(G100,scalename,0),3)),"")</f>
        <v>5</v>
      </c>
      <c r="I100" s="211"/>
      <c r="J100" s="213"/>
      <c r="K100" s="86"/>
    </row>
    <row r="101" spans="2:11" ht="24.95" customHeight="1">
      <c r="B101" s="78"/>
      <c r="C101" s="71" t="str">
        <f>IF(LEN(E101)&gt;0,"4." &amp; COUNTA($E$97:E101),"")</f>
        <v/>
      </c>
      <c r="D101" s="64"/>
      <c r="E101" s="70"/>
      <c r="F101" s="70"/>
      <c r="G101" s="55"/>
      <c r="H101" s="72" t="str">
        <f>IFERROR(IF(OR(LEN(E101)=0,LEN(INDEX( scale[], MATCH(G101,scalename,0),3))=0),"",INDEX( scale[], MATCH(G101,scalename,0),3)),"")</f>
        <v/>
      </c>
      <c r="I101" s="211"/>
      <c r="J101" s="213"/>
      <c r="K101" s="86"/>
    </row>
    <row r="102" spans="2:11" ht="24.95" customHeight="1">
      <c r="B102" s="78"/>
      <c r="C102" s="71" t="str">
        <f>IF(LEN(E102)&gt;0,"4." &amp; COUNTA($E$97:E102),"")</f>
        <v/>
      </c>
      <c r="D102" s="64"/>
      <c r="E102" s="70"/>
      <c r="F102" s="70"/>
      <c r="G102" s="55"/>
      <c r="H102" s="72" t="str">
        <f>IFERROR(IF(OR(LEN(E102)=0,LEN(INDEX( scale[], MATCH(G102,scalename,0),3))=0),"",INDEX( scale[], MATCH(G102,scalename,0),3)),"")</f>
        <v/>
      </c>
      <c r="I102" s="211"/>
      <c r="J102" s="213"/>
      <c r="K102" s="86"/>
    </row>
    <row r="103" spans="2:11" ht="24.95" customHeight="1">
      <c r="B103" s="78"/>
      <c r="C103" s="217"/>
      <c r="D103" s="218"/>
      <c r="E103" s="219"/>
      <c r="F103" s="219"/>
      <c r="G103" s="220"/>
      <c r="H103" s="220"/>
      <c r="I103" s="212"/>
      <c r="J103" s="213"/>
      <c r="K103" s="86"/>
    </row>
    <row r="104" spans="2:11" ht="24.95" customHeight="1">
      <c r="B104" s="78"/>
      <c r="C104" s="217"/>
      <c r="D104" s="218"/>
      <c r="E104" s="219"/>
      <c r="F104" s="219"/>
      <c r="G104" s="220"/>
      <c r="H104" s="220"/>
      <c r="I104" s="212"/>
      <c r="J104" s="213"/>
      <c r="K104" s="86"/>
    </row>
    <row r="105" spans="2:11" ht="24.95" hidden="1" customHeight="1" outlineLevel="1">
      <c r="B105" s="78"/>
      <c r="C105" s="217"/>
      <c r="D105" s="218"/>
      <c r="E105" s="219"/>
      <c r="F105" s="219"/>
      <c r="G105" s="220"/>
      <c r="H105" s="221"/>
      <c r="I105" s="212"/>
      <c r="J105" s="213"/>
      <c r="K105" s="86"/>
    </row>
    <row r="106" spans="2:11" ht="24.95" hidden="1" customHeight="1" outlineLevel="1">
      <c r="B106" s="78"/>
      <c r="C106" s="217"/>
      <c r="D106" s="218"/>
      <c r="E106" s="219"/>
      <c r="F106" s="219"/>
      <c r="G106" s="220"/>
      <c r="H106" s="221"/>
      <c r="I106" s="212"/>
      <c r="J106" s="213"/>
      <c r="K106" s="86"/>
    </row>
    <row r="107" spans="2:11" ht="24.95" hidden="1" customHeight="1" outlineLevel="1">
      <c r="B107" s="78"/>
      <c r="C107" s="217"/>
      <c r="D107" s="218"/>
      <c r="E107" s="219"/>
      <c r="F107" s="219"/>
      <c r="G107" s="220"/>
      <c r="H107" s="221"/>
      <c r="I107" s="212"/>
      <c r="J107" s="213"/>
      <c r="K107" s="86"/>
    </row>
    <row r="108" spans="2:11" ht="24.95" hidden="1" customHeight="1" outlineLevel="1">
      <c r="B108" s="78"/>
      <c r="C108" s="217"/>
      <c r="D108" s="218"/>
      <c r="E108" s="219"/>
      <c r="F108" s="219"/>
      <c r="G108" s="220"/>
      <c r="H108" s="221"/>
      <c r="I108" s="212"/>
      <c r="J108" s="213"/>
      <c r="K108" s="86"/>
    </row>
    <row r="109" spans="2:11" ht="24.95" hidden="1" customHeight="1" outlineLevel="1">
      <c r="B109" s="78"/>
      <c r="C109" s="217"/>
      <c r="D109" s="218"/>
      <c r="E109" s="219"/>
      <c r="F109" s="219"/>
      <c r="G109" s="220"/>
      <c r="H109" s="221"/>
      <c r="I109" s="212"/>
      <c r="J109" s="213"/>
      <c r="K109" s="86"/>
    </row>
    <row r="110" spans="2:11" ht="24.95" hidden="1" customHeight="1" outlineLevel="1">
      <c r="B110" s="78"/>
      <c r="C110" s="217"/>
      <c r="D110" s="218"/>
      <c r="E110" s="219"/>
      <c r="F110" s="219"/>
      <c r="G110" s="220"/>
      <c r="H110" s="221"/>
      <c r="I110" s="212"/>
      <c r="J110" s="213"/>
      <c r="K110" s="86"/>
    </row>
    <row r="111" spans="2:11" ht="24.95" hidden="1" customHeight="1" outlineLevel="1">
      <c r="B111" s="78"/>
      <c r="C111" s="217"/>
      <c r="D111" s="218"/>
      <c r="E111" s="219"/>
      <c r="F111" s="219"/>
      <c r="G111" s="220"/>
      <c r="H111" s="221"/>
      <c r="I111" s="212"/>
      <c r="J111" s="213"/>
      <c r="K111" s="86"/>
    </row>
    <row r="112" spans="2:11" ht="24.95" hidden="1" customHeight="1" outlineLevel="1">
      <c r="B112" s="78"/>
      <c r="C112" s="217"/>
      <c r="D112" s="218"/>
      <c r="E112" s="219"/>
      <c r="F112" s="219"/>
      <c r="G112" s="220"/>
      <c r="H112" s="221"/>
      <c r="I112" s="212"/>
      <c r="J112" s="213"/>
      <c r="K112" s="86"/>
    </row>
    <row r="113" spans="1:12" ht="24.95" hidden="1" customHeight="1" outlineLevel="1">
      <c r="B113" s="78"/>
      <c r="C113" s="217"/>
      <c r="D113" s="218"/>
      <c r="E113" s="219"/>
      <c r="F113" s="219"/>
      <c r="G113" s="220"/>
      <c r="H113" s="221"/>
      <c r="I113" s="212"/>
      <c r="J113" s="213"/>
      <c r="K113" s="86"/>
    </row>
    <row r="114" spans="1:12" ht="24.95" hidden="1" customHeight="1" outlineLevel="1">
      <c r="B114" s="78"/>
      <c r="C114" s="217"/>
      <c r="D114" s="218"/>
      <c r="E114" s="219"/>
      <c r="F114" s="219"/>
      <c r="G114" s="220"/>
      <c r="H114" s="221"/>
      <c r="I114" s="212"/>
      <c r="J114" s="213"/>
      <c r="K114" s="86"/>
    </row>
    <row r="115" spans="1:12" ht="24.95" hidden="1" customHeight="1" outlineLevel="1">
      <c r="B115" s="78"/>
      <c r="C115" s="217"/>
      <c r="D115" s="218"/>
      <c r="E115" s="219"/>
      <c r="F115" s="219"/>
      <c r="G115" s="220"/>
      <c r="H115" s="221"/>
      <c r="I115" s="212"/>
      <c r="J115" s="213"/>
      <c r="K115" s="86"/>
    </row>
    <row r="116" spans="1:12" ht="24.95" hidden="1" customHeight="1" outlineLevel="1">
      <c r="B116" s="78"/>
      <c r="C116" s="217"/>
      <c r="D116" s="218"/>
      <c r="E116" s="219"/>
      <c r="F116" s="219"/>
      <c r="G116" s="220"/>
      <c r="H116" s="221"/>
      <c r="I116" s="212"/>
      <c r="J116" s="213"/>
      <c r="K116" s="86"/>
    </row>
    <row r="117" spans="1:12" ht="24.95" hidden="1" customHeight="1" outlineLevel="1">
      <c r="B117" s="78"/>
      <c r="C117" s="217"/>
      <c r="D117" s="218"/>
      <c r="E117" s="219"/>
      <c r="F117" s="219"/>
      <c r="G117" s="220"/>
      <c r="H117" s="221"/>
      <c r="I117" s="212"/>
      <c r="J117" s="213"/>
      <c r="K117" s="86"/>
    </row>
    <row r="118" spans="1:12" ht="24.95" hidden="1" customHeight="1" outlineLevel="1">
      <c r="B118" s="78"/>
      <c r="C118" s="217"/>
      <c r="D118" s="218"/>
      <c r="E118" s="219"/>
      <c r="F118" s="219"/>
      <c r="G118" s="220"/>
      <c r="H118" s="221"/>
      <c r="I118" s="212"/>
      <c r="J118" s="213"/>
      <c r="K118" s="86"/>
    </row>
    <row r="119" spans="1:12" ht="24.95" hidden="1" customHeight="1" outlineLevel="1">
      <c r="B119" s="78"/>
      <c r="C119" s="217"/>
      <c r="D119" s="218"/>
      <c r="E119" s="219"/>
      <c r="F119" s="219"/>
      <c r="G119" s="220"/>
      <c r="H119" s="221"/>
      <c r="I119" s="212"/>
      <c r="J119" s="213"/>
      <c r="K119" s="86"/>
    </row>
    <row r="120" spans="1:12" ht="24.95" hidden="1" customHeight="1" outlineLevel="1">
      <c r="B120" s="78"/>
      <c r="C120" s="217"/>
      <c r="D120" s="218"/>
      <c r="E120" s="219"/>
      <c r="F120" s="219"/>
      <c r="G120" s="220"/>
      <c r="H120" s="221"/>
      <c r="I120" s="212"/>
      <c r="J120" s="213"/>
      <c r="K120" s="86"/>
    </row>
    <row r="121" spans="1:12" ht="24.95" hidden="1" customHeight="1" outlineLevel="1">
      <c r="B121" s="78"/>
      <c r="C121" s="217"/>
      <c r="D121" s="218"/>
      <c r="E121" s="219"/>
      <c r="F121" s="219"/>
      <c r="G121" s="220"/>
      <c r="H121" s="220"/>
      <c r="I121" s="212"/>
      <c r="J121" s="213"/>
      <c r="K121" s="86"/>
    </row>
    <row r="122" spans="1:12" ht="15" customHeight="1" collapsed="1">
      <c r="B122" s="92"/>
      <c r="C122" s="93"/>
      <c r="D122" s="93"/>
      <c r="E122" s="93"/>
      <c r="F122" s="93"/>
      <c r="G122" s="93"/>
      <c r="H122" s="93"/>
      <c r="I122" s="93"/>
      <c r="J122" s="93"/>
      <c r="K122" s="94"/>
    </row>
    <row r="123" spans="1:12" ht="26.1" customHeight="1">
      <c r="B123" s="78"/>
      <c r="C123" s="95" t="s">
        <v>292</v>
      </c>
      <c r="D123" s="62" t="s">
        <v>130</v>
      </c>
      <c r="E123" s="58" t="s">
        <v>92</v>
      </c>
      <c r="F123" s="58" t="s">
        <v>39</v>
      </c>
      <c r="G123" s="59" t="s">
        <v>34</v>
      </c>
      <c r="H123" s="59" t="s">
        <v>69</v>
      </c>
      <c r="I123" s="60" t="s">
        <v>147</v>
      </c>
      <c r="J123" s="61" t="s">
        <v>44</v>
      </c>
      <c r="K123" s="86"/>
    </row>
    <row r="124" spans="1:12" ht="24.95" customHeight="1">
      <c r="B124" s="78"/>
      <c r="C124" s="71" t="str">
        <f>IF(LEN(E124)&gt;0,"5." &amp; COUNTA($E$124:E124),"")</f>
        <v>5.1</v>
      </c>
      <c r="D124" s="63"/>
      <c r="E124" s="70" t="s">
        <v>11</v>
      </c>
      <c r="F124" s="70"/>
      <c r="G124" s="55" t="s">
        <v>73</v>
      </c>
      <c r="H124" s="72">
        <f>IFERROR(IF(OR(LEN(E124)=0,LEN(INDEX( scale[], MATCH(G124,scalename,0),3))=0),"",INDEX( scale[], MATCH(G124,scalename,0),3)),"")</f>
        <v>4</v>
      </c>
      <c r="I124" s="211">
        <f>SUM(H124:H129)</f>
        <v>14</v>
      </c>
      <c r="J124" s="213">
        <f>IFERROR(SUM(H124:H129)/(maxscore*(COUNT(H124:H129))),"")</f>
        <v>0.93333333333333335</v>
      </c>
      <c r="K124" s="86"/>
    </row>
    <row r="125" spans="1:12" ht="24.95" customHeight="1">
      <c r="B125" s="78"/>
      <c r="C125" s="71" t="str">
        <f>IF(LEN(E125)&gt;0,"5." &amp; COUNTA($E$124:E125),"")</f>
        <v>5.2</v>
      </c>
      <c r="D125" s="64"/>
      <c r="E125" s="70" t="s">
        <v>12</v>
      </c>
      <c r="F125" s="70"/>
      <c r="G125" s="55" t="s">
        <v>74</v>
      </c>
      <c r="H125" s="72">
        <f>IFERROR(IF(OR(LEN(E125)=0,LEN(INDEX( scale[], MATCH(G125,scalename,0),3))=0),"",INDEX( scale[], MATCH(G125,scalename,0),3)),"")</f>
        <v>5</v>
      </c>
      <c r="I125" s="211"/>
      <c r="J125" s="213"/>
      <c r="K125" s="86"/>
    </row>
    <row r="126" spans="1:12" ht="24.95" customHeight="1">
      <c r="B126" s="78"/>
      <c r="C126" s="71" t="str">
        <f>IF(LEN(E126)&gt;0,"5." &amp; COUNTA($E$124:E126),"")</f>
        <v>5.3</v>
      </c>
      <c r="D126" s="64"/>
      <c r="E126" s="70" t="s">
        <v>13</v>
      </c>
      <c r="F126" s="70"/>
      <c r="G126" s="55" t="s">
        <v>70</v>
      </c>
      <c r="H126" s="72">
        <f>IFERROR(IF(OR(LEN(E126)=0,LEN(INDEX( scale[], MATCH(G126,scalename,0),3))=0),"",INDEX( scale[], MATCH(G126,scalename,0),3)),"")</f>
        <v>5</v>
      </c>
      <c r="I126" s="211"/>
      <c r="J126" s="213"/>
      <c r="K126" s="86"/>
    </row>
    <row r="127" spans="1:12" ht="24.95" customHeight="1">
      <c r="B127" s="78"/>
      <c r="C127" s="71" t="str">
        <f>IF(LEN(E127)&gt;0,"5." &amp; COUNTA($E$124:E127),"")</f>
        <v/>
      </c>
      <c r="D127" s="64"/>
      <c r="E127" s="70"/>
      <c r="F127" s="70"/>
      <c r="G127" s="55"/>
      <c r="H127" s="72" t="str">
        <f>IFERROR(IF(OR(LEN(E127)=0,LEN(INDEX( scale[], MATCH(G127,scalename,0),3))=0),"",INDEX( scale[], MATCH(G127,scalename,0),3)),"")</f>
        <v/>
      </c>
      <c r="I127" s="211"/>
      <c r="J127" s="213"/>
      <c r="K127" s="86"/>
    </row>
    <row r="128" spans="1:12" ht="24.95" customHeight="1">
      <c r="A128" s="50"/>
      <c r="B128" s="80"/>
      <c r="C128" s="71" t="str">
        <f>IF(LEN(E128)&gt;0,"5." &amp; COUNTA($E$124:E128),"")</f>
        <v/>
      </c>
      <c r="D128" s="64"/>
      <c r="E128" s="70"/>
      <c r="F128" s="70"/>
      <c r="G128" s="55"/>
      <c r="H128" s="72" t="str">
        <f>IFERROR(IF(OR(LEN(E128)=0,LEN(INDEX( scale[], MATCH(G128,scalename,0),3))=0),"",INDEX( scale[], MATCH(G128,scalename,0),3)),"")</f>
        <v/>
      </c>
      <c r="I128" s="211"/>
      <c r="J128" s="213"/>
      <c r="K128" s="86"/>
      <c r="L128" s="50"/>
    </row>
    <row r="129" spans="1:12" ht="24.95" customHeight="1">
      <c r="A129" s="50"/>
      <c r="B129" s="80"/>
      <c r="C129" s="71" t="str">
        <f>IF(LEN(E129)&gt;0,"5." &amp; COUNTA($E$124:E129),"")</f>
        <v/>
      </c>
      <c r="D129" s="64"/>
      <c r="E129" s="70"/>
      <c r="F129" s="70"/>
      <c r="G129" s="55"/>
      <c r="H129" s="72" t="str">
        <f>IFERROR(IF(OR(LEN(E129)=0,LEN(INDEX( scale[], MATCH(G129,scalename,0),3))=0),"",INDEX( scale[], MATCH(G129,scalename,0),3)),"")</f>
        <v/>
      </c>
      <c r="I129" s="211"/>
      <c r="J129" s="213"/>
      <c r="K129" s="86"/>
      <c r="L129" s="50"/>
    </row>
    <row r="130" spans="1:12" ht="24.95" customHeight="1">
      <c r="A130" s="50"/>
      <c r="B130" s="80"/>
      <c r="C130" s="217"/>
      <c r="D130" s="218"/>
      <c r="E130" s="219"/>
      <c r="F130" s="219"/>
      <c r="G130" s="220"/>
      <c r="H130" s="220"/>
      <c r="I130" s="212"/>
      <c r="J130" s="213"/>
      <c r="K130" s="86"/>
      <c r="L130" s="50"/>
    </row>
    <row r="131" spans="1:12" ht="24.95" customHeight="1">
      <c r="A131" s="50"/>
      <c r="B131" s="80"/>
      <c r="C131" s="217"/>
      <c r="D131" s="218"/>
      <c r="E131" s="219"/>
      <c r="F131" s="219"/>
      <c r="G131" s="220"/>
      <c r="H131" s="220"/>
      <c r="I131" s="212"/>
      <c r="J131" s="213"/>
      <c r="K131" s="86"/>
      <c r="L131" s="50"/>
    </row>
    <row r="132" spans="1:12" ht="24.95" hidden="1" customHeight="1" outlineLevel="1">
      <c r="A132" s="50"/>
      <c r="B132" s="80"/>
      <c r="C132" s="217"/>
      <c r="D132" s="218"/>
      <c r="E132" s="219"/>
      <c r="F132" s="219"/>
      <c r="G132" s="220"/>
      <c r="H132" s="221"/>
      <c r="I132" s="212"/>
      <c r="J132" s="213"/>
      <c r="K132" s="86"/>
      <c r="L132" s="50"/>
    </row>
    <row r="133" spans="1:12" ht="24.95" hidden="1" customHeight="1" outlineLevel="1">
      <c r="A133" s="50"/>
      <c r="B133" s="80"/>
      <c r="C133" s="217"/>
      <c r="D133" s="218"/>
      <c r="E133" s="219"/>
      <c r="F133" s="219"/>
      <c r="G133" s="220"/>
      <c r="H133" s="221"/>
      <c r="I133" s="212"/>
      <c r="J133" s="213"/>
      <c r="K133" s="86"/>
      <c r="L133" s="50"/>
    </row>
    <row r="134" spans="1:12" ht="24.95" hidden="1" customHeight="1" outlineLevel="1">
      <c r="A134" s="50"/>
      <c r="B134" s="80"/>
      <c r="C134" s="217"/>
      <c r="D134" s="218"/>
      <c r="E134" s="219"/>
      <c r="F134" s="219"/>
      <c r="G134" s="220"/>
      <c r="H134" s="221"/>
      <c r="I134" s="212"/>
      <c r="J134" s="213"/>
      <c r="K134" s="86"/>
      <c r="L134" s="50"/>
    </row>
    <row r="135" spans="1:12" ht="24.95" hidden="1" customHeight="1" outlineLevel="1">
      <c r="A135" s="50"/>
      <c r="B135" s="80"/>
      <c r="C135" s="217"/>
      <c r="D135" s="218"/>
      <c r="E135" s="219"/>
      <c r="F135" s="219"/>
      <c r="G135" s="220"/>
      <c r="H135" s="221"/>
      <c r="I135" s="212"/>
      <c r="J135" s="213"/>
      <c r="K135" s="86"/>
      <c r="L135" s="50"/>
    </row>
    <row r="136" spans="1:12" ht="24.95" hidden="1" customHeight="1" outlineLevel="1">
      <c r="A136" s="50"/>
      <c r="B136" s="80"/>
      <c r="C136" s="217"/>
      <c r="D136" s="218"/>
      <c r="E136" s="219"/>
      <c r="F136" s="219"/>
      <c r="G136" s="220"/>
      <c r="H136" s="221"/>
      <c r="I136" s="212"/>
      <c r="J136" s="213"/>
      <c r="K136" s="86"/>
      <c r="L136" s="50"/>
    </row>
    <row r="137" spans="1:12" ht="24.95" hidden="1" customHeight="1" outlineLevel="1">
      <c r="A137" s="50"/>
      <c r="B137" s="80"/>
      <c r="C137" s="217"/>
      <c r="D137" s="218"/>
      <c r="E137" s="219"/>
      <c r="F137" s="219"/>
      <c r="G137" s="220"/>
      <c r="H137" s="221"/>
      <c r="I137" s="212"/>
      <c r="J137" s="213"/>
      <c r="K137" s="86"/>
      <c r="L137" s="50"/>
    </row>
    <row r="138" spans="1:12" ht="24.95" hidden="1" customHeight="1" outlineLevel="1">
      <c r="A138" s="50"/>
      <c r="B138" s="80"/>
      <c r="C138" s="217"/>
      <c r="D138" s="218"/>
      <c r="E138" s="219"/>
      <c r="F138" s="219"/>
      <c r="G138" s="220"/>
      <c r="H138" s="221"/>
      <c r="I138" s="212"/>
      <c r="J138" s="213"/>
      <c r="K138" s="86"/>
      <c r="L138" s="50"/>
    </row>
    <row r="139" spans="1:12" ht="24.95" hidden="1" customHeight="1" outlineLevel="1">
      <c r="A139" s="50"/>
      <c r="B139" s="80"/>
      <c r="C139" s="217"/>
      <c r="D139" s="218"/>
      <c r="E139" s="219"/>
      <c r="F139" s="219"/>
      <c r="G139" s="220"/>
      <c r="H139" s="221"/>
      <c r="I139" s="212"/>
      <c r="J139" s="213"/>
      <c r="K139" s="86"/>
      <c r="L139" s="50"/>
    </row>
    <row r="140" spans="1:12" ht="24.95" hidden="1" customHeight="1" outlineLevel="1">
      <c r="A140" s="50"/>
      <c r="B140" s="80"/>
      <c r="C140" s="217"/>
      <c r="D140" s="218"/>
      <c r="E140" s="219"/>
      <c r="F140" s="219"/>
      <c r="G140" s="220"/>
      <c r="H140" s="221"/>
      <c r="I140" s="212"/>
      <c r="J140" s="213"/>
      <c r="K140" s="86"/>
      <c r="L140" s="50"/>
    </row>
    <row r="141" spans="1:12" ht="24.95" hidden="1" customHeight="1" outlineLevel="1">
      <c r="A141" s="50"/>
      <c r="B141" s="80"/>
      <c r="C141" s="217"/>
      <c r="D141" s="218"/>
      <c r="E141" s="219"/>
      <c r="F141" s="219"/>
      <c r="G141" s="220"/>
      <c r="H141" s="221"/>
      <c r="I141" s="212"/>
      <c r="J141" s="213"/>
      <c r="K141" s="86"/>
      <c r="L141" s="50"/>
    </row>
    <row r="142" spans="1:12" ht="24.95" hidden="1" customHeight="1" outlineLevel="1">
      <c r="A142" s="50"/>
      <c r="B142" s="80"/>
      <c r="C142" s="217"/>
      <c r="D142" s="218"/>
      <c r="E142" s="219"/>
      <c r="F142" s="219"/>
      <c r="G142" s="220"/>
      <c r="H142" s="221"/>
      <c r="I142" s="212"/>
      <c r="J142" s="213"/>
      <c r="K142" s="86"/>
      <c r="L142" s="50"/>
    </row>
    <row r="143" spans="1:12" ht="24.95" hidden="1" customHeight="1" outlineLevel="1">
      <c r="A143" s="50"/>
      <c r="B143" s="80"/>
      <c r="C143" s="217"/>
      <c r="D143" s="218"/>
      <c r="E143" s="219"/>
      <c r="F143" s="219"/>
      <c r="G143" s="220"/>
      <c r="H143" s="221"/>
      <c r="I143" s="212"/>
      <c r="J143" s="213"/>
      <c r="K143" s="86"/>
      <c r="L143" s="50"/>
    </row>
    <row r="144" spans="1:12" ht="24.95" hidden="1" customHeight="1" outlineLevel="1">
      <c r="A144" s="50"/>
      <c r="B144" s="80"/>
      <c r="C144" s="217"/>
      <c r="D144" s="218"/>
      <c r="E144" s="219"/>
      <c r="F144" s="219"/>
      <c r="G144" s="220"/>
      <c r="H144" s="221"/>
      <c r="I144" s="212"/>
      <c r="J144" s="213"/>
      <c r="K144" s="86"/>
      <c r="L144" s="50"/>
    </row>
    <row r="145" spans="1:12" ht="24.95" hidden="1" customHeight="1" outlineLevel="1">
      <c r="A145" s="50"/>
      <c r="B145" s="80"/>
      <c r="C145" s="217"/>
      <c r="D145" s="218"/>
      <c r="E145" s="219"/>
      <c r="F145" s="219"/>
      <c r="G145" s="220"/>
      <c r="H145" s="221"/>
      <c r="I145" s="212"/>
      <c r="J145" s="213"/>
      <c r="K145" s="86"/>
      <c r="L145" s="50"/>
    </row>
    <row r="146" spans="1:12" ht="24.95" hidden="1" customHeight="1" outlineLevel="1">
      <c r="A146" s="50"/>
      <c r="B146" s="80"/>
      <c r="C146" s="217"/>
      <c r="D146" s="218"/>
      <c r="E146" s="219"/>
      <c r="F146" s="219"/>
      <c r="G146" s="220"/>
      <c r="H146" s="221"/>
      <c r="I146" s="212"/>
      <c r="J146" s="213"/>
      <c r="K146" s="86"/>
      <c r="L146" s="50"/>
    </row>
    <row r="147" spans="1:12" ht="24.95" hidden="1" customHeight="1" outlineLevel="1">
      <c r="A147" s="50"/>
      <c r="B147" s="80"/>
      <c r="C147" s="217"/>
      <c r="D147" s="218"/>
      <c r="E147" s="219"/>
      <c r="F147" s="219"/>
      <c r="G147" s="220"/>
      <c r="H147" s="221"/>
      <c r="I147" s="212"/>
      <c r="J147" s="213"/>
      <c r="K147" s="86"/>
      <c r="L147" s="50"/>
    </row>
    <row r="148" spans="1:12" ht="24.95" hidden="1" customHeight="1" outlineLevel="1">
      <c r="A148" s="50"/>
      <c r="B148" s="80"/>
      <c r="C148" s="217"/>
      <c r="D148" s="218"/>
      <c r="E148" s="219"/>
      <c r="F148" s="219"/>
      <c r="G148" s="220"/>
      <c r="H148" s="220"/>
      <c r="I148" s="212"/>
      <c r="J148" s="213"/>
      <c r="K148" s="86"/>
      <c r="L148" s="50"/>
    </row>
    <row r="149" spans="1:12" ht="15" customHeight="1" collapsed="1">
      <c r="A149" s="88"/>
      <c r="B149" s="89"/>
      <c r="C149" s="90"/>
      <c r="D149" s="90"/>
      <c r="E149" s="90"/>
      <c r="F149" s="90"/>
      <c r="G149" s="90"/>
      <c r="H149" s="90"/>
      <c r="I149" s="90"/>
      <c r="J149" s="90"/>
      <c r="K149" s="91"/>
      <c r="L149" s="88"/>
    </row>
  </sheetData>
  <sheetProtection algorithmName="SHA-512" hashValue="asu/ixwnVv1fzdbyJUWG9YdoR6pzqi6XdcytdYV2DGlGstH0nFbvFCK214bcNf7Sv6ZtfTrPH2fx6DEMrbF2NQ==" saltValue="gZvuJ1w8Sir/hPuOKa9KmQ==" spinCount="100000" sheet="1" objects="1" scenarios="1" formatRows="0"/>
  <mergeCells count="11">
    <mergeCell ref="J70:J94"/>
    <mergeCell ref="I97:I121"/>
    <mergeCell ref="J97:J121"/>
    <mergeCell ref="I124:I148"/>
    <mergeCell ref="J124:J148"/>
    <mergeCell ref="I70:I94"/>
    <mergeCell ref="C7:J7"/>
    <mergeCell ref="I43:I67"/>
    <mergeCell ref="J43:J67"/>
    <mergeCell ref="J16:J40"/>
    <mergeCell ref="I16:I40"/>
  </mergeCells>
  <phoneticPr fontId="2" type="noConversion"/>
  <conditionalFormatting sqref="G15:H21 G42:H48 G69:H75 G96:H102 G123:H129">
    <cfRule type="expression" dxfId="311" priority="21">
      <formula>AND($H15=minScore,LEN($H15)&gt;0)</formula>
    </cfRule>
    <cfRule type="expression" dxfId="310" priority="22">
      <formula>AND($H15&lt;(maxscore/2),LEN($H15)&gt;0)</formula>
    </cfRule>
  </conditionalFormatting>
  <conditionalFormatting sqref="J13">
    <cfRule type="expression" dxfId="309" priority="11">
      <formula>AND(J13&gt;=color1,J13&lt;&gt;"")</formula>
    </cfRule>
    <cfRule type="expression" dxfId="308" priority="12">
      <formula>AND(J13&gt;=color2,J13&lt;&gt;"")</formula>
    </cfRule>
    <cfRule type="expression" dxfId="307" priority="13">
      <formula>AND(J13&gt;=color3,J13&lt;&gt;"")</formula>
    </cfRule>
    <cfRule type="expression" dxfId="306" priority="14">
      <formula>AND(J13&gt;=color4,J13&lt;&gt;"")</formula>
    </cfRule>
    <cfRule type="expression" dxfId="305" priority="15">
      <formula>AND(J13&lt;color5,J13&lt;&gt;"")</formula>
    </cfRule>
  </conditionalFormatting>
  <conditionalFormatting sqref="G22:H40">
    <cfRule type="expression" dxfId="9" priority="9">
      <formula>AND($H22=minScore,LEN($H22)&gt;0)</formula>
    </cfRule>
    <cfRule type="expression" dxfId="8" priority="10">
      <formula>AND($H22&lt;(maxscore/2),LEN($H22)&gt;0)</formula>
    </cfRule>
  </conditionalFormatting>
  <conditionalFormatting sqref="G49:H67">
    <cfRule type="expression" dxfId="7" priority="7">
      <formula>AND($H49=minScore,LEN($H49)&gt;0)</formula>
    </cfRule>
    <cfRule type="expression" dxfId="6" priority="8">
      <formula>AND($H49&lt;(maxscore/2),LEN($H49)&gt;0)</formula>
    </cfRule>
  </conditionalFormatting>
  <conditionalFormatting sqref="G76:H94">
    <cfRule type="expression" dxfId="5" priority="5">
      <formula>AND($H76=minScore,LEN($H76)&gt;0)</formula>
    </cfRule>
    <cfRule type="expression" dxfId="4" priority="6">
      <formula>AND($H76&lt;(maxscore/2),LEN($H76)&gt;0)</formula>
    </cfRule>
  </conditionalFormatting>
  <conditionalFormatting sqref="G103:H121">
    <cfRule type="expression" dxfId="3" priority="3">
      <formula>AND($H103=minScore,LEN($H103)&gt;0)</formula>
    </cfRule>
    <cfRule type="expression" dxfId="2" priority="4">
      <formula>AND($H103&lt;(maxscore/2),LEN($H103)&gt;0)</formula>
    </cfRule>
  </conditionalFormatting>
  <conditionalFormatting sqref="G130:H148">
    <cfRule type="expression" dxfId="1" priority="1">
      <formula>AND($H130=minScore,LEN($H130)&gt;0)</formula>
    </cfRule>
    <cfRule type="expression" dxfId="0" priority="2">
      <formula>AND($H130&lt;(maxscore/2),LEN($H130)&gt;0)</formula>
    </cfRule>
  </conditionalFormatting>
  <dataValidations count="5">
    <dataValidation type="list" allowBlank="1" showInputMessage="1" showErrorMessage="1" sqref="E9" xr:uid="{A1D19E39-2595-4F2E-AC96-E6C41A39659C}">
      <formula1>auditArea2</formula1>
    </dataValidation>
    <dataValidation type="list" allowBlank="1" showInputMessage="1" showErrorMessage="1" sqref="C12" xr:uid="{BBDE9D71-9434-4008-8811-CE8F7060D7DF}">
      <formula1>"Month, Quarter"</formula1>
    </dataValidation>
    <dataValidation type="list" allowBlank="1" showInputMessage="1" showErrorMessage="1" sqref="E12:E13" xr:uid="{EC15BF6B-E2A6-4F48-977F-4D88A4BCBD3E}">
      <formula1>auditors2</formula1>
    </dataValidation>
    <dataValidation type="date" operator="greaterThan" allowBlank="1" showInputMessage="1" showErrorMessage="1" errorTitle="Date format!" error="Please enter valid date format." sqref="C10" xr:uid="{8FB253FE-89EF-4E86-92BB-3980B7D5F116}">
      <formula1>40179</formula1>
    </dataValidation>
    <dataValidation type="list" allowBlank="1" showInputMessage="1" showErrorMessage="1" sqref="G70:G75 G97:G102 G43:G48 G16:G21 G124:G129" xr:uid="{913378E5-FB79-4B1C-A991-F43B4B5D8CE5}">
      <formula1>scaleFilter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scale="60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B9CC5-730D-4212-B10F-1B583FC4BB3F}">
  <sheetPr codeName="Sheet4">
    <pageSetUpPr fitToPage="1"/>
  </sheetPr>
  <dimension ref="A1:S149"/>
  <sheetViews>
    <sheetView showGridLines="0" showRowColHeaders="0" workbookViewId="0">
      <pane ySplit="4" topLeftCell="A5" activePane="bottomLeft" state="frozen"/>
      <selection pane="bottomLeft" activeCell="A5" sqref="A5"/>
    </sheetView>
  </sheetViews>
  <sheetFormatPr defaultRowHeight="15" outlineLevelRow="1"/>
  <cols>
    <col min="1" max="2" width="3.7109375" style="49" customWidth="1"/>
    <col min="3" max="3" width="14.140625" style="49" bestFit="1" customWidth="1"/>
    <col min="4" max="4" width="15.7109375" style="54" customWidth="1"/>
    <col min="5" max="5" width="45.7109375" style="51" customWidth="1"/>
    <col min="6" max="6" width="40.7109375" style="51" customWidth="1"/>
    <col min="7" max="8" width="9.7109375" style="49" customWidth="1"/>
    <col min="9" max="9" width="10.7109375" style="49" customWidth="1"/>
    <col min="10" max="10" width="13.28515625" style="49" customWidth="1"/>
    <col min="11" max="11" width="3.7109375" style="49" customWidth="1"/>
    <col min="12" max="12" width="2.7109375" style="49" customWidth="1"/>
    <col min="13" max="13" width="10.5703125" style="49" bestFit="1" customWidth="1"/>
    <col min="14" max="14" width="8.7109375" style="49" customWidth="1"/>
    <col min="15" max="16384" width="9.140625" style="49"/>
  </cols>
  <sheetData>
    <row r="1" spans="1:18" s="1" customFormat="1" ht="6.75" customHeight="1">
      <c r="C1" s="2"/>
      <c r="F1" s="3"/>
      <c r="G1" s="3"/>
      <c r="H1" s="3"/>
      <c r="I1" s="3"/>
    </row>
    <row r="2" spans="1:18" s="4" customFormat="1" ht="20.100000000000001" customHeight="1">
      <c r="B2" s="30"/>
      <c r="C2" s="134" t="s">
        <v>239</v>
      </c>
      <c r="D2" s="5"/>
      <c r="E2" s="5"/>
      <c r="F2" s="16"/>
      <c r="G2" s="6"/>
      <c r="H2" s="6"/>
      <c r="I2" s="6"/>
      <c r="J2" s="6"/>
      <c r="K2" s="6"/>
      <c r="L2" s="8"/>
      <c r="M2" s="8"/>
      <c r="N2" s="8"/>
      <c r="O2" s="8"/>
      <c r="P2" s="8"/>
      <c r="Q2" s="8"/>
      <c r="R2" s="8"/>
    </row>
    <row r="3" spans="1:18" s="149" customFormat="1" ht="24" customHeight="1">
      <c r="B3" s="150"/>
      <c r="C3" s="151" t="s">
        <v>252</v>
      </c>
      <c r="D3" s="152"/>
      <c r="E3" s="152"/>
      <c r="F3" s="153"/>
      <c r="G3" s="154"/>
      <c r="H3" s="154"/>
      <c r="I3" s="154"/>
      <c r="J3" s="154"/>
      <c r="K3" s="154"/>
      <c r="L3" s="156"/>
      <c r="M3" s="156"/>
      <c r="N3" s="156"/>
      <c r="O3" s="156"/>
      <c r="P3" s="156"/>
      <c r="Q3" s="156"/>
      <c r="R3" s="156"/>
    </row>
    <row r="4" spans="1:18" s="1" customFormat="1" ht="4.9000000000000004" customHeight="1">
      <c r="A4" s="11"/>
      <c r="B4" s="11"/>
      <c r="C4" s="11"/>
      <c r="D4" s="11"/>
      <c r="E4" s="11"/>
      <c r="F4" s="17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1" customFormat="1" ht="4.9000000000000004" customHeight="1">
      <c r="A5" s="11"/>
      <c r="B5" s="11"/>
      <c r="C5" s="11"/>
      <c r="D5" s="11"/>
      <c r="E5" s="11"/>
      <c r="F5" s="17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ht="9.9499999999999993" customHeight="1">
      <c r="B6" s="73"/>
      <c r="C6" s="74"/>
      <c r="D6" s="75"/>
      <c r="E6" s="76"/>
      <c r="F6" s="76"/>
      <c r="G6" s="74"/>
      <c r="H6" s="74"/>
      <c r="I6" s="74"/>
      <c r="J6" s="74"/>
      <c r="K6" s="77"/>
    </row>
    <row r="7" spans="1:18" ht="23.25">
      <c r="B7" s="78"/>
      <c r="C7" s="208" t="str">
        <f>"5S " &amp; E9 &amp; " Area Audit"</f>
        <v>5S Manufacturing Area Audit</v>
      </c>
      <c r="D7" s="209"/>
      <c r="E7" s="209"/>
      <c r="F7" s="209"/>
      <c r="G7" s="209"/>
      <c r="H7" s="209"/>
      <c r="I7" s="209"/>
      <c r="J7" s="210"/>
      <c r="K7" s="86"/>
    </row>
    <row r="8" spans="1:18" ht="8.1" customHeight="1">
      <c r="B8" s="87"/>
      <c r="C8" s="85"/>
      <c r="D8" s="85"/>
      <c r="E8" s="85"/>
      <c r="F8" s="85"/>
      <c r="G8" s="85"/>
      <c r="H8" s="85"/>
      <c r="I8" s="85"/>
      <c r="J8" s="85"/>
      <c r="K8" s="86"/>
    </row>
    <row r="9" spans="1:18" ht="27" customHeight="1">
      <c r="B9" s="78"/>
      <c r="C9" s="99" t="s">
        <v>14</v>
      </c>
      <c r="D9" s="100" t="s">
        <v>108</v>
      </c>
      <c r="E9" s="67" t="s">
        <v>84</v>
      </c>
      <c r="F9" s="85"/>
      <c r="G9" s="85"/>
      <c r="H9" s="85"/>
      <c r="I9" s="85"/>
      <c r="J9" s="99" t="s">
        <v>88</v>
      </c>
      <c r="K9" s="86"/>
    </row>
    <row r="10" spans="1:18" ht="27" customHeight="1">
      <c r="B10" s="78"/>
      <c r="C10" s="101">
        <v>44576</v>
      </c>
      <c r="D10" s="102" t="s">
        <v>107</v>
      </c>
      <c r="E10" s="103" t="s">
        <v>167</v>
      </c>
      <c r="F10" s="85"/>
      <c r="G10" s="85"/>
      <c r="H10" s="85"/>
      <c r="I10" s="85"/>
      <c r="J10" s="104">
        <f>SUM(H16:H199)</f>
        <v>79</v>
      </c>
      <c r="K10" s="86"/>
    </row>
    <row r="11" spans="1:18" ht="8.1" customHeight="1">
      <c r="B11" s="78"/>
      <c r="C11" s="109"/>
      <c r="D11" s="110"/>
      <c r="E11" s="108"/>
      <c r="F11" s="85"/>
      <c r="G11" s="85"/>
      <c r="H11" s="85"/>
      <c r="I11" s="85"/>
      <c r="J11" s="111"/>
      <c r="K11" s="86"/>
    </row>
    <row r="12" spans="1:18" ht="27" customHeight="1">
      <c r="B12" s="78"/>
      <c r="C12" s="105" t="s">
        <v>124</v>
      </c>
      <c r="D12" s="106" t="s">
        <v>16</v>
      </c>
      <c r="E12" s="107" t="s">
        <v>160</v>
      </c>
      <c r="F12" s="85"/>
      <c r="G12" s="85"/>
      <c r="H12" s="85"/>
      <c r="I12" s="85"/>
      <c r="J12" s="106" t="s">
        <v>95</v>
      </c>
      <c r="K12" s="86"/>
    </row>
    <row r="13" spans="1:18" ht="27" customHeight="1">
      <c r="B13" s="78"/>
      <c r="C13" s="96" t="str">
        <f>IFERROR(IF(ISNUMBER(C10),IF(C12="Month",INDEX(monthsList,MONTH(C10),1),IF(MONTH(C10)&lt;4,"Q1",IF(MONTH(C10)&lt;7,"Q2",IF(MONTH(C10)&lt;10,"Q3","Q4")))),""),"")</f>
        <v>Q1</v>
      </c>
      <c r="D13" s="100" t="s">
        <v>15</v>
      </c>
      <c r="E13" s="67" t="s">
        <v>165</v>
      </c>
      <c r="F13" s="85"/>
      <c r="G13" s="85"/>
      <c r="H13" s="85"/>
      <c r="I13" s="85"/>
      <c r="J13" s="97">
        <f>IFERROR(ROUND(J10/(COUNT(H16:H199)*maxscore),2),"")</f>
        <v>0.75</v>
      </c>
      <c r="K13" s="86"/>
      <c r="L13" s="51"/>
      <c r="M13" s="51"/>
      <c r="N13" s="51"/>
      <c r="O13" s="51"/>
    </row>
    <row r="14" spans="1:18" ht="8.1" customHeight="1">
      <c r="B14" s="87"/>
      <c r="C14" s="85"/>
      <c r="D14" s="85"/>
      <c r="E14" s="85"/>
      <c r="F14" s="85"/>
      <c r="G14" s="85"/>
      <c r="H14" s="85"/>
      <c r="I14" s="85"/>
      <c r="J14" s="85"/>
      <c r="K14" s="86"/>
      <c r="L14" s="52"/>
      <c r="M14" s="52"/>
      <c r="N14" s="52"/>
    </row>
    <row r="15" spans="1:18" ht="26.1" customHeight="1">
      <c r="B15" s="78"/>
      <c r="C15" s="95" t="s">
        <v>288</v>
      </c>
      <c r="D15" s="112" t="s">
        <v>130</v>
      </c>
      <c r="E15" s="58" t="s">
        <v>92</v>
      </c>
      <c r="F15" s="58" t="s">
        <v>39</v>
      </c>
      <c r="G15" s="59" t="s">
        <v>34</v>
      </c>
      <c r="H15" s="59" t="s">
        <v>69</v>
      </c>
      <c r="I15" s="60" t="s">
        <v>147</v>
      </c>
      <c r="J15" s="61" t="s">
        <v>44</v>
      </c>
      <c r="K15" s="86"/>
    </row>
    <row r="16" spans="1:18" ht="24.95" customHeight="1">
      <c r="B16" s="78"/>
      <c r="C16" s="71" t="str">
        <f>IF(LEN(E16)&gt;0,"1." &amp; COUNTA($E$16:E16),"")</f>
        <v>1.1</v>
      </c>
      <c r="D16" s="68"/>
      <c r="E16" s="69" t="s">
        <v>17</v>
      </c>
      <c r="F16" s="69"/>
      <c r="G16" s="55" t="s">
        <v>71</v>
      </c>
      <c r="H16" s="72">
        <f>IFERROR(IF(OR(LEN(E16)=0,LEN(INDEX( scale[], MATCH(G16,scalename,0),3))=0),"",INDEX( scale[], MATCH(G16,scalename,0),3)),"")</f>
        <v>1</v>
      </c>
      <c r="I16" s="211">
        <f>SUM(H16:H21)</f>
        <v>13</v>
      </c>
      <c r="J16" s="213">
        <f>IFERROR(SUM(H16:H21)/(maxscore*(COUNT(H16:H21))),"")</f>
        <v>0.65</v>
      </c>
      <c r="K16" s="86"/>
    </row>
    <row r="17" spans="2:19" ht="24.95" customHeight="1">
      <c r="B17" s="78"/>
      <c r="C17" s="71" t="str">
        <f>IF(LEN(E17)&gt;0,"1." &amp; COUNTA($E$16:E17),"")</f>
        <v>1.2</v>
      </c>
      <c r="D17" s="68"/>
      <c r="E17" s="69" t="s">
        <v>18</v>
      </c>
      <c r="F17" s="69"/>
      <c r="G17" s="55" t="s">
        <v>122</v>
      </c>
      <c r="H17" s="72">
        <f>IFERROR(IF(OR(LEN(E17)=0,LEN(INDEX( scale[], MATCH(G17,scalename,0),3))=0),"",INDEX( scale[], MATCH(G17,scalename,0),3)),"")</f>
        <v>3</v>
      </c>
      <c r="I17" s="211"/>
      <c r="J17" s="213"/>
      <c r="K17" s="86"/>
    </row>
    <row r="18" spans="2:19" ht="24.95" customHeight="1">
      <c r="B18" s="78"/>
      <c r="C18" s="71" t="str">
        <f>IF(LEN(E18)&gt;0,"1." &amp; COUNTA($E$16:E18),"")</f>
        <v>1.3</v>
      </c>
      <c r="D18" s="68"/>
      <c r="E18" s="69" t="s">
        <v>19</v>
      </c>
      <c r="F18" s="69"/>
      <c r="G18" s="55" t="s">
        <v>74</v>
      </c>
      <c r="H18" s="72">
        <f>IFERROR(IF(OR(LEN(E18)=0,LEN(INDEX( scale[], MATCH(G18,scalename,0),3))=0),"",INDEX( scale[], MATCH(G18,scalename,0),3)),"")</f>
        <v>5</v>
      </c>
      <c r="I18" s="211"/>
      <c r="J18" s="213"/>
      <c r="K18" s="86"/>
    </row>
    <row r="19" spans="2:19" ht="24.95" customHeight="1">
      <c r="B19" s="78"/>
      <c r="C19" s="71" t="str">
        <f>IF(LEN(E19)&gt;0,"1." &amp; COUNTA($E$16:E19),"")</f>
        <v>1.4</v>
      </c>
      <c r="D19" s="68"/>
      <c r="E19" s="69" t="s">
        <v>20</v>
      </c>
      <c r="F19" s="69"/>
      <c r="G19" s="55" t="s">
        <v>38</v>
      </c>
      <c r="H19" s="72" t="str">
        <f>IFERROR(IF(OR(LEN(E19)=0,LEN(INDEX( scale[], MATCH(G19,scalename,0),3))=0),"",INDEX( scale[], MATCH(G19,scalename,0),3)),"")</f>
        <v/>
      </c>
      <c r="I19" s="211"/>
      <c r="J19" s="213"/>
      <c r="K19" s="86"/>
    </row>
    <row r="20" spans="2:19" ht="24.95" customHeight="1">
      <c r="B20" s="78"/>
      <c r="C20" s="71" t="str">
        <f>IF(LEN(E20)&gt;0,"1." &amp; COUNTA($E$16:E20),"")</f>
        <v>1.5</v>
      </c>
      <c r="D20" s="68"/>
      <c r="E20" s="69" t="s">
        <v>21</v>
      </c>
      <c r="F20" s="69"/>
      <c r="G20" s="55" t="s">
        <v>73</v>
      </c>
      <c r="H20" s="72">
        <f>IFERROR(IF(OR(LEN(E20)=0,LEN(INDEX( scale[], MATCH(G20,scalename,0),3))=0),"",INDEX( scale[], MATCH(G20,scalename,0),3)),"")</f>
        <v>4</v>
      </c>
      <c r="I20" s="211"/>
      <c r="J20" s="213"/>
      <c r="K20" s="86"/>
    </row>
    <row r="21" spans="2:19" ht="24.95" customHeight="1">
      <c r="B21" s="78"/>
      <c r="C21" s="71" t="str">
        <f>IF(LEN(E21)&gt;0,"1." &amp; COUNTA($E$16:E21),"")</f>
        <v/>
      </c>
      <c r="D21" s="68"/>
      <c r="E21" s="69"/>
      <c r="F21" s="69"/>
      <c r="G21" s="55" t="s">
        <v>70</v>
      </c>
      <c r="H21" s="72" t="str">
        <f>IFERROR(IF(OR(LEN(E21)=0,LEN(INDEX( scale[], MATCH(G21,scalename,0),3))=0),"",INDEX( scale[], MATCH(G21,scalename,0),3)),"")</f>
        <v/>
      </c>
      <c r="I21" s="211"/>
      <c r="J21" s="213"/>
      <c r="K21" s="86"/>
    </row>
    <row r="22" spans="2:19" ht="24.95" customHeight="1">
      <c r="B22" s="78"/>
      <c r="C22" s="217"/>
      <c r="D22" s="218"/>
      <c r="E22" s="219"/>
      <c r="F22" s="219"/>
      <c r="G22" s="220"/>
      <c r="H22" s="220"/>
      <c r="I22" s="212"/>
      <c r="J22" s="213"/>
      <c r="K22" s="86"/>
    </row>
    <row r="23" spans="2:19" ht="24.95" customHeight="1">
      <c r="B23" s="78"/>
      <c r="C23" s="217"/>
      <c r="D23" s="218"/>
      <c r="E23" s="219"/>
      <c r="F23" s="219"/>
      <c r="G23" s="220"/>
      <c r="H23" s="220"/>
      <c r="I23" s="212"/>
      <c r="J23" s="213"/>
      <c r="K23" s="86"/>
    </row>
    <row r="24" spans="2:19" ht="24.95" hidden="1" customHeight="1" outlineLevel="1">
      <c r="B24" s="78"/>
      <c r="C24" s="217"/>
      <c r="D24" s="218"/>
      <c r="E24" s="219"/>
      <c r="F24" s="219"/>
      <c r="G24" s="220"/>
      <c r="H24" s="221"/>
      <c r="I24" s="212"/>
      <c r="J24" s="213"/>
      <c r="K24" s="86"/>
    </row>
    <row r="25" spans="2:19" ht="24.95" hidden="1" customHeight="1" outlineLevel="1">
      <c r="B25" s="78"/>
      <c r="C25" s="217"/>
      <c r="D25" s="218"/>
      <c r="E25" s="219"/>
      <c r="F25" s="219"/>
      <c r="G25" s="220"/>
      <c r="H25" s="221"/>
      <c r="I25" s="212"/>
      <c r="J25" s="213"/>
      <c r="K25" s="86"/>
    </row>
    <row r="26" spans="2:19" ht="24.95" hidden="1" customHeight="1" outlineLevel="1">
      <c r="B26" s="78"/>
      <c r="C26" s="217"/>
      <c r="D26" s="218"/>
      <c r="E26" s="219"/>
      <c r="F26" s="219"/>
      <c r="G26" s="220"/>
      <c r="H26" s="221"/>
      <c r="I26" s="212"/>
      <c r="J26" s="213"/>
      <c r="K26" s="86"/>
    </row>
    <row r="27" spans="2:19" ht="24.95" hidden="1" customHeight="1" outlineLevel="1">
      <c r="B27" s="78"/>
      <c r="C27" s="217"/>
      <c r="D27" s="218"/>
      <c r="E27" s="219"/>
      <c r="F27" s="219"/>
      <c r="G27" s="220"/>
      <c r="H27" s="221"/>
      <c r="I27" s="212"/>
      <c r="J27" s="213"/>
      <c r="K27" s="86"/>
    </row>
    <row r="28" spans="2:19" ht="24.95" hidden="1" customHeight="1" outlineLevel="1">
      <c r="B28" s="78"/>
      <c r="C28" s="217"/>
      <c r="D28" s="218"/>
      <c r="E28" s="219"/>
      <c r="F28" s="219"/>
      <c r="G28" s="220"/>
      <c r="H28" s="221"/>
      <c r="I28" s="212"/>
      <c r="J28" s="213"/>
      <c r="K28" s="86"/>
      <c r="O28" s="50"/>
      <c r="P28" s="50"/>
      <c r="Q28" s="50"/>
      <c r="R28" s="50"/>
      <c r="S28" s="50"/>
    </row>
    <row r="29" spans="2:19" ht="24.95" hidden="1" customHeight="1" outlineLevel="1">
      <c r="B29" s="78"/>
      <c r="C29" s="217"/>
      <c r="D29" s="218"/>
      <c r="E29" s="219"/>
      <c r="F29" s="219"/>
      <c r="G29" s="220"/>
      <c r="H29" s="221"/>
      <c r="I29" s="212"/>
      <c r="J29" s="213"/>
      <c r="K29" s="86"/>
      <c r="O29" s="50"/>
      <c r="P29" s="50"/>
      <c r="Q29" s="50"/>
      <c r="R29" s="50"/>
      <c r="S29" s="50"/>
    </row>
    <row r="30" spans="2:19" ht="24.95" hidden="1" customHeight="1" outlineLevel="1">
      <c r="B30" s="78"/>
      <c r="C30" s="217"/>
      <c r="D30" s="218"/>
      <c r="E30" s="219"/>
      <c r="F30" s="219"/>
      <c r="G30" s="220"/>
      <c r="H30" s="221"/>
      <c r="I30" s="212"/>
      <c r="J30" s="213"/>
      <c r="K30" s="86"/>
      <c r="O30" s="50"/>
      <c r="P30" s="50"/>
      <c r="Q30" s="50"/>
      <c r="R30" s="50"/>
      <c r="S30" s="50"/>
    </row>
    <row r="31" spans="2:19" ht="24.95" hidden="1" customHeight="1" outlineLevel="1">
      <c r="B31" s="78"/>
      <c r="C31" s="217"/>
      <c r="D31" s="218"/>
      <c r="E31" s="219"/>
      <c r="F31" s="219"/>
      <c r="G31" s="220"/>
      <c r="H31" s="221"/>
      <c r="I31" s="212"/>
      <c r="J31" s="213"/>
      <c r="K31" s="86"/>
      <c r="O31" s="50"/>
      <c r="P31" s="50"/>
      <c r="Q31" s="50"/>
      <c r="R31" s="50"/>
      <c r="S31" s="50"/>
    </row>
    <row r="32" spans="2:19" ht="24.95" hidden="1" customHeight="1" outlineLevel="1">
      <c r="B32" s="78"/>
      <c r="C32" s="217"/>
      <c r="D32" s="218"/>
      <c r="E32" s="219"/>
      <c r="F32" s="219"/>
      <c r="G32" s="220"/>
      <c r="H32" s="221"/>
      <c r="I32" s="212"/>
      <c r="J32" s="213"/>
      <c r="K32" s="86"/>
      <c r="O32" s="50"/>
      <c r="P32" s="50"/>
      <c r="Q32" s="50"/>
      <c r="R32" s="50"/>
      <c r="S32" s="50"/>
    </row>
    <row r="33" spans="2:19" ht="24.95" hidden="1" customHeight="1" outlineLevel="1">
      <c r="B33" s="78"/>
      <c r="C33" s="217"/>
      <c r="D33" s="218"/>
      <c r="E33" s="219"/>
      <c r="F33" s="219"/>
      <c r="G33" s="220"/>
      <c r="H33" s="221"/>
      <c r="I33" s="212"/>
      <c r="J33" s="213"/>
      <c r="K33" s="86"/>
      <c r="O33" s="50"/>
      <c r="P33" s="50"/>
      <c r="Q33" s="50"/>
      <c r="R33" s="50"/>
      <c r="S33" s="50"/>
    </row>
    <row r="34" spans="2:19" ht="24.95" hidden="1" customHeight="1" outlineLevel="1">
      <c r="B34" s="78"/>
      <c r="C34" s="217"/>
      <c r="D34" s="218"/>
      <c r="E34" s="219"/>
      <c r="F34" s="219"/>
      <c r="G34" s="220"/>
      <c r="H34" s="221"/>
      <c r="I34" s="212"/>
      <c r="J34" s="213"/>
      <c r="K34" s="86"/>
      <c r="O34" s="50"/>
      <c r="P34" s="50"/>
      <c r="Q34" s="50"/>
      <c r="R34" s="50"/>
      <c r="S34" s="50"/>
    </row>
    <row r="35" spans="2:19" ht="24.95" hidden="1" customHeight="1" outlineLevel="1">
      <c r="B35" s="78"/>
      <c r="C35" s="217"/>
      <c r="D35" s="218"/>
      <c r="E35" s="219"/>
      <c r="F35" s="219"/>
      <c r="G35" s="220"/>
      <c r="H35" s="221"/>
      <c r="I35" s="212"/>
      <c r="J35" s="213"/>
      <c r="K35" s="86"/>
      <c r="O35" s="50"/>
      <c r="P35" s="50"/>
      <c r="Q35" s="50"/>
      <c r="R35" s="50"/>
      <c r="S35" s="50"/>
    </row>
    <row r="36" spans="2:19" ht="24.95" hidden="1" customHeight="1" outlineLevel="1">
      <c r="B36" s="78"/>
      <c r="C36" s="217"/>
      <c r="D36" s="218"/>
      <c r="E36" s="219"/>
      <c r="F36" s="219"/>
      <c r="G36" s="220"/>
      <c r="H36" s="221"/>
      <c r="I36" s="212"/>
      <c r="J36" s="213"/>
      <c r="K36" s="86"/>
      <c r="O36" s="50"/>
      <c r="P36" s="50"/>
      <c r="Q36" s="50"/>
      <c r="R36" s="50"/>
      <c r="S36" s="50"/>
    </row>
    <row r="37" spans="2:19" ht="24.95" hidden="1" customHeight="1" outlineLevel="1">
      <c r="B37" s="78"/>
      <c r="C37" s="217"/>
      <c r="D37" s="218"/>
      <c r="E37" s="219"/>
      <c r="F37" s="219"/>
      <c r="G37" s="220"/>
      <c r="H37" s="221"/>
      <c r="I37" s="212"/>
      <c r="J37" s="213"/>
      <c r="K37" s="86"/>
      <c r="O37" s="50"/>
      <c r="P37" s="50"/>
      <c r="Q37" s="50"/>
      <c r="R37" s="50"/>
      <c r="S37" s="50"/>
    </row>
    <row r="38" spans="2:19" ht="24.95" hidden="1" customHeight="1" outlineLevel="1">
      <c r="B38" s="78"/>
      <c r="C38" s="217"/>
      <c r="D38" s="218"/>
      <c r="E38" s="219"/>
      <c r="F38" s="219"/>
      <c r="G38" s="220"/>
      <c r="H38" s="221"/>
      <c r="I38" s="212"/>
      <c r="J38" s="213"/>
      <c r="K38" s="86"/>
      <c r="O38" s="50"/>
      <c r="P38" s="50"/>
      <c r="Q38" s="50"/>
      <c r="R38" s="50"/>
      <c r="S38" s="50"/>
    </row>
    <row r="39" spans="2:19" ht="24.95" hidden="1" customHeight="1" outlineLevel="1">
      <c r="B39" s="78"/>
      <c r="C39" s="217"/>
      <c r="D39" s="218"/>
      <c r="E39" s="219"/>
      <c r="F39" s="219"/>
      <c r="G39" s="220"/>
      <c r="H39" s="221"/>
      <c r="I39" s="212"/>
      <c r="J39" s="213"/>
      <c r="K39" s="86"/>
      <c r="O39" s="50"/>
      <c r="P39" s="50"/>
      <c r="Q39" s="50"/>
      <c r="R39" s="50"/>
      <c r="S39" s="50"/>
    </row>
    <row r="40" spans="2:19" ht="24.95" hidden="1" customHeight="1" outlineLevel="1">
      <c r="B40" s="78"/>
      <c r="C40" s="217"/>
      <c r="D40" s="218"/>
      <c r="E40" s="219"/>
      <c r="F40" s="219"/>
      <c r="G40" s="220"/>
      <c r="H40" s="220"/>
      <c r="I40" s="212"/>
      <c r="J40" s="213"/>
      <c r="K40" s="86"/>
      <c r="O40" s="50"/>
      <c r="P40" s="50"/>
      <c r="Q40" s="50"/>
      <c r="R40" s="50"/>
      <c r="S40" s="50"/>
    </row>
    <row r="41" spans="2:19" ht="15" customHeight="1" collapsed="1">
      <c r="B41" s="92"/>
      <c r="C41" s="93"/>
      <c r="D41" s="93"/>
      <c r="E41" s="93"/>
      <c r="F41" s="93"/>
      <c r="G41" s="93"/>
      <c r="H41" s="93"/>
      <c r="I41" s="93"/>
      <c r="J41" s="93"/>
      <c r="K41" s="94"/>
      <c r="M41" s="88"/>
      <c r="N41" s="88"/>
      <c r="O41" s="88"/>
      <c r="P41" s="88"/>
      <c r="Q41" s="88"/>
      <c r="R41" s="88"/>
      <c r="S41" s="88"/>
    </row>
    <row r="42" spans="2:19" ht="26.1" customHeight="1">
      <c r="B42" s="78"/>
      <c r="C42" s="95" t="s">
        <v>289</v>
      </c>
      <c r="D42" s="112" t="s">
        <v>130</v>
      </c>
      <c r="E42" s="58" t="s">
        <v>92</v>
      </c>
      <c r="F42" s="58" t="s">
        <v>39</v>
      </c>
      <c r="G42" s="59" t="s">
        <v>34</v>
      </c>
      <c r="H42" s="59" t="s">
        <v>69</v>
      </c>
      <c r="I42" s="60" t="s">
        <v>147</v>
      </c>
      <c r="J42" s="61" t="s">
        <v>44</v>
      </c>
      <c r="K42" s="86"/>
      <c r="M42" s="50"/>
      <c r="N42" s="50"/>
      <c r="O42" s="50"/>
      <c r="P42" s="50"/>
      <c r="Q42" s="50"/>
      <c r="R42" s="50"/>
      <c r="S42" s="50"/>
    </row>
    <row r="43" spans="2:19" ht="24.95" customHeight="1">
      <c r="B43" s="78"/>
      <c r="C43" s="71" t="str">
        <f>IF(LEN(E43)&gt;0,"2." &amp; COUNTA($E$43:E43),"")</f>
        <v>2.1</v>
      </c>
      <c r="D43" s="63"/>
      <c r="E43" s="70" t="s">
        <v>22</v>
      </c>
      <c r="F43" s="70"/>
      <c r="G43" s="55" t="s">
        <v>70</v>
      </c>
      <c r="H43" s="72">
        <f>IFERROR(IF(OR(LEN(E43)=0,LEN(INDEX( scale[], MATCH(G43,scalename,0),3))=0),"",INDEX( scale[], MATCH(G43,scalename,0),3)),"")</f>
        <v>5</v>
      </c>
      <c r="I43" s="211">
        <f>SUM(H43:H48)</f>
        <v>20</v>
      </c>
      <c r="J43" s="213">
        <f>IFERROR(SUM(H43:H48)/(maxscore*(COUNT(H43:H48))),"")</f>
        <v>0.8</v>
      </c>
      <c r="K43" s="86"/>
    </row>
    <row r="44" spans="2:19" ht="24.95" customHeight="1">
      <c r="B44" s="78"/>
      <c r="C44" s="71" t="str">
        <f>IF(LEN(E44)&gt;0,"2." &amp; COUNTA($E$43:E44),"")</f>
        <v>2.2</v>
      </c>
      <c r="D44" s="64"/>
      <c r="E44" s="70" t="s">
        <v>23</v>
      </c>
      <c r="F44" s="70"/>
      <c r="G44" s="55" t="s">
        <v>122</v>
      </c>
      <c r="H44" s="72">
        <f>IFERROR(IF(OR(LEN(E44)=0,LEN(INDEX( scale[], MATCH(G44,scalename,0),3))=0),"",INDEX( scale[], MATCH(G44,scalename,0),3)),"")</f>
        <v>3</v>
      </c>
      <c r="I44" s="211"/>
      <c r="J44" s="213"/>
      <c r="K44" s="86"/>
    </row>
    <row r="45" spans="2:19" ht="24.95" customHeight="1">
      <c r="B45" s="78"/>
      <c r="C45" s="71" t="str">
        <f>IF(LEN(E45)&gt;0,"2." &amp; COUNTA($E$43:E45),"")</f>
        <v>2.3</v>
      </c>
      <c r="D45" s="64"/>
      <c r="E45" s="70" t="s">
        <v>24</v>
      </c>
      <c r="F45" s="70"/>
      <c r="G45" s="55" t="s">
        <v>73</v>
      </c>
      <c r="H45" s="72">
        <f>IFERROR(IF(OR(LEN(E45)=0,LEN(INDEX( scale[], MATCH(G45,scalename,0),3))=0),"",INDEX( scale[], MATCH(G45,scalename,0),3)),"")</f>
        <v>4</v>
      </c>
      <c r="I45" s="211"/>
      <c r="J45" s="213"/>
      <c r="K45" s="86"/>
    </row>
    <row r="46" spans="2:19" ht="24.95" customHeight="1">
      <c r="B46" s="78"/>
      <c r="C46" s="71" t="str">
        <f>IF(LEN(E46)&gt;0,"2." &amp; COUNTA($E$43:E46),"")</f>
        <v>2.4</v>
      </c>
      <c r="D46" s="64"/>
      <c r="E46" s="70" t="s">
        <v>25</v>
      </c>
      <c r="F46" s="70"/>
      <c r="G46" s="55" t="s">
        <v>38</v>
      </c>
      <c r="H46" s="72" t="str">
        <f>IFERROR(IF(OR(LEN(E46)=0,LEN(INDEX( scale[], MATCH(G46,scalename,0),3))=0),"",INDEX( scale[], MATCH(G46,scalename,0),3)),"")</f>
        <v/>
      </c>
      <c r="I46" s="211"/>
      <c r="J46" s="213"/>
      <c r="K46" s="86"/>
    </row>
    <row r="47" spans="2:19" ht="24.95" customHeight="1">
      <c r="B47" s="78"/>
      <c r="C47" s="71" t="str">
        <f>IF(LEN(E47)&gt;0,"2." &amp; COUNTA($E$43:E47),"")</f>
        <v>2.5</v>
      </c>
      <c r="D47" s="64"/>
      <c r="E47" s="70" t="s">
        <v>26</v>
      </c>
      <c r="F47" s="70"/>
      <c r="G47" s="55" t="s">
        <v>73</v>
      </c>
      <c r="H47" s="72">
        <f>IFERROR(IF(OR(LEN(E47)=0,LEN(INDEX( scale[], MATCH(G47,scalename,0),3))=0),"",INDEX( scale[], MATCH(G47,scalename,0),3)),"")</f>
        <v>4</v>
      </c>
      <c r="I47" s="211"/>
      <c r="J47" s="213"/>
      <c r="K47" s="86"/>
    </row>
    <row r="48" spans="2:19" ht="24.95" customHeight="1">
      <c r="B48" s="78"/>
      <c r="C48" s="71" t="str">
        <f>IF(LEN(E48)&gt;0,"2." &amp; COUNTA($E$43:E48),"")</f>
        <v>2.6</v>
      </c>
      <c r="D48" s="64"/>
      <c r="E48" s="70" t="s">
        <v>27</v>
      </c>
      <c r="F48" s="70"/>
      <c r="G48" s="55" t="s">
        <v>73</v>
      </c>
      <c r="H48" s="72">
        <f>IFERROR(IF(OR(LEN(E48)=0,LEN(INDEX( scale[], MATCH(G48,scalename,0),3))=0),"",INDEX( scale[], MATCH(G48,scalename,0),3)),"")</f>
        <v>4</v>
      </c>
      <c r="I48" s="211"/>
      <c r="J48" s="213"/>
      <c r="K48" s="86"/>
    </row>
    <row r="49" spans="2:11" ht="24.95" customHeight="1">
      <c r="B49" s="78"/>
      <c r="C49" s="217"/>
      <c r="D49" s="218"/>
      <c r="E49" s="219"/>
      <c r="F49" s="219"/>
      <c r="G49" s="220"/>
      <c r="H49" s="220"/>
      <c r="I49" s="212"/>
      <c r="J49" s="213"/>
      <c r="K49" s="86"/>
    </row>
    <row r="50" spans="2:11" ht="24.95" customHeight="1">
      <c r="B50" s="78"/>
      <c r="C50" s="217"/>
      <c r="D50" s="218"/>
      <c r="E50" s="219"/>
      <c r="F50" s="219"/>
      <c r="G50" s="220"/>
      <c r="H50" s="220"/>
      <c r="I50" s="212"/>
      <c r="J50" s="213"/>
      <c r="K50" s="86"/>
    </row>
    <row r="51" spans="2:11" ht="24.95" hidden="1" customHeight="1" outlineLevel="1">
      <c r="B51" s="78"/>
      <c r="C51" s="217"/>
      <c r="D51" s="218"/>
      <c r="E51" s="219"/>
      <c r="F51" s="219"/>
      <c r="G51" s="220"/>
      <c r="H51" s="221"/>
      <c r="I51" s="212"/>
      <c r="J51" s="213"/>
      <c r="K51" s="86"/>
    </row>
    <row r="52" spans="2:11" ht="24.95" hidden="1" customHeight="1" outlineLevel="1">
      <c r="B52" s="78"/>
      <c r="C52" s="217"/>
      <c r="D52" s="218"/>
      <c r="E52" s="219"/>
      <c r="F52" s="219"/>
      <c r="G52" s="220"/>
      <c r="H52" s="221"/>
      <c r="I52" s="212"/>
      <c r="J52" s="213"/>
      <c r="K52" s="86"/>
    </row>
    <row r="53" spans="2:11" ht="24.95" hidden="1" customHeight="1" outlineLevel="1">
      <c r="B53" s="78"/>
      <c r="C53" s="217"/>
      <c r="D53" s="218"/>
      <c r="E53" s="219"/>
      <c r="F53" s="219"/>
      <c r="G53" s="220"/>
      <c r="H53" s="221"/>
      <c r="I53" s="212"/>
      <c r="J53" s="213"/>
      <c r="K53" s="86"/>
    </row>
    <row r="54" spans="2:11" ht="24.95" hidden="1" customHeight="1" outlineLevel="1">
      <c r="B54" s="78"/>
      <c r="C54" s="217"/>
      <c r="D54" s="218"/>
      <c r="E54" s="219"/>
      <c r="F54" s="219"/>
      <c r="G54" s="220"/>
      <c r="H54" s="221"/>
      <c r="I54" s="212"/>
      <c r="J54" s="213"/>
      <c r="K54" s="86"/>
    </row>
    <row r="55" spans="2:11" ht="24.95" hidden="1" customHeight="1" outlineLevel="1">
      <c r="B55" s="78"/>
      <c r="C55" s="217"/>
      <c r="D55" s="218"/>
      <c r="E55" s="219"/>
      <c r="F55" s="219"/>
      <c r="G55" s="220"/>
      <c r="H55" s="221"/>
      <c r="I55" s="212"/>
      <c r="J55" s="213"/>
      <c r="K55" s="86"/>
    </row>
    <row r="56" spans="2:11" ht="24.95" hidden="1" customHeight="1" outlineLevel="1">
      <c r="B56" s="78"/>
      <c r="C56" s="217"/>
      <c r="D56" s="218"/>
      <c r="E56" s="219"/>
      <c r="F56" s="219"/>
      <c r="G56" s="220"/>
      <c r="H56" s="221"/>
      <c r="I56" s="212"/>
      <c r="J56" s="213"/>
      <c r="K56" s="86"/>
    </row>
    <row r="57" spans="2:11" ht="24.95" hidden="1" customHeight="1" outlineLevel="1">
      <c r="B57" s="78"/>
      <c r="C57" s="217"/>
      <c r="D57" s="218"/>
      <c r="E57" s="219"/>
      <c r="F57" s="219"/>
      <c r="G57" s="220"/>
      <c r="H57" s="221"/>
      <c r="I57" s="212"/>
      <c r="J57" s="213"/>
      <c r="K57" s="86"/>
    </row>
    <row r="58" spans="2:11" ht="24.95" hidden="1" customHeight="1" outlineLevel="1">
      <c r="B58" s="78"/>
      <c r="C58" s="217"/>
      <c r="D58" s="218"/>
      <c r="E58" s="219"/>
      <c r="F58" s="219"/>
      <c r="G58" s="220"/>
      <c r="H58" s="221"/>
      <c r="I58" s="212"/>
      <c r="J58" s="213"/>
      <c r="K58" s="86"/>
    </row>
    <row r="59" spans="2:11" ht="24.95" hidden="1" customHeight="1" outlineLevel="1">
      <c r="B59" s="78"/>
      <c r="C59" s="217"/>
      <c r="D59" s="218"/>
      <c r="E59" s="219"/>
      <c r="F59" s="219"/>
      <c r="G59" s="220"/>
      <c r="H59" s="221"/>
      <c r="I59" s="212"/>
      <c r="J59" s="213"/>
      <c r="K59" s="86"/>
    </row>
    <row r="60" spans="2:11" ht="24.95" hidden="1" customHeight="1" outlineLevel="1">
      <c r="B60" s="78"/>
      <c r="C60" s="217"/>
      <c r="D60" s="218"/>
      <c r="E60" s="219"/>
      <c r="F60" s="219"/>
      <c r="G60" s="220"/>
      <c r="H60" s="221"/>
      <c r="I60" s="212"/>
      <c r="J60" s="213"/>
      <c r="K60" s="86"/>
    </row>
    <row r="61" spans="2:11" ht="24.95" hidden="1" customHeight="1" outlineLevel="1">
      <c r="B61" s="78"/>
      <c r="C61" s="217"/>
      <c r="D61" s="218"/>
      <c r="E61" s="219"/>
      <c r="F61" s="219"/>
      <c r="G61" s="220"/>
      <c r="H61" s="221"/>
      <c r="I61" s="212"/>
      <c r="J61" s="213"/>
      <c r="K61" s="86"/>
    </row>
    <row r="62" spans="2:11" ht="24.95" hidden="1" customHeight="1" outlineLevel="1">
      <c r="B62" s="78"/>
      <c r="C62" s="217"/>
      <c r="D62" s="218"/>
      <c r="E62" s="219"/>
      <c r="F62" s="219"/>
      <c r="G62" s="220"/>
      <c r="H62" s="221"/>
      <c r="I62" s="212"/>
      <c r="J62" s="213"/>
      <c r="K62" s="86"/>
    </row>
    <row r="63" spans="2:11" ht="24.95" hidden="1" customHeight="1" outlineLevel="1">
      <c r="B63" s="78"/>
      <c r="C63" s="217"/>
      <c r="D63" s="218"/>
      <c r="E63" s="219"/>
      <c r="F63" s="219"/>
      <c r="G63" s="220"/>
      <c r="H63" s="221"/>
      <c r="I63" s="212"/>
      <c r="J63" s="213"/>
      <c r="K63" s="86"/>
    </row>
    <row r="64" spans="2:11" ht="24.95" hidden="1" customHeight="1" outlineLevel="1">
      <c r="B64" s="78"/>
      <c r="C64" s="217"/>
      <c r="D64" s="218"/>
      <c r="E64" s="219"/>
      <c r="F64" s="219"/>
      <c r="G64" s="220"/>
      <c r="H64" s="221"/>
      <c r="I64" s="212"/>
      <c r="J64" s="213"/>
      <c r="K64" s="86"/>
    </row>
    <row r="65" spans="2:14" ht="24.95" hidden="1" customHeight="1" outlineLevel="1">
      <c r="B65" s="78"/>
      <c r="C65" s="217"/>
      <c r="D65" s="218"/>
      <c r="E65" s="219"/>
      <c r="F65" s="219"/>
      <c r="G65" s="220"/>
      <c r="H65" s="221"/>
      <c r="I65" s="212"/>
      <c r="J65" s="213"/>
      <c r="K65" s="86"/>
    </row>
    <row r="66" spans="2:14" ht="24.95" hidden="1" customHeight="1" outlineLevel="1">
      <c r="B66" s="78"/>
      <c r="C66" s="217"/>
      <c r="D66" s="218"/>
      <c r="E66" s="219"/>
      <c r="F66" s="219"/>
      <c r="G66" s="220"/>
      <c r="H66" s="221"/>
      <c r="I66" s="212"/>
      <c r="J66" s="213"/>
      <c r="K66" s="86"/>
    </row>
    <row r="67" spans="2:14" ht="24.95" hidden="1" customHeight="1" outlineLevel="1">
      <c r="B67" s="78"/>
      <c r="C67" s="217"/>
      <c r="D67" s="218"/>
      <c r="E67" s="219"/>
      <c r="F67" s="219"/>
      <c r="G67" s="220"/>
      <c r="H67" s="220"/>
      <c r="I67" s="212"/>
      <c r="J67" s="213"/>
      <c r="K67" s="86"/>
    </row>
    <row r="68" spans="2:14" ht="15" customHeight="1" collapsed="1">
      <c r="B68" s="92"/>
      <c r="C68" s="93"/>
      <c r="D68" s="93"/>
      <c r="E68" s="93"/>
      <c r="F68" s="93"/>
      <c r="G68" s="93"/>
      <c r="H68" s="93"/>
      <c r="I68" s="93"/>
      <c r="J68" s="93"/>
      <c r="K68" s="94"/>
    </row>
    <row r="69" spans="2:14" ht="26.1" customHeight="1">
      <c r="B69" s="78"/>
      <c r="C69" s="95" t="s">
        <v>290</v>
      </c>
      <c r="D69" s="112" t="s">
        <v>130</v>
      </c>
      <c r="E69" s="58" t="s">
        <v>92</v>
      </c>
      <c r="F69" s="58" t="s">
        <v>39</v>
      </c>
      <c r="G69" s="59" t="s">
        <v>34</v>
      </c>
      <c r="H69" s="59" t="s">
        <v>69</v>
      </c>
      <c r="I69" s="60" t="s">
        <v>147</v>
      </c>
      <c r="J69" s="61" t="s">
        <v>44</v>
      </c>
      <c r="K69" s="86"/>
    </row>
    <row r="70" spans="2:14" ht="24.95" customHeight="1">
      <c r="B70" s="78"/>
      <c r="C70" s="71" t="str">
        <f>IF(LEN(E70)&gt;0,"3." &amp; COUNTA($E$70:E70),"")</f>
        <v>3.1</v>
      </c>
      <c r="D70" s="63"/>
      <c r="E70" s="70" t="s">
        <v>28</v>
      </c>
      <c r="F70" s="70"/>
      <c r="G70" s="55" t="s">
        <v>73</v>
      </c>
      <c r="H70" s="72">
        <f>IFERROR(IF(OR(LEN(E70)=0,LEN(INDEX( scale[], MATCH(G70,scalename,0),3))=0),"",INDEX( scale[], MATCH(G70,scalename,0),3)),"")</f>
        <v>4</v>
      </c>
      <c r="I70" s="211">
        <f>SUM(H70:H75)</f>
        <v>20</v>
      </c>
      <c r="J70" s="213">
        <f>IFERROR(SUM(H70:H75)/(maxscore*(COUNT(H70:H75))),"")</f>
        <v>0.8</v>
      </c>
      <c r="K70" s="86"/>
    </row>
    <row r="71" spans="2:14" ht="24.95" customHeight="1">
      <c r="B71" s="78"/>
      <c r="C71" s="71" t="str">
        <f>IF(LEN(E71)&gt;0,"3." &amp; COUNTA($E$70:E71),"")</f>
        <v>3.2</v>
      </c>
      <c r="D71" s="64"/>
      <c r="E71" s="70" t="s">
        <v>29</v>
      </c>
      <c r="F71" s="70"/>
      <c r="G71" s="55" t="s">
        <v>74</v>
      </c>
      <c r="H71" s="72">
        <f>IFERROR(IF(OR(LEN(E71)=0,LEN(INDEX( scale[], MATCH(G71,scalename,0),3))=0),"",INDEX( scale[], MATCH(G71,scalename,0),3)),"")</f>
        <v>5</v>
      </c>
      <c r="I71" s="211"/>
      <c r="J71" s="213"/>
      <c r="K71" s="86"/>
    </row>
    <row r="72" spans="2:14" ht="24.95" customHeight="1">
      <c r="B72" s="78"/>
      <c r="C72" s="71" t="str">
        <f>IF(LEN(E72)&gt;0,"3." &amp; COUNTA($E$70:E72),"")</f>
        <v>3.3</v>
      </c>
      <c r="D72" s="64"/>
      <c r="E72" s="70" t="s">
        <v>30</v>
      </c>
      <c r="F72" s="70"/>
      <c r="G72" s="55" t="s">
        <v>73</v>
      </c>
      <c r="H72" s="72">
        <f>IFERROR(IF(OR(LEN(E72)=0,LEN(INDEX( scale[], MATCH(G72,scalename,0),3))=0),"",INDEX( scale[], MATCH(G72,scalename,0),3)),"")</f>
        <v>4</v>
      </c>
      <c r="I72" s="211"/>
      <c r="J72" s="213"/>
      <c r="K72" s="86"/>
    </row>
    <row r="73" spans="2:14" ht="24.95" customHeight="1">
      <c r="B73" s="78"/>
      <c r="C73" s="71" t="str">
        <f>IF(LEN(E73)&gt;0,"3." &amp; COUNTA($E$70:E73),"")</f>
        <v>3.4</v>
      </c>
      <c r="D73" s="64"/>
      <c r="E73" s="70" t="s">
        <v>31</v>
      </c>
      <c r="F73" s="70"/>
      <c r="G73" s="55" t="s">
        <v>70</v>
      </c>
      <c r="H73" s="72">
        <f>IFERROR(IF(OR(LEN(E73)=0,LEN(INDEX( scale[], MATCH(G73,scalename,0),3))=0),"",INDEX( scale[], MATCH(G73,scalename,0),3)),"")</f>
        <v>5</v>
      </c>
      <c r="I73" s="211"/>
      <c r="J73" s="213"/>
      <c r="K73" s="86"/>
      <c r="L73" s="53"/>
      <c r="M73" s="53"/>
      <c r="N73" s="53"/>
    </row>
    <row r="74" spans="2:14" ht="24.95" customHeight="1">
      <c r="B74" s="78"/>
      <c r="C74" s="71" t="str">
        <f>IF(LEN(E74)&gt;0,"3." &amp; COUNTA($E$70:E74),"")</f>
        <v>3.5</v>
      </c>
      <c r="D74" s="64"/>
      <c r="E74" s="70" t="s">
        <v>32</v>
      </c>
      <c r="F74" s="70"/>
      <c r="G74" s="55" t="s">
        <v>38</v>
      </c>
      <c r="H74" s="72" t="str">
        <f>IFERROR(IF(OR(LEN(E74)=0,LEN(INDEX( scale[], MATCH(G74,scalename,0),3))=0),"",INDEX( scale[], MATCH(G74,scalename,0),3)),"")</f>
        <v/>
      </c>
      <c r="I74" s="211"/>
      <c r="J74" s="213"/>
      <c r="K74" s="86"/>
    </row>
    <row r="75" spans="2:14" ht="24.95" customHeight="1">
      <c r="B75" s="78"/>
      <c r="C75" s="71" t="str">
        <f>IF(LEN(E75)&gt;0,"3." &amp; COUNTA($E$70:E75),"")</f>
        <v>3.6</v>
      </c>
      <c r="D75" s="64"/>
      <c r="E75" s="70" t="s">
        <v>33</v>
      </c>
      <c r="F75" s="70"/>
      <c r="G75" s="55" t="s">
        <v>121</v>
      </c>
      <c r="H75" s="72">
        <f>IFERROR(IF(OR(LEN(E75)=0,LEN(INDEX( scale[], MATCH(G75,scalename,0),3))=0),"",INDEX( scale[], MATCH(G75,scalename,0),3)),"")</f>
        <v>2</v>
      </c>
      <c r="I75" s="211"/>
      <c r="J75" s="213"/>
      <c r="K75" s="86"/>
    </row>
    <row r="76" spans="2:14" ht="24.95" customHeight="1">
      <c r="B76" s="78"/>
      <c r="C76" s="217"/>
      <c r="D76" s="218"/>
      <c r="E76" s="219"/>
      <c r="F76" s="219"/>
      <c r="G76" s="220"/>
      <c r="H76" s="220"/>
      <c r="I76" s="212"/>
      <c r="J76" s="213"/>
      <c r="K76" s="86"/>
    </row>
    <row r="77" spans="2:14" ht="24.95" customHeight="1">
      <c r="B77" s="78"/>
      <c r="C77" s="217"/>
      <c r="D77" s="218"/>
      <c r="E77" s="219"/>
      <c r="F77" s="219"/>
      <c r="G77" s="220"/>
      <c r="H77" s="220"/>
      <c r="I77" s="212"/>
      <c r="J77" s="213"/>
      <c r="K77" s="86"/>
    </row>
    <row r="78" spans="2:14" ht="24.95" hidden="1" customHeight="1" outlineLevel="1">
      <c r="B78" s="78"/>
      <c r="C78" s="217"/>
      <c r="D78" s="218"/>
      <c r="E78" s="219"/>
      <c r="F78" s="219"/>
      <c r="G78" s="220"/>
      <c r="H78" s="221"/>
      <c r="I78" s="212"/>
      <c r="J78" s="213"/>
      <c r="K78" s="86"/>
    </row>
    <row r="79" spans="2:14" ht="24.95" hidden="1" customHeight="1" outlineLevel="1">
      <c r="B79" s="78"/>
      <c r="C79" s="217"/>
      <c r="D79" s="218"/>
      <c r="E79" s="219"/>
      <c r="F79" s="219"/>
      <c r="G79" s="220"/>
      <c r="H79" s="221"/>
      <c r="I79" s="212"/>
      <c r="J79" s="213"/>
      <c r="K79" s="86"/>
    </row>
    <row r="80" spans="2:14" ht="24.95" hidden="1" customHeight="1" outlineLevel="1">
      <c r="B80" s="78"/>
      <c r="C80" s="217"/>
      <c r="D80" s="218"/>
      <c r="E80" s="219"/>
      <c r="F80" s="219"/>
      <c r="G80" s="220"/>
      <c r="H80" s="221"/>
      <c r="I80" s="212"/>
      <c r="J80" s="213"/>
      <c r="K80" s="86"/>
    </row>
    <row r="81" spans="2:11" ht="24.95" hidden="1" customHeight="1" outlineLevel="1">
      <c r="B81" s="78"/>
      <c r="C81" s="217"/>
      <c r="D81" s="218"/>
      <c r="E81" s="219"/>
      <c r="F81" s="219"/>
      <c r="G81" s="220"/>
      <c r="H81" s="221"/>
      <c r="I81" s="212"/>
      <c r="J81" s="213"/>
      <c r="K81" s="86"/>
    </row>
    <row r="82" spans="2:11" ht="24.95" hidden="1" customHeight="1" outlineLevel="1">
      <c r="B82" s="78"/>
      <c r="C82" s="217"/>
      <c r="D82" s="218"/>
      <c r="E82" s="219"/>
      <c r="F82" s="219"/>
      <c r="G82" s="220"/>
      <c r="H82" s="221"/>
      <c r="I82" s="212"/>
      <c r="J82" s="213"/>
      <c r="K82" s="86"/>
    </row>
    <row r="83" spans="2:11" ht="24.95" hidden="1" customHeight="1" outlineLevel="1">
      <c r="B83" s="78"/>
      <c r="C83" s="217"/>
      <c r="D83" s="218"/>
      <c r="E83" s="219"/>
      <c r="F83" s="219"/>
      <c r="G83" s="220"/>
      <c r="H83" s="221"/>
      <c r="I83" s="212"/>
      <c r="J83" s="213"/>
      <c r="K83" s="86"/>
    </row>
    <row r="84" spans="2:11" ht="24.95" hidden="1" customHeight="1" outlineLevel="1">
      <c r="B84" s="78"/>
      <c r="C84" s="217"/>
      <c r="D84" s="218"/>
      <c r="E84" s="219"/>
      <c r="F84" s="219"/>
      <c r="G84" s="220"/>
      <c r="H84" s="221"/>
      <c r="I84" s="212"/>
      <c r="J84" s="213"/>
      <c r="K84" s="86"/>
    </row>
    <row r="85" spans="2:11" ht="24.95" hidden="1" customHeight="1" outlineLevel="1">
      <c r="B85" s="78"/>
      <c r="C85" s="217"/>
      <c r="D85" s="218"/>
      <c r="E85" s="219"/>
      <c r="F85" s="219"/>
      <c r="G85" s="220"/>
      <c r="H85" s="221"/>
      <c r="I85" s="212"/>
      <c r="J85" s="213"/>
      <c r="K85" s="86"/>
    </row>
    <row r="86" spans="2:11" ht="24.95" hidden="1" customHeight="1" outlineLevel="1">
      <c r="B86" s="78"/>
      <c r="C86" s="217"/>
      <c r="D86" s="218"/>
      <c r="E86" s="219"/>
      <c r="F86" s="219"/>
      <c r="G86" s="220"/>
      <c r="H86" s="221"/>
      <c r="I86" s="212"/>
      <c r="J86" s="213"/>
      <c r="K86" s="86"/>
    </row>
    <row r="87" spans="2:11" ht="24.95" hidden="1" customHeight="1" outlineLevel="1">
      <c r="B87" s="78"/>
      <c r="C87" s="217"/>
      <c r="D87" s="218"/>
      <c r="E87" s="219"/>
      <c r="F87" s="219"/>
      <c r="G87" s="220"/>
      <c r="H87" s="221"/>
      <c r="I87" s="212"/>
      <c r="J87" s="213"/>
      <c r="K87" s="86"/>
    </row>
    <row r="88" spans="2:11" ht="24.95" hidden="1" customHeight="1" outlineLevel="1">
      <c r="B88" s="78"/>
      <c r="C88" s="217"/>
      <c r="D88" s="218"/>
      <c r="E88" s="219"/>
      <c r="F88" s="219"/>
      <c r="G88" s="220"/>
      <c r="H88" s="221"/>
      <c r="I88" s="212"/>
      <c r="J88" s="213"/>
      <c r="K88" s="86"/>
    </row>
    <row r="89" spans="2:11" ht="24.95" hidden="1" customHeight="1" outlineLevel="1">
      <c r="B89" s="78"/>
      <c r="C89" s="217"/>
      <c r="D89" s="218"/>
      <c r="E89" s="219"/>
      <c r="F89" s="219"/>
      <c r="G89" s="220"/>
      <c r="H89" s="221"/>
      <c r="I89" s="212"/>
      <c r="J89" s="213"/>
      <c r="K89" s="86"/>
    </row>
    <row r="90" spans="2:11" ht="24.95" hidden="1" customHeight="1" outlineLevel="1">
      <c r="B90" s="78"/>
      <c r="C90" s="217"/>
      <c r="D90" s="218"/>
      <c r="E90" s="219"/>
      <c r="F90" s="219"/>
      <c r="G90" s="220"/>
      <c r="H90" s="221"/>
      <c r="I90" s="212"/>
      <c r="J90" s="213"/>
      <c r="K90" s="86"/>
    </row>
    <row r="91" spans="2:11" ht="24.95" hidden="1" customHeight="1" outlineLevel="1">
      <c r="B91" s="78"/>
      <c r="C91" s="217"/>
      <c r="D91" s="218"/>
      <c r="E91" s="219"/>
      <c r="F91" s="219"/>
      <c r="G91" s="220"/>
      <c r="H91" s="221"/>
      <c r="I91" s="212"/>
      <c r="J91" s="213"/>
      <c r="K91" s="86"/>
    </row>
    <row r="92" spans="2:11" ht="24.95" hidden="1" customHeight="1" outlineLevel="1">
      <c r="B92" s="78"/>
      <c r="C92" s="217"/>
      <c r="D92" s="218"/>
      <c r="E92" s="219"/>
      <c r="F92" s="219"/>
      <c r="G92" s="220"/>
      <c r="H92" s="221"/>
      <c r="I92" s="212"/>
      <c r="J92" s="213"/>
      <c r="K92" s="86"/>
    </row>
    <row r="93" spans="2:11" ht="24.95" hidden="1" customHeight="1" outlineLevel="1">
      <c r="B93" s="78"/>
      <c r="C93" s="217"/>
      <c r="D93" s="218"/>
      <c r="E93" s="219"/>
      <c r="F93" s="219"/>
      <c r="G93" s="220"/>
      <c r="H93" s="221"/>
      <c r="I93" s="212"/>
      <c r="J93" s="213"/>
      <c r="K93" s="86"/>
    </row>
    <row r="94" spans="2:11" ht="24.95" hidden="1" customHeight="1" outlineLevel="1">
      <c r="B94" s="78"/>
      <c r="C94" s="217"/>
      <c r="D94" s="218"/>
      <c r="E94" s="219"/>
      <c r="F94" s="219"/>
      <c r="G94" s="220"/>
      <c r="H94" s="220"/>
      <c r="I94" s="212"/>
      <c r="J94" s="213"/>
      <c r="K94" s="86"/>
    </row>
    <row r="95" spans="2:11" ht="15" customHeight="1" collapsed="1">
      <c r="B95" s="92"/>
      <c r="C95" s="93"/>
      <c r="D95" s="93"/>
      <c r="E95" s="93"/>
      <c r="F95" s="93"/>
      <c r="G95" s="93"/>
      <c r="H95" s="93"/>
      <c r="I95" s="93"/>
      <c r="J95" s="93"/>
      <c r="K95" s="94"/>
    </row>
    <row r="96" spans="2:11" ht="26.1" customHeight="1">
      <c r="B96" s="78"/>
      <c r="C96" s="198" t="s">
        <v>291</v>
      </c>
      <c r="D96" s="112" t="s">
        <v>130</v>
      </c>
      <c r="E96" s="58" t="s">
        <v>92</v>
      </c>
      <c r="F96" s="58" t="s">
        <v>39</v>
      </c>
      <c r="G96" s="59" t="s">
        <v>34</v>
      </c>
      <c r="H96" s="59" t="s">
        <v>69</v>
      </c>
      <c r="I96" s="60" t="s">
        <v>147</v>
      </c>
      <c r="J96" s="61" t="s">
        <v>44</v>
      </c>
      <c r="K96" s="86"/>
    </row>
    <row r="97" spans="2:11" ht="24.95" customHeight="1">
      <c r="B97" s="78"/>
      <c r="C97" s="71" t="str">
        <f>IF(LEN(E97)&gt;0,"4." &amp; COUNTA($E$97:E97),"")</f>
        <v>4.1</v>
      </c>
      <c r="D97" s="63"/>
      <c r="E97" s="70" t="s">
        <v>6</v>
      </c>
      <c r="F97" s="70"/>
      <c r="G97" s="55" t="s">
        <v>122</v>
      </c>
      <c r="H97" s="72">
        <f>IFERROR(IF(OR(LEN(E97)=0,LEN(INDEX( scale[], MATCH(G97,scalename,0),3))=0),"",INDEX( scale[], MATCH(G97,scalename,0),3)),"")</f>
        <v>3</v>
      </c>
      <c r="I97" s="211">
        <f>SUM(H97:H102)</f>
        <v>14</v>
      </c>
      <c r="J97" s="213">
        <f>IFERROR(SUM(H97:H102)/(maxscore*(COUNT(H97:H102))),"")</f>
        <v>0.7</v>
      </c>
      <c r="K97" s="86"/>
    </row>
    <row r="98" spans="2:11" ht="24.95" customHeight="1">
      <c r="B98" s="78"/>
      <c r="C98" s="71" t="str">
        <f>IF(LEN(E98)&gt;0,"4." &amp; COUNTA($E$97:E98),"")</f>
        <v>4.2</v>
      </c>
      <c r="D98" s="64"/>
      <c r="E98" s="70" t="s">
        <v>7</v>
      </c>
      <c r="F98" s="70"/>
      <c r="G98" s="55" t="s">
        <v>74</v>
      </c>
      <c r="H98" s="72">
        <f>IFERROR(IF(OR(LEN(E98)=0,LEN(INDEX( scale[], MATCH(G98,scalename,0),3))=0),"",INDEX( scale[], MATCH(G98,scalename,0),3)),"")</f>
        <v>5</v>
      </c>
      <c r="I98" s="211"/>
      <c r="J98" s="213"/>
      <c r="K98" s="86"/>
    </row>
    <row r="99" spans="2:11" ht="24.95" customHeight="1">
      <c r="B99" s="78"/>
      <c r="C99" s="71" t="str">
        <f>IF(LEN(E99)&gt;0,"4." &amp; COUNTA($E$97:E99),"")</f>
        <v>4.3</v>
      </c>
      <c r="D99" s="64"/>
      <c r="E99" s="70" t="s">
        <v>8</v>
      </c>
      <c r="F99" s="70"/>
      <c r="G99" s="55" t="s">
        <v>71</v>
      </c>
      <c r="H99" s="72">
        <f>IFERROR(IF(OR(LEN(E99)=0,LEN(INDEX( scale[], MATCH(G99,scalename,0),3))=0),"",INDEX( scale[], MATCH(G99,scalename,0),3)),"")</f>
        <v>1</v>
      </c>
      <c r="I99" s="211"/>
      <c r="J99" s="213"/>
      <c r="K99" s="86"/>
    </row>
    <row r="100" spans="2:11" ht="24.95" customHeight="1">
      <c r="B100" s="78"/>
      <c r="C100" s="71" t="str">
        <f>IF(LEN(E100)&gt;0,"4." &amp; COUNTA($E$97:E100),"")</f>
        <v>4.4</v>
      </c>
      <c r="D100" s="64"/>
      <c r="E100" s="70" t="s">
        <v>9</v>
      </c>
      <c r="F100" s="70"/>
      <c r="G100" s="55" t="s">
        <v>70</v>
      </c>
      <c r="H100" s="72">
        <f>IFERROR(IF(OR(LEN(E100)=0,LEN(INDEX( scale[], MATCH(G100,scalename,0),3))=0),"",INDEX( scale[], MATCH(G100,scalename,0),3)),"")</f>
        <v>5</v>
      </c>
      <c r="I100" s="211"/>
      <c r="J100" s="213"/>
      <c r="K100" s="86"/>
    </row>
    <row r="101" spans="2:11" ht="24.95" customHeight="1">
      <c r="B101" s="78"/>
      <c r="C101" s="71" t="str">
        <f>IF(LEN(E101)&gt;0,"4." &amp; COUNTA($E$97:E101),"")</f>
        <v>4.5</v>
      </c>
      <c r="D101" s="64"/>
      <c r="E101" s="70" t="s">
        <v>10</v>
      </c>
      <c r="F101" s="70"/>
      <c r="G101" s="55"/>
      <c r="H101" s="72" t="str">
        <f>IFERROR(IF(OR(LEN(E101)=0,LEN(INDEX( scale[], MATCH(G101,scalename,0),3))=0),"",INDEX( scale[], MATCH(G101,scalename,0),3)),"")</f>
        <v/>
      </c>
      <c r="I101" s="211"/>
      <c r="J101" s="213"/>
      <c r="K101" s="86"/>
    </row>
    <row r="102" spans="2:11" ht="24.95" customHeight="1">
      <c r="B102" s="78"/>
      <c r="C102" s="71" t="str">
        <f>IF(LEN(E102)&gt;0,"4." &amp; COUNTA($E$97:E102),"")</f>
        <v/>
      </c>
      <c r="D102" s="64"/>
      <c r="E102" s="70"/>
      <c r="F102" s="70"/>
      <c r="G102" s="55"/>
      <c r="H102" s="72" t="str">
        <f>IFERROR(IF(OR(LEN(E102)=0,LEN(INDEX( scale[], MATCH(G102,scalename,0),3))=0),"",INDEX( scale[], MATCH(G102,scalename,0),3)),"")</f>
        <v/>
      </c>
      <c r="I102" s="211"/>
      <c r="J102" s="213"/>
      <c r="K102" s="86"/>
    </row>
    <row r="103" spans="2:11" ht="24.95" customHeight="1">
      <c r="B103" s="78"/>
      <c r="C103" s="217"/>
      <c r="D103" s="218"/>
      <c r="E103" s="219"/>
      <c r="F103" s="219"/>
      <c r="G103" s="220"/>
      <c r="H103" s="220"/>
      <c r="I103" s="212"/>
      <c r="J103" s="213"/>
      <c r="K103" s="86"/>
    </row>
    <row r="104" spans="2:11" ht="24.95" customHeight="1">
      <c r="B104" s="78"/>
      <c r="C104" s="217"/>
      <c r="D104" s="218"/>
      <c r="E104" s="219"/>
      <c r="F104" s="219"/>
      <c r="G104" s="220"/>
      <c r="H104" s="220"/>
      <c r="I104" s="212"/>
      <c r="J104" s="213"/>
      <c r="K104" s="86"/>
    </row>
    <row r="105" spans="2:11" ht="24.95" hidden="1" customHeight="1" outlineLevel="1">
      <c r="B105" s="78"/>
      <c r="C105" s="217"/>
      <c r="D105" s="218"/>
      <c r="E105" s="219"/>
      <c r="F105" s="219"/>
      <c r="G105" s="220"/>
      <c r="H105" s="221"/>
      <c r="I105" s="212"/>
      <c r="J105" s="213"/>
      <c r="K105" s="86"/>
    </row>
    <row r="106" spans="2:11" ht="24.95" hidden="1" customHeight="1" outlineLevel="1">
      <c r="B106" s="78"/>
      <c r="C106" s="217"/>
      <c r="D106" s="218"/>
      <c r="E106" s="219"/>
      <c r="F106" s="219"/>
      <c r="G106" s="220"/>
      <c r="H106" s="221"/>
      <c r="I106" s="212"/>
      <c r="J106" s="213"/>
      <c r="K106" s="86"/>
    </row>
    <row r="107" spans="2:11" ht="24.95" hidden="1" customHeight="1" outlineLevel="1">
      <c r="B107" s="78"/>
      <c r="C107" s="217"/>
      <c r="D107" s="218"/>
      <c r="E107" s="219"/>
      <c r="F107" s="219"/>
      <c r="G107" s="220"/>
      <c r="H107" s="221"/>
      <c r="I107" s="212"/>
      <c r="J107" s="213"/>
      <c r="K107" s="86"/>
    </row>
    <row r="108" spans="2:11" ht="24.95" hidden="1" customHeight="1" outlineLevel="1">
      <c r="B108" s="78"/>
      <c r="C108" s="217"/>
      <c r="D108" s="218"/>
      <c r="E108" s="219"/>
      <c r="F108" s="219"/>
      <c r="G108" s="220"/>
      <c r="H108" s="221"/>
      <c r="I108" s="212"/>
      <c r="J108" s="213"/>
      <c r="K108" s="86"/>
    </row>
    <row r="109" spans="2:11" ht="24.95" hidden="1" customHeight="1" outlineLevel="1">
      <c r="B109" s="78"/>
      <c r="C109" s="217"/>
      <c r="D109" s="218"/>
      <c r="E109" s="219"/>
      <c r="F109" s="219"/>
      <c r="G109" s="220"/>
      <c r="H109" s="221"/>
      <c r="I109" s="212"/>
      <c r="J109" s="213"/>
      <c r="K109" s="86"/>
    </row>
    <row r="110" spans="2:11" ht="24.95" hidden="1" customHeight="1" outlineLevel="1">
      <c r="B110" s="78"/>
      <c r="C110" s="217"/>
      <c r="D110" s="218"/>
      <c r="E110" s="219"/>
      <c r="F110" s="219"/>
      <c r="G110" s="220"/>
      <c r="H110" s="221"/>
      <c r="I110" s="212"/>
      <c r="J110" s="213"/>
      <c r="K110" s="86"/>
    </row>
    <row r="111" spans="2:11" ht="24.95" hidden="1" customHeight="1" outlineLevel="1">
      <c r="B111" s="78"/>
      <c r="C111" s="217"/>
      <c r="D111" s="218"/>
      <c r="E111" s="219"/>
      <c r="F111" s="219"/>
      <c r="G111" s="220"/>
      <c r="H111" s="221"/>
      <c r="I111" s="212"/>
      <c r="J111" s="213"/>
      <c r="K111" s="86"/>
    </row>
    <row r="112" spans="2:11" ht="24.95" hidden="1" customHeight="1" outlineLevel="1">
      <c r="B112" s="78"/>
      <c r="C112" s="217"/>
      <c r="D112" s="218"/>
      <c r="E112" s="219"/>
      <c r="F112" s="219"/>
      <c r="G112" s="220"/>
      <c r="H112" s="221"/>
      <c r="I112" s="212"/>
      <c r="J112" s="213"/>
      <c r="K112" s="86"/>
    </row>
    <row r="113" spans="1:12" ht="24.95" hidden="1" customHeight="1" outlineLevel="1">
      <c r="B113" s="78"/>
      <c r="C113" s="217"/>
      <c r="D113" s="218"/>
      <c r="E113" s="219"/>
      <c r="F113" s="219"/>
      <c r="G113" s="220"/>
      <c r="H113" s="221"/>
      <c r="I113" s="212"/>
      <c r="J113" s="213"/>
      <c r="K113" s="86"/>
    </row>
    <row r="114" spans="1:12" ht="24.95" hidden="1" customHeight="1" outlineLevel="1">
      <c r="B114" s="78"/>
      <c r="C114" s="217"/>
      <c r="D114" s="218"/>
      <c r="E114" s="219"/>
      <c r="F114" s="219"/>
      <c r="G114" s="220"/>
      <c r="H114" s="221"/>
      <c r="I114" s="212"/>
      <c r="J114" s="213"/>
      <c r="K114" s="86"/>
    </row>
    <row r="115" spans="1:12" ht="24.95" hidden="1" customHeight="1" outlineLevel="1">
      <c r="B115" s="78"/>
      <c r="C115" s="217"/>
      <c r="D115" s="218"/>
      <c r="E115" s="219"/>
      <c r="F115" s="219"/>
      <c r="G115" s="220"/>
      <c r="H115" s="221"/>
      <c r="I115" s="212"/>
      <c r="J115" s="213"/>
      <c r="K115" s="86"/>
    </row>
    <row r="116" spans="1:12" ht="24.95" hidden="1" customHeight="1" outlineLevel="1">
      <c r="B116" s="78"/>
      <c r="C116" s="217"/>
      <c r="D116" s="218"/>
      <c r="E116" s="219"/>
      <c r="F116" s="219"/>
      <c r="G116" s="220"/>
      <c r="H116" s="221"/>
      <c r="I116" s="212"/>
      <c r="J116" s="213"/>
      <c r="K116" s="86"/>
    </row>
    <row r="117" spans="1:12" ht="24.95" hidden="1" customHeight="1" outlineLevel="1">
      <c r="B117" s="78"/>
      <c r="C117" s="217"/>
      <c r="D117" s="218"/>
      <c r="E117" s="219"/>
      <c r="F117" s="219"/>
      <c r="G117" s="220"/>
      <c r="H117" s="221"/>
      <c r="I117" s="212"/>
      <c r="J117" s="213"/>
      <c r="K117" s="86"/>
    </row>
    <row r="118" spans="1:12" ht="24.95" hidden="1" customHeight="1" outlineLevel="1">
      <c r="B118" s="78"/>
      <c r="C118" s="217"/>
      <c r="D118" s="218"/>
      <c r="E118" s="219"/>
      <c r="F118" s="219"/>
      <c r="G118" s="220"/>
      <c r="H118" s="221"/>
      <c r="I118" s="212"/>
      <c r="J118" s="213"/>
      <c r="K118" s="86"/>
    </row>
    <row r="119" spans="1:12" ht="24.95" hidden="1" customHeight="1" outlineLevel="1">
      <c r="B119" s="78"/>
      <c r="C119" s="217"/>
      <c r="D119" s="218"/>
      <c r="E119" s="219"/>
      <c r="F119" s="219"/>
      <c r="G119" s="220"/>
      <c r="H119" s="221"/>
      <c r="I119" s="212"/>
      <c r="J119" s="213"/>
      <c r="K119" s="86"/>
    </row>
    <row r="120" spans="1:12" ht="24.95" hidden="1" customHeight="1" outlineLevel="1">
      <c r="B120" s="78"/>
      <c r="C120" s="217"/>
      <c r="D120" s="218"/>
      <c r="E120" s="219"/>
      <c r="F120" s="219"/>
      <c r="G120" s="220"/>
      <c r="H120" s="221"/>
      <c r="I120" s="212"/>
      <c r="J120" s="213"/>
      <c r="K120" s="86"/>
    </row>
    <row r="121" spans="1:12" ht="24.95" hidden="1" customHeight="1" outlineLevel="1">
      <c r="B121" s="78"/>
      <c r="C121" s="217"/>
      <c r="D121" s="218"/>
      <c r="E121" s="219"/>
      <c r="F121" s="219"/>
      <c r="G121" s="220"/>
      <c r="H121" s="220"/>
      <c r="I121" s="212"/>
      <c r="J121" s="213"/>
      <c r="K121" s="86"/>
    </row>
    <row r="122" spans="1:12" ht="15" customHeight="1" collapsed="1">
      <c r="B122" s="92"/>
      <c r="C122" s="93"/>
      <c r="D122" s="93"/>
      <c r="E122" s="93"/>
      <c r="F122" s="93"/>
      <c r="G122" s="93"/>
      <c r="H122" s="93"/>
      <c r="I122" s="93"/>
      <c r="J122" s="93"/>
      <c r="K122" s="94"/>
    </row>
    <row r="123" spans="1:12" ht="26.1" customHeight="1">
      <c r="B123" s="78"/>
      <c r="C123" s="95" t="s">
        <v>292</v>
      </c>
      <c r="D123" s="62" t="s">
        <v>130</v>
      </c>
      <c r="E123" s="58" t="s">
        <v>92</v>
      </c>
      <c r="F123" s="58" t="s">
        <v>39</v>
      </c>
      <c r="G123" s="59" t="s">
        <v>34</v>
      </c>
      <c r="H123" s="59" t="s">
        <v>69</v>
      </c>
      <c r="I123" s="60" t="s">
        <v>147</v>
      </c>
      <c r="J123" s="61" t="s">
        <v>44</v>
      </c>
      <c r="K123" s="86"/>
    </row>
    <row r="124" spans="1:12" ht="24.95" customHeight="1">
      <c r="B124" s="78"/>
      <c r="C124" s="71" t="str">
        <f>IF(LEN(E124)&gt;0,"5." &amp; COUNTA($E$124:E124),"")</f>
        <v>5.1</v>
      </c>
      <c r="D124" s="63"/>
      <c r="E124" s="70" t="s">
        <v>11</v>
      </c>
      <c r="F124" s="70"/>
      <c r="G124" s="55" t="s">
        <v>74</v>
      </c>
      <c r="H124" s="72">
        <f>IFERROR(IF(OR(LEN(E124)=0,LEN(INDEX( scale[], MATCH(G124,scalename,0),3))=0),"",INDEX( scale[], MATCH(G124,scalename,0),3)),"")</f>
        <v>5</v>
      </c>
      <c r="I124" s="211">
        <f>SUM(H124:H129)</f>
        <v>12</v>
      </c>
      <c r="J124" s="213">
        <f>IFERROR(SUM(H124:H129)/(maxscore*(COUNT(H124:H129))),"")</f>
        <v>0.8</v>
      </c>
      <c r="K124" s="86"/>
    </row>
    <row r="125" spans="1:12" ht="24.95" customHeight="1">
      <c r="B125" s="78"/>
      <c r="C125" s="71" t="str">
        <f>IF(LEN(E125)&gt;0,"5." &amp; COUNTA($E$124:E125),"")</f>
        <v>5.2</v>
      </c>
      <c r="D125" s="64"/>
      <c r="E125" s="70" t="s">
        <v>12</v>
      </c>
      <c r="F125" s="70"/>
      <c r="G125" s="55" t="s">
        <v>122</v>
      </c>
      <c r="H125" s="72">
        <f>IFERROR(IF(OR(LEN(E125)=0,LEN(INDEX( scale[], MATCH(G125,scalename,0),3))=0),"",INDEX( scale[], MATCH(G125,scalename,0),3)),"")</f>
        <v>3</v>
      </c>
      <c r="I125" s="211"/>
      <c r="J125" s="213"/>
      <c r="K125" s="86"/>
    </row>
    <row r="126" spans="1:12" ht="24.95" customHeight="1">
      <c r="B126" s="78"/>
      <c r="C126" s="71" t="str">
        <f>IF(LEN(E126)&gt;0,"5." &amp; COUNTA($E$124:E126),"")</f>
        <v>5.3</v>
      </c>
      <c r="D126" s="64"/>
      <c r="E126" s="70" t="s">
        <v>13</v>
      </c>
      <c r="F126" s="70"/>
      <c r="G126" s="55" t="s">
        <v>73</v>
      </c>
      <c r="H126" s="72">
        <f>IFERROR(IF(OR(LEN(E126)=0,LEN(INDEX( scale[], MATCH(G126,scalename,0),3))=0),"",INDEX( scale[], MATCH(G126,scalename,0),3)),"")</f>
        <v>4</v>
      </c>
      <c r="I126" s="211"/>
      <c r="J126" s="213"/>
      <c r="K126" s="86"/>
    </row>
    <row r="127" spans="1:12" ht="24.95" customHeight="1">
      <c r="B127" s="78"/>
      <c r="C127" s="71" t="str">
        <f>IF(LEN(E127)&gt;0,"5." &amp; COUNTA($E$124:E127),"")</f>
        <v/>
      </c>
      <c r="D127" s="64"/>
      <c r="E127" s="70"/>
      <c r="F127" s="70"/>
      <c r="G127" s="55"/>
      <c r="H127" s="72" t="str">
        <f>IFERROR(IF(OR(LEN(E127)=0,LEN(INDEX( scale[], MATCH(G127,scalename,0),3))=0),"",INDEX( scale[], MATCH(G127,scalename,0),3)),"")</f>
        <v/>
      </c>
      <c r="I127" s="211"/>
      <c r="J127" s="213"/>
      <c r="K127" s="86"/>
    </row>
    <row r="128" spans="1:12" ht="24.95" customHeight="1">
      <c r="A128" s="50"/>
      <c r="B128" s="80"/>
      <c r="C128" s="71" t="str">
        <f>IF(LEN(E128)&gt;0,"5." &amp; COUNTA($E$124:E128),"")</f>
        <v/>
      </c>
      <c r="D128" s="64"/>
      <c r="E128" s="70"/>
      <c r="F128" s="70"/>
      <c r="G128" s="55"/>
      <c r="H128" s="72" t="str">
        <f>IFERROR(IF(OR(LEN(E128)=0,LEN(INDEX( scale[], MATCH(G128,scalename,0),3))=0),"",INDEX( scale[], MATCH(G128,scalename,0),3)),"")</f>
        <v/>
      </c>
      <c r="I128" s="211"/>
      <c r="J128" s="213"/>
      <c r="K128" s="86"/>
      <c r="L128" s="50"/>
    </row>
    <row r="129" spans="1:12" ht="24.95" customHeight="1">
      <c r="A129" s="50"/>
      <c r="B129" s="80"/>
      <c r="C129" s="71" t="str">
        <f>IF(LEN(E129)&gt;0,"5." &amp; COUNTA($E$124:E129),"")</f>
        <v/>
      </c>
      <c r="D129" s="64"/>
      <c r="E129" s="70"/>
      <c r="F129" s="70"/>
      <c r="G129" s="55"/>
      <c r="H129" s="72" t="str">
        <f>IFERROR(IF(OR(LEN(E129)=0,LEN(INDEX( scale[], MATCH(G129,scalename,0),3))=0),"",INDEX( scale[], MATCH(G129,scalename,0),3)),"")</f>
        <v/>
      </c>
      <c r="I129" s="211"/>
      <c r="J129" s="213"/>
      <c r="K129" s="86"/>
      <c r="L129" s="50"/>
    </row>
    <row r="130" spans="1:12" ht="24.95" customHeight="1">
      <c r="A130" s="50"/>
      <c r="B130" s="80"/>
      <c r="C130" s="217"/>
      <c r="D130" s="218"/>
      <c r="E130" s="219"/>
      <c r="F130" s="219"/>
      <c r="G130" s="220"/>
      <c r="H130" s="220"/>
      <c r="I130" s="212"/>
      <c r="J130" s="213"/>
      <c r="K130" s="86"/>
      <c r="L130" s="50"/>
    </row>
    <row r="131" spans="1:12" ht="24.95" customHeight="1">
      <c r="A131" s="50"/>
      <c r="B131" s="80"/>
      <c r="C131" s="217"/>
      <c r="D131" s="218"/>
      <c r="E131" s="219"/>
      <c r="F131" s="219"/>
      <c r="G131" s="220"/>
      <c r="H131" s="220"/>
      <c r="I131" s="212"/>
      <c r="J131" s="213"/>
      <c r="K131" s="86"/>
      <c r="L131" s="50"/>
    </row>
    <row r="132" spans="1:12" ht="24.95" hidden="1" customHeight="1" outlineLevel="1">
      <c r="A132" s="50"/>
      <c r="B132" s="80"/>
      <c r="C132" s="217"/>
      <c r="D132" s="218"/>
      <c r="E132" s="219"/>
      <c r="F132" s="219"/>
      <c r="G132" s="220"/>
      <c r="H132" s="221"/>
      <c r="I132" s="212"/>
      <c r="J132" s="213"/>
      <c r="K132" s="86"/>
      <c r="L132" s="50"/>
    </row>
    <row r="133" spans="1:12" ht="24.95" hidden="1" customHeight="1" outlineLevel="1">
      <c r="A133" s="50"/>
      <c r="B133" s="80"/>
      <c r="C133" s="217"/>
      <c r="D133" s="218"/>
      <c r="E133" s="219"/>
      <c r="F133" s="219"/>
      <c r="G133" s="220"/>
      <c r="H133" s="221"/>
      <c r="I133" s="212"/>
      <c r="J133" s="213"/>
      <c r="K133" s="86"/>
      <c r="L133" s="50"/>
    </row>
    <row r="134" spans="1:12" ht="24.95" hidden="1" customHeight="1" outlineLevel="1">
      <c r="A134" s="50"/>
      <c r="B134" s="80"/>
      <c r="C134" s="217"/>
      <c r="D134" s="218"/>
      <c r="E134" s="219"/>
      <c r="F134" s="219"/>
      <c r="G134" s="220"/>
      <c r="H134" s="221"/>
      <c r="I134" s="212"/>
      <c r="J134" s="213"/>
      <c r="K134" s="86"/>
      <c r="L134" s="50"/>
    </row>
    <row r="135" spans="1:12" ht="24.95" hidden="1" customHeight="1" outlineLevel="1">
      <c r="A135" s="50"/>
      <c r="B135" s="80"/>
      <c r="C135" s="217"/>
      <c r="D135" s="218"/>
      <c r="E135" s="219"/>
      <c r="F135" s="219"/>
      <c r="G135" s="220"/>
      <c r="H135" s="221"/>
      <c r="I135" s="212"/>
      <c r="J135" s="213"/>
      <c r="K135" s="86"/>
      <c r="L135" s="50"/>
    </row>
    <row r="136" spans="1:12" ht="24.95" hidden="1" customHeight="1" outlineLevel="1">
      <c r="A136" s="50"/>
      <c r="B136" s="80"/>
      <c r="C136" s="217"/>
      <c r="D136" s="218"/>
      <c r="E136" s="219"/>
      <c r="F136" s="219"/>
      <c r="G136" s="220"/>
      <c r="H136" s="221"/>
      <c r="I136" s="212"/>
      <c r="J136" s="213"/>
      <c r="K136" s="86"/>
      <c r="L136" s="50"/>
    </row>
    <row r="137" spans="1:12" ht="24.95" hidden="1" customHeight="1" outlineLevel="1">
      <c r="A137" s="50"/>
      <c r="B137" s="80"/>
      <c r="C137" s="217"/>
      <c r="D137" s="218"/>
      <c r="E137" s="219"/>
      <c r="F137" s="219"/>
      <c r="G137" s="220"/>
      <c r="H137" s="221"/>
      <c r="I137" s="212"/>
      <c r="J137" s="213"/>
      <c r="K137" s="86"/>
      <c r="L137" s="50"/>
    </row>
    <row r="138" spans="1:12" ht="24.95" hidden="1" customHeight="1" outlineLevel="1">
      <c r="A138" s="50"/>
      <c r="B138" s="80"/>
      <c r="C138" s="217"/>
      <c r="D138" s="218"/>
      <c r="E138" s="219"/>
      <c r="F138" s="219"/>
      <c r="G138" s="220"/>
      <c r="H138" s="221"/>
      <c r="I138" s="212"/>
      <c r="J138" s="213"/>
      <c r="K138" s="86"/>
      <c r="L138" s="50"/>
    </row>
    <row r="139" spans="1:12" ht="24.95" hidden="1" customHeight="1" outlineLevel="1">
      <c r="A139" s="50"/>
      <c r="B139" s="80"/>
      <c r="C139" s="217"/>
      <c r="D139" s="218"/>
      <c r="E139" s="219"/>
      <c r="F139" s="219"/>
      <c r="G139" s="220"/>
      <c r="H139" s="221"/>
      <c r="I139" s="212"/>
      <c r="J139" s="213"/>
      <c r="K139" s="86"/>
      <c r="L139" s="50"/>
    </row>
    <row r="140" spans="1:12" ht="24.95" hidden="1" customHeight="1" outlineLevel="1">
      <c r="A140" s="50"/>
      <c r="B140" s="80"/>
      <c r="C140" s="217"/>
      <c r="D140" s="218"/>
      <c r="E140" s="219"/>
      <c r="F140" s="219"/>
      <c r="G140" s="220"/>
      <c r="H140" s="221"/>
      <c r="I140" s="212"/>
      <c r="J140" s="213"/>
      <c r="K140" s="86"/>
      <c r="L140" s="50"/>
    </row>
    <row r="141" spans="1:12" ht="24.95" hidden="1" customHeight="1" outlineLevel="1">
      <c r="A141" s="50"/>
      <c r="B141" s="80"/>
      <c r="C141" s="217"/>
      <c r="D141" s="218"/>
      <c r="E141" s="219"/>
      <c r="F141" s="219"/>
      <c r="G141" s="220"/>
      <c r="H141" s="221"/>
      <c r="I141" s="212"/>
      <c r="J141" s="213"/>
      <c r="K141" s="86"/>
      <c r="L141" s="50"/>
    </row>
    <row r="142" spans="1:12" ht="24.95" hidden="1" customHeight="1" outlineLevel="1">
      <c r="A142" s="50"/>
      <c r="B142" s="80"/>
      <c r="C142" s="217"/>
      <c r="D142" s="218"/>
      <c r="E142" s="219"/>
      <c r="F142" s="219"/>
      <c r="G142" s="220"/>
      <c r="H142" s="221"/>
      <c r="I142" s="212"/>
      <c r="J142" s="213"/>
      <c r="K142" s="86"/>
      <c r="L142" s="50"/>
    </row>
    <row r="143" spans="1:12" ht="24.95" hidden="1" customHeight="1" outlineLevel="1">
      <c r="A143" s="50"/>
      <c r="B143" s="80"/>
      <c r="C143" s="217"/>
      <c r="D143" s="218"/>
      <c r="E143" s="219"/>
      <c r="F143" s="219"/>
      <c r="G143" s="220"/>
      <c r="H143" s="221"/>
      <c r="I143" s="212"/>
      <c r="J143" s="213"/>
      <c r="K143" s="86"/>
      <c r="L143" s="50"/>
    </row>
    <row r="144" spans="1:12" ht="24.95" hidden="1" customHeight="1" outlineLevel="1">
      <c r="A144" s="50"/>
      <c r="B144" s="80"/>
      <c r="C144" s="217"/>
      <c r="D144" s="218"/>
      <c r="E144" s="219"/>
      <c r="F144" s="219"/>
      <c r="G144" s="220"/>
      <c r="H144" s="221"/>
      <c r="I144" s="212"/>
      <c r="J144" s="213"/>
      <c r="K144" s="86"/>
      <c r="L144" s="50"/>
    </row>
    <row r="145" spans="1:12" ht="24.95" hidden="1" customHeight="1" outlineLevel="1">
      <c r="A145" s="50"/>
      <c r="B145" s="80"/>
      <c r="C145" s="217"/>
      <c r="D145" s="218"/>
      <c r="E145" s="219"/>
      <c r="F145" s="219"/>
      <c r="G145" s="220"/>
      <c r="H145" s="221"/>
      <c r="I145" s="212"/>
      <c r="J145" s="213"/>
      <c r="K145" s="86"/>
      <c r="L145" s="50"/>
    </row>
    <row r="146" spans="1:12" ht="24.95" hidden="1" customHeight="1" outlineLevel="1">
      <c r="A146" s="50"/>
      <c r="B146" s="80"/>
      <c r="C146" s="217"/>
      <c r="D146" s="218"/>
      <c r="E146" s="219"/>
      <c r="F146" s="219"/>
      <c r="G146" s="220"/>
      <c r="H146" s="221"/>
      <c r="I146" s="212"/>
      <c r="J146" s="213"/>
      <c r="K146" s="86"/>
      <c r="L146" s="50"/>
    </row>
    <row r="147" spans="1:12" ht="24.95" hidden="1" customHeight="1" outlineLevel="1">
      <c r="A147" s="50"/>
      <c r="B147" s="80"/>
      <c r="C147" s="217"/>
      <c r="D147" s="218"/>
      <c r="E147" s="219"/>
      <c r="F147" s="219"/>
      <c r="G147" s="220"/>
      <c r="H147" s="221"/>
      <c r="I147" s="212"/>
      <c r="J147" s="213"/>
      <c r="K147" s="86"/>
      <c r="L147" s="50"/>
    </row>
    <row r="148" spans="1:12" ht="24.95" hidden="1" customHeight="1" outlineLevel="1">
      <c r="A148" s="50"/>
      <c r="B148" s="80"/>
      <c r="C148" s="217"/>
      <c r="D148" s="218"/>
      <c r="E148" s="219"/>
      <c r="F148" s="219"/>
      <c r="G148" s="220"/>
      <c r="H148" s="220"/>
      <c r="I148" s="212"/>
      <c r="J148" s="213"/>
      <c r="K148" s="86"/>
      <c r="L148" s="50"/>
    </row>
    <row r="149" spans="1:12" ht="15" customHeight="1" collapsed="1">
      <c r="A149" s="88"/>
      <c r="B149" s="89"/>
      <c r="C149" s="90"/>
      <c r="D149" s="90"/>
      <c r="E149" s="90"/>
      <c r="F149" s="90"/>
      <c r="G149" s="90"/>
      <c r="H149" s="90"/>
      <c r="I149" s="90"/>
      <c r="J149" s="90"/>
      <c r="K149" s="91"/>
      <c r="L149" s="88"/>
    </row>
  </sheetData>
  <sheetProtection algorithmName="SHA-512" hashValue="cHWu4Icz0sk35CZZqOR5Rd2RHsNV3BJdWbEut+bLFDgzTt0xAdslhIJWEgbeTDAA01p34Gi4iy9pCKun9YnTmw==" saltValue="ZmkVX6pQBfSXHG41cd44bw==" spinCount="100000" sheet="1" objects="1" scenarios="1" formatRows="0"/>
  <mergeCells count="11">
    <mergeCell ref="I97:I121"/>
    <mergeCell ref="J97:J121"/>
    <mergeCell ref="I124:I148"/>
    <mergeCell ref="J124:J148"/>
    <mergeCell ref="C7:J7"/>
    <mergeCell ref="I16:I40"/>
    <mergeCell ref="J16:J40"/>
    <mergeCell ref="I43:I67"/>
    <mergeCell ref="J43:J67"/>
    <mergeCell ref="I70:I94"/>
    <mergeCell ref="J70:J94"/>
  </mergeCells>
  <conditionalFormatting sqref="G15:H21 G42:H48 G69:H75 G96:H102 G123:H129">
    <cfRule type="expression" dxfId="304" priority="46">
      <formula>AND($H15=minScore,LEN($H15)&gt;0)</formula>
    </cfRule>
    <cfRule type="expression" dxfId="303" priority="47">
      <formula>AND($H15&lt;(maxscore/2),LEN($H15)&gt;0)</formula>
    </cfRule>
  </conditionalFormatting>
  <conditionalFormatting sqref="J13">
    <cfRule type="expression" dxfId="302" priority="21">
      <formula>AND(J13&gt;=color1,J13&lt;&gt;"")</formula>
    </cfRule>
    <cfRule type="expression" dxfId="301" priority="22">
      <formula>AND(J13&gt;=color2,J13&lt;&gt;"")</formula>
    </cfRule>
    <cfRule type="expression" dxfId="300" priority="23">
      <formula>AND(J13&gt;=color3,J13&lt;&gt;"")</formula>
    </cfRule>
    <cfRule type="expression" dxfId="299" priority="24">
      <formula>AND(J13&gt;=color4,J13&lt;&gt;"")</formula>
    </cfRule>
    <cfRule type="expression" dxfId="298" priority="25">
      <formula>AND(J13&lt;color5,J13&lt;&gt;"")</formula>
    </cfRule>
  </conditionalFormatting>
  <conditionalFormatting sqref="G22:H40">
    <cfRule type="expression" dxfId="19" priority="9">
      <formula>AND($H22=minScore,LEN($H22)&gt;0)</formula>
    </cfRule>
    <cfRule type="expression" dxfId="18" priority="10">
      <formula>AND($H22&lt;(maxscore/2),LEN($H22)&gt;0)</formula>
    </cfRule>
  </conditionalFormatting>
  <conditionalFormatting sqref="G49:H67">
    <cfRule type="expression" dxfId="17" priority="7">
      <formula>AND($H49=minScore,LEN($H49)&gt;0)</formula>
    </cfRule>
    <cfRule type="expression" dxfId="16" priority="8">
      <formula>AND($H49&lt;(maxscore/2),LEN($H49)&gt;0)</formula>
    </cfRule>
  </conditionalFormatting>
  <conditionalFormatting sqref="G76:H94">
    <cfRule type="expression" dxfId="15" priority="5">
      <formula>AND($H76=minScore,LEN($H76)&gt;0)</formula>
    </cfRule>
    <cfRule type="expression" dxfId="14" priority="6">
      <formula>AND($H76&lt;(maxscore/2),LEN($H76)&gt;0)</formula>
    </cfRule>
  </conditionalFormatting>
  <conditionalFormatting sqref="G103:H121">
    <cfRule type="expression" dxfId="13" priority="3">
      <formula>AND($H103=minScore,LEN($H103)&gt;0)</formula>
    </cfRule>
    <cfRule type="expression" dxfId="12" priority="4">
      <formula>AND($H103&lt;(maxscore/2),LEN($H103)&gt;0)</formula>
    </cfRule>
  </conditionalFormatting>
  <conditionalFormatting sqref="G130:H148">
    <cfRule type="expression" dxfId="11" priority="1">
      <formula>AND($H130=minScore,LEN($H130)&gt;0)</formula>
    </cfRule>
    <cfRule type="expression" dxfId="10" priority="2">
      <formula>AND($H130&lt;(maxscore/2),LEN($H130)&gt;0)</formula>
    </cfRule>
  </conditionalFormatting>
  <dataValidations count="5">
    <dataValidation type="date" operator="greaterThan" allowBlank="1" showInputMessage="1" showErrorMessage="1" errorTitle="Date format!" error="Please enter valid date format." sqref="C10" xr:uid="{506320C5-291A-4B11-8E32-D57FAFC3CBA7}">
      <formula1>40179</formula1>
    </dataValidation>
    <dataValidation type="list" allowBlank="1" showInputMessage="1" showErrorMessage="1" sqref="E12:E13" xr:uid="{5F53CCA1-2D92-40E1-B3E0-5C767F4DE37E}">
      <formula1>auditors2</formula1>
    </dataValidation>
    <dataValidation type="list" allowBlank="1" showInputMessage="1" showErrorMessage="1" sqref="C12" xr:uid="{A8D55E1F-8E52-4C7A-8EED-A0B0FC40ADD5}">
      <formula1>"Month, Quarter"</formula1>
    </dataValidation>
    <dataValidation type="list" allowBlank="1" showInputMessage="1" showErrorMessage="1" sqref="E9" xr:uid="{57B61E5B-1DA9-4405-92D7-5D80613F6F3A}">
      <formula1>auditArea2</formula1>
    </dataValidation>
    <dataValidation type="list" allowBlank="1" showInputMessage="1" showErrorMessage="1" sqref="G70:G75 G43:G48 G97:G102 G16:G21 G124:G129" xr:uid="{FBB90997-3A12-4A3A-9290-EBC605104A49}">
      <formula1>scaleFilter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scale="59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EAE90-BDE2-4B66-8F78-32F81657E014}">
  <sheetPr codeName="Sheet5">
    <pageSetUpPr fitToPage="1"/>
  </sheetPr>
  <dimension ref="A1:S149"/>
  <sheetViews>
    <sheetView showGridLines="0" showRowColHeaders="0" workbookViewId="0">
      <pane ySplit="4" topLeftCell="A5" activePane="bottomLeft" state="frozen"/>
      <selection pane="bottomLeft" activeCell="A5" sqref="A5"/>
    </sheetView>
  </sheetViews>
  <sheetFormatPr defaultRowHeight="15" outlineLevelRow="1"/>
  <cols>
    <col min="1" max="2" width="3.7109375" style="49" customWidth="1"/>
    <col min="3" max="3" width="14.140625" style="49" bestFit="1" customWidth="1"/>
    <col min="4" max="4" width="15.7109375" style="54" customWidth="1"/>
    <col min="5" max="5" width="45.7109375" style="51" customWidth="1"/>
    <col min="6" max="6" width="40.7109375" style="51" customWidth="1"/>
    <col min="7" max="8" width="9.7109375" style="49" customWidth="1"/>
    <col min="9" max="9" width="10.7109375" style="49" customWidth="1"/>
    <col min="10" max="10" width="13.28515625" style="49" customWidth="1"/>
    <col min="11" max="11" width="3.7109375" style="49" customWidth="1"/>
    <col min="12" max="12" width="2.7109375" style="49" customWidth="1"/>
    <col min="13" max="13" width="10.5703125" style="49" bestFit="1" customWidth="1"/>
    <col min="14" max="14" width="8.7109375" style="49" customWidth="1"/>
    <col min="15" max="16384" width="9.140625" style="49"/>
  </cols>
  <sheetData>
    <row r="1" spans="1:18" s="1" customFormat="1" ht="6.75" customHeight="1">
      <c r="C1" s="2"/>
      <c r="F1" s="3"/>
      <c r="G1" s="3"/>
      <c r="H1" s="3"/>
      <c r="I1" s="3"/>
    </row>
    <row r="2" spans="1:18" s="4" customFormat="1" ht="20.100000000000001" customHeight="1">
      <c r="B2" s="30"/>
      <c r="C2" s="134" t="s">
        <v>239</v>
      </c>
      <c r="D2" s="5"/>
      <c r="E2" s="5"/>
      <c r="F2" s="16"/>
      <c r="G2" s="6"/>
      <c r="H2" s="6"/>
      <c r="I2" s="6"/>
      <c r="J2" s="6"/>
      <c r="K2" s="6"/>
      <c r="L2" s="8"/>
      <c r="M2" s="8"/>
      <c r="N2" s="8"/>
      <c r="O2" s="8"/>
      <c r="P2" s="8"/>
      <c r="Q2" s="8"/>
      <c r="R2" s="8"/>
    </row>
    <row r="3" spans="1:18" s="149" customFormat="1" ht="24" customHeight="1">
      <c r="B3" s="150"/>
      <c r="C3" s="151" t="s">
        <v>253</v>
      </c>
      <c r="D3" s="152"/>
      <c r="E3" s="152"/>
      <c r="F3" s="153"/>
      <c r="G3" s="154"/>
      <c r="H3" s="154"/>
      <c r="I3" s="154"/>
      <c r="J3" s="154"/>
      <c r="K3" s="154"/>
      <c r="L3" s="156"/>
      <c r="M3" s="156"/>
      <c r="N3" s="156"/>
      <c r="O3" s="156"/>
      <c r="P3" s="156"/>
      <c r="Q3" s="156"/>
      <c r="R3" s="156"/>
    </row>
    <row r="4" spans="1:18" s="1" customFormat="1" ht="4.9000000000000004" customHeight="1">
      <c r="A4" s="11"/>
      <c r="B4" s="11"/>
      <c r="C4" s="11"/>
      <c r="D4" s="11"/>
      <c r="E4" s="11"/>
      <c r="F4" s="17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1" customFormat="1" ht="4.9000000000000004" customHeight="1">
      <c r="A5" s="11"/>
      <c r="B5" s="11"/>
      <c r="C5" s="11"/>
      <c r="D5" s="11"/>
      <c r="E5" s="11"/>
      <c r="F5" s="17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ht="9.9499999999999993" customHeight="1">
      <c r="B6" s="73"/>
      <c r="C6" s="74"/>
      <c r="D6" s="75"/>
      <c r="E6" s="76"/>
      <c r="F6" s="76"/>
      <c r="G6" s="74"/>
      <c r="H6" s="74"/>
      <c r="I6" s="74"/>
      <c r="J6" s="74"/>
      <c r="K6" s="77"/>
    </row>
    <row r="7" spans="1:18" ht="23.25">
      <c r="B7" s="78"/>
      <c r="C7" s="208" t="str">
        <f>"5S " &amp; E9 &amp; " Area Audit"</f>
        <v>5S Manufacturing Area Audit</v>
      </c>
      <c r="D7" s="209"/>
      <c r="E7" s="209"/>
      <c r="F7" s="209"/>
      <c r="G7" s="209"/>
      <c r="H7" s="209"/>
      <c r="I7" s="209"/>
      <c r="J7" s="210"/>
      <c r="K7" s="86"/>
    </row>
    <row r="8" spans="1:18" ht="8.1" customHeight="1">
      <c r="B8" s="87"/>
      <c r="C8" s="85"/>
      <c r="D8" s="85"/>
      <c r="E8" s="85"/>
      <c r="F8" s="85"/>
      <c r="G8" s="85"/>
      <c r="H8" s="85"/>
      <c r="I8" s="85"/>
      <c r="J8" s="85"/>
      <c r="K8" s="86"/>
    </row>
    <row r="9" spans="1:18" ht="27" customHeight="1">
      <c r="B9" s="78"/>
      <c r="C9" s="99" t="s">
        <v>14</v>
      </c>
      <c r="D9" s="100" t="s">
        <v>108</v>
      </c>
      <c r="E9" s="67" t="s">
        <v>84</v>
      </c>
      <c r="F9" s="85"/>
      <c r="G9" s="85"/>
      <c r="H9" s="85"/>
      <c r="I9" s="85"/>
      <c r="J9" s="99" t="s">
        <v>88</v>
      </c>
      <c r="K9" s="86"/>
    </row>
    <row r="10" spans="1:18" ht="27" customHeight="1">
      <c r="B10" s="78"/>
      <c r="C10" s="101">
        <v>44666</v>
      </c>
      <c r="D10" s="102" t="s">
        <v>107</v>
      </c>
      <c r="E10" s="103" t="s">
        <v>167</v>
      </c>
      <c r="F10" s="85"/>
      <c r="G10" s="85"/>
      <c r="H10" s="85"/>
      <c r="I10" s="85"/>
      <c r="J10" s="104">
        <f>SUM(H16:H199)</f>
        <v>103</v>
      </c>
      <c r="K10" s="86"/>
    </row>
    <row r="11" spans="1:18" ht="8.1" customHeight="1">
      <c r="B11" s="78"/>
      <c r="C11" s="109"/>
      <c r="D11" s="110"/>
      <c r="E11" s="108"/>
      <c r="F11" s="85"/>
      <c r="G11" s="85"/>
      <c r="H11" s="85"/>
      <c r="I11" s="85"/>
      <c r="J11" s="111"/>
      <c r="K11" s="86"/>
    </row>
    <row r="12" spans="1:18" ht="27" customHeight="1">
      <c r="B12" s="78"/>
      <c r="C12" s="105" t="s">
        <v>124</v>
      </c>
      <c r="D12" s="106" t="s">
        <v>16</v>
      </c>
      <c r="E12" s="107" t="s">
        <v>162</v>
      </c>
      <c r="F12" s="85"/>
      <c r="G12" s="85"/>
      <c r="H12" s="85"/>
      <c r="I12" s="85"/>
      <c r="J12" s="106" t="s">
        <v>95</v>
      </c>
      <c r="K12" s="86"/>
    </row>
    <row r="13" spans="1:18" ht="27" customHeight="1">
      <c r="B13" s="78"/>
      <c r="C13" s="96" t="str">
        <f>IFERROR(IF(ISNUMBER(C10),IF(C12="Month",INDEX(monthsList,MONTH(C10),1),IF(MONTH(C10)&lt;4,"Q1",IF(MONTH(C10)&lt;7,"Q2",IF(MONTH(C10)&lt;10,"Q3","Q4")))),""),"")</f>
        <v>Q2</v>
      </c>
      <c r="D13" s="100" t="s">
        <v>15</v>
      </c>
      <c r="E13" s="67" t="s">
        <v>165</v>
      </c>
      <c r="F13" s="85"/>
      <c r="G13" s="85"/>
      <c r="H13" s="85"/>
      <c r="I13" s="85"/>
      <c r="J13" s="97">
        <f>IFERROR(ROUND(J10/(COUNT(H16:H199)*maxscore),2),"")</f>
        <v>0.9</v>
      </c>
      <c r="K13" s="86"/>
      <c r="L13" s="51"/>
      <c r="M13" s="51"/>
      <c r="N13" s="51"/>
      <c r="O13" s="51"/>
    </row>
    <row r="14" spans="1:18" ht="8.1" customHeight="1">
      <c r="B14" s="87"/>
      <c r="C14" s="85"/>
      <c r="D14" s="85"/>
      <c r="E14" s="85"/>
      <c r="F14" s="85"/>
      <c r="G14" s="85"/>
      <c r="H14" s="85"/>
      <c r="I14" s="85"/>
      <c r="J14" s="85"/>
      <c r="K14" s="86"/>
      <c r="L14" s="52"/>
      <c r="M14" s="52"/>
      <c r="N14" s="52"/>
    </row>
    <row r="15" spans="1:18" ht="26.1" customHeight="1">
      <c r="B15" s="78"/>
      <c r="C15" s="95" t="s">
        <v>288</v>
      </c>
      <c r="D15" s="112" t="s">
        <v>130</v>
      </c>
      <c r="E15" s="58" t="s">
        <v>92</v>
      </c>
      <c r="F15" s="58" t="s">
        <v>39</v>
      </c>
      <c r="G15" s="59" t="s">
        <v>34</v>
      </c>
      <c r="H15" s="59" t="s">
        <v>69</v>
      </c>
      <c r="I15" s="60" t="s">
        <v>147</v>
      </c>
      <c r="J15" s="61" t="s">
        <v>44</v>
      </c>
      <c r="K15" s="86"/>
    </row>
    <row r="16" spans="1:18" ht="24.95" customHeight="1">
      <c r="B16" s="78"/>
      <c r="C16" s="71" t="str">
        <f>IF(LEN(E16)&gt;0,"1." &amp; COUNTA($E$16:E16),"")</f>
        <v>1.1</v>
      </c>
      <c r="D16" s="68"/>
      <c r="E16" s="69" t="s">
        <v>17</v>
      </c>
      <c r="F16" s="69"/>
      <c r="G16" s="55" t="s">
        <v>70</v>
      </c>
      <c r="H16" s="72">
        <f>IFERROR(IF(OR(LEN(E16)=0,LEN(INDEX( scale[], MATCH(G16,scalename,0),3))=0),"",INDEX( scale[], MATCH(G16,scalename,0),3)),"")</f>
        <v>5</v>
      </c>
      <c r="I16" s="211">
        <f>SUM(H16:H21)</f>
        <v>23</v>
      </c>
      <c r="J16" s="213">
        <f>IFERROR(SUM(H16:H21)/(maxscore*(COUNT(H16:H21))),"")</f>
        <v>0.92</v>
      </c>
      <c r="K16" s="86"/>
    </row>
    <row r="17" spans="2:19" ht="24.95" customHeight="1">
      <c r="B17" s="78"/>
      <c r="C17" s="71" t="str">
        <f>IF(LEN(E17)&gt;0,"1." &amp; COUNTA($E$16:E17),"")</f>
        <v>1.2</v>
      </c>
      <c r="D17" s="68"/>
      <c r="E17" s="69" t="s">
        <v>18</v>
      </c>
      <c r="F17" s="69"/>
      <c r="G17" s="55" t="s">
        <v>70</v>
      </c>
      <c r="H17" s="72">
        <f>IFERROR(IF(OR(LEN(E17)=0,LEN(INDEX( scale[], MATCH(G17,scalename,0),3))=0),"",INDEX( scale[], MATCH(G17,scalename,0),3)),"")</f>
        <v>5</v>
      </c>
      <c r="I17" s="211"/>
      <c r="J17" s="213"/>
      <c r="K17" s="86"/>
    </row>
    <row r="18" spans="2:19" ht="24.95" customHeight="1">
      <c r="B18" s="78"/>
      <c r="C18" s="71" t="str">
        <f>IF(LEN(E18)&gt;0,"1." &amp; COUNTA($E$16:E18),"")</f>
        <v>1.3</v>
      </c>
      <c r="D18" s="68"/>
      <c r="E18" s="69" t="s">
        <v>19</v>
      </c>
      <c r="F18" s="69"/>
      <c r="G18" s="55" t="s">
        <v>70</v>
      </c>
      <c r="H18" s="72">
        <f>IFERROR(IF(OR(LEN(E18)=0,LEN(INDEX( scale[], MATCH(G18,scalename,0),3))=0),"",INDEX( scale[], MATCH(G18,scalename,0),3)),"")</f>
        <v>5</v>
      </c>
      <c r="I18" s="211"/>
      <c r="J18" s="213"/>
      <c r="K18" s="86"/>
    </row>
    <row r="19" spans="2:19" ht="24.95" customHeight="1">
      <c r="B19" s="78"/>
      <c r="C19" s="71" t="str">
        <f>IF(LEN(E19)&gt;0,"1." &amp; COUNTA($E$16:E19),"")</f>
        <v>1.4</v>
      </c>
      <c r="D19" s="68"/>
      <c r="E19" s="69" t="s">
        <v>20</v>
      </c>
      <c r="F19" s="69"/>
      <c r="G19" s="55" t="s">
        <v>73</v>
      </c>
      <c r="H19" s="72">
        <f>IFERROR(IF(OR(LEN(E19)=0,LEN(INDEX( scale[], MATCH(G19,scalename,0),3))=0),"",INDEX( scale[], MATCH(G19,scalename,0),3)),"")</f>
        <v>4</v>
      </c>
      <c r="I19" s="211"/>
      <c r="J19" s="213"/>
      <c r="K19" s="86"/>
    </row>
    <row r="20" spans="2:19" ht="24.95" customHeight="1">
      <c r="B20" s="78"/>
      <c r="C20" s="71" t="str">
        <f>IF(LEN(E20)&gt;0,"1." &amp; COUNTA($E$16:E20),"")</f>
        <v>1.5</v>
      </c>
      <c r="D20" s="68"/>
      <c r="E20" s="69" t="s">
        <v>21</v>
      </c>
      <c r="F20" s="69"/>
      <c r="G20" s="55" t="s">
        <v>73</v>
      </c>
      <c r="H20" s="72">
        <f>IFERROR(IF(OR(LEN(E20)=0,LEN(INDEX( scale[], MATCH(G20,scalename,0),3))=0),"",INDEX( scale[], MATCH(G20,scalename,0),3)),"")</f>
        <v>4</v>
      </c>
      <c r="I20" s="211"/>
      <c r="J20" s="213"/>
      <c r="K20" s="86"/>
    </row>
    <row r="21" spans="2:19" ht="24.95" customHeight="1">
      <c r="B21" s="78"/>
      <c r="C21" s="71" t="str">
        <f>IF(LEN(E21)&gt;0,"1." &amp; COUNTA($E$16:E21),"")</f>
        <v/>
      </c>
      <c r="D21" s="68"/>
      <c r="E21" s="69"/>
      <c r="F21" s="69"/>
      <c r="G21" s="55" t="s">
        <v>70</v>
      </c>
      <c r="H21" s="72" t="str">
        <f>IFERROR(IF(OR(LEN(E21)=0,LEN(INDEX( scale[], MATCH(G21,scalename,0),3))=0),"",INDEX( scale[], MATCH(G21,scalename,0),3)),"")</f>
        <v/>
      </c>
      <c r="I21" s="211"/>
      <c r="J21" s="213"/>
      <c r="K21" s="86"/>
    </row>
    <row r="22" spans="2:19" ht="24.95" customHeight="1">
      <c r="B22" s="78"/>
      <c r="C22" s="217"/>
      <c r="D22" s="218"/>
      <c r="E22" s="219"/>
      <c r="F22" s="219"/>
      <c r="G22" s="220"/>
      <c r="H22" s="220"/>
      <c r="I22" s="212"/>
      <c r="J22" s="213"/>
      <c r="K22" s="86"/>
    </row>
    <row r="23" spans="2:19" ht="24.95" customHeight="1">
      <c r="B23" s="78"/>
      <c r="C23" s="217"/>
      <c r="D23" s="218"/>
      <c r="E23" s="219"/>
      <c r="F23" s="219"/>
      <c r="G23" s="220"/>
      <c r="H23" s="220"/>
      <c r="I23" s="212"/>
      <c r="J23" s="213"/>
      <c r="K23" s="86"/>
    </row>
    <row r="24" spans="2:19" ht="24.95" hidden="1" customHeight="1" outlineLevel="1">
      <c r="B24" s="78"/>
      <c r="C24" s="217"/>
      <c r="D24" s="218"/>
      <c r="E24" s="219"/>
      <c r="F24" s="219"/>
      <c r="G24" s="220"/>
      <c r="H24" s="221"/>
      <c r="I24" s="212"/>
      <c r="J24" s="213"/>
      <c r="K24" s="86"/>
    </row>
    <row r="25" spans="2:19" ht="24.95" hidden="1" customHeight="1" outlineLevel="1">
      <c r="B25" s="78"/>
      <c r="C25" s="217"/>
      <c r="D25" s="218"/>
      <c r="E25" s="219"/>
      <c r="F25" s="219"/>
      <c r="G25" s="220"/>
      <c r="H25" s="221"/>
      <c r="I25" s="212"/>
      <c r="J25" s="213"/>
      <c r="K25" s="86"/>
    </row>
    <row r="26" spans="2:19" ht="24.95" hidden="1" customHeight="1" outlineLevel="1">
      <c r="B26" s="78"/>
      <c r="C26" s="217"/>
      <c r="D26" s="218"/>
      <c r="E26" s="219"/>
      <c r="F26" s="219"/>
      <c r="G26" s="220"/>
      <c r="H26" s="221"/>
      <c r="I26" s="212"/>
      <c r="J26" s="213"/>
      <c r="K26" s="86"/>
    </row>
    <row r="27" spans="2:19" ht="24.95" hidden="1" customHeight="1" outlineLevel="1">
      <c r="B27" s="78"/>
      <c r="C27" s="217"/>
      <c r="D27" s="218"/>
      <c r="E27" s="219"/>
      <c r="F27" s="219"/>
      <c r="G27" s="220"/>
      <c r="H27" s="221"/>
      <c r="I27" s="212"/>
      <c r="J27" s="213"/>
      <c r="K27" s="86"/>
    </row>
    <row r="28" spans="2:19" ht="24.95" hidden="1" customHeight="1" outlineLevel="1">
      <c r="B28" s="78"/>
      <c r="C28" s="217"/>
      <c r="D28" s="218"/>
      <c r="E28" s="219"/>
      <c r="F28" s="219"/>
      <c r="G28" s="220"/>
      <c r="H28" s="221"/>
      <c r="I28" s="212"/>
      <c r="J28" s="213"/>
      <c r="K28" s="86"/>
      <c r="O28" s="50"/>
      <c r="P28" s="50"/>
      <c r="Q28" s="50"/>
      <c r="R28" s="50"/>
      <c r="S28" s="50"/>
    </row>
    <row r="29" spans="2:19" ht="24.95" hidden="1" customHeight="1" outlineLevel="1">
      <c r="B29" s="78"/>
      <c r="C29" s="217"/>
      <c r="D29" s="218"/>
      <c r="E29" s="219"/>
      <c r="F29" s="219"/>
      <c r="G29" s="220"/>
      <c r="H29" s="221"/>
      <c r="I29" s="212"/>
      <c r="J29" s="213"/>
      <c r="K29" s="86"/>
      <c r="O29" s="50"/>
      <c r="P29" s="50"/>
      <c r="Q29" s="50"/>
      <c r="R29" s="50"/>
      <c r="S29" s="50"/>
    </row>
    <row r="30" spans="2:19" ht="24.95" hidden="1" customHeight="1" outlineLevel="1">
      <c r="B30" s="78"/>
      <c r="C30" s="217"/>
      <c r="D30" s="218"/>
      <c r="E30" s="219"/>
      <c r="F30" s="219"/>
      <c r="G30" s="220"/>
      <c r="H30" s="221"/>
      <c r="I30" s="212"/>
      <c r="J30" s="213"/>
      <c r="K30" s="86"/>
      <c r="O30" s="50"/>
      <c r="P30" s="50"/>
      <c r="Q30" s="50"/>
      <c r="R30" s="50"/>
      <c r="S30" s="50"/>
    </row>
    <row r="31" spans="2:19" ht="24.95" hidden="1" customHeight="1" outlineLevel="1">
      <c r="B31" s="78"/>
      <c r="C31" s="217"/>
      <c r="D31" s="218"/>
      <c r="E31" s="219"/>
      <c r="F31" s="219"/>
      <c r="G31" s="220"/>
      <c r="H31" s="221"/>
      <c r="I31" s="212"/>
      <c r="J31" s="213"/>
      <c r="K31" s="86"/>
      <c r="O31" s="50"/>
      <c r="P31" s="50"/>
      <c r="Q31" s="50"/>
      <c r="R31" s="50"/>
      <c r="S31" s="50"/>
    </row>
    <row r="32" spans="2:19" ht="24.95" hidden="1" customHeight="1" outlineLevel="1">
      <c r="B32" s="78"/>
      <c r="C32" s="217"/>
      <c r="D32" s="218"/>
      <c r="E32" s="219"/>
      <c r="F32" s="219"/>
      <c r="G32" s="220"/>
      <c r="H32" s="221"/>
      <c r="I32" s="212"/>
      <c r="J32" s="213"/>
      <c r="K32" s="86"/>
      <c r="O32" s="50"/>
      <c r="P32" s="50"/>
      <c r="Q32" s="50"/>
      <c r="R32" s="50"/>
      <c r="S32" s="50"/>
    </row>
    <row r="33" spans="2:19" ht="24.95" hidden="1" customHeight="1" outlineLevel="1">
      <c r="B33" s="78"/>
      <c r="C33" s="217"/>
      <c r="D33" s="218"/>
      <c r="E33" s="219"/>
      <c r="F33" s="219"/>
      <c r="G33" s="220"/>
      <c r="H33" s="221"/>
      <c r="I33" s="212"/>
      <c r="J33" s="213"/>
      <c r="K33" s="86"/>
      <c r="O33" s="50"/>
      <c r="P33" s="50"/>
      <c r="Q33" s="50"/>
      <c r="R33" s="50"/>
      <c r="S33" s="50"/>
    </row>
    <row r="34" spans="2:19" ht="24.95" hidden="1" customHeight="1" outlineLevel="1">
      <c r="B34" s="78"/>
      <c r="C34" s="217"/>
      <c r="D34" s="218"/>
      <c r="E34" s="219"/>
      <c r="F34" s="219"/>
      <c r="G34" s="220"/>
      <c r="H34" s="221"/>
      <c r="I34" s="212"/>
      <c r="J34" s="213"/>
      <c r="K34" s="86"/>
      <c r="O34" s="50"/>
      <c r="P34" s="50"/>
      <c r="Q34" s="50"/>
      <c r="R34" s="50"/>
      <c r="S34" s="50"/>
    </row>
    <row r="35" spans="2:19" ht="24.95" hidden="1" customHeight="1" outlineLevel="1">
      <c r="B35" s="78"/>
      <c r="C35" s="217"/>
      <c r="D35" s="218"/>
      <c r="E35" s="219"/>
      <c r="F35" s="219"/>
      <c r="G35" s="220"/>
      <c r="H35" s="221"/>
      <c r="I35" s="212"/>
      <c r="J35" s="213"/>
      <c r="K35" s="86"/>
      <c r="O35" s="50"/>
      <c r="P35" s="50"/>
      <c r="Q35" s="50"/>
      <c r="R35" s="50"/>
      <c r="S35" s="50"/>
    </row>
    <row r="36" spans="2:19" ht="24.95" hidden="1" customHeight="1" outlineLevel="1">
      <c r="B36" s="78"/>
      <c r="C36" s="217"/>
      <c r="D36" s="218"/>
      <c r="E36" s="219"/>
      <c r="F36" s="219"/>
      <c r="G36" s="220"/>
      <c r="H36" s="221"/>
      <c r="I36" s="212"/>
      <c r="J36" s="213"/>
      <c r="K36" s="86"/>
      <c r="O36" s="50"/>
      <c r="P36" s="50"/>
      <c r="Q36" s="50"/>
      <c r="R36" s="50"/>
      <c r="S36" s="50"/>
    </row>
    <row r="37" spans="2:19" ht="24.95" hidden="1" customHeight="1" outlineLevel="1">
      <c r="B37" s="78"/>
      <c r="C37" s="217"/>
      <c r="D37" s="218"/>
      <c r="E37" s="219"/>
      <c r="F37" s="219"/>
      <c r="G37" s="220"/>
      <c r="H37" s="221"/>
      <c r="I37" s="212"/>
      <c r="J37" s="213"/>
      <c r="K37" s="86"/>
      <c r="O37" s="50"/>
      <c r="P37" s="50"/>
      <c r="Q37" s="50"/>
      <c r="R37" s="50"/>
      <c r="S37" s="50"/>
    </row>
    <row r="38" spans="2:19" ht="24.95" hidden="1" customHeight="1" outlineLevel="1">
      <c r="B38" s="78"/>
      <c r="C38" s="217"/>
      <c r="D38" s="218"/>
      <c r="E38" s="219"/>
      <c r="F38" s="219"/>
      <c r="G38" s="220"/>
      <c r="H38" s="221"/>
      <c r="I38" s="212"/>
      <c r="J38" s="213"/>
      <c r="K38" s="86"/>
      <c r="O38" s="50"/>
      <c r="P38" s="50"/>
      <c r="Q38" s="50"/>
      <c r="R38" s="50"/>
      <c r="S38" s="50"/>
    </row>
    <row r="39" spans="2:19" ht="24.95" hidden="1" customHeight="1" outlineLevel="1">
      <c r="B39" s="78"/>
      <c r="C39" s="217"/>
      <c r="D39" s="218"/>
      <c r="E39" s="219"/>
      <c r="F39" s="219"/>
      <c r="G39" s="220"/>
      <c r="H39" s="221"/>
      <c r="I39" s="212"/>
      <c r="J39" s="213"/>
      <c r="K39" s="86"/>
      <c r="O39" s="50"/>
      <c r="P39" s="50"/>
      <c r="Q39" s="50"/>
      <c r="R39" s="50"/>
      <c r="S39" s="50"/>
    </row>
    <row r="40" spans="2:19" ht="24.95" hidden="1" customHeight="1" outlineLevel="1">
      <c r="B40" s="78"/>
      <c r="C40" s="217"/>
      <c r="D40" s="218"/>
      <c r="E40" s="219"/>
      <c r="F40" s="219"/>
      <c r="G40" s="220"/>
      <c r="H40" s="220"/>
      <c r="I40" s="212"/>
      <c r="J40" s="213"/>
      <c r="K40" s="86"/>
      <c r="O40" s="50"/>
      <c r="P40" s="50"/>
      <c r="Q40" s="50"/>
      <c r="R40" s="50"/>
      <c r="S40" s="50"/>
    </row>
    <row r="41" spans="2:19" ht="15" customHeight="1" collapsed="1">
      <c r="B41" s="92"/>
      <c r="C41" s="93"/>
      <c r="D41" s="93"/>
      <c r="E41" s="93"/>
      <c r="F41" s="93"/>
      <c r="G41" s="93"/>
      <c r="H41" s="93"/>
      <c r="I41" s="93"/>
      <c r="J41" s="93"/>
      <c r="K41" s="94"/>
      <c r="M41" s="88"/>
      <c r="N41" s="88"/>
      <c r="O41" s="88"/>
      <c r="P41" s="88"/>
      <c r="Q41" s="88"/>
      <c r="R41" s="88"/>
      <c r="S41" s="88"/>
    </row>
    <row r="42" spans="2:19" ht="26.1" customHeight="1">
      <c r="B42" s="78"/>
      <c r="C42" s="95" t="s">
        <v>289</v>
      </c>
      <c r="D42" s="112" t="s">
        <v>130</v>
      </c>
      <c r="E42" s="58" t="s">
        <v>92</v>
      </c>
      <c r="F42" s="58" t="s">
        <v>39</v>
      </c>
      <c r="G42" s="59" t="s">
        <v>34</v>
      </c>
      <c r="H42" s="59" t="s">
        <v>69</v>
      </c>
      <c r="I42" s="60" t="s">
        <v>147</v>
      </c>
      <c r="J42" s="61" t="s">
        <v>44</v>
      </c>
      <c r="K42" s="86"/>
      <c r="M42" s="50"/>
      <c r="N42" s="50"/>
      <c r="O42" s="50"/>
      <c r="P42" s="50"/>
      <c r="Q42" s="50"/>
      <c r="R42" s="50"/>
      <c r="S42" s="50"/>
    </row>
    <row r="43" spans="2:19" ht="24.95" customHeight="1">
      <c r="B43" s="78"/>
      <c r="C43" s="71" t="str">
        <f>IF(LEN(E43)&gt;0,"2." &amp; COUNTA($E$43:E43),"")</f>
        <v>2.1</v>
      </c>
      <c r="D43" s="63"/>
      <c r="E43" s="70" t="s">
        <v>22</v>
      </c>
      <c r="F43" s="70"/>
      <c r="G43" s="55" t="s">
        <v>70</v>
      </c>
      <c r="H43" s="72">
        <f>IFERROR(IF(OR(LEN(E43)=0,LEN(INDEX( scale[], MATCH(G43,scalename,0),3))=0),"",INDEX( scale[], MATCH(G43,scalename,0),3)),"")</f>
        <v>5</v>
      </c>
      <c r="I43" s="211">
        <f>SUM(H43:H48)</f>
        <v>26</v>
      </c>
      <c r="J43" s="213">
        <f>IFERROR(SUM(H43:H48)/(maxscore*(COUNT(H43:H48))),"")</f>
        <v>0.8666666666666667</v>
      </c>
      <c r="K43" s="86"/>
    </row>
    <row r="44" spans="2:19" ht="24.95" customHeight="1">
      <c r="B44" s="78"/>
      <c r="C44" s="71" t="str">
        <f>IF(LEN(E44)&gt;0,"2." &amp; COUNTA($E$43:E44),"")</f>
        <v>2.2</v>
      </c>
      <c r="D44" s="64"/>
      <c r="E44" s="70" t="s">
        <v>23</v>
      </c>
      <c r="F44" s="70"/>
      <c r="G44" s="55" t="s">
        <v>74</v>
      </c>
      <c r="H44" s="72">
        <f>IFERROR(IF(OR(LEN(E44)=0,LEN(INDEX( scale[], MATCH(G44,scalename,0),3))=0),"",INDEX( scale[], MATCH(G44,scalename,0),3)),"")</f>
        <v>5</v>
      </c>
      <c r="I44" s="211"/>
      <c r="J44" s="213"/>
      <c r="K44" s="86"/>
    </row>
    <row r="45" spans="2:19" ht="24.95" customHeight="1">
      <c r="B45" s="78"/>
      <c r="C45" s="71" t="str">
        <f>IF(LEN(E45)&gt;0,"2." &amp; COUNTA($E$43:E45),"")</f>
        <v>2.3</v>
      </c>
      <c r="D45" s="64"/>
      <c r="E45" s="70" t="s">
        <v>24</v>
      </c>
      <c r="F45" s="70"/>
      <c r="G45" s="55" t="s">
        <v>70</v>
      </c>
      <c r="H45" s="72">
        <f>IFERROR(IF(OR(LEN(E45)=0,LEN(INDEX( scale[], MATCH(G45,scalename,0),3))=0),"",INDEX( scale[], MATCH(G45,scalename,0),3)),"")</f>
        <v>5</v>
      </c>
      <c r="I45" s="211"/>
      <c r="J45" s="213"/>
      <c r="K45" s="86"/>
    </row>
    <row r="46" spans="2:19" ht="24.95" customHeight="1">
      <c r="B46" s="78"/>
      <c r="C46" s="71" t="str">
        <f>IF(LEN(E46)&gt;0,"2." &amp; COUNTA($E$43:E46),"")</f>
        <v>2.4</v>
      </c>
      <c r="D46" s="64"/>
      <c r="E46" s="70" t="s">
        <v>25</v>
      </c>
      <c r="F46" s="70"/>
      <c r="G46" s="55" t="s">
        <v>70</v>
      </c>
      <c r="H46" s="72">
        <f>IFERROR(IF(OR(LEN(E46)=0,LEN(INDEX( scale[], MATCH(G46,scalename,0),3))=0),"",INDEX( scale[], MATCH(G46,scalename,0),3)),"")</f>
        <v>5</v>
      </c>
      <c r="I46" s="211"/>
      <c r="J46" s="213"/>
      <c r="K46" s="86"/>
    </row>
    <row r="47" spans="2:19" ht="24.95" customHeight="1">
      <c r="B47" s="78"/>
      <c r="C47" s="71" t="str">
        <f>IF(LEN(E47)&gt;0,"2." &amp; COUNTA($E$43:E47),"")</f>
        <v>2.5</v>
      </c>
      <c r="D47" s="64"/>
      <c r="E47" s="70" t="s">
        <v>26</v>
      </c>
      <c r="F47" s="70"/>
      <c r="G47" s="55" t="s">
        <v>73</v>
      </c>
      <c r="H47" s="72">
        <f>IFERROR(IF(OR(LEN(E47)=0,LEN(INDEX( scale[], MATCH(G47,scalename,0),3))=0),"",INDEX( scale[], MATCH(G47,scalename,0),3)),"")</f>
        <v>4</v>
      </c>
      <c r="I47" s="211"/>
      <c r="J47" s="213"/>
      <c r="K47" s="86"/>
    </row>
    <row r="48" spans="2:19" ht="24.95" customHeight="1">
      <c r="B48" s="78"/>
      <c r="C48" s="71" t="str">
        <f>IF(LEN(E48)&gt;0,"2." &amp; COUNTA($E$43:E48),"")</f>
        <v>2.6</v>
      </c>
      <c r="D48" s="64"/>
      <c r="E48" s="70" t="s">
        <v>27</v>
      </c>
      <c r="F48" s="70"/>
      <c r="G48" s="55" t="s">
        <v>121</v>
      </c>
      <c r="H48" s="72">
        <f>IFERROR(IF(OR(LEN(E48)=0,LEN(INDEX( scale[], MATCH(G48,scalename,0),3))=0),"",INDEX( scale[], MATCH(G48,scalename,0),3)),"")</f>
        <v>2</v>
      </c>
      <c r="I48" s="211"/>
      <c r="J48" s="213"/>
      <c r="K48" s="86"/>
    </row>
    <row r="49" spans="2:11" ht="24.95" customHeight="1">
      <c r="B49" s="78"/>
      <c r="C49" s="217"/>
      <c r="D49" s="218"/>
      <c r="E49" s="219"/>
      <c r="F49" s="219"/>
      <c r="G49" s="220"/>
      <c r="H49" s="220"/>
      <c r="I49" s="212"/>
      <c r="J49" s="213"/>
      <c r="K49" s="86"/>
    </row>
    <row r="50" spans="2:11" ht="24.95" customHeight="1">
      <c r="B50" s="78"/>
      <c r="C50" s="217"/>
      <c r="D50" s="218"/>
      <c r="E50" s="219"/>
      <c r="F50" s="219"/>
      <c r="G50" s="220"/>
      <c r="H50" s="220"/>
      <c r="I50" s="212"/>
      <c r="J50" s="213"/>
      <c r="K50" s="86"/>
    </row>
    <row r="51" spans="2:11" ht="24.95" hidden="1" customHeight="1" outlineLevel="1">
      <c r="B51" s="78"/>
      <c r="C51" s="217"/>
      <c r="D51" s="218"/>
      <c r="E51" s="219"/>
      <c r="F51" s="219"/>
      <c r="G51" s="220"/>
      <c r="H51" s="221"/>
      <c r="I51" s="212"/>
      <c r="J51" s="213"/>
      <c r="K51" s="86"/>
    </row>
    <row r="52" spans="2:11" ht="24.95" hidden="1" customHeight="1" outlineLevel="1">
      <c r="B52" s="78"/>
      <c r="C52" s="217"/>
      <c r="D52" s="218"/>
      <c r="E52" s="219"/>
      <c r="F52" s="219"/>
      <c r="G52" s="220"/>
      <c r="H52" s="221"/>
      <c r="I52" s="212"/>
      <c r="J52" s="213"/>
      <c r="K52" s="86"/>
    </row>
    <row r="53" spans="2:11" ht="24.95" hidden="1" customHeight="1" outlineLevel="1">
      <c r="B53" s="78"/>
      <c r="C53" s="217"/>
      <c r="D53" s="218"/>
      <c r="E53" s="219"/>
      <c r="F53" s="219"/>
      <c r="G53" s="220"/>
      <c r="H53" s="221"/>
      <c r="I53" s="212"/>
      <c r="J53" s="213"/>
      <c r="K53" s="86"/>
    </row>
    <row r="54" spans="2:11" ht="24.95" hidden="1" customHeight="1" outlineLevel="1">
      <c r="B54" s="78"/>
      <c r="C54" s="217"/>
      <c r="D54" s="218"/>
      <c r="E54" s="219"/>
      <c r="F54" s="219"/>
      <c r="G54" s="220"/>
      <c r="H54" s="221"/>
      <c r="I54" s="212"/>
      <c r="J54" s="213"/>
      <c r="K54" s="86"/>
    </row>
    <row r="55" spans="2:11" ht="24.95" hidden="1" customHeight="1" outlineLevel="1">
      <c r="B55" s="78"/>
      <c r="C55" s="217"/>
      <c r="D55" s="218"/>
      <c r="E55" s="219"/>
      <c r="F55" s="219"/>
      <c r="G55" s="220"/>
      <c r="H55" s="221"/>
      <c r="I55" s="212"/>
      <c r="J55" s="213"/>
      <c r="K55" s="86"/>
    </row>
    <row r="56" spans="2:11" ht="24.95" hidden="1" customHeight="1" outlineLevel="1">
      <c r="B56" s="78"/>
      <c r="C56" s="217"/>
      <c r="D56" s="218"/>
      <c r="E56" s="219"/>
      <c r="F56" s="219"/>
      <c r="G56" s="220"/>
      <c r="H56" s="221"/>
      <c r="I56" s="212"/>
      <c r="J56" s="213"/>
      <c r="K56" s="86"/>
    </row>
    <row r="57" spans="2:11" ht="24.95" hidden="1" customHeight="1" outlineLevel="1">
      <c r="B57" s="78"/>
      <c r="C57" s="217"/>
      <c r="D57" s="218"/>
      <c r="E57" s="219"/>
      <c r="F57" s="219"/>
      <c r="G57" s="220"/>
      <c r="H57" s="221"/>
      <c r="I57" s="212"/>
      <c r="J57" s="213"/>
      <c r="K57" s="86"/>
    </row>
    <row r="58" spans="2:11" ht="24.95" hidden="1" customHeight="1" outlineLevel="1">
      <c r="B58" s="78"/>
      <c r="C58" s="217"/>
      <c r="D58" s="218"/>
      <c r="E58" s="219"/>
      <c r="F58" s="219"/>
      <c r="G58" s="220"/>
      <c r="H58" s="221"/>
      <c r="I58" s="212"/>
      <c r="J58" s="213"/>
      <c r="K58" s="86"/>
    </row>
    <row r="59" spans="2:11" ht="24.95" hidden="1" customHeight="1" outlineLevel="1">
      <c r="B59" s="78"/>
      <c r="C59" s="217"/>
      <c r="D59" s="218"/>
      <c r="E59" s="219"/>
      <c r="F59" s="219"/>
      <c r="G59" s="220"/>
      <c r="H59" s="221"/>
      <c r="I59" s="212"/>
      <c r="J59" s="213"/>
      <c r="K59" s="86"/>
    </row>
    <row r="60" spans="2:11" ht="24.95" hidden="1" customHeight="1" outlineLevel="1">
      <c r="B60" s="78"/>
      <c r="C60" s="217"/>
      <c r="D60" s="218"/>
      <c r="E60" s="219"/>
      <c r="F60" s="219"/>
      <c r="G60" s="220"/>
      <c r="H60" s="221"/>
      <c r="I60" s="212"/>
      <c r="J60" s="213"/>
      <c r="K60" s="86"/>
    </row>
    <row r="61" spans="2:11" ht="24.95" hidden="1" customHeight="1" outlineLevel="1">
      <c r="B61" s="78"/>
      <c r="C61" s="217"/>
      <c r="D61" s="218"/>
      <c r="E61" s="219"/>
      <c r="F61" s="219"/>
      <c r="G61" s="220"/>
      <c r="H61" s="221"/>
      <c r="I61" s="212"/>
      <c r="J61" s="213"/>
      <c r="K61" s="86"/>
    </row>
    <row r="62" spans="2:11" ht="24.95" hidden="1" customHeight="1" outlineLevel="1">
      <c r="B62" s="78"/>
      <c r="C62" s="217"/>
      <c r="D62" s="218"/>
      <c r="E62" s="219"/>
      <c r="F62" s="219"/>
      <c r="G62" s="220"/>
      <c r="H62" s="221"/>
      <c r="I62" s="212"/>
      <c r="J62" s="213"/>
      <c r="K62" s="86"/>
    </row>
    <row r="63" spans="2:11" ht="24.95" hidden="1" customHeight="1" outlineLevel="1">
      <c r="B63" s="78"/>
      <c r="C63" s="217"/>
      <c r="D63" s="218"/>
      <c r="E63" s="219"/>
      <c r="F63" s="219"/>
      <c r="G63" s="220"/>
      <c r="H63" s="221"/>
      <c r="I63" s="212"/>
      <c r="J63" s="213"/>
      <c r="K63" s="86"/>
    </row>
    <row r="64" spans="2:11" ht="24.95" hidden="1" customHeight="1" outlineLevel="1">
      <c r="B64" s="78"/>
      <c r="C64" s="217"/>
      <c r="D64" s="218"/>
      <c r="E64" s="219"/>
      <c r="F64" s="219"/>
      <c r="G64" s="220"/>
      <c r="H64" s="221"/>
      <c r="I64" s="212"/>
      <c r="J64" s="213"/>
      <c r="K64" s="86"/>
    </row>
    <row r="65" spans="2:14" ht="24.95" hidden="1" customHeight="1" outlineLevel="1">
      <c r="B65" s="78"/>
      <c r="C65" s="217"/>
      <c r="D65" s="218"/>
      <c r="E65" s="219"/>
      <c r="F65" s="219"/>
      <c r="G65" s="220"/>
      <c r="H65" s="221"/>
      <c r="I65" s="212"/>
      <c r="J65" s="213"/>
      <c r="K65" s="86"/>
    </row>
    <row r="66" spans="2:14" ht="24.95" hidden="1" customHeight="1" outlineLevel="1">
      <c r="B66" s="78"/>
      <c r="C66" s="217"/>
      <c r="D66" s="218"/>
      <c r="E66" s="219"/>
      <c r="F66" s="219"/>
      <c r="G66" s="220"/>
      <c r="H66" s="221"/>
      <c r="I66" s="212"/>
      <c r="J66" s="213"/>
      <c r="K66" s="86"/>
    </row>
    <row r="67" spans="2:14" ht="24.95" hidden="1" customHeight="1" outlineLevel="1">
      <c r="B67" s="78"/>
      <c r="C67" s="217"/>
      <c r="D67" s="218"/>
      <c r="E67" s="219"/>
      <c r="F67" s="219"/>
      <c r="G67" s="220"/>
      <c r="H67" s="220"/>
      <c r="I67" s="212"/>
      <c r="J67" s="213"/>
      <c r="K67" s="86"/>
    </row>
    <row r="68" spans="2:14" ht="15" customHeight="1" collapsed="1">
      <c r="B68" s="92"/>
      <c r="C68" s="93"/>
      <c r="D68" s="93"/>
      <c r="E68" s="93"/>
      <c r="F68" s="93"/>
      <c r="G68" s="93"/>
      <c r="H68" s="93"/>
      <c r="I68" s="93"/>
      <c r="J68" s="93"/>
      <c r="K68" s="94"/>
    </row>
    <row r="69" spans="2:14" ht="26.1" customHeight="1">
      <c r="B69" s="78"/>
      <c r="C69" s="95" t="s">
        <v>290</v>
      </c>
      <c r="D69" s="112" t="s">
        <v>130</v>
      </c>
      <c r="E69" s="58" t="s">
        <v>92</v>
      </c>
      <c r="F69" s="58" t="s">
        <v>39</v>
      </c>
      <c r="G69" s="59" t="s">
        <v>34</v>
      </c>
      <c r="H69" s="59" t="s">
        <v>69</v>
      </c>
      <c r="I69" s="60" t="s">
        <v>147</v>
      </c>
      <c r="J69" s="61" t="s">
        <v>44</v>
      </c>
      <c r="K69" s="86"/>
    </row>
    <row r="70" spans="2:14" ht="24.95" customHeight="1">
      <c r="B70" s="78"/>
      <c r="C70" s="71" t="str">
        <f>IF(LEN(E70)&gt;0,"3." &amp; COUNTA($E$70:E70),"")</f>
        <v>3.1</v>
      </c>
      <c r="D70" s="63"/>
      <c r="E70" s="70" t="s">
        <v>28</v>
      </c>
      <c r="F70" s="70"/>
      <c r="G70" s="55" t="s">
        <v>73</v>
      </c>
      <c r="H70" s="72">
        <f>IFERROR(IF(OR(LEN(E70)=0,LEN(INDEX( scale[], MATCH(G70,scalename,0),3))=0),"",INDEX( scale[], MATCH(G70,scalename,0),3)),"")</f>
        <v>4</v>
      </c>
      <c r="I70" s="211">
        <f>SUM(H70:H75)</f>
        <v>22</v>
      </c>
      <c r="J70" s="213">
        <f>IFERROR(SUM(H70:H75)/(maxscore*(COUNT(H70:H75))),"")</f>
        <v>0.88</v>
      </c>
      <c r="K70" s="86"/>
    </row>
    <row r="71" spans="2:14" ht="24.95" customHeight="1">
      <c r="B71" s="78"/>
      <c r="C71" s="71" t="str">
        <f>IF(LEN(E71)&gt;0,"3." &amp; COUNTA($E$70:E71),"")</f>
        <v>3.2</v>
      </c>
      <c r="D71" s="64"/>
      <c r="E71" s="70" t="s">
        <v>29</v>
      </c>
      <c r="F71" s="70"/>
      <c r="G71" s="55" t="s">
        <v>74</v>
      </c>
      <c r="H71" s="72">
        <f>IFERROR(IF(OR(LEN(E71)=0,LEN(INDEX( scale[], MATCH(G71,scalename,0),3))=0),"",INDEX( scale[], MATCH(G71,scalename,0),3)),"")</f>
        <v>5</v>
      </c>
      <c r="I71" s="211"/>
      <c r="J71" s="213"/>
      <c r="K71" s="86"/>
    </row>
    <row r="72" spans="2:14" ht="24.95" customHeight="1">
      <c r="B72" s="78"/>
      <c r="C72" s="71" t="str">
        <f>IF(LEN(E72)&gt;0,"3." &amp; COUNTA($E$70:E72),"")</f>
        <v>3.3</v>
      </c>
      <c r="D72" s="64"/>
      <c r="E72" s="70" t="s">
        <v>30</v>
      </c>
      <c r="F72" s="70"/>
      <c r="G72" s="55" t="s">
        <v>73</v>
      </c>
      <c r="H72" s="72">
        <f>IFERROR(IF(OR(LEN(E72)=0,LEN(INDEX( scale[], MATCH(G72,scalename,0),3))=0),"",INDEX( scale[], MATCH(G72,scalename,0),3)),"")</f>
        <v>4</v>
      </c>
      <c r="I72" s="211"/>
      <c r="J72" s="213"/>
      <c r="K72" s="86"/>
    </row>
    <row r="73" spans="2:14" ht="24.95" customHeight="1">
      <c r="B73" s="78"/>
      <c r="C73" s="71" t="str">
        <f>IF(LEN(E73)&gt;0,"3." &amp; COUNTA($E$70:E73),"")</f>
        <v>3.4</v>
      </c>
      <c r="D73" s="64"/>
      <c r="E73" s="70" t="s">
        <v>31</v>
      </c>
      <c r="F73" s="70"/>
      <c r="G73" s="55" t="s">
        <v>70</v>
      </c>
      <c r="H73" s="72">
        <f>IFERROR(IF(OR(LEN(E73)=0,LEN(INDEX( scale[], MATCH(G73,scalename,0),3))=0),"",INDEX( scale[], MATCH(G73,scalename,0),3)),"")</f>
        <v>5</v>
      </c>
      <c r="I73" s="211"/>
      <c r="J73" s="213"/>
      <c r="K73" s="86"/>
      <c r="L73" s="53"/>
      <c r="M73" s="53"/>
      <c r="N73" s="53"/>
    </row>
    <row r="74" spans="2:14" ht="24.95" customHeight="1">
      <c r="B74" s="78"/>
      <c r="C74" s="71" t="str">
        <f>IF(LEN(E74)&gt;0,"3." &amp; COUNTA($E$70:E74),"")</f>
        <v>3.5</v>
      </c>
      <c r="D74" s="64"/>
      <c r="E74" s="70" t="s">
        <v>32</v>
      </c>
      <c r="F74" s="70"/>
      <c r="G74" s="55" t="s">
        <v>38</v>
      </c>
      <c r="H74" s="72" t="str">
        <f>IFERROR(IF(OR(LEN(E74)=0,LEN(INDEX( scale[], MATCH(G74,scalename,0),3))=0),"",INDEX( scale[], MATCH(G74,scalename,0),3)),"")</f>
        <v/>
      </c>
      <c r="I74" s="211"/>
      <c r="J74" s="213"/>
      <c r="K74" s="86"/>
    </row>
    <row r="75" spans="2:14" ht="24.95" customHeight="1">
      <c r="B75" s="78"/>
      <c r="C75" s="71" t="str">
        <f>IF(LEN(E75)&gt;0,"3." &amp; COUNTA($E$70:E75),"")</f>
        <v>3.6</v>
      </c>
      <c r="D75" s="64"/>
      <c r="E75" s="70" t="s">
        <v>33</v>
      </c>
      <c r="F75" s="70"/>
      <c r="G75" s="55" t="s">
        <v>73</v>
      </c>
      <c r="H75" s="72">
        <f>IFERROR(IF(OR(LEN(E75)=0,LEN(INDEX( scale[], MATCH(G75,scalename,0),3))=0),"",INDEX( scale[], MATCH(G75,scalename,0),3)),"")</f>
        <v>4</v>
      </c>
      <c r="I75" s="211"/>
      <c r="J75" s="213"/>
      <c r="K75" s="86"/>
    </row>
    <row r="76" spans="2:14" ht="24.95" customHeight="1">
      <c r="B76" s="78"/>
      <c r="C76" s="217"/>
      <c r="D76" s="218"/>
      <c r="E76" s="219"/>
      <c r="F76" s="219"/>
      <c r="G76" s="220"/>
      <c r="H76" s="220"/>
      <c r="I76" s="212"/>
      <c r="J76" s="213"/>
      <c r="K76" s="86"/>
    </row>
    <row r="77" spans="2:14" ht="24.95" customHeight="1">
      <c r="B77" s="78"/>
      <c r="C77" s="217"/>
      <c r="D77" s="218"/>
      <c r="E77" s="219"/>
      <c r="F77" s="219"/>
      <c r="G77" s="220"/>
      <c r="H77" s="220"/>
      <c r="I77" s="212"/>
      <c r="J77" s="213"/>
      <c r="K77" s="86"/>
    </row>
    <row r="78" spans="2:14" ht="24.95" hidden="1" customHeight="1" outlineLevel="1">
      <c r="B78" s="78"/>
      <c r="C78" s="217"/>
      <c r="D78" s="218"/>
      <c r="E78" s="219"/>
      <c r="F78" s="219"/>
      <c r="G78" s="220"/>
      <c r="H78" s="221"/>
      <c r="I78" s="212"/>
      <c r="J78" s="213"/>
      <c r="K78" s="86"/>
    </row>
    <row r="79" spans="2:14" ht="24.95" hidden="1" customHeight="1" outlineLevel="1">
      <c r="B79" s="78"/>
      <c r="C79" s="217"/>
      <c r="D79" s="218"/>
      <c r="E79" s="219"/>
      <c r="F79" s="219"/>
      <c r="G79" s="220"/>
      <c r="H79" s="221"/>
      <c r="I79" s="212"/>
      <c r="J79" s="213"/>
      <c r="K79" s="86"/>
    </row>
    <row r="80" spans="2:14" ht="24.95" hidden="1" customHeight="1" outlineLevel="1">
      <c r="B80" s="78"/>
      <c r="C80" s="217"/>
      <c r="D80" s="218"/>
      <c r="E80" s="219"/>
      <c r="F80" s="219"/>
      <c r="G80" s="220"/>
      <c r="H80" s="221"/>
      <c r="I80" s="212"/>
      <c r="J80" s="213"/>
      <c r="K80" s="86"/>
    </row>
    <row r="81" spans="2:11" ht="24.95" hidden="1" customHeight="1" outlineLevel="1">
      <c r="B81" s="78"/>
      <c r="C81" s="217"/>
      <c r="D81" s="218"/>
      <c r="E81" s="219"/>
      <c r="F81" s="219"/>
      <c r="G81" s="220"/>
      <c r="H81" s="221"/>
      <c r="I81" s="212"/>
      <c r="J81" s="213"/>
      <c r="K81" s="86"/>
    </row>
    <row r="82" spans="2:11" ht="24.95" hidden="1" customHeight="1" outlineLevel="1">
      <c r="B82" s="78"/>
      <c r="C82" s="217"/>
      <c r="D82" s="218"/>
      <c r="E82" s="219"/>
      <c r="F82" s="219"/>
      <c r="G82" s="220"/>
      <c r="H82" s="221"/>
      <c r="I82" s="212"/>
      <c r="J82" s="213"/>
      <c r="K82" s="86"/>
    </row>
    <row r="83" spans="2:11" ht="24.95" hidden="1" customHeight="1" outlineLevel="1">
      <c r="B83" s="78"/>
      <c r="C83" s="217"/>
      <c r="D83" s="218"/>
      <c r="E83" s="219"/>
      <c r="F83" s="219"/>
      <c r="G83" s="220"/>
      <c r="H83" s="221"/>
      <c r="I83" s="212"/>
      <c r="J83" s="213"/>
      <c r="K83" s="86"/>
    </row>
    <row r="84" spans="2:11" ht="24.95" hidden="1" customHeight="1" outlineLevel="1">
      <c r="B84" s="78"/>
      <c r="C84" s="217"/>
      <c r="D84" s="218"/>
      <c r="E84" s="219"/>
      <c r="F84" s="219"/>
      <c r="G84" s="220"/>
      <c r="H84" s="221"/>
      <c r="I84" s="212"/>
      <c r="J84" s="213"/>
      <c r="K84" s="86"/>
    </row>
    <row r="85" spans="2:11" ht="24.95" hidden="1" customHeight="1" outlineLevel="1">
      <c r="B85" s="78"/>
      <c r="C85" s="217"/>
      <c r="D85" s="218"/>
      <c r="E85" s="219"/>
      <c r="F85" s="219"/>
      <c r="G85" s="220"/>
      <c r="H85" s="221"/>
      <c r="I85" s="212"/>
      <c r="J85" s="213"/>
      <c r="K85" s="86"/>
    </row>
    <row r="86" spans="2:11" ht="24.95" hidden="1" customHeight="1" outlineLevel="1">
      <c r="B86" s="78"/>
      <c r="C86" s="217"/>
      <c r="D86" s="218"/>
      <c r="E86" s="219"/>
      <c r="F86" s="219"/>
      <c r="G86" s="220"/>
      <c r="H86" s="221"/>
      <c r="I86" s="212"/>
      <c r="J86" s="213"/>
      <c r="K86" s="86"/>
    </row>
    <row r="87" spans="2:11" ht="24.95" hidden="1" customHeight="1" outlineLevel="1">
      <c r="B87" s="78"/>
      <c r="C87" s="217"/>
      <c r="D87" s="218"/>
      <c r="E87" s="219"/>
      <c r="F87" s="219"/>
      <c r="G87" s="220"/>
      <c r="H87" s="221"/>
      <c r="I87" s="212"/>
      <c r="J87" s="213"/>
      <c r="K87" s="86"/>
    </row>
    <row r="88" spans="2:11" ht="24.95" hidden="1" customHeight="1" outlineLevel="1">
      <c r="B88" s="78"/>
      <c r="C88" s="217"/>
      <c r="D88" s="218"/>
      <c r="E88" s="219"/>
      <c r="F88" s="219"/>
      <c r="G88" s="220"/>
      <c r="H88" s="221"/>
      <c r="I88" s="212"/>
      <c r="J88" s="213"/>
      <c r="K88" s="86"/>
    </row>
    <row r="89" spans="2:11" ht="24.95" hidden="1" customHeight="1" outlineLevel="1">
      <c r="B89" s="78"/>
      <c r="C89" s="217"/>
      <c r="D89" s="218"/>
      <c r="E89" s="219"/>
      <c r="F89" s="219"/>
      <c r="G89" s="220"/>
      <c r="H89" s="221"/>
      <c r="I89" s="212"/>
      <c r="J89" s="213"/>
      <c r="K89" s="86"/>
    </row>
    <row r="90" spans="2:11" ht="24.95" hidden="1" customHeight="1" outlineLevel="1">
      <c r="B90" s="78"/>
      <c r="C90" s="217"/>
      <c r="D90" s="218"/>
      <c r="E90" s="219"/>
      <c r="F90" s="219"/>
      <c r="G90" s="220"/>
      <c r="H90" s="221"/>
      <c r="I90" s="212"/>
      <c r="J90" s="213"/>
      <c r="K90" s="86"/>
    </row>
    <row r="91" spans="2:11" ht="24.95" hidden="1" customHeight="1" outlineLevel="1">
      <c r="B91" s="78"/>
      <c r="C91" s="217"/>
      <c r="D91" s="218"/>
      <c r="E91" s="219"/>
      <c r="F91" s="219"/>
      <c r="G91" s="220"/>
      <c r="H91" s="221"/>
      <c r="I91" s="212"/>
      <c r="J91" s="213"/>
      <c r="K91" s="86"/>
    </row>
    <row r="92" spans="2:11" ht="24.95" hidden="1" customHeight="1" outlineLevel="1">
      <c r="B92" s="78"/>
      <c r="C92" s="217"/>
      <c r="D92" s="218"/>
      <c r="E92" s="219"/>
      <c r="F92" s="219"/>
      <c r="G92" s="220"/>
      <c r="H92" s="221"/>
      <c r="I92" s="212"/>
      <c r="J92" s="213"/>
      <c r="K92" s="86"/>
    </row>
    <row r="93" spans="2:11" ht="24.95" hidden="1" customHeight="1" outlineLevel="1">
      <c r="B93" s="78"/>
      <c r="C93" s="217"/>
      <c r="D93" s="218"/>
      <c r="E93" s="219"/>
      <c r="F93" s="219"/>
      <c r="G93" s="220"/>
      <c r="H93" s="221"/>
      <c r="I93" s="212"/>
      <c r="J93" s="213"/>
      <c r="K93" s="86"/>
    </row>
    <row r="94" spans="2:11" ht="24.95" hidden="1" customHeight="1" outlineLevel="1">
      <c r="B94" s="78"/>
      <c r="C94" s="217"/>
      <c r="D94" s="218"/>
      <c r="E94" s="219"/>
      <c r="F94" s="219"/>
      <c r="G94" s="220"/>
      <c r="H94" s="220"/>
      <c r="I94" s="212"/>
      <c r="J94" s="213"/>
      <c r="K94" s="86"/>
    </row>
    <row r="95" spans="2:11" ht="15" customHeight="1" collapsed="1">
      <c r="B95" s="92"/>
      <c r="C95" s="93"/>
      <c r="D95" s="93"/>
      <c r="E95" s="93"/>
      <c r="F95" s="93"/>
      <c r="G95" s="93"/>
      <c r="H95" s="93"/>
      <c r="I95" s="93"/>
      <c r="J95" s="93"/>
      <c r="K95" s="94"/>
    </row>
    <row r="96" spans="2:11" ht="26.1" customHeight="1">
      <c r="B96" s="78"/>
      <c r="C96" s="198" t="s">
        <v>291</v>
      </c>
      <c r="D96" s="112" t="s">
        <v>130</v>
      </c>
      <c r="E96" s="58" t="s">
        <v>92</v>
      </c>
      <c r="F96" s="58" t="s">
        <v>39</v>
      </c>
      <c r="G96" s="59" t="s">
        <v>34</v>
      </c>
      <c r="H96" s="59" t="s">
        <v>69</v>
      </c>
      <c r="I96" s="60" t="s">
        <v>147</v>
      </c>
      <c r="J96" s="61" t="s">
        <v>44</v>
      </c>
      <c r="K96" s="86"/>
    </row>
    <row r="97" spans="2:11" ht="24.95" customHeight="1">
      <c r="B97" s="78"/>
      <c r="C97" s="71" t="str">
        <f>IF(LEN(E97)&gt;0,"4." &amp; COUNTA($E$97:E97),"")</f>
        <v>4.1</v>
      </c>
      <c r="D97" s="63"/>
      <c r="E97" s="70" t="s">
        <v>6</v>
      </c>
      <c r="F97" s="70"/>
      <c r="G97" s="55" t="s">
        <v>73</v>
      </c>
      <c r="H97" s="72">
        <f>IFERROR(IF(OR(LEN(E97)=0,LEN(INDEX( scale[], MATCH(G97,scalename,0),3))=0),"",INDEX( scale[], MATCH(G97,scalename,0),3)),"")</f>
        <v>4</v>
      </c>
      <c r="I97" s="211">
        <f>SUM(H97:H102)</f>
        <v>18</v>
      </c>
      <c r="J97" s="213">
        <f>IFERROR(SUM(H97:H102)/(maxscore*(COUNT(H97:H102))),"")</f>
        <v>0.9</v>
      </c>
      <c r="K97" s="86"/>
    </row>
    <row r="98" spans="2:11" ht="24.95" customHeight="1">
      <c r="B98" s="78"/>
      <c r="C98" s="71" t="str">
        <f>IF(LEN(E98)&gt;0,"4." &amp; COUNTA($E$97:E98),"")</f>
        <v>4.2</v>
      </c>
      <c r="D98" s="64"/>
      <c r="E98" s="70" t="s">
        <v>7</v>
      </c>
      <c r="F98" s="70"/>
      <c r="G98" s="55" t="s">
        <v>74</v>
      </c>
      <c r="H98" s="72">
        <f>IFERROR(IF(OR(LEN(E98)=0,LEN(INDEX( scale[], MATCH(G98,scalename,0),3))=0),"",INDEX( scale[], MATCH(G98,scalename,0),3)),"")</f>
        <v>5</v>
      </c>
      <c r="I98" s="211"/>
      <c r="J98" s="213"/>
      <c r="K98" s="86"/>
    </row>
    <row r="99" spans="2:11" ht="24.95" customHeight="1">
      <c r="B99" s="78"/>
      <c r="C99" s="71" t="str">
        <f>IF(LEN(E99)&gt;0,"4." &amp; COUNTA($E$97:E99),"")</f>
        <v>4.3</v>
      </c>
      <c r="D99" s="64"/>
      <c r="E99" s="70" t="s">
        <v>8</v>
      </c>
      <c r="F99" s="70"/>
      <c r="G99" s="55" t="s">
        <v>73</v>
      </c>
      <c r="H99" s="72">
        <f>IFERROR(IF(OR(LEN(E99)=0,LEN(INDEX( scale[], MATCH(G99,scalename,0),3))=0),"",INDEX( scale[], MATCH(G99,scalename,0),3)),"")</f>
        <v>4</v>
      </c>
      <c r="I99" s="211"/>
      <c r="J99" s="213"/>
      <c r="K99" s="86"/>
    </row>
    <row r="100" spans="2:11" ht="24.95" customHeight="1">
      <c r="B100" s="78"/>
      <c r="C100" s="71" t="str">
        <f>IF(LEN(E100)&gt;0,"4." &amp; COUNTA($E$97:E100),"")</f>
        <v>4.4</v>
      </c>
      <c r="D100" s="64"/>
      <c r="E100" s="70" t="s">
        <v>9</v>
      </c>
      <c r="F100" s="70"/>
      <c r="G100" s="55" t="s">
        <v>70</v>
      </c>
      <c r="H100" s="72">
        <f>IFERROR(IF(OR(LEN(E100)=0,LEN(INDEX( scale[], MATCH(G100,scalename,0),3))=0),"",INDEX( scale[], MATCH(G100,scalename,0),3)),"")</f>
        <v>5</v>
      </c>
      <c r="I100" s="211"/>
      <c r="J100" s="213"/>
      <c r="K100" s="86"/>
    </row>
    <row r="101" spans="2:11" ht="24.95" customHeight="1">
      <c r="B101" s="78"/>
      <c r="C101" s="71" t="str">
        <f>IF(LEN(E101)&gt;0,"4." &amp; COUNTA($E$97:E101),"")</f>
        <v>4.5</v>
      </c>
      <c r="D101" s="64"/>
      <c r="E101" s="70" t="s">
        <v>10</v>
      </c>
      <c r="F101" s="70"/>
      <c r="G101" s="55"/>
      <c r="H101" s="72" t="str">
        <f>IFERROR(IF(OR(LEN(E101)=0,LEN(INDEX( scale[], MATCH(G101,scalename,0),3))=0),"",INDEX( scale[], MATCH(G101,scalename,0),3)),"")</f>
        <v/>
      </c>
      <c r="I101" s="211"/>
      <c r="J101" s="213"/>
      <c r="K101" s="86"/>
    </row>
    <row r="102" spans="2:11" ht="24.95" customHeight="1">
      <c r="B102" s="78"/>
      <c r="C102" s="71" t="str">
        <f>IF(LEN(E102)&gt;0,"4." &amp; COUNTA($E$97:E102),"")</f>
        <v/>
      </c>
      <c r="D102" s="64"/>
      <c r="E102" s="70"/>
      <c r="F102" s="70"/>
      <c r="G102" s="55"/>
      <c r="H102" s="72" t="str">
        <f>IFERROR(IF(OR(LEN(E102)=0,LEN(INDEX( scale[], MATCH(G102,scalename,0),3))=0),"",INDEX( scale[], MATCH(G102,scalename,0),3)),"")</f>
        <v/>
      </c>
      <c r="I102" s="211"/>
      <c r="J102" s="213"/>
      <c r="K102" s="86"/>
    </row>
    <row r="103" spans="2:11" ht="24.95" customHeight="1">
      <c r="B103" s="78"/>
      <c r="C103" s="217"/>
      <c r="D103" s="218"/>
      <c r="E103" s="219"/>
      <c r="F103" s="219"/>
      <c r="G103" s="220"/>
      <c r="H103" s="220"/>
      <c r="I103" s="212"/>
      <c r="J103" s="213"/>
      <c r="K103" s="86"/>
    </row>
    <row r="104" spans="2:11" ht="24.95" customHeight="1">
      <c r="B104" s="78"/>
      <c r="C104" s="217"/>
      <c r="D104" s="218"/>
      <c r="E104" s="219"/>
      <c r="F104" s="219"/>
      <c r="G104" s="220"/>
      <c r="H104" s="220"/>
      <c r="I104" s="212"/>
      <c r="J104" s="213"/>
      <c r="K104" s="86"/>
    </row>
    <row r="105" spans="2:11" ht="24.95" hidden="1" customHeight="1" outlineLevel="1">
      <c r="B105" s="78"/>
      <c r="C105" s="217"/>
      <c r="D105" s="218"/>
      <c r="E105" s="219"/>
      <c r="F105" s="219"/>
      <c r="G105" s="220"/>
      <c r="H105" s="221"/>
      <c r="I105" s="212"/>
      <c r="J105" s="213"/>
      <c r="K105" s="86"/>
    </row>
    <row r="106" spans="2:11" ht="24.95" hidden="1" customHeight="1" outlineLevel="1">
      <c r="B106" s="78"/>
      <c r="C106" s="217"/>
      <c r="D106" s="218"/>
      <c r="E106" s="219"/>
      <c r="F106" s="219"/>
      <c r="G106" s="220"/>
      <c r="H106" s="221"/>
      <c r="I106" s="212"/>
      <c r="J106" s="213"/>
      <c r="K106" s="86"/>
    </row>
    <row r="107" spans="2:11" ht="24.95" hidden="1" customHeight="1" outlineLevel="1">
      <c r="B107" s="78"/>
      <c r="C107" s="217"/>
      <c r="D107" s="218"/>
      <c r="E107" s="219"/>
      <c r="F107" s="219"/>
      <c r="G107" s="220"/>
      <c r="H107" s="221"/>
      <c r="I107" s="212"/>
      <c r="J107" s="213"/>
      <c r="K107" s="86"/>
    </row>
    <row r="108" spans="2:11" ht="24.95" hidden="1" customHeight="1" outlineLevel="1">
      <c r="B108" s="78"/>
      <c r="C108" s="217"/>
      <c r="D108" s="218"/>
      <c r="E108" s="219"/>
      <c r="F108" s="219"/>
      <c r="G108" s="220"/>
      <c r="H108" s="221"/>
      <c r="I108" s="212"/>
      <c r="J108" s="213"/>
      <c r="K108" s="86"/>
    </row>
    <row r="109" spans="2:11" ht="24.95" hidden="1" customHeight="1" outlineLevel="1">
      <c r="B109" s="78"/>
      <c r="C109" s="217"/>
      <c r="D109" s="218"/>
      <c r="E109" s="219"/>
      <c r="F109" s="219"/>
      <c r="G109" s="220"/>
      <c r="H109" s="221"/>
      <c r="I109" s="212"/>
      <c r="J109" s="213"/>
      <c r="K109" s="86"/>
    </row>
    <row r="110" spans="2:11" ht="24.95" hidden="1" customHeight="1" outlineLevel="1">
      <c r="B110" s="78"/>
      <c r="C110" s="217"/>
      <c r="D110" s="218"/>
      <c r="E110" s="219"/>
      <c r="F110" s="219"/>
      <c r="G110" s="220"/>
      <c r="H110" s="221"/>
      <c r="I110" s="212"/>
      <c r="J110" s="213"/>
      <c r="K110" s="86"/>
    </row>
    <row r="111" spans="2:11" ht="24.95" hidden="1" customHeight="1" outlineLevel="1">
      <c r="B111" s="78"/>
      <c r="C111" s="217"/>
      <c r="D111" s="218"/>
      <c r="E111" s="219"/>
      <c r="F111" s="219"/>
      <c r="G111" s="220"/>
      <c r="H111" s="221"/>
      <c r="I111" s="212"/>
      <c r="J111" s="213"/>
      <c r="K111" s="86"/>
    </row>
    <row r="112" spans="2:11" ht="24.95" hidden="1" customHeight="1" outlineLevel="1">
      <c r="B112" s="78"/>
      <c r="C112" s="217"/>
      <c r="D112" s="218"/>
      <c r="E112" s="219"/>
      <c r="F112" s="219"/>
      <c r="G112" s="220"/>
      <c r="H112" s="221"/>
      <c r="I112" s="212"/>
      <c r="J112" s="213"/>
      <c r="K112" s="86"/>
    </row>
    <row r="113" spans="1:12" ht="24.95" hidden="1" customHeight="1" outlineLevel="1">
      <c r="B113" s="78"/>
      <c r="C113" s="217"/>
      <c r="D113" s="218"/>
      <c r="E113" s="219"/>
      <c r="F113" s="219"/>
      <c r="G113" s="220"/>
      <c r="H113" s="221"/>
      <c r="I113" s="212"/>
      <c r="J113" s="213"/>
      <c r="K113" s="86"/>
    </row>
    <row r="114" spans="1:12" ht="24.95" hidden="1" customHeight="1" outlineLevel="1">
      <c r="B114" s="78"/>
      <c r="C114" s="217"/>
      <c r="D114" s="218"/>
      <c r="E114" s="219"/>
      <c r="F114" s="219"/>
      <c r="G114" s="220"/>
      <c r="H114" s="221"/>
      <c r="I114" s="212"/>
      <c r="J114" s="213"/>
      <c r="K114" s="86"/>
    </row>
    <row r="115" spans="1:12" ht="24.95" hidden="1" customHeight="1" outlineLevel="1">
      <c r="B115" s="78"/>
      <c r="C115" s="217"/>
      <c r="D115" s="218"/>
      <c r="E115" s="219"/>
      <c r="F115" s="219"/>
      <c r="G115" s="220"/>
      <c r="H115" s="221"/>
      <c r="I115" s="212"/>
      <c r="J115" s="213"/>
      <c r="K115" s="86"/>
    </row>
    <row r="116" spans="1:12" ht="24.95" hidden="1" customHeight="1" outlineLevel="1">
      <c r="B116" s="78"/>
      <c r="C116" s="217"/>
      <c r="D116" s="218"/>
      <c r="E116" s="219"/>
      <c r="F116" s="219"/>
      <c r="G116" s="220"/>
      <c r="H116" s="221"/>
      <c r="I116" s="212"/>
      <c r="J116" s="213"/>
      <c r="K116" s="86"/>
    </row>
    <row r="117" spans="1:12" ht="24.95" hidden="1" customHeight="1" outlineLevel="1">
      <c r="B117" s="78"/>
      <c r="C117" s="217"/>
      <c r="D117" s="218"/>
      <c r="E117" s="219"/>
      <c r="F117" s="219"/>
      <c r="G117" s="220"/>
      <c r="H117" s="221"/>
      <c r="I117" s="212"/>
      <c r="J117" s="213"/>
      <c r="K117" s="86"/>
    </row>
    <row r="118" spans="1:12" ht="24.95" hidden="1" customHeight="1" outlineLevel="1">
      <c r="B118" s="78"/>
      <c r="C118" s="217"/>
      <c r="D118" s="218"/>
      <c r="E118" s="219"/>
      <c r="F118" s="219"/>
      <c r="G118" s="220"/>
      <c r="H118" s="221"/>
      <c r="I118" s="212"/>
      <c r="J118" s="213"/>
      <c r="K118" s="86"/>
    </row>
    <row r="119" spans="1:12" ht="24.95" hidden="1" customHeight="1" outlineLevel="1">
      <c r="B119" s="78"/>
      <c r="C119" s="217"/>
      <c r="D119" s="218"/>
      <c r="E119" s="219"/>
      <c r="F119" s="219"/>
      <c r="G119" s="220"/>
      <c r="H119" s="221"/>
      <c r="I119" s="212"/>
      <c r="J119" s="213"/>
      <c r="K119" s="86"/>
    </row>
    <row r="120" spans="1:12" ht="24.95" hidden="1" customHeight="1" outlineLevel="1">
      <c r="B120" s="78"/>
      <c r="C120" s="217"/>
      <c r="D120" s="218"/>
      <c r="E120" s="219"/>
      <c r="F120" s="219"/>
      <c r="G120" s="220"/>
      <c r="H120" s="221"/>
      <c r="I120" s="212"/>
      <c r="J120" s="213"/>
      <c r="K120" s="86"/>
    </row>
    <row r="121" spans="1:12" ht="24.95" hidden="1" customHeight="1" outlineLevel="1">
      <c r="B121" s="78"/>
      <c r="C121" s="217"/>
      <c r="D121" s="218"/>
      <c r="E121" s="219"/>
      <c r="F121" s="219"/>
      <c r="G121" s="220"/>
      <c r="H121" s="220"/>
      <c r="I121" s="212"/>
      <c r="J121" s="213"/>
      <c r="K121" s="86"/>
    </row>
    <row r="122" spans="1:12" ht="15" customHeight="1" collapsed="1">
      <c r="B122" s="92"/>
      <c r="C122" s="93"/>
      <c r="D122" s="93"/>
      <c r="E122" s="93"/>
      <c r="F122" s="93"/>
      <c r="G122" s="93"/>
      <c r="H122" s="93"/>
      <c r="I122" s="93"/>
      <c r="J122" s="93"/>
      <c r="K122" s="94"/>
    </row>
    <row r="123" spans="1:12" ht="26.1" customHeight="1">
      <c r="B123" s="78"/>
      <c r="C123" s="95" t="s">
        <v>292</v>
      </c>
      <c r="D123" s="62" t="s">
        <v>130</v>
      </c>
      <c r="E123" s="58" t="s">
        <v>92</v>
      </c>
      <c r="F123" s="58" t="s">
        <v>39</v>
      </c>
      <c r="G123" s="59" t="s">
        <v>34</v>
      </c>
      <c r="H123" s="59" t="s">
        <v>69</v>
      </c>
      <c r="I123" s="60" t="s">
        <v>147</v>
      </c>
      <c r="J123" s="61" t="s">
        <v>44</v>
      </c>
      <c r="K123" s="86"/>
    </row>
    <row r="124" spans="1:12" ht="24.95" customHeight="1">
      <c r="B124" s="78"/>
      <c r="C124" s="71" t="str">
        <f>IF(LEN(E124)&gt;0,"5." &amp; COUNTA($E$124:E124),"")</f>
        <v>5.1</v>
      </c>
      <c r="D124" s="63"/>
      <c r="E124" s="70" t="s">
        <v>11</v>
      </c>
      <c r="F124" s="70"/>
      <c r="G124" s="55" t="s">
        <v>70</v>
      </c>
      <c r="H124" s="72">
        <f>IFERROR(IF(OR(LEN(E124)=0,LEN(INDEX( scale[], MATCH(G124,scalename,0),3))=0),"",INDEX( scale[], MATCH(G124,scalename,0),3)),"")</f>
        <v>5</v>
      </c>
      <c r="I124" s="211">
        <f>SUM(H124:H129)</f>
        <v>14</v>
      </c>
      <c r="J124" s="213">
        <f>IFERROR(SUM(H124:H129)/(maxscore*(COUNT(H124:H129))),"")</f>
        <v>0.93333333333333335</v>
      </c>
      <c r="K124" s="86"/>
    </row>
    <row r="125" spans="1:12" ht="24.95" customHeight="1">
      <c r="B125" s="78"/>
      <c r="C125" s="71" t="str">
        <f>IF(LEN(E125)&gt;0,"5." &amp; COUNTA($E$124:E125),"")</f>
        <v>5.2</v>
      </c>
      <c r="D125" s="64"/>
      <c r="E125" s="70" t="s">
        <v>12</v>
      </c>
      <c r="F125" s="70"/>
      <c r="G125" s="55" t="s">
        <v>74</v>
      </c>
      <c r="H125" s="72">
        <f>IFERROR(IF(OR(LEN(E125)=0,LEN(INDEX( scale[], MATCH(G125,scalename,0),3))=0),"",INDEX( scale[], MATCH(G125,scalename,0),3)),"")</f>
        <v>5</v>
      </c>
      <c r="I125" s="211"/>
      <c r="J125" s="213"/>
      <c r="K125" s="86"/>
    </row>
    <row r="126" spans="1:12" ht="24.95" customHeight="1">
      <c r="B126" s="78"/>
      <c r="C126" s="71" t="str">
        <f>IF(LEN(E126)&gt;0,"5." &amp; COUNTA($E$124:E126),"")</f>
        <v>5.3</v>
      </c>
      <c r="D126" s="64"/>
      <c r="E126" s="70" t="s">
        <v>13</v>
      </c>
      <c r="F126" s="70"/>
      <c r="G126" s="55" t="s">
        <v>73</v>
      </c>
      <c r="H126" s="72">
        <f>IFERROR(IF(OR(LEN(E126)=0,LEN(INDEX( scale[], MATCH(G126,scalename,0),3))=0),"",INDEX( scale[], MATCH(G126,scalename,0),3)),"")</f>
        <v>4</v>
      </c>
      <c r="I126" s="211"/>
      <c r="J126" s="213"/>
      <c r="K126" s="86"/>
    </row>
    <row r="127" spans="1:12" ht="24.95" customHeight="1">
      <c r="B127" s="78"/>
      <c r="C127" s="71" t="str">
        <f>IF(LEN(E127)&gt;0,"5." &amp; COUNTA($E$124:E127),"")</f>
        <v/>
      </c>
      <c r="D127" s="64"/>
      <c r="E127" s="70"/>
      <c r="F127" s="70"/>
      <c r="G127" s="55"/>
      <c r="H127" s="72" t="str">
        <f>IFERROR(IF(OR(LEN(E127)=0,LEN(INDEX( scale[], MATCH(G127,scalename,0),3))=0),"",INDEX( scale[], MATCH(G127,scalename,0),3)),"")</f>
        <v/>
      </c>
      <c r="I127" s="211"/>
      <c r="J127" s="213"/>
      <c r="K127" s="86"/>
    </row>
    <row r="128" spans="1:12" ht="24.95" customHeight="1">
      <c r="A128" s="50"/>
      <c r="B128" s="80"/>
      <c r="C128" s="71" t="str">
        <f>IF(LEN(E128)&gt;0,"5." &amp; COUNTA($E$124:E128),"")</f>
        <v/>
      </c>
      <c r="D128" s="64"/>
      <c r="E128" s="70"/>
      <c r="F128" s="70"/>
      <c r="G128" s="55"/>
      <c r="H128" s="72" t="str">
        <f>IFERROR(IF(OR(LEN(E128)=0,LEN(INDEX( scale[], MATCH(G128,scalename,0),3))=0),"",INDEX( scale[], MATCH(G128,scalename,0),3)),"")</f>
        <v/>
      </c>
      <c r="I128" s="211"/>
      <c r="J128" s="213"/>
      <c r="K128" s="86"/>
      <c r="L128" s="50"/>
    </row>
    <row r="129" spans="1:12" ht="24.95" customHeight="1">
      <c r="A129" s="50"/>
      <c r="B129" s="80"/>
      <c r="C129" s="71" t="str">
        <f>IF(LEN(E129)&gt;0,"5." &amp; COUNTA($E$124:E129),"")</f>
        <v/>
      </c>
      <c r="D129" s="64"/>
      <c r="E129" s="70"/>
      <c r="F129" s="70"/>
      <c r="G129" s="55"/>
      <c r="H129" s="72" t="str">
        <f>IFERROR(IF(OR(LEN(E129)=0,LEN(INDEX( scale[], MATCH(G129,scalename,0),3))=0),"",INDEX( scale[], MATCH(G129,scalename,0),3)),"")</f>
        <v/>
      </c>
      <c r="I129" s="211"/>
      <c r="J129" s="213"/>
      <c r="K129" s="86"/>
      <c r="L129" s="50"/>
    </row>
    <row r="130" spans="1:12" ht="24.95" customHeight="1">
      <c r="A130" s="50"/>
      <c r="B130" s="80"/>
      <c r="C130" s="217"/>
      <c r="D130" s="218"/>
      <c r="E130" s="219"/>
      <c r="F130" s="219"/>
      <c r="G130" s="220"/>
      <c r="H130" s="220"/>
      <c r="I130" s="212"/>
      <c r="J130" s="213"/>
      <c r="K130" s="86"/>
      <c r="L130" s="50"/>
    </row>
    <row r="131" spans="1:12" ht="24.95" customHeight="1">
      <c r="A131" s="50"/>
      <c r="B131" s="80"/>
      <c r="C131" s="217"/>
      <c r="D131" s="218"/>
      <c r="E131" s="219"/>
      <c r="F131" s="219"/>
      <c r="G131" s="220"/>
      <c r="H131" s="220"/>
      <c r="I131" s="212"/>
      <c r="J131" s="213"/>
      <c r="K131" s="86"/>
      <c r="L131" s="50"/>
    </row>
    <row r="132" spans="1:12" ht="24.95" hidden="1" customHeight="1" outlineLevel="1">
      <c r="A132" s="50"/>
      <c r="B132" s="80"/>
      <c r="C132" s="217"/>
      <c r="D132" s="218"/>
      <c r="E132" s="219"/>
      <c r="F132" s="219"/>
      <c r="G132" s="220"/>
      <c r="H132" s="221"/>
      <c r="I132" s="212"/>
      <c r="J132" s="213"/>
      <c r="K132" s="86"/>
      <c r="L132" s="50"/>
    </row>
    <row r="133" spans="1:12" ht="24.95" hidden="1" customHeight="1" outlineLevel="1">
      <c r="A133" s="50"/>
      <c r="B133" s="80"/>
      <c r="C133" s="217"/>
      <c r="D133" s="218"/>
      <c r="E133" s="219"/>
      <c r="F133" s="219"/>
      <c r="G133" s="220"/>
      <c r="H133" s="221"/>
      <c r="I133" s="212"/>
      <c r="J133" s="213"/>
      <c r="K133" s="86"/>
      <c r="L133" s="50"/>
    </row>
    <row r="134" spans="1:12" ht="24.95" hidden="1" customHeight="1" outlineLevel="1">
      <c r="A134" s="50"/>
      <c r="B134" s="80"/>
      <c r="C134" s="217"/>
      <c r="D134" s="218"/>
      <c r="E134" s="219"/>
      <c r="F134" s="219"/>
      <c r="G134" s="220"/>
      <c r="H134" s="221"/>
      <c r="I134" s="212"/>
      <c r="J134" s="213"/>
      <c r="K134" s="86"/>
      <c r="L134" s="50"/>
    </row>
    <row r="135" spans="1:12" ht="24.95" hidden="1" customHeight="1" outlineLevel="1">
      <c r="A135" s="50"/>
      <c r="B135" s="80"/>
      <c r="C135" s="217"/>
      <c r="D135" s="218"/>
      <c r="E135" s="219"/>
      <c r="F135" s="219"/>
      <c r="G135" s="220"/>
      <c r="H135" s="221"/>
      <c r="I135" s="212"/>
      <c r="J135" s="213"/>
      <c r="K135" s="86"/>
      <c r="L135" s="50"/>
    </row>
    <row r="136" spans="1:12" ht="24.95" hidden="1" customHeight="1" outlineLevel="1">
      <c r="A136" s="50"/>
      <c r="B136" s="80"/>
      <c r="C136" s="217"/>
      <c r="D136" s="218"/>
      <c r="E136" s="219"/>
      <c r="F136" s="219"/>
      <c r="G136" s="220"/>
      <c r="H136" s="221"/>
      <c r="I136" s="212"/>
      <c r="J136" s="213"/>
      <c r="K136" s="86"/>
      <c r="L136" s="50"/>
    </row>
    <row r="137" spans="1:12" ht="24.95" hidden="1" customHeight="1" outlineLevel="1">
      <c r="A137" s="50"/>
      <c r="B137" s="80"/>
      <c r="C137" s="217"/>
      <c r="D137" s="218"/>
      <c r="E137" s="219"/>
      <c r="F137" s="219"/>
      <c r="G137" s="220"/>
      <c r="H137" s="221"/>
      <c r="I137" s="212"/>
      <c r="J137" s="213"/>
      <c r="K137" s="86"/>
      <c r="L137" s="50"/>
    </row>
    <row r="138" spans="1:12" ht="24.95" hidden="1" customHeight="1" outlineLevel="1">
      <c r="A138" s="50"/>
      <c r="B138" s="80"/>
      <c r="C138" s="217"/>
      <c r="D138" s="218"/>
      <c r="E138" s="219"/>
      <c r="F138" s="219"/>
      <c r="G138" s="220"/>
      <c r="H138" s="221"/>
      <c r="I138" s="212"/>
      <c r="J138" s="213"/>
      <c r="K138" s="86"/>
      <c r="L138" s="50"/>
    </row>
    <row r="139" spans="1:12" ht="24.95" hidden="1" customHeight="1" outlineLevel="1">
      <c r="A139" s="50"/>
      <c r="B139" s="80"/>
      <c r="C139" s="217"/>
      <c r="D139" s="218"/>
      <c r="E139" s="219"/>
      <c r="F139" s="219"/>
      <c r="G139" s="220"/>
      <c r="H139" s="221"/>
      <c r="I139" s="212"/>
      <c r="J139" s="213"/>
      <c r="K139" s="86"/>
      <c r="L139" s="50"/>
    </row>
    <row r="140" spans="1:12" ht="24.95" hidden="1" customHeight="1" outlineLevel="1">
      <c r="A140" s="50"/>
      <c r="B140" s="80"/>
      <c r="C140" s="217"/>
      <c r="D140" s="218"/>
      <c r="E140" s="219"/>
      <c r="F140" s="219"/>
      <c r="G140" s="220"/>
      <c r="H140" s="221"/>
      <c r="I140" s="212"/>
      <c r="J140" s="213"/>
      <c r="K140" s="86"/>
      <c r="L140" s="50"/>
    </row>
    <row r="141" spans="1:12" ht="24.95" hidden="1" customHeight="1" outlineLevel="1">
      <c r="A141" s="50"/>
      <c r="B141" s="80"/>
      <c r="C141" s="217"/>
      <c r="D141" s="218"/>
      <c r="E141" s="219"/>
      <c r="F141" s="219"/>
      <c r="G141" s="220"/>
      <c r="H141" s="221"/>
      <c r="I141" s="212"/>
      <c r="J141" s="213"/>
      <c r="K141" s="86"/>
      <c r="L141" s="50"/>
    </row>
    <row r="142" spans="1:12" ht="24.95" hidden="1" customHeight="1" outlineLevel="1">
      <c r="A142" s="50"/>
      <c r="B142" s="80"/>
      <c r="C142" s="217"/>
      <c r="D142" s="218"/>
      <c r="E142" s="219"/>
      <c r="F142" s="219"/>
      <c r="G142" s="220"/>
      <c r="H142" s="221"/>
      <c r="I142" s="212"/>
      <c r="J142" s="213"/>
      <c r="K142" s="86"/>
      <c r="L142" s="50"/>
    </row>
    <row r="143" spans="1:12" ht="24.95" hidden="1" customHeight="1" outlineLevel="1">
      <c r="A143" s="50"/>
      <c r="B143" s="80"/>
      <c r="C143" s="217"/>
      <c r="D143" s="218"/>
      <c r="E143" s="219"/>
      <c r="F143" s="219"/>
      <c r="G143" s="220"/>
      <c r="H143" s="221"/>
      <c r="I143" s="212"/>
      <c r="J143" s="213"/>
      <c r="K143" s="86"/>
      <c r="L143" s="50"/>
    </row>
    <row r="144" spans="1:12" ht="24.95" hidden="1" customHeight="1" outlineLevel="1">
      <c r="A144" s="50"/>
      <c r="B144" s="80"/>
      <c r="C144" s="217"/>
      <c r="D144" s="218"/>
      <c r="E144" s="219"/>
      <c r="F144" s="219"/>
      <c r="G144" s="220"/>
      <c r="H144" s="221"/>
      <c r="I144" s="212"/>
      <c r="J144" s="213"/>
      <c r="K144" s="86"/>
      <c r="L144" s="50"/>
    </row>
    <row r="145" spans="1:12" ht="24.95" hidden="1" customHeight="1" outlineLevel="1">
      <c r="A145" s="50"/>
      <c r="B145" s="80"/>
      <c r="C145" s="217"/>
      <c r="D145" s="218"/>
      <c r="E145" s="219"/>
      <c r="F145" s="219"/>
      <c r="G145" s="220"/>
      <c r="H145" s="221"/>
      <c r="I145" s="212"/>
      <c r="J145" s="213"/>
      <c r="K145" s="86"/>
      <c r="L145" s="50"/>
    </row>
    <row r="146" spans="1:12" ht="24.95" hidden="1" customHeight="1" outlineLevel="1">
      <c r="A146" s="50"/>
      <c r="B146" s="80"/>
      <c r="C146" s="217"/>
      <c r="D146" s="218"/>
      <c r="E146" s="219"/>
      <c r="F146" s="219"/>
      <c r="G146" s="220"/>
      <c r="H146" s="221"/>
      <c r="I146" s="212"/>
      <c r="J146" s="213"/>
      <c r="K146" s="86"/>
      <c r="L146" s="50"/>
    </row>
    <row r="147" spans="1:12" ht="24.95" hidden="1" customHeight="1" outlineLevel="1">
      <c r="A147" s="50"/>
      <c r="B147" s="80"/>
      <c r="C147" s="217"/>
      <c r="D147" s="218"/>
      <c r="E147" s="219"/>
      <c r="F147" s="219"/>
      <c r="G147" s="220"/>
      <c r="H147" s="221"/>
      <c r="I147" s="212"/>
      <c r="J147" s="213"/>
      <c r="K147" s="86"/>
      <c r="L147" s="50"/>
    </row>
    <row r="148" spans="1:12" ht="24.95" hidden="1" customHeight="1" outlineLevel="1">
      <c r="A148" s="50"/>
      <c r="B148" s="80"/>
      <c r="C148" s="217"/>
      <c r="D148" s="218"/>
      <c r="E148" s="219"/>
      <c r="F148" s="219"/>
      <c r="G148" s="220"/>
      <c r="H148" s="220"/>
      <c r="I148" s="212"/>
      <c r="J148" s="213"/>
      <c r="K148" s="86"/>
      <c r="L148" s="50"/>
    </row>
    <row r="149" spans="1:12" ht="15" customHeight="1" collapsed="1">
      <c r="A149" s="88"/>
      <c r="B149" s="89"/>
      <c r="C149" s="90"/>
      <c r="D149" s="90"/>
      <c r="E149" s="90"/>
      <c r="F149" s="90"/>
      <c r="G149" s="90"/>
      <c r="H149" s="90"/>
      <c r="I149" s="90"/>
      <c r="J149" s="90"/>
      <c r="K149" s="91"/>
      <c r="L149" s="88"/>
    </row>
  </sheetData>
  <sheetProtection algorithmName="SHA-512" hashValue="oi1/cHuwMn0TNybQkrEJxrvNc2GR65nWnEtDIFR9stp3TR+9lE8QZDogwSDkM3CqPa+wTxi3I4H9Ta5POADdZg==" saltValue="8qqwNV1IE5/8s2fLHb9PeQ==" spinCount="100000" sheet="1" objects="1" scenarios="1" formatRows="0"/>
  <mergeCells count="11">
    <mergeCell ref="I97:I121"/>
    <mergeCell ref="J97:J121"/>
    <mergeCell ref="I124:I148"/>
    <mergeCell ref="J124:J148"/>
    <mergeCell ref="C7:J7"/>
    <mergeCell ref="I16:I40"/>
    <mergeCell ref="J16:J40"/>
    <mergeCell ref="I43:I67"/>
    <mergeCell ref="J43:J67"/>
    <mergeCell ref="I70:I94"/>
    <mergeCell ref="J70:J94"/>
  </mergeCells>
  <conditionalFormatting sqref="G15:H21 G42:H48 G69:H75 G96:H102 G123:H129">
    <cfRule type="expression" dxfId="287" priority="46">
      <formula>AND($H15=minScore,LEN($H15)&gt;0)</formula>
    </cfRule>
    <cfRule type="expression" dxfId="286" priority="47">
      <formula>AND($H15&lt;(maxscore/2),LEN($H15)&gt;0)</formula>
    </cfRule>
  </conditionalFormatting>
  <conditionalFormatting sqref="J13">
    <cfRule type="expression" dxfId="285" priority="21">
      <formula>AND(J13&gt;=color1,J13&lt;&gt;"")</formula>
    </cfRule>
    <cfRule type="expression" dxfId="284" priority="22">
      <formula>AND(J13&gt;=color2,J13&lt;&gt;"")</formula>
    </cfRule>
    <cfRule type="expression" dxfId="283" priority="23">
      <formula>AND(J13&gt;=color3,J13&lt;&gt;"")</formula>
    </cfRule>
    <cfRule type="expression" dxfId="282" priority="24">
      <formula>AND(J13&gt;=color4,J13&lt;&gt;"")</formula>
    </cfRule>
    <cfRule type="expression" dxfId="281" priority="25">
      <formula>AND(J13&lt;color5,J13&lt;&gt;"")</formula>
    </cfRule>
  </conditionalFormatting>
  <conditionalFormatting sqref="G22:H40">
    <cfRule type="expression" dxfId="29" priority="9">
      <formula>AND($H22=minScore,LEN($H22)&gt;0)</formula>
    </cfRule>
    <cfRule type="expression" dxfId="28" priority="10">
      <formula>AND($H22&lt;(maxscore/2),LEN($H22)&gt;0)</formula>
    </cfRule>
  </conditionalFormatting>
  <conditionalFormatting sqref="G49:H67">
    <cfRule type="expression" dxfId="27" priority="7">
      <formula>AND($H49=minScore,LEN($H49)&gt;0)</formula>
    </cfRule>
    <cfRule type="expression" dxfId="26" priority="8">
      <formula>AND($H49&lt;(maxscore/2),LEN($H49)&gt;0)</formula>
    </cfRule>
  </conditionalFormatting>
  <conditionalFormatting sqref="G76:H94">
    <cfRule type="expression" dxfId="25" priority="5">
      <formula>AND($H76=minScore,LEN($H76)&gt;0)</formula>
    </cfRule>
    <cfRule type="expression" dxfId="24" priority="6">
      <formula>AND($H76&lt;(maxscore/2),LEN($H76)&gt;0)</formula>
    </cfRule>
  </conditionalFormatting>
  <conditionalFormatting sqref="G103:H121">
    <cfRule type="expression" dxfId="23" priority="3">
      <formula>AND($H103=minScore,LEN($H103)&gt;0)</formula>
    </cfRule>
    <cfRule type="expression" dxfId="22" priority="4">
      <formula>AND($H103&lt;(maxscore/2),LEN($H103)&gt;0)</formula>
    </cfRule>
  </conditionalFormatting>
  <conditionalFormatting sqref="G130:H148">
    <cfRule type="expression" dxfId="21" priority="1">
      <formula>AND($H130=minScore,LEN($H130)&gt;0)</formula>
    </cfRule>
    <cfRule type="expression" dxfId="20" priority="2">
      <formula>AND($H130&lt;(maxscore/2),LEN($H130)&gt;0)</formula>
    </cfRule>
  </conditionalFormatting>
  <dataValidations count="5">
    <dataValidation type="list" allowBlank="1" showInputMessage="1" showErrorMessage="1" sqref="E9" xr:uid="{C48FF13F-AB59-43BD-A3EC-A538E492DE51}">
      <formula1>auditArea2</formula1>
    </dataValidation>
    <dataValidation type="list" allowBlank="1" showInputMessage="1" showErrorMessage="1" sqref="C12" xr:uid="{42AF3C9A-449E-411F-B829-2DBDB38C3453}">
      <formula1>"Month, Quarter"</formula1>
    </dataValidation>
    <dataValidation type="list" allowBlank="1" showInputMessage="1" showErrorMessage="1" sqref="E12:E13" xr:uid="{88BE0CB4-306D-479D-9658-F292752DD4B2}">
      <formula1>auditors2</formula1>
    </dataValidation>
    <dataValidation type="date" operator="greaterThan" allowBlank="1" showInputMessage="1" showErrorMessage="1" errorTitle="Date format!" error="Please enter valid date format." sqref="C10" xr:uid="{5F89ACB4-0460-4E23-B1C8-0D2462A1AD3C}">
      <formula1>40179</formula1>
    </dataValidation>
    <dataValidation type="list" allowBlank="1" showInputMessage="1" showErrorMessage="1" sqref="G70:G75 G97:G102 G16:G21 G43:G48 G124:G129" xr:uid="{C11830FD-3253-4322-AC97-6FE2585E4E57}">
      <formula1>scaleFilter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scale="59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85600-27F1-4E4D-B8C6-ED5169E3E619}">
  <sheetPr codeName="Sheet6">
    <pageSetUpPr fitToPage="1"/>
  </sheetPr>
  <dimension ref="A1:S149"/>
  <sheetViews>
    <sheetView showGridLines="0" showRowColHeaders="0" workbookViewId="0">
      <pane ySplit="4" topLeftCell="A5" activePane="bottomLeft" state="frozen"/>
      <selection pane="bottomLeft" activeCell="A5" sqref="A5"/>
    </sheetView>
  </sheetViews>
  <sheetFormatPr defaultRowHeight="15" outlineLevelRow="1"/>
  <cols>
    <col min="1" max="2" width="3.7109375" style="49" customWidth="1"/>
    <col min="3" max="3" width="14.140625" style="49" bestFit="1" customWidth="1"/>
    <col min="4" max="4" width="15.7109375" style="54" customWidth="1"/>
    <col min="5" max="5" width="45.7109375" style="51" customWidth="1"/>
    <col min="6" max="6" width="40.7109375" style="51" customWidth="1"/>
    <col min="7" max="8" width="9.7109375" style="49" customWidth="1"/>
    <col min="9" max="9" width="10.7109375" style="49" customWidth="1"/>
    <col min="10" max="10" width="13.28515625" style="49" customWidth="1"/>
    <col min="11" max="11" width="3.7109375" style="49" customWidth="1"/>
    <col min="12" max="12" width="2.7109375" style="49" customWidth="1"/>
    <col min="13" max="13" width="10.5703125" style="49" bestFit="1" customWidth="1"/>
    <col min="14" max="14" width="8.7109375" style="49" customWidth="1"/>
    <col min="15" max="16384" width="9.140625" style="49"/>
  </cols>
  <sheetData>
    <row r="1" spans="1:18" s="1" customFormat="1" ht="6.75" customHeight="1">
      <c r="C1" s="2"/>
      <c r="F1" s="3"/>
      <c r="G1" s="3"/>
      <c r="H1" s="3"/>
      <c r="I1" s="3"/>
    </row>
    <row r="2" spans="1:18" s="4" customFormat="1" ht="20.100000000000001" customHeight="1">
      <c r="B2" s="30"/>
      <c r="C2" s="134" t="s">
        <v>239</v>
      </c>
      <c r="D2" s="5"/>
      <c r="E2" s="5"/>
      <c r="F2" s="16"/>
      <c r="G2" s="6"/>
      <c r="H2" s="6"/>
      <c r="I2" s="6"/>
      <c r="J2" s="6"/>
      <c r="K2" s="6"/>
      <c r="L2" s="8"/>
      <c r="M2" s="8"/>
      <c r="N2" s="8"/>
      <c r="O2" s="8"/>
      <c r="P2" s="8"/>
      <c r="Q2" s="8"/>
      <c r="R2" s="8"/>
    </row>
    <row r="3" spans="1:18" s="149" customFormat="1" ht="24" customHeight="1">
      <c r="B3" s="150"/>
      <c r="C3" s="151" t="s">
        <v>254</v>
      </c>
      <c r="D3" s="152"/>
      <c r="E3" s="152"/>
      <c r="F3" s="153"/>
      <c r="G3" s="154"/>
      <c r="H3" s="154"/>
      <c r="I3" s="154"/>
      <c r="J3" s="154"/>
      <c r="K3" s="154"/>
      <c r="L3" s="156"/>
      <c r="M3" s="156"/>
      <c r="N3" s="156"/>
      <c r="O3" s="156"/>
      <c r="P3" s="156"/>
      <c r="Q3" s="156"/>
      <c r="R3" s="156"/>
    </row>
    <row r="4" spans="1:18" s="1" customFormat="1" ht="4.9000000000000004" customHeight="1">
      <c r="A4" s="11"/>
      <c r="B4" s="11"/>
      <c r="C4" s="11"/>
      <c r="D4" s="11"/>
      <c r="E4" s="11"/>
      <c r="F4" s="17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1" customFormat="1" ht="4.9000000000000004" customHeight="1">
      <c r="A5" s="11"/>
      <c r="B5" s="11"/>
      <c r="C5" s="11"/>
      <c r="D5" s="11"/>
      <c r="E5" s="11"/>
      <c r="F5" s="17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ht="9.9499999999999993" customHeight="1">
      <c r="B6" s="73"/>
      <c r="C6" s="74"/>
      <c r="D6" s="75"/>
      <c r="E6" s="76"/>
      <c r="F6" s="76"/>
      <c r="G6" s="74"/>
      <c r="H6" s="74"/>
      <c r="I6" s="74"/>
      <c r="J6" s="74"/>
      <c r="K6" s="77"/>
    </row>
    <row r="7" spans="1:18" ht="23.25">
      <c r="B7" s="78"/>
      <c r="C7" s="208" t="str">
        <f>"5S " &amp; E9 &amp; " Area Audit"</f>
        <v>5S Manufacturing Area Audit</v>
      </c>
      <c r="D7" s="209"/>
      <c r="E7" s="209"/>
      <c r="F7" s="209"/>
      <c r="G7" s="209"/>
      <c r="H7" s="209"/>
      <c r="I7" s="209"/>
      <c r="J7" s="210"/>
      <c r="K7" s="86"/>
    </row>
    <row r="8" spans="1:18" ht="8.1" customHeight="1">
      <c r="B8" s="87"/>
      <c r="C8" s="85"/>
      <c r="D8" s="85"/>
      <c r="E8" s="85"/>
      <c r="F8" s="85"/>
      <c r="G8" s="85"/>
      <c r="H8" s="85"/>
      <c r="I8" s="85"/>
      <c r="J8" s="85"/>
      <c r="K8" s="86"/>
    </row>
    <row r="9" spans="1:18" ht="27" customHeight="1">
      <c r="B9" s="78"/>
      <c r="C9" s="99" t="s">
        <v>14</v>
      </c>
      <c r="D9" s="100" t="s">
        <v>108</v>
      </c>
      <c r="E9" s="67" t="s">
        <v>84</v>
      </c>
      <c r="F9" s="85"/>
      <c r="G9" s="85"/>
      <c r="H9" s="85"/>
      <c r="I9" s="85"/>
      <c r="J9" s="99" t="s">
        <v>88</v>
      </c>
      <c r="K9" s="86"/>
    </row>
    <row r="10" spans="1:18" ht="27" customHeight="1">
      <c r="B10" s="78"/>
      <c r="C10" s="101">
        <v>44819</v>
      </c>
      <c r="D10" s="102" t="s">
        <v>107</v>
      </c>
      <c r="E10" s="103" t="s">
        <v>167</v>
      </c>
      <c r="F10" s="85"/>
      <c r="G10" s="85"/>
      <c r="H10" s="85"/>
      <c r="I10" s="85"/>
      <c r="J10" s="104">
        <f>SUM(H16:H199)</f>
        <v>56</v>
      </c>
      <c r="K10" s="86"/>
    </row>
    <row r="11" spans="1:18" ht="8.1" customHeight="1">
      <c r="B11" s="78"/>
      <c r="C11" s="109"/>
      <c r="D11" s="110"/>
      <c r="E11" s="108"/>
      <c r="F11" s="85"/>
      <c r="G11" s="85"/>
      <c r="H11" s="85"/>
      <c r="I11" s="85"/>
      <c r="J11" s="111"/>
      <c r="K11" s="86"/>
    </row>
    <row r="12" spans="1:18" ht="27" customHeight="1">
      <c r="B12" s="78"/>
      <c r="C12" s="105" t="s">
        <v>124</v>
      </c>
      <c r="D12" s="106" t="s">
        <v>16</v>
      </c>
      <c r="E12" s="107" t="s">
        <v>162</v>
      </c>
      <c r="F12" s="85"/>
      <c r="G12" s="85"/>
      <c r="H12" s="85"/>
      <c r="I12" s="85"/>
      <c r="J12" s="106" t="s">
        <v>95</v>
      </c>
      <c r="K12" s="86"/>
    </row>
    <row r="13" spans="1:18" ht="27" customHeight="1">
      <c r="B13" s="78"/>
      <c r="C13" s="96" t="str">
        <f>IFERROR(IF(ISNUMBER(C10),IF(C12="Month",INDEX(monthsList,MONTH(C10),1),IF(MONTH(C10)&lt;4,"Q1",IF(MONTH(C10)&lt;7,"Q2",IF(MONTH(C10)&lt;10,"Q3","Q4")))),""),"")</f>
        <v>Q3</v>
      </c>
      <c r="D13" s="100" t="s">
        <v>15</v>
      </c>
      <c r="E13" s="67" t="s">
        <v>165</v>
      </c>
      <c r="F13" s="85"/>
      <c r="G13" s="85"/>
      <c r="H13" s="85"/>
      <c r="I13" s="85"/>
      <c r="J13" s="97">
        <f>IFERROR(ROUND(J10/(COUNT(H16:H199)*maxscore),2),"")</f>
        <v>0.49</v>
      </c>
      <c r="K13" s="86"/>
      <c r="L13" s="51"/>
      <c r="M13" s="51"/>
      <c r="N13" s="51"/>
      <c r="O13" s="51"/>
    </row>
    <row r="14" spans="1:18" ht="8.1" customHeight="1">
      <c r="B14" s="87"/>
      <c r="C14" s="85"/>
      <c r="D14" s="85"/>
      <c r="E14" s="85"/>
      <c r="F14" s="85"/>
      <c r="G14" s="85"/>
      <c r="H14" s="85"/>
      <c r="I14" s="85"/>
      <c r="J14" s="85"/>
      <c r="K14" s="86"/>
      <c r="L14" s="52"/>
      <c r="M14" s="52"/>
      <c r="N14" s="52"/>
    </row>
    <row r="15" spans="1:18" ht="26.1" customHeight="1">
      <c r="B15" s="78"/>
      <c r="C15" s="95" t="s">
        <v>288</v>
      </c>
      <c r="D15" s="112" t="s">
        <v>130</v>
      </c>
      <c r="E15" s="58" t="s">
        <v>92</v>
      </c>
      <c r="F15" s="58" t="s">
        <v>39</v>
      </c>
      <c r="G15" s="59" t="s">
        <v>34</v>
      </c>
      <c r="H15" s="59" t="s">
        <v>69</v>
      </c>
      <c r="I15" s="60" t="s">
        <v>147</v>
      </c>
      <c r="J15" s="61" t="s">
        <v>44</v>
      </c>
      <c r="K15" s="86"/>
    </row>
    <row r="16" spans="1:18" ht="24.95" customHeight="1">
      <c r="B16" s="78"/>
      <c r="C16" s="71" t="str">
        <f>IF(LEN(E16)&gt;0,"1." &amp; COUNTA($E$16:E16),"")</f>
        <v>1.1</v>
      </c>
      <c r="D16" s="68"/>
      <c r="E16" s="69" t="s">
        <v>17</v>
      </c>
      <c r="F16" s="69"/>
      <c r="G16" s="55" t="s">
        <v>122</v>
      </c>
      <c r="H16" s="72">
        <f>IFERROR(IF(OR(LEN(E16)=0,LEN(INDEX( scale[], MATCH(G16,scalename,0),3))=0),"",INDEX( scale[], MATCH(G16,scalename,0),3)),"")</f>
        <v>3</v>
      </c>
      <c r="I16" s="211">
        <f>SUM(H16:H21)</f>
        <v>10</v>
      </c>
      <c r="J16" s="213">
        <f>IFERROR(SUM(H16:H21)/(maxscore*(COUNT(H16:H21))),"")</f>
        <v>0.4</v>
      </c>
      <c r="K16" s="86"/>
    </row>
    <row r="17" spans="2:19" ht="24.95" customHeight="1">
      <c r="B17" s="78"/>
      <c r="C17" s="71" t="str">
        <f>IF(LEN(E17)&gt;0,"1." &amp; COUNTA($E$16:E17),"")</f>
        <v>1.2</v>
      </c>
      <c r="D17" s="68"/>
      <c r="E17" s="69" t="s">
        <v>18</v>
      </c>
      <c r="F17" s="69"/>
      <c r="G17" s="55" t="s">
        <v>73</v>
      </c>
      <c r="H17" s="72">
        <f>IFERROR(IF(OR(LEN(E17)=0,LEN(INDEX( scale[], MATCH(G17,scalename,0),3))=0),"",INDEX( scale[], MATCH(G17,scalename,0),3)),"")</f>
        <v>4</v>
      </c>
      <c r="I17" s="211"/>
      <c r="J17" s="213"/>
      <c r="K17" s="86"/>
    </row>
    <row r="18" spans="2:19" ht="24.95" customHeight="1">
      <c r="B18" s="78"/>
      <c r="C18" s="71" t="str">
        <f>IF(LEN(E18)&gt;0,"1." &amp; COUNTA($E$16:E18),"")</f>
        <v>1.3</v>
      </c>
      <c r="D18" s="68"/>
      <c r="E18" s="69" t="s">
        <v>19</v>
      </c>
      <c r="F18" s="69"/>
      <c r="G18" s="55" t="s">
        <v>72</v>
      </c>
      <c r="H18" s="72">
        <f>IFERROR(IF(OR(LEN(E18)=0,LEN(INDEX( scale[], MATCH(G18,scalename,0),3))=0),"",INDEX( scale[], MATCH(G18,scalename,0),3)),"")</f>
        <v>1</v>
      </c>
      <c r="I18" s="211"/>
      <c r="J18" s="213"/>
      <c r="K18" s="86"/>
    </row>
    <row r="19" spans="2:19" ht="24.95" customHeight="1">
      <c r="B19" s="78"/>
      <c r="C19" s="71" t="str">
        <f>IF(LEN(E19)&gt;0,"1." &amp; COUNTA($E$16:E19),"")</f>
        <v>1.4</v>
      </c>
      <c r="D19" s="68"/>
      <c r="E19" s="69" t="s">
        <v>20</v>
      </c>
      <c r="F19" s="69"/>
      <c r="G19" s="55" t="s">
        <v>71</v>
      </c>
      <c r="H19" s="72">
        <f>IFERROR(IF(OR(LEN(E19)=0,LEN(INDEX( scale[], MATCH(G19,scalename,0),3))=0),"",INDEX( scale[], MATCH(G19,scalename,0),3)),"")</f>
        <v>1</v>
      </c>
      <c r="I19" s="211"/>
      <c r="J19" s="213"/>
      <c r="K19" s="86"/>
    </row>
    <row r="20" spans="2:19" ht="24.95" customHeight="1">
      <c r="B20" s="78"/>
      <c r="C20" s="71" t="str">
        <f>IF(LEN(E20)&gt;0,"1." &amp; COUNTA($E$16:E20),"")</f>
        <v>1.5</v>
      </c>
      <c r="D20" s="68"/>
      <c r="E20" s="69" t="s">
        <v>21</v>
      </c>
      <c r="F20" s="69"/>
      <c r="G20" s="55" t="s">
        <v>72</v>
      </c>
      <c r="H20" s="72">
        <f>IFERROR(IF(OR(LEN(E20)=0,LEN(INDEX( scale[], MATCH(G20,scalename,0),3))=0),"",INDEX( scale[], MATCH(G20,scalename,0),3)),"")</f>
        <v>1</v>
      </c>
      <c r="I20" s="211"/>
      <c r="J20" s="213"/>
      <c r="K20" s="86"/>
    </row>
    <row r="21" spans="2:19" ht="24.95" customHeight="1">
      <c r="B21" s="78"/>
      <c r="C21" s="71" t="str">
        <f>IF(LEN(E21)&gt;0,"1." &amp; COUNTA($E$16:E21),"")</f>
        <v/>
      </c>
      <c r="D21" s="68"/>
      <c r="E21" s="69"/>
      <c r="F21" s="69"/>
      <c r="G21" s="55"/>
      <c r="H21" s="72" t="str">
        <f>IFERROR(IF(OR(LEN(E21)=0,LEN(INDEX( scale[], MATCH(G21,scalename,0),3))=0),"",INDEX( scale[], MATCH(G21,scalename,0),3)),"")</f>
        <v/>
      </c>
      <c r="I21" s="211"/>
      <c r="J21" s="213"/>
      <c r="K21" s="86"/>
    </row>
    <row r="22" spans="2:19" ht="24.95" customHeight="1">
      <c r="B22" s="78"/>
      <c r="C22" s="217"/>
      <c r="D22" s="218"/>
      <c r="E22" s="219"/>
      <c r="F22" s="219"/>
      <c r="G22" s="220"/>
      <c r="H22" s="220"/>
      <c r="I22" s="212"/>
      <c r="J22" s="213"/>
      <c r="K22" s="86"/>
    </row>
    <row r="23" spans="2:19" ht="24.95" customHeight="1">
      <c r="B23" s="78"/>
      <c r="C23" s="217"/>
      <c r="D23" s="218"/>
      <c r="E23" s="219"/>
      <c r="F23" s="219"/>
      <c r="G23" s="220"/>
      <c r="H23" s="220"/>
      <c r="I23" s="212"/>
      <c r="J23" s="213"/>
      <c r="K23" s="86"/>
    </row>
    <row r="24" spans="2:19" ht="24.95" hidden="1" customHeight="1" outlineLevel="1">
      <c r="B24" s="78"/>
      <c r="C24" s="217"/>
      <c r="D24" s="218"/>
      <c r="E24" s="219"/>
      <c r="F24" s="219"/>
      <c r="G24" s="220"/>
      <c r="H24" s="221"/>
      <c r="I24" s="212"/>
      <c r="J24" s="213"/>
      <c r="K24" s="86"/>
    </row>
    <row r="25" spans="2:19" ht="24.95" hidden="1" customHeight="1" outlineLevel="1">
      <c r="B25" s="78"/>
      <c r="C25" s="217"/>
      <c r="D25" s="218"/>
      <c r="E25" s="219"/>
      <c r="F25" s="219"/>
      <c r="G25" s="220"/>
      <c r="H25" s="221"/>
      <c r="I25" s="212"/>
      <c r="J25" s="213"/>
      <c r="K25" s="86"/>
    </row>
    <row r="26" spans="2:19" ht="24.95" hidden="1" customHeight="1" outlineLevel="1">
      <c r="B26" s="78"/>
      <c r="C26" s="217"/>
      <c r="D26" s="218"/>
      <c r="E26" s="219"/>
      <c r="F26" s="219"/>
      <c r="G26" s="220"/>
      <c r="H26" s="221"/>
      <c r="I26" s="212"/>
      <c r="J26" s="213"/>
      <c r="K26" s="86"/>
    </row>
    <row r="27" spans="2:19" ht="24.95" hidden="1" customHeight="1" outlineLevel="1">
      <c r="B27" s="78"/>
      <c r="C27" s="217"/>
      <c r="D27" s="218"/>
      <c r="E27" s="219"/>
      <c r="F27" s="219"/>
      <c r="G27" s="220"/>
      <c r="H27" s="221"/>
      <c r="I27" s="212"/>
      <c r="J27" s="213"/>
      <c r="K27" s="86"/>
    </row>
    <row r="28" spans="2:19" ht="24.95" hidden="1" customHeight="1" outlineLevel="1">
      <c r="B28" s="78"/>
      <c r="C28" s="217"/>
      <c r="D28" s="218"/>
      <c r="E28" s="219"/>
      <c r="F28" s="219"/>
      <c r="G28" s="220"/>
      <c r="H28" s="221"/>
      <c r="I28" s="212"/>
      <c r="J28" s="213"/>
      <c r="K28" s="86"/>
      <c r="O28" s="50"/>
      <c r="P28" s="50"/>
      <c r="Q28" s="50"/>
      <c r="R28" s="50"/>
      <c r="S28" s="50"/>
    </row>
    <row r="29" spans="2:19" ht="24.95" hidden="1" customHeight="1" outlineLevel="1">
      <c r="B29" s="78"/>
      <c r="C29" s="217"/>
      <c r="D29" s="218"/>
      <c r="E29" s="219"/>
      <c r="F29" s="219"/>
      <c r="G29" s="220"/>
      <c r="H29" s="221"/>
      <c r="I29" s="212"/>
      <c r="J29" s="213"/>
      <c r="K29" s="86"/>
      <c r="O29" s="50"/>
      <c r="P29" s="50"/>
      <c r="Q29" s="50"/>
      <c r="R29" s="50"/>
      <c r="S29" s="50"/>
    </row>
    <row r="30" spans="2:19" ht="24.95" hidden="1" customHeight="1" outlineLevel="1">
      <c r="B30" s="78"/>
      <c r="C30" s="217"/>
      <c r="D30" s="218"/>
      <c r="E30" s="219"/>
      <c r="F30" s="219"/>
      <c r="G30" s="220"/>
      <c r="H30" s="221"/>
      <c r="I30" s="212"/>
      <c r="J30" s="213"/>
      <c r="K30" s="86"/>
      <c r="O30" s="50"/>
      <c r="P30" s="50"/>
      <c r="Q30" s="50"/>
      <c r="R30" s="50"/>
      <c r="S30" s="50"/>
    </row>
    <row r="31" spans="2:19" ht="24.95" hidden="1" customHeight="1" outlineLevel="1">
      <c r="B31" s="78"/>
      <c r="C31" s="217"/>
      <c r="D31" s="218"/>
      <c r="E31" s="219"/>
      <c r="F31" s="219"/>
      <c r="G31" s="220"/>
      <c r="H31" s="221"/>
      <c r="I31" s="212"/>
      <c r="J31" s="213"/>
      <c r="K31" s="86"/>
      <c r="O31" s="50"/>
      <c r="P31" s="50"/>
      <c r="Q31" s="50"/>
      <c r="R31" s="50"/>
      <c r="S31" s="50"/>
    </row>
    <row r="32" spans="2:19" ht="24.95" hidden="1" customHeight="1" outlineLevel="1">
      <c r="B32" s="78"/>
      <c r="C32" s="217"/>
      <c r="D32" s="218"/>
      <c r="E32" s="219"/>
      <c r="F32" s="219"/>
      <c r="G32" s="220"/>
      <c r="H32" s="221"/>
      <c r="I32" s="212"/>
      <c r="J32" s="213"/>
      <c r="K32" s="86"/>
      <c r="O32" s="50"/>
      <c r="P32" s="50"/>
      <c r="Q32" s="50"/>
      <c r="R32" s="50"/>
      <c r="S32" s="50"/>
    </row>
    <row r="33" spans="2:19" ht="24.95" hidden="1" customHeight="1" outlineLevel="1">
      <c r="B33" s="78"/>
      <c r="C33" s="217"/>
      <c r="D33" s="218"/>
      <c r="E33" s="219"/>
      <c r="F33" s="219"/>
      <c r="G33" s="220"/>
      <c r="H33" s="221"/>
      <c r="I33" s="212"/>
      <c r="J33" s="213"/>
      <c r="K33" s="86"/>
      <c r="O33" s="50"/>
      <c r="P33" s="50"/>
      <c r="Q33" s="50"/>
      <c r="R33" s="50"/>
      <c r="S33" s="50"/>
    </row>
    <row r="34" spans="2:19" ht="24.95" hidden="1" customHeight="1" outlineLevel="1">
      <c r="B34" s="78"/>
      <c r="C34" s="217"/>
      <c r="D34" s="218"/>
      <c r="E34" s="219"/>
      <c r="F34" s="219"/>
      <c r="G34" s="220"/>
      <c r="H34" s="221"/>
      <c r="I34" s="212"/>
      <c r="J34" s="213"/>
      <c r="K34" s="86"/>
      <c r="O34" s="50"/>
      <c r="P34" s="50"/>
      <c r="Q34" s="50"/>
      <c r="R34" s="50"/>
      <c r="S34" s="50"/>
    </row>
    <row r="35" spans="2:19" ht="24.95" hidden="1" customHeight="1" outlineLevel="1">
      <c r="B35" s="78"/>
      <c r="C35" s="217"/>
      <c r="D35" s="218"/>
      <c r="E35" s="219"/>
      <c r="F35" s="219"/>
      <c r="G35" s="220"/>
      <c r="H35" s="221"/>
      <c r="I35" s="212"/>
      <c r="J35" s="213"/>
      <c r="K35" s="86"/>
      <c r="O35" s="50"/>
      <c r="P35" s="50"/>
      <c r="Q35" s="50"/>
      <c r="R35" s="50"/>
      <c r="S35" s="50"/>
    </row>
    <row r="36" spans="2:19" ht="24.95" hidden="1" customHeight="1" outlineLevel="1">
      <c r="B36" s="78"/>
      <c r="C36" s="217"/>
      <c r="D36" s="218"/>
      <c r="E36" s="219"/>
      <c r="F36" s="219"/>
      <c r="G36" s="220"/>
      <c r="H36" s="221"/>
      <c r="I36" s="212"/>
      <c r="J36" s="213"/>
      <c r="K36" s="86"/>
      <c r="O36" s="50"/>
      <c r="P36" s="50"/>
      <c r="Q36" s="50"/>
      <c r="R36" s="50"/>
      <c r="S36" s="50"/>
    </row>
    <row r="37" spans="2:19" ht="24.95" hidden="1" customHeight="1" outlineLevel="1">
      <c r="B37" s="78"/>
      <c r="C37" s="217"/>
      <c r="D37" s="218"/>
      <c r="E37" s="219"/>
      <c r="F37" s="219"/>
      <c r="G37" s="220"/>
      <c r="H37" s="221"/>
      <c r="I37" s="212"/>
      <c r="J37" s="213"/>
      <c r="K37" s="86"/>
      <c r="O37" s="50"/>
      <c r="P37" s="50"/>
      <c r="Q37" s="50"/>
      <c r="R37" s="50"/>
      <c r="S37" s="50"/>
    </row>
    <row r="38" spans="2:19" ht="24.95" hidden="1" customHeight="1" outlineLevel="1">
      <c r="B38" s="78"/>
      <c r="C38" s="217"/>
      <c r="D38" s="218"/>
      <c r="E38" s="219"/>
      <c r="F38" s="219"/>
      <c r="G38" s="220"/>
      <c r="H38" s="221"/>
      <c r="I38" s="212"/>
      <c r="J38" s="213"/>
      <c r="K38" s="86"/>
      <c r="O38" s="50"/>
      <c r="P38" s="50"/>
      <c r="Q38" s="50"/>
      <c r="R38" s="50"/>
      <c r="S38" s="50"/>
    </row>
    <row r="39" spans="2:19" ht="24.95" hidden="1" customHeight="1" outlineLevel="1">
      <c r="B39" s="78"/>
      <c r="C39" s="217"/>
      <c r="D39" s="218"/>
      <c r="E39" s="219"/>
      <c r="F39" s="219"/>
      <c r="G39" s="220"/>
      <c r="H39" s="221"/>
      <c r="I39" s="212"/>
      <c r="J39" s="213"/>
      <c r="K39" s="86"/>
      <c r="O39" s="50"/>
      <c r="P39" s="50"/>
      <c r="Q39" s="50"/>
      <c r="R39" s="50"/>
      <c r="S39" s="50"/>
    </row>
    <row r="40" spans="2:19" ht="24.95" hidden="1" customHeight="1" outlineLevel="1">
      <c r="B40" s="78"/>
      <c r="C40" s="217"/>
      <c r="D40" s="218"/>
      <c r="E40" s="219"/>
      <c r="F40" s="219"/>
      <c r="G40" s="220"/>
      <c r="H40" s="220"/>
      <c r="I40" s="212"/>
      <c r="J40" s="213"/>
      <c r="K40" s="86"/>
      <c r="O40" s="50"/>
      <c r="P40" s="50"/>
      <c r="Q40" s="50"/>
      <c r="R40" s="50"/>
      <c r="S40" s="50"/>
    </row>
    <row r="41" spans="2:19" ht="15" customHeight="1" collapsed="1">
      <c r="B41" s="92"/>
      <c r="C41" s="93"/>
      <c r="D41" s="93"/>
      <c r="E41" s="93"/>
      <c r="F41" s="93"/>
      <c r="G41" s="93"/>
      <c r="H41" s="93"/>
      <c r="I41" s="93"/>
      <c r="J41" s="93"/>
      <c r="K41" s="94"/>
      <c r="M41" s="88"/>
      <c r="N41" s="88"/>
      <c r="O41" s="88"/>
      <c r="P41" s="88"/>
      <c r="Q41" s="88"/>
      <c r="R41" s="88"/>
      <c r="S41" s="88"/>
    </row>
    <row r="42" spans="2:19" ht="26.1" customHeight="1">
      <c r="B42" s="78"/>
      <c r="C42" s="95" t="s">
        <v>289</v>
      </c>
      <c r="D42" s="112" t="s">
        <v>130</v>
      </c>
      <c r="E42" s="58" t="s">
        <v>92</v>
      </c>
      <c r="F42" s="58" t="s">
        <v>39</v>
      </c>
      <c r="G42" s="59" t="s">
        <v>34</v>
      </c>
      <c r="H42" s="59" t="s">
        <v>69</v>
      </c>
      <c r="I42" s="60" t="s">
        <v>147</v>
      </c>
      <c r="J42" s="61" t="s">
        <v>44</v>
      </c>
      <c r="K42" s="86"/>
      <c r="M42" s="50"/>
      <c r="N42" s="50"/>
      <c r="O42" s="50"/>
      <c r="P42" s="50"/>
      <c r="Q42" s="50"/>
      <c r="R42" s="50"/>
      <c r="S42" s="50"/>
    </row>
    <row r="43" spans="2:19" ht="24.95" customHeight="1">
      <c r="B43" s="78"/>
      <c r="C43" s="71" t="str">
        <f>IF(LEN(E43)&gt;0,"2." &amp; COUNTA($E$43:E43),"")</f>
        <v>2.1</v>
      </c>
      <c r="D43" s="63"/>
      <c r="E43" s="70" t="s">
        <v>22</v>
      </c>
      <c r="F43" s="70"/>
      <c r="G43" s="55" t="s">
        <v>71</v>
      </c>
      <c r="H43" s="72">
        <f>IFERROR(IF(OR(LEN(E43)=0,LEN(INDEX( scale[], MATCH(G43,scalename,0),3))=0),"",INDEX( scale[], MATCH(G43,scalename,0),3)),"")</f>
        <v>1</v>
      </c>
      <c r="I43" s="211">
        <f>SUM(H43:H48)</f>
        <v>9</v>
      </c>
      <c r="J43" s="213">
        <f>IFERROR(SUM(H43:H48)/(maxscore*(COUNT(H43:H48))),"")</f>
        <v>0.3</v>
      </c>
      <c r="K43" s="86"/>
    </row>
    <row r="44" spans="2:19" ht="24.95" customHeight="1">
      <c r="B44" s="78"/>
      <c r="C44" s="71" t="str">
        <f>IF(LEN(E44)&gt;0,"2." &amp; COUNTA($E$43:E44),"")</f>
        <v>2.2</v>
      </c>
      <c r="D44" s="64"/>
      <c r="E44" s="70" t="s">
        <v>23</v>
      </c>
      <c r="F44" s="70"/>
      <c r="G44" s="55" t="s">
        <v>122</v>
      </c>
      <c r="H44" s="72">
        <f>IFERROR(IF(OR(LEN(E44)=0,LEN(INDEX( scale[], MATCH(G44,scalename,0),3))=0),"",INDEX( scale[], MATCH(G44,scalename,0),3)),"")</f>
        <v>3</v>
      </c>
      <c r="I44" s="211"/>
      <c r="J44" s="213"/>
      <c r="K44" s="86"/>
    </row>
    <row r="45" spans="2:19" ht="24.95" customHeight="1">
      <c r="B45" s="78"/>
      <c r="C45" s="71" t="str">
        <f>IF(LEN(E45)&gt;0,"2." &amp; COUNTA($E$43:E45),"")</f>
        <v>2.3</v>
      </c>
      <c r="D45" s="64"/>
      <c r="E45" s="70" t="s">
        <v>24</v>
      </c>
      <c r="F45" s="70"/>
      <c r="G45" s="55" t="s">
        <v>71</v>
      </c>
      <c r="H45" s="72">
        <f>IFERROR(IF(OR(LEN(E45)=0,LEN(INDEX( scale[], MATCH(G45,scalename,0),3))=0),"",INDEX( scale[], MATCH(G45,scalename,0),3)),"")</f>
        <v>1</v>
      </c>
      <c r="I45" s="211"/>
      <c r="J45" s="213"/>
      <c r="K45" s="86"/>
    </row>
    <row r="46" spans="2:19" ht="24.95" customHeight="1">
      <c r="B46" s="78"/>
      <c r="C46" s="71" t="str">
        <f>IF(LEN(E46)&gt;0,"2." &amp; COUNTA($E$43:E46),"")</f>
        <v>2.4</v>
      </c>
      <c r="D46" s="64"/>
      <c r="E46" s="70" t="s">
        <v>25</v>
      </c>
      <c r="F46" s="70"/>
      <c r="G46" s="55" t="s">
        <v>121</v>
      </c>
      <c r="H46" s="72">
        <f>IFERROR(IF(OR(LEN(E46)=0,LEN(INDEX( scale[], MATCH(G46,scalename,0),3))=0),"",INDEX( scale[], MATCH(G46,scalename,0),3)),"")</f>
        <v>2</v>
      </c>
      <c r="I46" s="211"/>
      <c r="J46" s="213"/>
      <c r="K46" s="86"/>
    </row>
    <row r="47" spans="2:19" ht="24.95" customHeight="1">
      <c r="B47" s="78"/>
      <c r="C47" s="71" t="str">
        <f>IF(LEN(E47)&gt;0,"2." &amp; COUNTA($E$43:E47),"")</f>
        <v>2.5</v>
      </c>
      <c r="D47" s="64"/>
      <c r="E47" s="70" t="s">
        <v>26</v>
      </c>
      <c r="F47" s="70"/>
      <c r="G47" s="55" t="s">
        <v>71</v>
      </c>
      <c r="H47" s="72">
        <f>IFERROR(IF(OR(LEN(E47)=0,LEN(INDEX( scale[], MATCH(G47,scalename,0),3))=0),"",INDEX( scale[], MATCH(G47,scalename,0),3)),"")</f>
        <v>1</v>
      </c>
      <c r="I47" s="211"/>
      <c r="J47" s="213"/>
      <c r="K47" s="86"/>
    </row>
    <row r="48" spans="2:19" ht="24.95" customHeight="1">
      <c r="B48" s="78"/>
      <c r="C48" s="71" t="str">
        <f>IF(LEN(E48)&gt;0,"2." &amp; COUNTA($E$43:E48),"")</f>
        <v>2.6</v>
      </c>
      <c r="D48" s="64"/>
      <c r="E48" s="70" t="s">
        <v>27</v>
      </c>
      <c r="F48" s="70"/>
      <c r="G48" s="55" t="s">
        <v>71</v>
      </c>
      <c r="H48" s="72">
        <f>IFERROR(IF(OR(LEN(E48)=0,LEN(INDEX( scale[], MATCH(G48,scalename,0),3))=0),"",INDEX( scale[], MATCH(G48,scalename,0),3)),"")</f>
        <v>1</v>
      </c>
      <c r="I48" s="211"/>
      <c r="J48" s="213"/>
      <c r="K48" s="86"/>
    </row>
    <row r="49" spans="2:11" ht="24.95" customHeight="1">
      <c r="B49" s="78"/>
      <c r="C49" s="217"/>
      <c r="D49" s="218"/>
      <c r="E49" s="219"/>
      <c r="F49" s="219"/>
      <c r="G49" s="220"/>
      <c r="H49" s="220"/>
      <c r="I49" s="212"/>
      <c r="J49" s="213"/>
      <c r="K49" s="86"/>
    </row>
    <row r="50" spans="2:11" ht="24.95" customHeight="1">
      <c r="B50" s="78"/>
      <c r="C50" s="217"/>
      <c r="D50" s="218"/>
      <c r="E50" s="219"/>
      <c r="F50" s="219"/>
      <c r="G50" s="220"/>
      <c r="H50" s="220"/>
      <c r="I50" s="212"/>
      <c r="J50" s="213"/>
      <c r="K50" s="86"/>
    </row>
    <row r="51" spans="2:11" ht="24.95" hidden="1" customHeight="1" outlineLevel="1">
      <c r="B51" s="78"/>
      <c r="C51" s="217"/>
      <c r="D51" s="218"/>
      <c r="E51" s="219"/>
      <c r="F51" s="219"/>
      <c r="G51" s="220"/>
      <c r="H51" s="221"/>
      <c r="I51" s="212"/>
      <c r="J51" s="213"/>
      <c r="K51" s="86"/>
    </row>
    <row r="52" spans="2:11" ht="24.95" hidden="1" customHeight="1" outlineLevel="1">
      <c r="B52" s="78"/>
      <c r="C52" s="217"/>
      <c r="D52" s="218"/>
      <c r="E52" s="219"/>
      <c r="F52" s="219"/>
      <c r="G52" s="220"/>
      <c r="H52" s="221"/>
      <c r="I52" s="212"/>
      <c r="J52" s="213"/>
      <c r="K52" s="86"/>
    </row>
    <row r="53" spans="2:11" ht="24.95" hidden="1" customHeight="1" outlineLevel="1">
      <c r="B53" s="78"/>
      <c r="C53" s="217"/>
      <c r="D53" s="218"/>
      <c r="E53" s="219"/>
      <c r="F53" s="219"/>
      <c r="G53" s="220"/>
      <c r="H53" s="221"/>
      <c r="I53" s="212"/>
      <c r="J53" s="213"/>
      <c r="K53" s="86"/>
    </row>
    <row r="54" spans="2:11" ht="24.95" hidden="1" customHeight="1" outlineLevel="1">
      <c r="B54" s="78"/>
      <c r="C54" s="217"/>
      <c r="D54" s="218"/>
      <c r="E54" s="219"/>
      <c r="F54" s="219"/>
      <c r="G54" s="220"/>
      <c r="H54" s="221"/>
      <c r="I54" s="212"/>
      <c r="J54" s="213"/>
      <c r="K54" s="86"/>
    </row>
    <row r="55" spans="2:11" ht="24.95" hidden="1" customHeight="1" outlineLevel="1">
      <c r="B55" s="78"/>
      <c r="C55" s="217"/>
      <c r="D55" s="218"/>
      <c r="E55" s="219"/>
      <c r="F55" s="219"/>
      <c r="G55" s="220"/>
      <c r="H55" s="221"/>
      <c r="I55" s="212"/>
      <c r="J55" s="213"/>
      <c r="K55" s="86"/>
    </row>
    <row r="56" spans="2:11" ht="24.95" hidden="1" customHeight="1" outlineLevel="1">
      <c r="B56" s="78"/>
      <c r="C56" s="217"/>
      <c r="D56" s="218"/>
      <c r="E56" s="219"/>
      <c r="F56" s="219"/>
      <c r="G56" s="220"/>
      <c r="H56" s="221"/>
      <c r="I56" s="212"/>
      <c r="J56" s="213"/>
      <c r="K56" s="86"/>
    </row>
    <row r="57" spans="2:11" ht="24.95" hidden="1" customHeight="1" outlineLevel="1">
      <c r="B57" s="78"/>
      <c r="C57" s="217"/>
      <c r="D57" s="218"/>
      <c r="E57" s="219"/>
      <c r="F57" s="219"/>
      <c r="G57" s="220"/>
      <c r="H57" s="221"/>
      <c r="I57" s="212"/>
      <c r="J57" s="213"/>
      <c r="K57" s="86"/>
    </row>
    <row r="58" spans="2:11" ht="24.95" hidden="1" customHeight="1" outlineLevel="1">
      <c r="B58" s="78"/>
      <c r="C58" s="217"/>
      <c r="D58" s="218"/>
      <c r="E58" s="219"/>
      <c r="F58" s="219"/>
      <c r="G58" s="220"/>
      <c r="H58" s="221"/>
      <c r="I58" s="212"/>
      <c r="J58" s="213"/>
      <c r="K58" s="86"/>
    </row>
    <row r="59" spans="2:11" ht="24.95" hidden="1" customHeight="1" outlineLevel="1">
      <c r="B59" s="78"/>
      <c r="C59" s="217"/>
      <c r="D59" s="218"/>
      <c r="E59" s="219"/>
      <c r="F59" s="219"/>
      <c r="G59" s="220"/>
      <c r="H59" s="221"/>
      <c r="I59" s="212"/>
      <c r="J59" s="213"/>
      <c r="K59" s="86"/>
    </row>
    <row r="60" spans="2:11" ht="24.95" hidden="1" customHeight="1" outlineLevel="1">
      <c r="B60" s="78"/>
      <c r="C60" s="217"/>
      <c r="D60" s="218"/>
      <c r="E60" s="219"/>
      <c r="F60" s="219"/>
      <c r="G60" s="220"/>
      <c r="H60" s="221"/>
      <c r="I60" s="212"/>
      <c r="J60" s="213"/>
      <c r="K60" s="86"/>
    </row>
    <row r="61" spans="2:11" ht="24.95" hidden="1" customHeight="1" outlineLevel="1">
      <c r="B61" s="78"/>
      <c r="C61" s="217"/>
      <c r="D61" s="218"/>
      <c r="E61" s="219"/>
      <c r="F61" s="219"/>
      <c r="G61" s="220"/>
      <c r="H61" s="221"/>
      <c r="I61" s="212"/>
      <c r="J61" s="213"/>
      <c r="K61" s="86"/>
    </row>
    <row r="62" spans="2:11" ht="24.95" hidden="1" customHeight="1" outlineLevel="1">
      <c r="B62" s="78"/>
      <c r="C62" s="217"/>
      <c r="D62" s="218"/>
      <c r="E62" s="219"/>
      <c r="F62" s="219"/>
      <c r="G62" s="220"/>
      <c r="H62" s="221"/>
      <c r="I62" s="212"/>
      <c r="J62" s="213"/>
      <c r="K62" s="86"/>
    </row>
    <row r="63" spans="2:11" ht="24.95" hidden="1" customHeight="1" outlineLevel="1">
      <c r="B63" s="78"/>
      <c r="C63" s="217"/>
      <c r="D63" s="218"/>
      <c r="E63" s="219"/>
      <c r="F63" s="219"/>
      <c r="G63" s="220"/>
      <c r="H63" s="221"/>
      <c r="I63" s="212"/>
      <c r="J63" s="213"/>
      <c r="K63" s="86"/>
    </row>
    <row r="64" spans="2:11" ht="24.95" hidden="1" customHeight="1" outlineLevel="1">
      <c r="B64" s="78"/>
      <c r="C64" s="217"/>
      <c r="D64" s="218"/>
      <c r="E64" s="219"/>
      <c r="F64" s="219"/>
      <c r="G64" s="220"/>
      <c r="H64" s="221"/>
      <c r="I64" s="212"/>
      <c r="J64" s="213"/>
      <c r="K64" s="86"/>
    </row>
    <row r="65" spans="2:14" ht="24.95" hidden="1" customHeight="1" outlineLevel="1">
      <c r="B65" s="78"/>
      <c r="C65" s="217"/>
      <c r="D65" s="218"/>
      <c r="E65" s="219"/>
      <c r="F65" s="219"/>
      <c r="G65" s="220"/>
      <c r="H65" s="221"/>
      <c r="I65" s="212"/>
      <c r="J65" s="213"/>
      <c r="K65" s="86"/>
    </row>
    <row r="66" spans="2:14" ht="24.95" hidden="1" customHeight="1" outlineLevel="1">
      <c r="B66" s="78"/>
      <c r="C66" s="217"/>
      <c r="D66" s="218"/>
      <c r="E66" s="219"/>
      <c r="F66" s="219"/>
      <c r="G66" s="220"/>
      <c r="H66" s="221"/>
      <c r="I66" s="212"/>
      <c r="J66" s="213"/>
      <c r="K66" s="86"/>
    </row>
    <row r="67" spans="2:14" ht="24.95" hidden="1" customHeight="1" outlineLevel="1">
      <c r="B67" s="78"/>
      <c r="C67" s="217"/>
      <c r="D67" s="218"/>
      <c r="E67" s="219"/>
      <c r="F67" s="219"/>
      <c r="G67" s="220"/>
      <c r="H67" s="220"/>
      <c r="I67" s="212"/>
      <c r="J67" s="213"/>
      <c r="K67" s="86"/>
    </row>
    <row r="68" spans="2:14" ht="15" customHeight="1" collapsed="1">
      <c r="B68" s="92"/>
      <c r="C68" s="93"/>
      <c r="D68" s="93"/>
      <c r="E68" s="93"/>
      <c r="F68" s="93"/>
      <c r="G68" s="93"/>
      <c r="H68" s="93"/>
      <c r="I68" s="93"/>
      <c r="J68" s="93"/>
      <c r="K68" s="94"/>
    </row>
    <row r="69" spans="2:14" ht="26.1" customHeight="1">
      <c r="B69" s="78"/>
      <c r="C69" s="95" t="s">
        <v>290</v>
      </c>
      <c r="D69" s="112" t="s">
        <v>130</v>
      </c>
      <c r="E69" s="58" t="s">
        <v>92</v>
      </c>
      <c r="F69" s="58" t="s">
        <v>39</v>
      </c>
      <c r="G69" s="59" t="s">
        <v>34</v>
      </c>
      <c r="H69" s="59" t="s">
        <v>69</v>
      </c>
      <c r="I69" s="60" t="s">
        <v>147</v>
      </c>
      <c r="J69" s="61" t="s">
        <v>44</v>
      </c>
      <c r="K69" s="86"/>
    </row>
    <row r="70" spans="2:14" ht="24.95" customHeight="1">
      <c r="B70" s="78"/>
      <c r="C70" s="71" t="str">
        <f>IF(LEN(E70)&gt;0,"3." &amp; COUNTA($E$70:E70),"")</f>
        <v>3.1</v>
      </c>
      <c r="D70" s="63"/>
      <c r="E70" s="70" t="s">
        <v>28</v>
      </c>
      <c r="F70" s="70"/>
      <c r="G70" s="55" t="s">
        <v>121</v>
      </c>
      <c r="H70" s="72">
        <f>IFERROR(IF(OR(LEN(E70)=0,LEN(INDEX( scale[], MATCH(G70,scalename,0),3))=0),"",INDEX( scale[], MATCH(G70,scalename,0),3)),"")</f>
        <v>2</v>
      </c>
      <c r="I70" s="211">
        <f>SUM(H70:H75)</f>
        <v>17</v>
      </c>
      <c r="J70" s="213">
        <f>IFERROR(SUM(H70:H75)/(maxscore*(COUNT(H70:H75))),"")</f>
        <v>0.68</v>
      </c>
      <c r="K70" s="86"/>
    </row>
    <row r="71" spans="2:14" ht="24.95" customHeight="1">
      <c r="B71" s="78"/>
      <c r="C71" s="71" t="str">
        <f>IF(LEN(E71)&gt;0,"3." &amp; COUNTA($E$70:E71),"")</f>
        <v>3.2</v>
      </c>
      <c r="D71" s="64"/>
      <c r="E71" s="70" t="s">
        <v>29</v>
      </c>
      <c r="F71" s="70"/>
      <c r="G71" s="55" t="s">
        <v>73</v>
      </c>
      <c r="H71" s="72">
        <f>IFERROR(IF(OR(LEN(E71)=0,LEN(INDEX( scale[], MATCH(G71,scalename,0),3))=0),"",INDEX( scale[], MATCH(G71,scalename,0),3)),"")</f>
        <v>4</v>
      </c>
      <c r="I71" s="211"/>
      <c r="J71" s="213"/>
      <c r="K71" s="86"/>
    </row>
    <row r="72" spans="2:14" ht="24.95" customHeight="1">
      <c r="B72" s="78"/>
      <c r="C72" s="71" t="str">
        <f>IF(LEN(E72)&gt;0,"3." &amp; COUNTA($E$70:E72),"")</f>
        <v>3.3</v>
      </c>
      <c r="D72" s="64"/>
      <c r="E72" s="70" t="s">
        <v>30</v>
      </c>
      <c r="F72" s="70"/>
      <c r="G72" s="55" t="s">
        <v>73</v>
      </c>
      <c r="H72" s="72">
        <f>IFERROR(IF(OR(LEN(E72)=0,LEN(INDEX( scale[], MATCH(G72,scalename,0),3))=0),"",INDEX( scale[], MATCH(G72,scalename,0),3)),"")</f>
        <v>4</v>
      </c>
      <c r="I72" s="211"/>
      <c r="J72" s="213"/>
      <c r="K72" s="86"/>
    </row>
    <row r="73" spans="2:14" ht="24.95" customHeight="1">
      <c r="B73" s="78"/>
      <c r="C73" s="71" t="str">
        <f>IF(LEN(E73)&gt;0,"3." &amp; COUNTA($E$70:E73),"")</f>
        <v>3.4</v>
      </c>
      <c r="D73" s="64"/>
      <c r="E73" s="70" t="s">
        <v>31</v>
      </c>
      <c r="F73" s="70"/>
      <c r="G73" s="55" t="s">
        <v>70</v>
      </c>
      <c r="H73" s="72">
        <f>IFERROR(IF(OR(LEN(E73)=0,LEN(INDEX( scale[], MATCH(G73,scalename,0),3))=0),"",INDEX( scale[], MATCH(G73,scalename,0),3)),"")</f>
        <v>5</v>
      </c>
      <c r="I73" s="211"/>
      <c r="J73" s="213"/>
      <c r="K73" s="86"/>
      <c r="L73" s="53"/>
      <c r="M73" s="53"/>
      <c r="N73" s="53"/>
    </row>
    <row r="74" spans="2:14" ht="24.95" customHeight="1">
      <c r="B74" s="78"/>
      <c r="C74" s="71" t="str">
        <f>IF(LEN(E74)&gt;0,"3." &amp; COUNTA($E$70:E74),"")</f>
        <v>3.5</v>
      </c>
      <c r="D74" s="64"/>
      <c r="E74" s="70" t="s">
        <v>32</v>
      </c>
      <c r="F74" s="70"/>
      <c r="G74" s="55" t="s">
        <v>38</v>
      </c>
      <c r="H74" s="72" t="str">
        <f>IFERROR(IF(OR(LEN(E74)=0,LEN(INDEX( scale[], MATCH(G74,scalename,0),3))=0),"",INDEX( scale[], MATCH(G74,scalename,0),3)),"")</f>
        <v/>
      </c>
      <c r="I74" s="211"/>
      <c r="J74" s="213"/>
      <c r="K74" s="86"/>
    </row>
    <row r="75" spans="2:14" ht="24.95" customHeight="1">
      <c r="B75" s="78"/>
      <c r="C75" s="71" t="str">
        <f>IF(LEN(E75)&gt;0,"3." &amp; COUNTA($E$70:E75),"")</f>
        <v>3.6</v>
      </c>
      <c r="D75" s="64"/>
      <c r="E75" s="70" t="s">
        <v>33</v>
      </c>
      <c r="F75" s="70"/>
      <c r="G75" s="55" t="s">
        <v>121</v>
      </c>
      <c r="H75" s="72">
        <f>IFERROR(IF(OR(LEN(E75)=0,LEN(INDEX( scale[], MATCH(G75,scalename,0),3))=0),"",INDEX( scale[], MATCH(G75,scalename,0),3)),"")</f>
        <v>2</v>
      </c>
      <c r="I75" s="211"/>
      <c r="J75" s="213"/>
      <c r="K75" s="86"/>
    </row>
    <row r="76" spans="2:14" ht="24.95" customHeight="1">
      <c r="B76" s="78"/>
      <c r="C76" s="217"/>
      <c r="D76" s="218"/>
      <c r="E76" s="219"/>
      <c r="F76" s="219"/>
      <c r="G76" s="220"/>
      <c r="H76" s="220"/>
      <c r="I76" s="212"/>
      <c r="J76" s="213"/>
      <c r="K76" s="86"/>
    </row>
    <row r="77" spans="2:14" ht="24.95" customHeight="1">
      <c r="B77" s="78"/>
      <c r="C77" s="217"/>
      <c r="D77" s="218"/>
      <c r="E77" s="219"/>
      <c r="F77" s="219"/>
      <c r="G77" s="220"/>
      <c r="H77" s="220"/>
      <c r="I77" s="212"/>
      <c r="J77" s="213"/>
      <c r="K77" s="86"/>
    </row>
    <row r="78" spans="2:14" ht="24.95" hidden="1" customHeight="1" outlineLevel="1">
      <c r="B78" s="78"/>
      <c r="C78" s="217"/>
      <c r="D78" s="218"/>
      <c r="E78" s="219"/>
      <c r="F78" s="219"/>
      <c r="G78" s="220"/>
      <c r="H78" s="221"/>
      <c r="I78" s="212"/>
      <c r="J78" s="213"/>
      <c r="K78" s="86"/>
    </row>
    <row r="79" spans="2:14" ht="24.95" hidden="1" customHeight="1" outlineLevel="1">
      <c r="B79" s="78"/>
      <c r="C79" s="217"/>
      <c r="D79" s="218"/>
      <c r="E79" s="219"/>
      <c r="F79" s="219"/>
      <c r="G79" s="220"/>
      <c r="H79" s="221"/>
      <c r="I79" s="212"/>
      <c r="J79" s="213"/>
      <c r="K79" s="86"/>
    </row>
    <row r="80" spans="2:14" ht="24.95" hidden="1" customHeight="1" outlineLevel="1">
      <c r="B80" s="78"/>
      <c r="C80" s="217"/>
      <c r="D80" s="218"/>
      <c r="E80" s="219"/>
      <c r="F80" s="219"/>
      <c r="G80" s="220"/>
      <c r="H80" s="221"/>
      <c r="I80" s="212"/>
      <c r="J80" s="213"/>
      <c r="K80" s="86"/>
    </row>
    <row r="81" spans="2:11" ht="24.95" hidden="1" customHeight="1" outlineLevel="1">
      <c r="B81" s="78"/>
      <c r="C81" s="217"/>
      <c r="D81" s="218"/>
      <c r="E81" s="219"/>
      <c r="F81" s="219"/>
      <c r="G81" s="220"/>
      <c r="H81" s="221"/>
      <c r="I81" s="212"/>
      <c r="J81" s="213"/>
      <c r="K81" s="86"/>
    </row>
    <row r="82" spans="2:11" ht="24.95" hidden="1" customHeight="1" outlineLevel="1">
      <c r="B82" s="78"/>
      <c r="C82" s="217"/>
      <c r="D82" s="218"/>
      <c r="E82" s="219"/>
      <c r="F82" s="219"/>
      <c r="G82" s="220"/>
      <c r="H82" s="221"/>
      <c r="I82" s="212"/>
      <c r="J82" s="213"/>
      <c r="K82" s="86"/>
    </row>
    <row r="83" spans="2:11" ht="24.95" hidden="1" customHeight="1" outlineLevel="1">
      <c r="B83" s="78"/>
      <c r="C83" s="217"/>
      <c r="D83" s="218"/>
      <c r="E83" s="219"/>
      <c r="F83" s="219"/>
      <c r="G83" s="220"/>
      <c r="H83" s="221"/>
      <c r="I83" s="212"/>
      <c r="J83" s="213"/>
      <c r="K83" s="86"/>
    </row>
    <row r="84" spans="2:11" ht="24.95" hidden="1" customHeight="1" outlineLevel="1">
      <c r="B84" s="78"/>
      <c r="C84" s="217"/>
      <c r="D84" s="218"/>
      <c r="E84" s="219"/>
      <c r="F84" s="219"/>
      <c r="G84" s="220"/>
      <c r="H84" s="221"/>
      <c r="I84" s="212"/>
      <c r="J84" s="213"/>
      <c r="K84" s="86"/>
    </row>
    <row r="85" spans="2:11" ht="24.95" hidden="1" customHeight="1" outlineLevel="1">
      <c r="B85" s="78"/>
      <c r="C85" s="217"/>
      <c r="D85" s="218"/>
      <c r="E85" s="219"/>
      <c r="F85" s="219"/>
      <c r="G85" s="220"/>
      <c r="H85" s="221"/>
      <c r="I85" s="212"/>
      <c r="J85" s="213"/>
      <c r="K85" s="86"/>
    </row>
    <row r="86" spans="2:11" ht="24.95" hidden="1" customHeight="1" outlineLevel="1">
      <c r="B86" s="78"/>
      <c r="C86" s="217"/>
      <c r="D86" s="218"/>
      <c r="E86" s="219"/>
      <c r="F86" s="219"/>
      <c r="G86" s="220"/>
      <c r="H86" s="221"/>
      <c r="I86" s="212"/>
      <c r="J86" s="213"/>
      <c r="K86" s="86"/>
    </row>
    <row r="87" spans="2:11" ht="24.95" hidden="1" customHeight="1" outlineLevel="1">
      <c r="B87" s="78"/>
      <c r="C87" s="217"/>
      <c r="D87" s="218"/>
      <c r="E87" s="219"/>
      <c r="F87" s="219"/>
      <c r="G87" s="220"/>
      <c r="H87" s="221"/>
      <c r="I87" s="212"/>
      <c r="J87" s="213"/>
      <c r="K87" s="86"/>
    </row>
    <row r="88" spans="2:11" ht="24.95" hidden="1" customHeight="1" outlineLevel="1">
      <c r="B88" s="78"/>
      <c r="C88" s="217"/>
      <c r="D88" s="218"/>
      <c r="E88" s="219"/>
      <c r="F88" s="219"/>
      <c r="G88" s="220"/>
      <c r="H88" s="221"/>
      <c r="I88" s="212"/>
      <c r="J88" s="213"/>
      <c r="K88" s="86"/>
    </row>
    <row r="89" spans="2:11" ht="24.95" hidden="1" customHeight="1" outlineLevel="1">
      <c r="B89" s="78"/>
      <c r="C89" s="217"/>
      <c r="D89" s="218"/>
      <c r="E89" s="219"/>
      <c r="F89" s="219"/>
      <c r="G89" s="220"/>
      <c r="H89" s="221"/>
      <c r="I89" s="212"/>
      <c r="J89" s="213"/>
      <c r="K89" s="86"/>
    </row>
    <row r="90" spans="2:11" ht="24.95" hidden="1" customHeight="1" outlineLevel="1">
      <c r="B90" s="78"/>
      <c r="C90" s="217"/>
      <c r="D90" s="218"/>
      <c r="E90" s="219"/>
      <c r="F90" s="219"/>
      <c r="G90" s="220"/>
      <c r="H90" s="221"/>
      <c r="I90" s="212"/>
      <c r="J90" s="213"/>
      <c r="K90" s="86"/>
    </row>
    <row r="91" spans="2:11" ht="24.95" hidden="1" customHeight="1" outlineLevel="1">
      <c r="B91" s="78"/>
      <c r="C91" s="217"/>
      <c r="D91" s="218"/>
      <c r="E91" s="219"/>
      <c r="F91" s="219"/>
      <c r="G91" s="220"/>
      <c r="H91" s="221"/>
      <c r="I91" s="212"/>
      <c r="J91" s="213"/>
      <c r="K91" s="86"/>
    </row>
    <row r="92" spans="2:11" ht="24.95" hidden="1" customHeight="1" outlineLevel="1">
      <c r="B92" s="78"/>
      <c r="C92" s="217"/>
      <c r="D92" s="218"/>
      <c r="E92" s="219"/>
      <c r="F92" s="219"/>
      <c r="G92" s="220"/>
      <c r="H92" s="221"/>
      <c r="I92" s="212"/>
      <c r="J92" s="213"/>
      <c r="K92" s="86"/>
    </row>
    <row r="93" spans="2:11" ht="24.95" hidden="1" customHeight="1" outlineLevel="1">
      <c r="B93" s="78"/>
      <c r="C93" s="217"/>
      <c r="D93" s="218"/>
      <c r="E93" s="219"/>
      <c r="F93" s="219"/>
      <c r="G93" s="220"/>
      <c r="H93" s="221"/>
      <c r="I93" s="212"/>
      <c r="J93" s="213"/>
      <c r="K93" s="86"/>
    </row>
    <row r="94" spans="2:11" ht="24.95" hidden="1" customHeight="1" outlineLevel="1">
      <c r="B94" s="78"/>
      <c r="C94" s="217"/>
      <c r="D94" s="218"/>
      <c r="E94" s="219"/>
      <c r="F94" s="219"/>
      <c r="G94" s="220"/>
      <c r="H94" s="220"/>
      <c r="I94" s="212"/>
      <c r="J94" s="213"/>
      <c r="K94" s="86"/>
    </row>
    <row r="95" spans="2:11" ht="15" customHeight="1" collapsed="1">
      <c r="B95" s="92"/>
      <c r="C95" s="93"/>
      <c r="D95" s="93"/>
      <c r="E95" s="93"/>
      <c r="F95" s="93"/>
      <c r="G95" s="93"/>
      <c r="H95" s="93"/>
      <c r="I95" s="93"/>
      <c r="J95" s="93"/>
      <c r="K95" s="94"/>
    </row>
    <row r="96" spans="2:11" ht="26.1" customHeight="1">
      <c r="B96" s="78"/>
      <c r="C96" s="198" t="s">
        <v>291</v>
      </c>
      <c r="D96" s="112" t="s">
        <v>130</v>
      </c>
      <c r="E96" s="58" t="s">
        <v>92</v>
      </c>
      <c r="F96" s="58" t="s">
        <v>39</v>
      </c>
      <c r="G96" s="59" t="s">
        <v>34</v>
      </c>
      <c r="H96" s="59" t="s">
        <v>69</v>
      </c>
      <c r="I96" s="60" t="s">
        <v>147</v>
      </c>
      <c r="J96" s="61" t="s">
        <v>44</v>
      </c>
      <c r="K96" s="86"/>
    </row>
    <row r="97" spans="2:11" ht="24.95" customHeight="1">
      <c r="B97" s="78"/>
      <c r="C97" s="71" t="str">
        <f>IF(LEN(E97)&gt;0,"4." &amp; COUNTA($E$97:E97),"")</f>
        <v>4.1</v>
      </c>
      <c r="D97" s="63"/>
      <c r="E97" s="70" t="s">
        <v>6</v>
      </c>
      <c r="F97" s="70"/>
      <c r="G97" s="55" t="s">
        <v>70</v>
      </c>
      <c r="H97" s="72">
        <f>IFERROR(IF(OR(LEN(E97)=0,LEN(INDEX( scale[], MATCH(G97,scalename,0),3))=0),"",INDEX( scale[], MATCH(G97,scalename,0),3)),"")</f>
        <v>5</v>
      </c>
      <c r="I97" s="211">
        <f>SUM(H97:H102)</f>
        <v>13</v>
      </c>
      <c r="J97" s="213">
        <f>IFERROR(SUM(H97:H102)/(maxscore*(COUNT(H97:H102))),"")</f>
        <v>0.65</v>
      </c>
      <c r="K97" s="86"/>
    </row>
    <row r="98" spans="2:11" ht="24.95" customHeight="1">
      <c r="B98" s="78"/>
      <c r="C98" s="71" t="str">
        <f>IF(LEN(E98)&gt;0,"4." &amp; COUNTA($E$97:E98),"")</f>
        <v>4.2</v>
      </c>
      <c r="D98" s="64"/>
      <c r="E98" s="70" t="s">
        <v>7</v>
      </c>
      <c r="F98" s="70"/>
      <c r="G98" s="55" t="s">
        <v>122</v>
      </c>
      <c r="H98" s="72">
        <f>IFERROR(IF(OR(LEN(E98)=0,LEN(INDEX( scale[], MATCH(G98,scalename,0),3))=0),"",INDEX( scale[], MATCH(G98,scalename,0),3)),"")</f>
        <v>3</v>
      </c>
      <c r="I98" s="211"/>
      <c r="J98" s="213"/>
      <c r="K98" s="86"/>
    </row>
    <row r="99" spans="2:11" ht="24.95" customHeight="1">
      <c r="B99" s="78"/>
      <c r="C99" s="71" t="str">
        <f>IF(LEN(E99)&gt;0,"4." &amp; COUNTA($E$97:E99),"")</f>
        <v>4.3</v>
      </c>
      <c r="D99" s="64"/>
      <c r="E99" s="70" t="s">
        <v>8</v>
      </c>
      <c r="F99" s="70"/>
      <c r="G99" s="55" t="s">
        <v>71</v>
      </c>
      <c r="H99" s="72">
        <f>IFERROR(IF(OR(LEN(E99)=0,LEN(INDEX( scale[], MATCH(G99,scalename,0),3))=0),"",INDEX( scale[], MATCH(G99,scalename,0),3)),"")</f>
        <v>1</v>
      </c>
      <c r="I99" s="211"/>
      <c r="J99" s="213"/>
      <c r="K99" s="86"/>
    </row>
    <row r="100" spans="2:11" ht="24.95" customHeight="1">
      <c r="B100" s="78"/>
      <c r="C100" s="71" t="str">
        <f>IF(LEN(E100)&gt;0,"4." &amp; COUNTA($E$97:E100),"")</f>
        <v>4.4</v>
      </c>
      <c r="D100" s="64"/>
      <c r="E100" s="70" t="s">
        <v>9</v>
      </c>
      <c r="F100" s="70"/>
      <c r="G100" s="55" t="s">
        <v>73</v>
      </c>
      <c r="H100" s="72">
        <f>IFERROR(IF(OR(LEN(E100)=0,LEN(INDEX( scale[], MATCH(G100,scalename,0),3))=0),"",INDEX( scale[], MATCH(G100,scalename,0),3)),"")</f>
        <v>4</v>
      </c>
      <c r="I100" s="211"/>
      <c r="J100" s="213"/>
      <c r="K100" s="86"/>
    </row>
    <row r="101" spans="2:11" ht="24.95" customHeight="1">
      <c r="B101" s="78"/>
      <c r="C101" s="71" t="str">
        <f>IF(LEN(E101)&gt;0,"4." &amp; COUNTA($E$97:E101),"")</f>
        <v>4.5</v>
      </c>
      <c r="D101" s="64"/>
      <c r="E101" s="70" t="s">
        <v>10</v>
      </c>
      <c r="F101" s="70"/>
      <c r="G101" s="55"/>
      <c r="H101" s="72" t="str">
        <f>IFERROR(IF(OR(LEN(E101)=0,LEN(INDEX( scale[], MATCH(G101,scalename,0),3))=0),"",INDEX( scale[], MATCH(G101,scalename,0),3)),"")</f>
        <v/>
      </c>
      <c r="I101" s="211"/>
      <c r="J101" s="213"/>
      <c r="K101" s="86"/>
    </row>
    <row r="102" spans="2:11" ht="24.95" customHeight="1">
      <c r="B102" s="78"/>
      <c r="C102" s="71" t="str">
        <f>IF(LEN(E102)&gt;0,"4." &amp; COUNTA($E$97:E102),"")</f>
        <v/>
      </c>
      <c r="D102" s="64"/>
      <c r="E102" s="70"/>
      <c r="F102" s="70"/>
      <c r="G102" s="55"/>
      <c r="H102" s="72" t="str">
        <f>IFERROR(IF(OR(LEN(E102)=0,LEN(INDEX( scale[], MATCH(G102,scalename,0),3))=0),"",INDEX( scale[], MATCH(G102,scalename,0),3)),"")</f>
        <v/>
      </c>
      <c r="I102" s="211"/>
      <c r="J102" s="213"/>
      <c r="K102" s="86"/>
    </row>
    <row r="103" spans="2:11" ht="24.95" customHeight="1">
      <c r="B103" s="78"/>
      <c r="C103" s="217"/>
      <c r="D103" s="218"/>
      <c r="E103" s="219"/>
      <c r="F103" s="219"/>
      <c r="G103" s="220"/>
      <c r="H103" s="220"/>
      <c r="I103" s="212"/>
      <c r="J103" s="213"/>
      <c r="K103" s="86"/>
    </row>
    <row r="104" spans="2:11" ht="24.95" customHeight="1">
      <c r="B104" s="78"/>
      <c r="C104" s="217"/>
      <c r="D104" s="218"/>
      <c r="E104" s="219"/>
      <c r="F104" s="219"/>
      <c r="G104" s="220"/>
      <c r="H104" s="220"/>
      <c r="I104" s="212"/>
      <c r="J104" s="213"/>
      <c r="K104" s="86"/>
    </row>
    <row r="105" spans="2:11" ht="24.95" hidden="1" customHeight="1" outlineLevel="1">
      <c r="B105" s="78"/>
      <c r="C105" s="217"/>
      <c r="D105" s="218"/>
      <c r="E105" s="219"/>
      <c r="F105" s="219"/>
      <c r="G105" s="220"/>
      <c r="H105" s="221"/>
      <c r="I105" s="212"/>
      <c r="J105" s="213"/>
      <c r="K105" s="86"/>
    </row>
    <row r="106" spans="2:11" ht="24.95" hidden="1" customHeight="1" outlineLevel="1">
      <c r="B106" s="78"/>
      <c r="C106" s="217"/>
      <c r="D106" s="218"/>
      <c r="E106" s="219"/>
      <c r="F106" s="219"/>
      <c r="G106" s="220"/>
      <c r="H106" s="221"/>
      <c r="I106" s="212"/>
      <c r="J106" s="213"/>
      <c r="K106" s="86"/>
    </row>
    <row r="107" spans="2:11" ht="24.95" hidden="1" customHeight="1" outlineLevel="1">
      <c r="B107" s="78"/>
      <c r="C107" s="217"/>
      <c r="D107" s="218"/>
      <c r="E107" s="219"/>
      <c r="F107" s="219"/>
      <c r="G107" s="220"/>
      <c r="H107" s="221"/>
      <c r="I107" s="212"/>
      <c r="J107" s="213"/>
      <c r="K107" s="86"/>
    </row>
    <row r="108" spans="2:11" ht="24.95" hidden="1" customHeight="1" outlineLevel="1">
      <c r="B108" s="78"/>
      <c r="C108" s="217"/>
      <c r="D108" s="218"/>
      <c r="E108" s="219"/>
      <c r="F108" s="219"/>
      <c r="G108" s="220"/>
      <c r="H108" s="221"/>
      <c r="I108" s="212"/>
      <c r="J108" s="213"/>
      <c r="K108" s="86"/>
    </row>
    <row r="109" spans="2:11" ht="24.95" hidden="1" customHeight="1" outlineLevel="1">
      <c r="B109" s="78"/>
      <c r="C109" s="217"/>
      <c r="D109" s="218"/>
      <c r="E109" s="219"/>
      <c r="F109" s="219"/>
      <c r="G109" s="220"/>
      <c r="H109" s="221"/>
      <c r="I109" s="212"/>
      <c r="J109" s="213"/>
      <c r="K109" s="86"/>
    </row>
    <row r="110" spans="2:11" ht="24.95" hidden="1" customHeight="1" outlineLevel="1">
      <c r="B110" s="78"/>
      <c r="C110" s="217"/>
      <c r="D110" s="218"/>
      <c r="E110" s="219"/>
      <c r="F110" s="219"/>
      <c r="G110" s="220"/>
      <c r="H110" s="221"/>
      <c r="I110" s="212"/>
      <c r="J110" s="213"/>
      <c r="K110" s="86"/>
    </row>
    <row r="111" spans="2:11" ht="24.95" hidden="1" customHeight="1" outlineLevel="1">
      <c r="B111" s="78"/>
      <c r="C111" s="217"/>
      <c r="D111" s="218"/>
      <c r="E111" s="219"/>
      <c r="F111" s="219"/>
      <c r="G111" s="220"/>
      <c r="H111" s="221"/>
      <c r="I111" s="212"/>
      <c r="J111" s="213"/>
      <c r="K111" s="86"/>
    </row>
    <row r="112" spans="2:11" ht="24.95" hidden="1" customHeight="1" outlineLevel="1">
      <c r="B112" s="78"/>
      <c r="C112" s="217"/>
      <c r="D112" s="218"/>
      <c r="E112" s="219"/>
      <c r="F112" s="219"/>
      <c r="G112" s="220"/>
      <c r="H112" s="221"/>
      <c r="I112" s="212"/>
      <c r="J112" s="213"/>
      <c r="K112" s="86"/>
    </row>
    <row r="113" spans="1:12" ht="24.95" hidden="1" customHeight="1" outlineLevel="1">
      <c r="B113" s="78"/>
      <c r="C113" s="217"/>
      <c r="D113" s="218"/>
      <c r="E113" s="219"/>
      <c r="F113" s="219"/>
      <c r="G113" s="220"/>
      <c r="H113" s="221"/>
      <c r="I113" s="212"/>
      <c r="J113" s="213"/>
      <c r="K113" s="86"/>
    </row>
    <row r="114" spans="1:12" ht="24.95" hidden="1" customHeight="1" outlineLevel="1">
      <c r="B114" s="78"/>
      <c r="C114" s="217"/>
      <c r="D114" s="218"/>
      <c r="E114" s="219"/>
      <c r="F114" s="219"/>
      <c r="G114" s="220"/>
      <c r="H114" s="221"/>
      <c r="I114" s="212"/>
      <c r="J114" s="213"/>
      <c r="K114" s="86"/>
    </row>
    <row r="115" spans="1:12" ht="24.95" hidden="1" customHeight="1" outlineLevel="1">
      <c r="B115" s="78"/>
      <c r="C115" s="217"/>
      <c r="D115" s="218"/>
      <c r="E115" s="219"/>
      <c r="F115" s="219"/>
      <c r="G115" s="220"/>
      <c r="H115" s="221"/>
      <c r="I115" s="212"/>
      <c r="J115" s="213"/>
      <c r="K115" s="86"/>
    </row>
    <row r="116" spans="1:12" ht="24.95" hidden="1" customHeight="1" outlineLevel="1">
      <c r="B116" s="78"/>
      <c r="C116" s="217"/>
      <c r="D116" s="218"/>
      <c r="E116" s="219"/>
      <c r="F116" s="219"/>
      <c r="G116" s="220"/>
      <c r="H116" s="221"/>
      <c r="I116" s="212"/>
      <c r="J116" s="213"/>
      <c r="K116" s="86"/>
    </row>
    <row r="117" spans="1:12" ht="24.95" hidden="1" customHeight="1" outlineLevel="1">
      <c r="B117" s="78"/>
      <c r="C117" s="217"/>
      <c r="D117" s="218"/>
      <c r="E117" s="219"/>
      <c r="F117" s="219"/>
      <c r="G117" s="220"/>
      <c r="H117" s="221"/>
      <c r="I117" s="212"/>
      <c r="J117" s="213"/>
      <c r="K117" s="86"/>
    </row>
    <row r="118" spans="1:12" ht="24.95" hidden="1" customHeight="1" outlineLevel="1">
      <c r="B118" s="78"/>
      <c r="C118" s="217"/>
      <c r="D118" s="218"/>
      <c r="E118" s="219"/>
      <c r="F118" s="219"/>
      <c r="G118" s="220"/>
      <c r="H118" s="221"/>
      <c r="I118" s="212"/>
      <c r="J118" s="213"/>
      <c r="K118" s="86"/>
    </row>
    <row r="119" spans="1:12" ht="24.95" hidden="1" customHeight="1" outlineLevel="1">
      <c r="B119" s="78"/>
      <c r="C119" s="217"/>
      <c r="D119" s="218"/>
      <c r="E119" s="219"/>
      <c r="F119" s="219"/>
      <c r="G119" s="220"/>
      <c r="H119" s="221"/>
      <c r="I119" s="212"/>
      <c r="J119" s="213"/>
      <c r="K119" s="86"/>
    </row>
    <row r="120" spans="1:12" ht="24.95" hidden="1" customHeight="1" outlineLevel="1">
      <c r="B120" s="78"/>
      <c r="C120" s="217"/>
      <c r="D120" s="218"/>
      <c r="E120" s="219"/>
      <c r="F120" s="219"/>
      <c r="G120" s="220"/>
      <c r="H120" s="221"/>
      <c r="I120" s="212"/>
      <c r="J120" s="213"/>
      <c r="K120" s="86"/>
    </row>
    <row r="121" spans="1:12" ht="24.95" hidden="1" customHeight="1" outlineLevel="1">
      <c r="B121" s="78"/>
      <c r="C121" s="217"/>
      <c r="D121" s="218"/>
      <c r="E121" s="219"/>
      <c r="F121" s="219"/>
      <c r="G121" s="220"/>
      <c r="H121" s="220"/>
      <c r="I121" s="212"/>
      <c r="J121" s="213"/>
      <c r="K121" s="86"/>
    </row>
    <row r="122" spans="1:12" ht="15" customHeight="1" collapsed="1">
      <c r="B122" s="92"/>
      <c r="C122" s="93"/>
      <c r="D122" s="93"/>
      <c r="E122" s="93"/>
      <c r="F122" s="93"/>
      <c r="G122" s="93"/>
      <c r="H122" s="93"/>
      <c r="I122" s="93"/>
      <c r="J122" s="93"/>
      <c r="K122" s="94"/>
    </row>
    <row r="123" spans="1:12" ht="26.1" customHeight="1">
      <c r="B123" s="78"/>
      <c r="C123" s="95" t="s">
        <v>292</v>
      </c>
      <c r="D123" s="62" t="s">
        <v>130</v>
      </c>
      <c r="E123" s="58" t="s">
        <v>92</v>
      </c>
      <c r="F123" s="58" t="s">
        <v>39</v>
      </c>
      <c r="G123" s="59" t="s">
        <v>34</v>
      </c>
      <c r="H123" s="59" t="s">
        <v>69</v>
      </c>
      <c r="I123" s="60" t="s">
        <v>147</v>
      </c>
      <c r="J123" s="61" t="s">
        <v>44</v>
      </c>
      <c r="K123" s="86"/>
    </row>
    <row r="124" spans="1:12" ht="24.95" customHeight="1">
      <c r="B124" s="78"/>
      <c r="C124" s="71" t="str">
        <f>IF(LEN(E124)&gt;0,"5." &amp; COUNTA($E$124:E124),"")</f>
        <v>5.1</v>
      </c>
      <c r="D124" s="63"/>
      <c r="E124" s="70" t="s">
        <v>11</v>
      </c>
      <c r="F124" s="70"/>
      <c r="G124" s="55" t="s">
        <v>122</v>
      </c>
      <c r="H124" s="72">
        <f>IFERROR(IF(OR(LEN(E124)=0,LEN(INDEX( scale[], MATCH(G124,scalename,0),3))=0),"",INDEX( scale[], MATCH(G124,scalename,0),3)),"")</f>
        <v>3</v>
      </c>
      <c r="I124" s="211">
        <f>SUM(H124:H129)</f>
        <v>7</v>
      </c>
      <c r="J124" s="213">
        <f>IFERROR(SUM(H124:H129)/(maxscore*(COUNT(H124:H129))),"")</f>
        <v>0.46666666666666667</v>
      </c>
      <c r="K124" s="86"/>
    </row>
    <row r="125" spans="1:12" ht="24.95" customHeight="1">
      <c r="B125" s="78"/>
      <c r="C125" s="71" t="str">
        <f>IF(LEN(E125)&gt;0,"5." &amp; COUNTA($E$124:E125),"")</f>
        <v>5.2</v>
      </c>
      <c r="D125" s="64"/>
      <c r="E125" s="70" t="s">
        <v>12</v>
      </c>
      <c r="F125" s="70"/>
      <c r="G125" s="55" t="s">
        <v>121</v>
      </c>
      <c r="H125" s="72">
        <f>IFERROR(IF(OR(LEN(E125)=0,LEN(INDEX( scale[], MATCH(G125,scalename,0),3))=0),"",INDEX( scale[], MATCH(G125,scalename,0),3)),"")</f>
        <v>2</v>
      </c>
      <c r="I125" s="211"/>
      <c r="J125" s="213"/>
      <c r="K125" s="86"/>
    </row>
    <row r="126" spans="1:12" ht="24.95" customHeight="1">
      <c r="B126" s="78"/>
      <c r="C126" s="71" t="str">
        <f>IF(LEN(E126)&gt;0,"5." &amp; COUNTA($E$124:E126),"")</f>
        <v>5.3</v>
      </c>
      <c r="D126" s="64"/>
      <c r="E126" s="70" t="s">
        <v>13</v>
      </c>
      <c r="F126" s="70"/>
      <c r="G126" s="55" t="s">
        <v>121</v>
      </c>
      <c r="H126" s="72">
        <f>IFERROR(IF(OR(LEN(E126)=0,LEN(INDEX( scale[], MATCH(G126,scalename,0),3))=0),"",INDEX( scale[], MATCH(G126,scalename,0),3)),"")</f>
        <v>2</v>
      </c>
      <c r="I126" s="211"/>
      <c r="J126" s="213"/>
      <c r="K126" s="86"/>
    </row>
    <row r="127" spans="1:12" ht="24.95" customHeight="1">
      <c r="B127" s="78"/>
      <c r="C127" s="71" t="str">
        <f>IF(LEN(E127)&gt;0,"5." &amp; COUNTA($E$124:E127),"")</f>
        <v/>
      </c>
      <c r="D127" s="64"/>
      <c r="E127" s="70"/>
      <c r="F127" s="70"/>
      <c r="G127" s="55"/>
      <c r="H127" s="72" t="str">
        <f>IFERROR(IF(OR(LEN(E127)=0,LEN(INDEX( scale[], MATCH(G127,scalename,0),3))=0),"",INDEX( scale[], MATCH(G127,scalename,0),3)),"")</f>
        <v/>
      </c>
      <c r="I127" s="211"/>
      <c r="J127" s="213"/>
      <c r="K127" s="86"/>
    </row>
    <row r="128" spans="1:12" ht="24.95" customHeight="1">
      <c r="A128" s="50"/>
      <c r="B128" s="80"/>
      <c r="C128" s="71" t="str">
        <f>IF(LEN(E128)&gt;0,"5." &amp; COUNTA($E$124:E128),"")</f>
        <v/>
      </c>
      <c r="D128" s="64"/>
      <c r="E128" s="70"/>
      <c r="F128" s="70"/>
      <c r="G128" s="55"/>
      <c r="H128" s="72" t="str">
        <f>IFERROR(IF(OR(LEN(E128)=0,LEN(INDEX( scale[], MATCH(G128,scalename,0),3))=0),"",INDEX( scale[], MATCH(G128,scalename,0),3)),"")</f>
        <v/>
      </c>
      <c r="I128" s="211"/>
      <c r="J128" s="213"/>
      <c r="K128" s="86"/>
      <c r="L128" s="50"/>
    </row>
    <row r="129" spans="1:12" ht="24.95" customHeight="1">
      <c r="A129" s="50"/>
      <c r="B129" s="80"/>
      <c r="C129" s="71" t="str">
        <f>IF(LEN(E129)&gt;0,"5." &amp; COUNTA($E$124:E129),"")</f>
        <v/>
      </c>
      <c r="D129" s="64"/>
      <c r="E129" s="70"/>
      <c r="F129" s="70"/>
      <c r="G129" s="55"/>
      <c r="H129" s="72" t="str">
        <f>IFERROR(IF(OR(LEN(E129)=0,LEN(INDEX( scale[], MATCH(G129,scalename,0),3))=0),"",INDEX( scale[], MATCH(G129,scalename,0),3)),"")</f>
        <v/>
      </c>
      <c r="I129" s="211"/>
      <c r="J129" s="213"/>
      <c r="K129" s="86"/>
      <c r="L129" s="50"/>
    </row>
    <row r="130" spans="1:12" ht="24.95" customHeight="1">
      <c r="A130" s="50"/>
      <c r="B130" s="80"/>
      <c r="C130" s="217"/>
      <c r="D130" s="218"/>
      <c r="E130" s="219"/>
      <c r="F130" s="219"/>
      <c r="G130" s="220"/>
      <c r="H130" s="220"/>
      <c r="I130" s="212"/>
      <c r="J130" s="213"/>
      <c r="K130" s="86"/>
      <c r="L130" s="50"/>
    </row>
    <row r="131" spans="1:12" ht="24.95" customHeight="1">
      <c r="A131" s="50"/>
      <c r="B131" s="80"/>
      <c r="C131" s="217"/>
      <c r="D131" s="218"/>
      <c r="E131" s="219"/>
      <c r="F131" s="219"/>
      <c r="G131" s="220"/>
      <c r="H131" s="220"/>
      <c r="I131" s="212"/>
      <c r="J131" s="213"/>
      <c r="K131" s="86"/>
      <c r="L131" s="50"/>
    </row>
    <row r="132" spans="1:12" ht="24.95" hidden="1" customHeight="1" outlineLevel="1">
      <c r="A132" s="50"/>
      <c r="B132" s="80"/>
      <c r="C132" s="217"/>
      <c r="D132" s="218"/>
      <c r="E132" s="219"/>
      <c r="F132" s="219"/>
      <c r="G132" s="220"/>
      <c r="H132" s="221"/>
      <c r="I132" s="212"/>
      <c r="J132" s="213"/>
      <c r="K132" s="86"/>
      <c r="L132" s="50"/>
    </row>
    <row r="133" spans="1:12" ht="24.95" hidden="1" customHeight="1" outlineLevel="1">
      <c r="A133" s="50"/>
      <c r="B133" s="80"/>
      <c r="C133" s="217"/>
      <c r="D133" s="218"/>
      <c r="E133" s="219"/>
      <c r="F133" s="219"/>
      <c r="G133" s="220"/>
      <c r="H133" s="221"/>
      <c r="I133" s="212"/>
      <c r="J133" s="213"/>
      <c r="K133" s="86"/>
      <c r="L133" s="50"/>
    </row>
    <row r="134" spans="1:12" ht="24.95" hidden="1" customHeight="1" outlineLevel="1">
      <c r="A134" s="50"/>
      <c r="B134" s="80"/>
      <c r="C134" s="217"/>
      <c r="D134" s="218"/>
      <c r="E134" s="219"/>
      <c r="F134" s="219"/>
      <c r="G134" s="220"/>
      <c r="H134" s="221"/>
      <c r="I134" s="212"/>
      <c r="J134" s="213"/>
      <c r="K134" s="86"/>
      <c r="L134" s="50"/>
    </row>
    <row r="135" spans="1:12" ht="24.95" hidden="1" customHeight="1" outlineLevel="1">
      <c r="A135" s="50"/>
      <c r="B135" s="80"/>
      <c r="C135" s="217"/>
      <c r="D135" s="218"/>
      <c r="E135" s="219"/>
      <c r="F135" s="219"/>
      <c r="G135" s="220"/>
      <c r="H135" s="221"/>
      <c r="I135" s="212"/>
      <c r="J135" s="213"/>
      <c r="K135" s="86"/>
      <c r="L135" s="50"/>
    </row>
    <row r="136" spans="1:12" ht="24.95" hidden="1" customHeight="1" outlineLevel="1">
      <c r="A136" s="50"/>
      <c r="B136" s="80"/>
      <c r="C136" s="217"/>
      <c r="D136" s="218"/>
      <c r="E136" s="219"/>
      <c r="F136" s="219"/>
      <c r="G136" s="220"/>
      <c r="H136" s="221"/>
      <c r="I136" s="212"/>
      <c r="J136" s="213"/>
      <c r="K136" s="86"/>
      <c r="L136" s="50"/>
    </row>
    <row r="137" spans="1:12" ht="24.95" hidden="1" customHeight="1" outlineLevel="1">
      <c r="A137" s="50"/>
      <c r="B137" s="80"/>
      <c r="C137" s="217"/>
      <c r="D137" s="218"/>
      <c r="E137" s="219"/>
      <c r="F137" s="219"/>
      <c r="G137" s="220"/>
      <c r="H137" s="221"/>
      <c r="I137" s="212"/>
      <c r="J137" s="213"/>
      <c r="K137" s="86"/>
      <c r="L137" s="50"/>
    </row>
    <row r="138" spans="1:12" ht="24.95" hidden="1" customHeight="1" outlineLevel="1">
      <c r="A138" s="50"/>
      <c r="B138" s="80"/>
      <c r="C138" s="217"/>
      <c r="D138" s="218"/>
      <c r="E138" s="219"/>
      <c r="F138" s="219"/>
      <c r="G138" s="220"/>
      <c r="H138" s="221"/>
      <c r="I138" s="212"/>
      <c r="J138" s="213"/>
      <c r="K138" s="86"/>
      <c r="L138" s="50"/>
    </row>
    <row r="139" spans="1:12" ht="24.95" hidden="1" customHeight="1" outlineLevel="1">
      <c r="A139" s="50"/>
      <c r="B139" s="80"/>
      <c r="C139" s="217"/>
      <c r="D139" s="218"/>
      <c r="E139" s="219"/>
      <c r="F139" s="219"/>
      <c r="G139" s="220"/>
      <c r="H139" s="221"/>
      <c r="I139" s="212"/>
      <c r="J139" s="213"/>
      <c r="K139" s="86"/>
      <c r="L139" s="50"/>
    </row>
    <row r="140" spans="1:12" ht="24.95" hidden="1" customHeight="1" outlineLevel="1">
      <c r="A140" s="50"/>
      <c r="B140" s="80"/>
      <c r="C140" s="217"/>
      <c r="D140" s="218"/>
      <c r="E140" s="219"/>
      <c r="F140" s="219"/>
      <c r="G140" s="220"/>
      <c r="H140" s="221"/>
      <c r="I140" s="212"/>
      <c r="J140" s="213"/>
      <c r="K140" s="86"/>
      <c r="L140" s="50"/>
    </row>
    <row r="141" spans="1:12" ht="24.95" hidden="1" customHeight="1" outlineLevel="1">
      <c r="A141" s="50"/>
      <c r="B141" s="80"/>
      <c r="C141" s="217"/>
      <c r="D141" s="218"/>
      <c r="E141" s="219"/>
      <c r="F141" s="219"/>
      <c r="G141" s="220"/>
      <c r="H141" s="221"/>
      <c r="I141" s="212"/>
      <c r="J141" s="213"/>
      <c r="K141" s="86"/>
      <c r="L141" s="50"/>
    </row>
    <row r="142" spans="1:12" ht="24.95" hidden="1" customHeight="1" outlineLevel="1">
      <c r="A142" s="50"/>
      <c r="B142" s="80"/>
      <c r="C142" s="217"/>
      <c r="D142" s="218"/>
      <c r="E142" s="219"/>
      <c r="F142" s="219"/>
      <c r="G142" s="220"/>
      <c r="H142" s="221"/>
      <c r="I142" s="212"/>
      <c r="J142" s="213"/>
      <c r="K142" s="86"/>
      <c r="L142" s="50"/>
    </row>
    <row r="143" spans="1:12" ht="24.95" hidden="1" customHeight="1" outlineLevel="1">
      <c r="A143" s="50"/>
      <c r="B143" s="80"/>
      <c r="C143" s="217"/>
      <c r="D143" s="218"/>
      <c r="E143" s="219"/>
      <c r="F143" s="219"/>
      <c r="G143" s="220"/>
      <c r="H143" s="221"/>
      <c r="I143" s="212"/>
      <c r="J143" s="213"/>
      <c r="K143" s="86"/>
      <c r="L143" s="50"/>
    </row>
    <row r="144" spans="1:12" ht="24.95" hidden="1" customHeight="1" outlineLevel="1">
      <c r="A144" s="50"/>
      <c r="B144" s="80"/>
      <c r="C144" s="217"/>
      <c r="D144" s="218"/>
      <c r="E144" s="219"/>
      <c r="F144" s="219"/>
      <c r="G144" s="220"/>
      <c r="H144" s="221"/>
      <c r="I144" s="212"/>
      <c r="J144" s="213"/>
      <c r="K144" s="86"/>
      <c r="L144" s="50"/>
    </row>
    <row r="145" spans="1:12" ht="24.95" hidden="1" customHeight="1" outlineLevel="1">
      <c r="A145" s="50"/>
      <c r="B145" s="80"/>
      <c r="C145" s="217"/>
      <c r="D145" s="218"/>
      <c r="E145" s="219"/>
      <c r="F145" s="219"/>
      <c r="G145" s="220"/>
      <c r="H145" s="221"/>
      <c r="I145" s="212"/>
      <c r="J145" s="213"/>
      <c r="K145" s="86"/>
      <c r="L145" s="50"/>
    </row>
    <row r="146" spans="1:12" ht="24.95" hidden="1" customHeight="1" outlineLevel="1">
      <c r="A146" s="50"/>
      <c r="B146" s="80"/>
      <c r="C146" s="217"/>
      <c r="D146" s="218"/>
      <c r="E146" s="219"/>
      <c r="F146" s="219"/>
      <c r="G146" s="220"/>
      <c r="H146" s="221"/>
      <c r="I146" s="212"/>
      <c r="J146" s="213"/>
      <c r="K146" s="86"/>
      <c r="L146" s="50"/>
    </row>
    <row r="147" spans="1:12" ht="24.95" hidden="1" customHeight="1" outlineLevel="1">
      <c r="A147" s="50"/>
      <c r="B147" s="80"/>
      <c r="C147" s="217"/>
      <c r="D147" s="218"/>
      <c r="E147" s="219"/>
      <c r="F147" s="219"/>
      <c r="G147" s="220"/>
      <c r="H147" s="221"/>
      <c r="I147" s="212"/>
      <c r="J147" s="213"/>
      <c r="K147" s="86"/>
      <c r="L147" s="50"/>
    </row>
    <row r="148" spans="1:12" ht="24.95" hidden="1" customHeight="1" outlineLevel="1">
      <c r="A148" s="50"/>
      <c r="B148" s="80"/>
      <c r="C148" s="217"/>
      <c r="D148" s="218"/>
      <c r="E148" s="219"/>
      <c r="F148" s="219"/>
      <c r="G148" s="220"/>
      <c r="H148" s="220"/>
      <c r="I148" s="212"/>
      <c r="J148" s="213"/>
      <c r="K148" s="86"/>
      <c r="L148" s="50"/>
    </row>
    <row r="149" spans="1:12" ht="15" customHeight="1" collapsed="1">
      <c r="A149" s="88"/>
      <c r="B149" s="89"/>
      <c r="C149" s="90"/>
      <c r="D149" s="90"/>
      <c r="E149" s="90"/>
      <c r="F149" s="90"/>
      <c r="G149" s="90"/>
      <c r="H149" s="90"/>
      <c r="I149" s="90"/>
      <c r="J149" s="90"/>
      <c r="K149" s="91"/>
      <c r="L149" s="88"/>
    </row>
  </sheetData>
  <sheetProtection algorithmName="SHA-512" hashValue="Qbis33OggmoDceuaggvn9eNhwtzjbsuz/xDWuMk5r8/qcgs6IQdVT/iygbOGFvrw1Y3sQitbI/44nqrhaGC/GQ==" saltValue="VajWwmIlI4CQInVgrtVyMw==" spinCount="100000" sheet="1" objects="1" scenarios="1" formatRows="0"/>
  <mergeCells count="11">
    <mergeCell ref="I97:I121"/>
    <mergeCell ref="J97:J121"/>
    <mergeCell ref="I124:I148"/>
    <mergeCell ref="J124:J148"/>
    <mergeCell ref="C7:J7"/>
    <mergeCell ref="I16:I40"/>
    <mergeCell ref="J16:J40"/>
    <mergeCell ref="I43:I67"/>
    <mergeCell ref="J43:J67"/>
    <mergeCell ref="I70:I94"/>
    <mergeCell ref="J70:J94"/>
  </mergeCells>
  <conditionalFormatting sqref="G15:H21 G42:H48 G69:H75 G96:H102 G123:H129">
    <cfRule type="expression" dxfId="270" priority="41">
      <formula>AND($H15=minScore,LEN($H15)&gt;0)</formula>
    </cfRule>
    <cfRule type="expression" dxfId="269" priority="42">
      <formula>AND($H15&lt;(maxscore/2),LEN($H15)&gt;0)</formula>
    </cfRule>
  </conditionalFormatting>
  <conditionalFormatting sqref="J13">
    <cfRule type="expression" dxfId="268" priority="21">
      <formula>AND(J13&gt;=color1,J13&lt;&gt;"")</formula>
    </cfRule>
    <cfRule type="expression" dxfId="267" priority="22">
      <formula>AND(J13&gt;=color2,J13&lt;&gt;"")</formula>
    </cfRule>
    <cfRule type="expression" dxfId="266" priority="23">
      <formula>AND(J13&gt;=color3,J13&lt;&gt;"")</formula>
    </cfRule>
    <cfRule type="expression" dxfId="265" priority="24">
      <formula>AND(J13&gt;=color4,J13&lt;&gt;"")</formula>
    </cfRule>
    <cfRule type="expression" dxfId="264" priority="25">
      <formula>AND(J13&lt;color5,J13&lt;&gt;"")</formula>
    </cfRule>
  </conditionalFormatting>
  <conditionalFormatting sqref="G22:H40">
    <cfRule type="expression" dxfId="39" priority="9">
      <formula>AND($H22=minScore,LEN($H22)&gt;0)</formula>
    </cfRule>
    <cfRule type="expression" dxfId="38" priority="10">
      <formula>AND($H22&lt;(maxscore/2),LEN($H22)&gt;0)</formula>
    </cfRule>
  </conditionalFormatting>
  <conditionalFormatting sqref="G49:H67">
    <cfRule type="expression" dxfId="37" priority="7">
      <formula>AND($H49=minScore,LEN($H49)&gt;0)</formula>
    </cfRule>
    <cfRule type="expression" dxfId="36" priority="8">
      <formula>AND($H49&lt;(maxscore/2),LEN($H49)&gt;0)</formula>
    </cfRule>
  </conditionalFormatting>
  <conditionalFormatting sqref="G76:H94">
    <cfRule type="expression" dxfId="35" priority="5">
      <formula>AND($H76=minScore,LEN($H76)&gt;0)</formula>
    </cfRule>
    <cfRule type="expression" dxfId="34" priority="6">
      <formula>AND($H76&lt;(maxscore/2),LEN($H76)&gt;0)</formula>
    </cfRule>
  </conditionalFormatting>
  <conditionalFormatting sqref="G103:H121">
    <cfRule type="expression" dxfId="33" priority="3">
      <formula>AND($H103=minScore,LEN($H103)&gt;0)</formula>
    </cfRule>
    <cfRule type="expression" dxfId="32" priority="4">
      <formula>AND($H103&lt;(maxscore/2),LEN($H103)&gt;0)</formula>
    </cfRule>
  </conditionalFormatting>
  <conditionalFormatting sqref="G130:H148">
    <cfRule type="expression" dxfId="31" priority="1">
      <formula>AND($H130=minScore,LEN($H130)&gt;0)</formula>
    </cfRule>
    <cfRule type="expression" dxfId="30" priority="2">
      <formula>AND($H130&lt;(maxscore/2),LEN($H130)&gt;0)</formula>
    </cfRule>
  </conditionalFormatting>
  <dataValidations count="5">
    <dataValidation type="date" operator="greaterThan" allowBlank="1" showInputMessage="1" showErrorMessage="1" errorTitle="Date format!" error="Please enter valid date format." sqref="C10" xr:uid="{6F0A0A67-5497-43DF-8821-E343B0F89219}">
      <formula1>40179</formula1>
    </dataValidation>
    <dataValidation type="list" allowBlank="1" showInputMessage="1" showErrorMessage="1" sqref="E12:E13" xr:uid="{09C31557-9C18-4479-8CAB-ED73DCABC26D}">
      <formula1>auditors2</formula1>
    </dataValidation>
    <dataValidation type="list" allowBlank="1" showInputMessage="1" showErrorMessage="1" sqref="C12" xr:uid="{5D862677-999A-45C8-9044-A2292F401466}">
      <formula1>"Month, Quarter"</formula1>
    </dataValidation>
    <dataValidation type="list" allowBlank="1" showInputMessage="1" showErrorMessage="1" sqref="E9" xr:uid="{BFB10444-CA4A-4507-A773-E14F91FC76C6}">
      <formula1>auditArea2</formula1>
    </dataValidation>
    <dataValidation type="list" allowBlank="1" showInputMessage="1" showErrorMessage="1" sqref="G70:G75 G97:G102 G16:G21 G43:G48 G124:G129" xr:uid="{9D285DF5-A9E9-4DCA-B020-7A51767324D0}">
      <formula1>scaleFilter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scale="59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8F93E-6B44-4EA0-B328-2A7AF29681F4}">
  <sheetPr codeName="Sheet7">
    <pageSetUpPr fitToPage="1"/>
  </sheetPr>
  <dimension ref="A1:S149"/>
  <sheetViews>
    <sheetView showGridLines="0" showRowColHeaders="0" workbookViewId="0">
      <pane ySplit="4" topLeftCell="A5" activePane="bottomLeft" state="frozen"/>
      <selection pane="bottomLeft" activeCell="A5" sqref="A5"/>
    </sheetView>
  </sheetViews>
  <sheetFormatPr defaultRowHeight="15" outlineLevelRow="1"/>
  <cols>
    <col min="1" max="2" width="3.7109375" style="49" customWidth="1"/>
    <col min="3" max="3" width="14.140625" style="49" bestFit="1" customWidth="1"/>
    <col min="4" max="4" width="15.7109375" style="54" customWidth="1"/>
    <col min="5" max="5" width="45.7109375" style="51" customWidth="1"/>
    <col min="6" max="6" width="40.7109375" style="51" customWidth="1"/>
    <col min="7" max="8" width="9.7109375" style="49" customWidth="1"/>
    <col min="9" max="9" width="10.7109375" style="49" customWidth="1"/>
    <col min="10" max="10" width="13.28515625" style="49" customWidth="1"/>
    <col min="11" max="11" width="3.7109375" style="49" customWidth="1"/>
    <col min="12" max="12" width="2.7109375" style="49" customWidth="1"/>
    <col min="13" max="13" width="10.5703125" style="49" bestFit="1" customWidth="1"/>
    <col min="14" max="14" width="8.7109375" style="49" customWidth="1"/>
    <col min="15" max="16384" width="9.140625" style="49"/>
  </cols>
  <sheetData>
    <row r="1" spans="1:18" s="1" customFormat="1" ht="6.75" customHeight="1">
      <c r="C1" s="2"/>
      <c r="F1" s="3"/>
      <c r="G1" s="3"/>
      <c r="H1" s="3"/>
      <c r="I1" s="3"/>
    </row>
    <row r="2" spans="1:18" s="4" customFormat="1" ht="20.100000000000001" customHeight="1">
      <c r="B2" s="30"/>
      <c r="C2" s="134" t="s">
        <v>239</v>
      </c>
      <c r="D2" s="5"/>
      <c r="E2" s="5"/>
      <c r="F2" s="16"/>
      <c r="G2" s="6"/>
      <c r="H2" s="6"/>
      <c r="I2" s="6"/>
      <c r="J2" s="6"/>
      <c r="K2" s="6"/>
      <c r="L2" s="8"/>
      <c r="M2" s="8"/>
      <c r="N2" s="8"/>
      <c r="O2" s="8"/>
      <c r="P2" s="8"/>
      <c r="Q2" s="8"/>
      <c r="R2" s="8"/>
    </row>
    <row r="3" spans="1:18" s="149" customFormat="1" ht="24" customHeight="1">
      <c r="B3" s="150"/>
      <c r="C3" s="151" t="s">
        <v>255</v>
      </c>
      <c r="D3" s="152"/>
      <c r="E3" s="152"/>
      <c r="F3" s="153"/>
      <c r="G3" s="154"/>
      <c r="H3" s="154"/>
      <c r="I3" s="154"/>
      <c r="J3" s="154"/>
      <c r="K3" s="154"/>
      <c r="L3" s="156"/>
      <c r="M3" s="156"/>
      <c r="N3" s="156"/>
      <c r="O3" s="156"/>
      <c r="P3" s="156"/>
      <c r="Q3" s="156"/>
      <c r="R3" s="156"/>
    </row>
    <row r="4" spans="1:18" s="1" customFormat="1" ht="4.9000000000000004" customHeight="1">
      <c r="A4" s="11"/>
      <c r="B4" s="11"/>
      <c r="C4" s="11"/>
      <c r="D4" s="11"/>
      <c r="E4" s="11"/>
      <c r="F4" s="17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1" customFormat="1" ht="4.9000000000000004" customHeight="1">
      <c r="A5" s="11"/>
      <c r="B5" s="11"/>
      <c r="C5" s="11"/>
      <c r="D5" s="11"/>
      <c r="E5" s="11"/>
      <c r="F5" s="17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ht="9.9499999999999993" customHeight="1">
      <c r="B6" s="73"/>
      <c r="C6" s="74"/>
      <c r="D6" s="75"/>
      <c r="E6" s="76"/>
      <c r="F6" s="76"/>
      <c r="G6" s="74"/>
      <c r="H6" s="74"/>
      <c r="I6" s="74"/>
      <c r="J6" s="74"/>
      <c r="K6" s="77"/>
    </row>
    <row r="7" spans="1:18" ht="23.25">
      <c r="B7" s="78"/>
      <c r="C7" s="208" t="str">
        <f>"5S " &amp; E9 &amp; " Area Audit"</f>
        <v>5S Manufacturing Area Audit</v>
      </c>
      <c r="D7" s="209"/>
      <c r="E7" s="209"/>
      <c r="F7" s="209"/>
      <c r="G7" s="209"/>
      <c r="H7" s="209"/>
      <c r="I7" s="209"/>
      <c r="J7" s="210"/>
      <c r="K7" s="86"/>
    </row>
    <row r="8" spans="1:18" ht="8.1" customHeight="1">
      <c r="B8" s="87"/>
      <c r="C8" s="85"/>
      <c r="D8" s="85"/>
      <c r="E8" s="85"/>
      <c r="F8" s="85"/>
      <c r="G8" s="85"/>
      <c r="H8" s="85"/>
      <c r="I8" s="85"/>
      <c r="J8" s="85"/>
      <c r="K8" s="86"/>
    </row>
    <row r="9" spans="1:18" ht="27" customHeight="1">
      <c r="B9" s="78"/>
      <c r="C9" s="99" t="s">
        <v>14</v>
      </c>
      <c r="D9" s="100" t="s">
        <v>108</v>
      </c>
      <c r="E9" s="67" t="s">
        <v>84</v>
      </c>
      <c r="F9" s="85"/>
      <c r="G9" s="85"/>
      <c r="H9" s="85"/>
      <c r="I9" s="85"/>
      <c r="J9" s="99" t="s">
        <v>88</v>
      </c>
      <c r="K9" s="86"/>
    </row>
    <row r="10" spans="1:18" ht="27" customHeight="1">
      <c r="B10" s="78"/>
      <c r="C10" s="101">
        <v>44910</v>
      </c>
      <c r="D10" s="102" t="s">
        <v>107</v>
      </c>
      <c r="E10" s="103" t="s">
        <v>167</v>
      </c>
      <c r="F10" s="85"/>
      <c r="G10" s="85"/>
      <c r="H10" s="85"/>
      <c r="I10" s="85"/>
      <c r="J10" s="104">
        <f>SUM(H16:H199)</f>
        <v>0</v>
      </c>
      <c r="K10" s="86"/>
    </row>
    <row r="11" spans="1:18" ht="8.1" customHeight="1">
      <c r="B11" s="78"/>
      <c r="C11" s="109"/>
      <c r="D11" s="110"/>
      <c r="E11" s="108"/>
      <c r="F11" s="85"/>
      <c r="G11" s="85"/>
      <c r="H11" s="85"/>
      <c r="I11" s="85"/>
      <c r="J11" s="111"/>
      <c r="K11" s="86"/>
    </row>
    <row r="12" spans="1:18" ht="27" customHeight="1">
      <c r="B12" s="78"/>
      <c r="C12" s="105" t="s">
        <v>124</v>
      </c>
      <c r="D12" s="106" t="s">
        <v>16</v>
      </c>
      <c r="E12" s="107" t="s">
        <v>162</v>
      </c>
      <c r="F12" s="85"/>
      <c r="G12" s="85"/>
      <c r="H12" s="85"/>
      <c r="I12" s="85"/>
      <c r="J12" s="106" t="s">
        <v>95</v>
      </c>
      <c r="K12" s="86"/>
    </row>
    <row r="13" spans="1:18" ht="27" customHeight="1">
      <c r="B13" s="78"/>
      <c r="C13" s="96" t="str">
        <f>IFERROR(IF(ISNUMBER(C10),IF(C12="Month",INDEX(monthsList,MONTH(C10),1),IF(MONTH(C10)&lt;4,"Q1",IF(MONTH(C10)&lt;7,"Q2",IF(MONTH(C10)&lt;10,"Q3","Q4")))),""),"")</f>
        <v>Q4</v>
      </c>
      <c r="D13" s="100" t="s">
        <v>15</v>
      </c>
      <c r="E13" s="67" t="s">
        <v>165</v>
      </c>
      <c r="F13" s="85"/>
      <c r="G13" s="85"/>
      <c r="H13" s="85"/>
      <c r="I13" s="85"/>
      <c r="J13" s="97" t="str">
        <f>IFERROR(ROUND(J10/(COUNT(H16:H199)*maxscore),2),"")</f>
        <v/>
      </c>
      <c r="K13" s="86"/>
      <c r="L13" s="51"/>
      <c r="M13" s="51"/>
      <c r="N13" s="51"/>
      <c r="O13" s="51"/>
    </row>
    <row r="14" spans="1:18" ht="8.1" customHeight="1">
      <c r="B14" s="87"/>
      <c r="C14" s="85"/>
      <c r="D14" s="85"/>
      <c r="E14" s="85"/>
      <c r="F14" s="85"/>
      <c r="G14" s="85"/>
      <c r="H14" s="85"/>
      <c r="I14" s="85"/>
      <c r="J14" s="85"/>
      <c r="K14" s="86"/>
      <c r="L14" s="52"/>
      <c r="M14" s="52"/>
      <c r="N14" s="52"/>
    </row>
    <row r="15" spans="1:18" ht="26.1" customHeight="1">
      <c r="B15" s="78"/>
      <c r="C15" s="95" t="s">
        <v>288</v>
      </c>
      <c r="D15" s="112" t="s">
        <v>130</v>
      </c>
      <c r="E15" s="58" t="s">
        <v>92</v>
      </c>
      <c r="F15" s="58" t="s">
        <v>39</v>
      </c>
      <c r="G15" s="59" t="s">
        <v>34</v>
      </c>
      <c r="H15" s="59" t="s">
        <v>69</v>
      </c>
      <c r="I15" s="60" t="s">
        <v>147</v>
      </c>
      <c r="J15" s="61" t="s">
        <v>44</v>
      </c>
      <c r="K15" s="86"/>
    </row>
    <row r="16" spans="1:18" ht="24.95" customHeight="1">
      <c r="B16" s="78"/>
      <c r="C16" s="71" t="str">
        <f>IF(LEN(E16)&gt;0,"1." &amp; COUNTA($E$16:E16),"")</f>
        <v>1.1</v>
      </c>
      <c r="D16" s="68"/>
      <c r="E16" s="69" t="s">
        <v>17</v>
      </c>
      <c r="F16" s="69"/>
      <c r="G16" s="55"/>
      <c r="H16" s="72" t="str">
        <f>IFERROR(IF(OR(LEN(E16)=0,LEN(INDEX( scale[], MATCH(G16,scalename,0),3))=0),"",INDEX( scale[], MATCH(G16,scalename,0),3)),"")</f>
        <v/>
      </c>
      <c r="I16" s="211">
        <f>SUM(H16:H21)</f>
        <v>0</v>
      </c>
      <c r="J16" s="213" t="str">
        <f>IFERROR(SUM(H16:H21)/(maxscore*(COUNT(H16:H21))),"")</f>
        <v/>
      </c>
      <c r="K16" s="86"/>
    </row>
    <row r="17" spans="2:19" ht="24.95" customHeight="1">
      <c r="B17" s="78"/>
      <c r="C17" s="71" t="str">
        <f>IF(LEN(E17)&gt;0,"1." &amp; COUNTA($E$16:E17),"")</f>
        <v>1.2</v>
      </c>
      <c r="D17" s="68"/>
      <c r="E17" s="69" t="s">
        <v>18</v>
      </c>
      <c r="F17" s="69"/>
      <c r="G17" s="55"/>
      <c r="H17" s="72" t="str">
        <f>IFERROR(IF(OR(LEN(E17)=0,LEN(INDEX( scale[], MATCH(G17,scalename,0),3))=0),"",INDEX( scale[], MATCH(G17,scalename,0),3)),"")</f>
        <v/>
      </c>
      <c r="I17" s="211"/>
      <c r="J17" s="213"/>
      <c r="K17" s="86"/>
    </row>
    <row r="18" spans="2:19" ht="24.95" customHeight="1">
      <c r="B18" s="78"/>
      <c r="C18" s="71" t="str">
        <f>IF(LEN(E18)&gt;0,"1." &amp; COUNTA($E$16:E18),"")</f>
        <v>1.3</v>
      </c>
      <c r="D18" s="68"/>
      <c r="E18" s="69" t="s">
        <v>19</v>
      </c>
      <c r="F18" s="69"/>
      <c r="G18" s="55"/>
      <c r="H18" s="72" t="str">
        <f>IFERROR(IF(OR(LEN(E18)=0,LEN(INDEX( scale[], MATCH(G18,scalename,0),3))=0),"",INDEX( scale[], MATCH(G18,scalename,0),3)),"")</f>
        <v/>
      </c>
      <c r="I18" s="211"/>
      <c r="J18" s="213"/>
      <c r="K18" s="86"/>
    </row>
    <row r="19" spans="2:19" ht="24.95" customHeight="1">
      <c r="B19" s="78"/>
      <c r="C19" s="71" t="str">
        <f>IF(LEN(E19)&gt;0,"1." &amp; COUNTA($E$16:E19),"")</f>
        <v>1.4</v>
      </c>
      <c r="D19" s="68"/>
      <c r="E19" s="69" t="s">
        <v>20</v>
      </c>
      <c r="F19" s="69"/>
      <c r="G19" s="55"/>
      <c r="H19" s="72" t="str">
        <f>IFERROR(IF(OR(LEN(E19)=0,LEN(INDEX( scale[], MATCH(G19,scalename,0),3))=0),"",INDEX( scale[], MATCH(G19,scalename,0),3)),"")</f>
        <v/>
      </c>
      <c r="I19" s="211"/>
      <c r="J19" s="213"/>
      <c r="K19" s="86"/>
    </row>
    <row r="20" spans="2:19" ht="24.95" customHeight="1">
      <c r="B20" s="78"/>
      <c r="C20" s="71" t="str">
        <f>IF(LEN(E20)&gt;0,"1." &amp; COUNTA($E$16:E20),"")</f>
        <v>1.5</v>
      </c>
      <c r="D20" s="68"/>
      <c r="E20" s="69" t="s">
        <v>21</v>
      </c>
      <c r="F20" s="69"/>
      <c r="G20" s="55"/>
      <c r="H20" s="72" t="str">
        <f>IFERROR(IF(OR(LEN(E20)=0,LEN(INDEX( scale[], MATCH(G20,scalename,0),3))=0),"",INDEX( scale[], MATCH(G20,scalename,0),3)),"")</f>
        <v/>
      </c>
      <c r="I20" s="211"/>
      <c r="J20" s="213"/>
      <c r="K20" s="86"/>
    </row>
    <row r="21" spans="2:19" ht="24.95" customHeight="1">
      <c r="B21" s="78"/>
      <c r="C21" s="71" t="str">
        <f>IF(LEN(E21)&gt;0,"1." &amp; COUNTA($E$16:E21),"")</f>
        <v/>
      </c>
      <c r="D21" s="68"/>
      <c r="E21" s="69"/>
      <c r="F21" s="69"/>
      <c r="G21" s="55"/>
      <c r="H21" s="72" t="str">
        <f>IFERROR(IF(OR(LEN(E21)=0,LEN(INDEX( scale[], MATCH(G21,scalename,0),3))=0),"",INDEX( scale[], MATCH(G21,scalename,0),3)),"")</f>
        <v/>
      </c>
      <c r="I21" s="211"/>
      <c r="J21" s="213"/>
      <c r="K21" s="86"/>
    </row>
    <row r="22" spans="2:19" ht="24.95" customHeight="1">
      <c r="B22" s="78"/>
      <c r="C22" s="217"/>
      <c r="D22" s="218"/>
      <c r="E22" s="219"/>
      <c r="F22" s="219"/>
      <c r="G22" s="220"/>
      <c r="H22" s="220"/>
      <c r="I22" s="212"/>
      <c r="J22" s="213"/>
      <c r="K22" s="86"/>
    </row>
    <row r="23" spans="2:19" ht="24.95" customHeight="1">
      <c r="B23" s="78"/>
      <c r="C23" s="217"/>
      <c r="D23" s="218"/>
      <c r="E23" s="219"/>
      <c r="F23" s="219"/>
      <c r="G23" s="220"/>
      <c r="H23" s="220"/>
      <c r="I23" s="212"/>
      <c r="J23" s="213"/>
      <c r="K23" s="86"/>
    </row>
    <row r="24" spans="2:19" ht="24.95" hidden="1" customHeight="1" outlineLevel="1">
      <c r="B24" s="78"/>
      <c r="C24" s="217"/>
      <c r="D24" s="218"/>
      <c r="E24" s="219"/>
      <c r="F24" s="219"/>
      <c r="G24" s="220"/>
      <c r="H24" s="221"/>
      <c r="I24" s="212"/>
      <c r="J24" s="213"/>
      <c r="K24" s="86"/>
    </row>
    <row r="25" spans="2:19" ht="24.95" hidden="1" customHeight="1" outlineLevel="1">
      <c r="B25" s="78"/>
      <c r="C25" s="217"/>
      <c r="D25" s="218"/>
      <c r="E25" s="219"/>
      <c r="F25" s="219"/>
      <c r="G25" s="220"/>
      <c r="H25" s="221"/>
      <c r="I25" s="212"/>
      <c r="J25" s="213"/>
      <c r="K25" s="86"/>
    </row>
    <row r="26" spans="2:19" ht="24.95" hidden="1" customHeight="1" outlineLevel="1">
      <c r="B26" s="78"/>
      <c r="C26" s="217"/>
      <c r="D26" s="218"/>
      <c r="E26" s="219"/>
      <c r="F26" s="219"/>
      <c r="G26" s="220"/>
      <c r="H26" s="221"/>
      <c r="I26" s="212"/>
      <c r="J26" s="213"/>
      <c r="K26" s="86"/>
    </row>
    <row r="27" spans="2:19" ht="24.95" hidden="1" customHeight="1" outlineLevel="1">
      <c r="B27" s="78"/>
      <c r="C27" s="217"/>
      <c r="D27" s="218"/>
      <c r="E27" s="219"/>
      <c r="F27" s="219"/>
      <c r="G27" s="220"/>
      <c r="H27" s="221"/>
      <c r="I27" s="212"/>
      <c r="J27" s="213"/>
      <c r="K27" s="86"/>
    </row>
    <row r="28" spans="2:19" ht="24.95" hidden="1" customHeight="1" outlineLevel="1">
      <c r="B28" s="78"/>
      <c r="C28" s="217"/>
      <c r="D28" s="218"/>
      <c r="E28" s="219"/>
      <c r="F28" s="219"/>
      <c r="G28" s="220"/>
      <c r="H28" s="221"/>
      <c r="I28" s="212"/>
      <c r="J28" s="213"/>
      <c r="K28" s="86"/>
      <c r="O28" s="50"/>
      <c r="P28" s="50"/>
      <c r="Q28" s="50"/>
      <c r="R28" s="50"/>
      <c r="S28" s="50"/>
    </row>
    <row r="29" spans="2:19" ht="24.95" hidden="1" customHeight="1" outlineLevel="1">
      <c r="B29" s="78"/>
      <c r="C29" s="217"/>
      <c r="D29" s="218"/>
      <c r="E29" s="219"/>
      <c r="F29" s="219"/>
      <c r="G29" s="220"/>
      <c r="H29" s="221"/>
      <c r="I29" s="212"/>
      <c r="J29" s="213"/>
      <c r="K29" s="86"/>
      <c r="O29" s="50"/>
      <c r="P29" s="50"/>
      <c r="Q29" s="50"/>
      <c r="R29" s="50"/>
      <c r="S29" s="50"/>
    </row>
    <row r="30" spans="2:19" ht="24.95" hidden="1" customHeight="1" outlineLevel="1">
      <c r="B30" s="78"/>
      <c r="C30" s="217"/>
      <c r="D30" s="218"/>
      <c r="E30" s="219"/>
      <c r="F30" s="219"/>
      <c r="G30" s="220"/>
      <c r="H30" s="221"/>
      <c r="I30" s="212"/>
      <c r="J30" s="213"/>
      <c r="K30" s="86"/>
      <c r="O30" s="50"/>
      <c r="P30" s="50"/>
      <c r="Q30" s="50"/>
      <c r="R30" s="50"/>
      <c r="S30" s="50"/>
    </row>
    <row r="31" spans="2:19" ht="24.95" hidden="1" customHeight="1" outlineLevel="1">
      <c r="B31" s="78"/>
      <c r="C31" s="217"/>
      <c r="D31" s="218"/>
      <c r="E31" s="219"/>
      <c r="F31" s="219"/>
      <c r="G31" s="220"/>
      <c r="H31" s="221"/>
      <c r="I31" s="212"/>
      <c r="J31" s="213"/>
      <c r="K31" s="86"/>
      <c r="O31" s="50"/>
      <c r="P31" s="50"/>
      <c r="Q31" s="50"/>
      <c r="R31" s="50"/>
      <c r="S31" s="50"/>
    </row>
    <row r="32" spans="2:19" ht="24.95" hidden="1" customHeight="1" outlineLevel="1">
      <c r="B32" s="78"/>
      <c r="C32" s="217"/>
      <c r="D32" s="218"/>
      <c r="E32" s="219"/>
      <c r="F32" s="219"/>
      <c r="G32" s="220"/>
      <c r="H32" s="221"/>
      <c r="I32" s="212"/>
      <c r="J32" s="213"/>
      <c r="K32" s="86"/>
      <c r="O32" s="50"/>
      <c r="P32" s="50"/>
      <c r="Q32" s="50"/>
      <c r="R32" s="50"/>
      <c r="S32" s="50"/>
    </row>
    <row r="33" spans="2:19" ht="24.95" hidden="1" customHeight="1" outlineLevel="1">
      <c r="B33" s="78"/>
      <c r="C33" s="217"/>
      <c r="D33" s="218"/>
      <c r="E33" s="219"/>
      <c r="F33" s="219"/>
      <c r="G33" s="220"/>
      <c r="H33" s="221"/>
      <c r="I33" s="212"/>
      <c r="J33" s="213"/>
      <c r="K33" s="86"/>
      <c r="O33" s="50"/>
      <c r="P33" s="50"/>
      <c r="Q33" s="50"/>
      <c r="R33" s="50"/>
      <c r="S33" s="50"/>
    </row>
    <row r="34" spans="2:19" ht="24.95" hidden="1" customHeight="1" outlineLevel="1">
      <c r="B34" s="78"/>
      <c r="C34" s="217"/>
      <c r="D34" s="218"/>
      <c r="E34" s="219"/>
      <c r="F34" s="219"/>
      <c r="G34" s="220"/>
      <c r="H34" s="221"/>
      <c r="I34" s="212"/>
      <c r="J34" s="213"/>
      <c r="K34" s="86"/>
      <c r="O34" s="50"/>
      <c r="P34" s="50"/>
      <c r="Q34" s="50"/>
      <c r="R34" s="50"/>
      <c r="S34" s="50"/>
    </row>
    <row r="35" spans="2:19" ht="24.95" hidden="1" customHeight="1" outlineLevel="1">
      <c r="B35" s="78"/>
      <c r="C35" s="217"/>
      <c r="D35" s="218"/>
      <c r="E35" s="219"/>
      <c r="F35" s="219"/>
      <c r="G35" s="220"/>
      <c r="H35" s="221"/>
      <c r="I35" s="212"/>
      <c r="J35" s="213"/>
      <c r="K35" s="86"/>
      <c r="O35" s="50"/>
      <c r="P35" s="50"/>
      <c r="Q35" s="50"/>
      <c r="R35" s="50"/>
      <c r="S35" s="50"/>
    </row>
    <row r="36" spans="2:19" ht="24.95" hidden="1" customHeight="1" outlineLevel="1">
      <c r="B36" s="78"/>
      <c r="C36" s="217"/>
      <c r="D36" s="218"/>
      <c r="E36" s="219"/>
      <c r="F36" s="219"/>
      <c r="G36" s="220"/>
      <c r="H36" s="221"/>
      <c r="I36" s="212"/>
      <c r="J36" s="213"/>
      <c r="K36" s="86"/>
      <c r="O36" s="50"/>
      <c r="P36" s="50"/>
      <c r="Q36" s="50"/>
      <c r="R36" s="50"/>
      <c r="S36" s="50"/>
    </row>
    <row r="37" spans="2:19" ht="24.95" hidden="1" customHeight="1" outlineLevel="1">
      <c r="B37" s="78"/>
      <c r="C37" s="217"/>
      <c r="D37" s="218"/>
      <c r="E37" s="219"/>
      <c r="F37" s="219"/>
      <c r="G37" s="220"/>
      <c r="H37" s="221"/>
      <c r="I37" s="212"/>
      <c r="J37" s="213"/>
      <c r="K37" s="86"/>
      <c r="O37" s="50"/>
      <c r="P37" s="50"/>
      <c r="Q37" s="50"/>
      <c r="R37" s="50"/>
      <c r="S37" s="50"/>
    </row>
    <row r="38" spans="2:19" ht="24.95" hidden="1" customHeight="1" outlineLevel="1">
      <c r="B38" s="78"/>
      <c r="C38" s="217"/>
      <c r="D38" s="218"/>
      <c r="E38" s="219"/>
      <c r="F38" s="219"/>
      <c r="G38" s="220"/>
      <c r="H38" s="221"/>
      <c r="I38" s="212"/>
      <c r="J38" s="213"/>
      <c r="K38" s="86"/>
      <c r="O38" s="50"/>
      <c r="P38" s="50"/>
      <c r="Q38" s="50"/>
      <c r="R38" s="50"/>
      <c r="S38" s="50"/>
    </row>
    <row r="39" spans="2:19" ht="24.95" hidden="1" customHeight="1" outlineLevel="1">
      <c r="B39" s="78"/>
      <c r="C39" s="217"/>
      <c r="D39" s="218"/>
      <c r="E39" s="219"/>
      <c r="F39" s="219"/>
      <c r="G39" s="220"/>
      <c r="H39" s="221"/>
      <c r="I39" s="212"/>
      <c r="J39" s="213"/>
      <c r="K39" s="86"/>
      <c r="O39" s="50"/>
      <c r="P39" s="50"/>
      <c r="Q39" s="50"/>
      <c r="R39" s="50"/>
      <c r="S39" s="50"/>
    </row>
    <row r="40" spans="2:19" ht="24.95" hidden="1" customHeight="1" outlineLevel="1">
      <c r="B40" s="78"/>
      <c r="C40" s="217"/>
      <c r="D40" s="218"/>
      <c r="E40" s="219"/>
      <c r="F40" s="219"/>
      <c r="G40" s="220"/>
      <c r="H40" s="220"/>
      <c r="I40" s="212"/>
      <c r="J40" s="213"/>
      <c r="K40" s="86"/>
      <c r="O40" s="50"/>
      <c r="P40" s="50"/>
      <c r="Q40" s="50"/>
      <c r="R40" s="50"/>
      <c r="S40" s="50"/>
    </row>
    <row r="41" spans="2:19" ht="15" customHeight="1" collapsed="1">
      <c r="B41" s="92"/>
      <c r="C41" s="93"/>
      <c r="D41" s="93"/>
      <c r="E41" s="93"/>
      <c r="F41" s="93"/>
      <c r="G41" s="93"/>
      <c r="H41" s="93"/>
      <c r="I41" s="93"/>
      <c r="J41" s="93"/>
      <c r="K41" s="94"/>
      <c r="M41" s="88"/>
      <c r="N41" s="88"/>
      <c r="O41" s="88"/>
      <c r="P41" s="88"/>
      <c r="Q41" s="88"/>
      <c r="R41" s="88"/>
      <c r="S41" s="88"/>
    </row>
    <row r="42" spans="2:19" ht="26.1" customHeight="1">
      <c r="B42" s="78"/>
      <c r="C42" s="95" t="s">
        <v>289</v>
      </c>
      <c r="D42" s="112" t="s">
        <v>130</v>
      </c>
      <c r="E42" s="58" t="s">
        <v>92</v>
      </c>
      <c r="F42" s="58" t="s">
        <v>39</v>
      </c>
      <c r="G42" s="59" t="s">
        <v>34</v>
      </c>
      <c r="H42" s="59" t="s">
        <v>69</v>
      </c>
      <c r="I42" s="60" t="s">
        <v>147</v>
      </c>
      <c r="J42" s="61" t="s">
        <v>44</v>
      </c>
      <c r="K42" s="86"/>
      <c r="M42" s="50"/>
      <c r="N42" s="50"/>
      <c r="O42" s="50"/>
      <c r="P42" s="50"/>
      <c r="Q42" s="50"/>
      <c r="R42" s="50"/>
      <c r="S42" s="50"/>
    </row>
    <row r="43" spans="2:19" ht="24.95" customHeight="1">
      <c r="B43" s="78"/>
      <c r="C43" s="71" t="str">
        <f>IF(LEN(E43)&gt;0,"2." &amp; COUNTA($E$43:E43),"")</f>
        <v>2.1</v>
      </c>
      <c r="D43" s="63"/>
      <c r="E43" s="70" t="s">
        <v>22</v>
      </c>
      <c r="F43" s="70"/>
      <c r="G43" s="55"/>
      <c r="H43" s="72" t="str">
        <f>IFERROR(IF(OR(LEN(E43)=0,LEN(INDEX( scale[], MATCH(G43,scalename,0),3))=0),"",INDEX( scale[], MATCH(G43,scalename,0),3)),"")</f>
        <v/>
      </c>
      <c r="I43" s="211">
        <f>SUM(H43:H48)</f>
        <v>0</v>
      </c>
      <c r="J43" s="213" t="str">
        <f>IFERROR(SUM(H43:H48)/(maxscore*(COUNT(H43:H48))),"")</f>
        <v/>
      </c>
      <c r="K43" s="86"/>
    </row>
    <row r="44" spans="2:19" ht="24.95" customHeight="1">
      <c r="B44" s="78"/>
      <c r="C44" s="71" t="str">
        <f>IF(LEN(E44)&gt;0,"2." &amp; COUNTA($E$43:E44),"")</f>
        <v>2.2</v>
      </c>
      <c r="D44" s="64"/>
      <c r="E44" s="70" t="s">
        <v>23</v>
      </c>
      <c r="F44" s="70"/>
      <c r="G44" s="55"/>
      <c r="H44" s="72" t="str">
        <f>IFERROR(IF(OR(LEN(E44)=0,LEN(INDEX( scale[], MATCH(G44,scalename,0),3))=0),"",INDEX( scale[], MATCH(G44,scalename,0),3)),"")</f>
        <v/>
      </c>
      <c r="I44" s="211"/>
      <c r="J44" s="213"/>
      <c r="K44" s="86"/>
    </row>
    <row r="45" spans="2:19" ht="24.95" customHeight="1">
      <c r="B45" s="78"/>
      <c r="C45" s="71" t="str">
        <f>IF(LEN(E45)&gt;0,"2." &amp; COUNTA($E$43:E45),"")</f>
        <v>2.3</v>
      </c>
      <c r="D45" s="64"/>
      <c r="E45" s="70" t="s">
        <v>24</v>
      </c>
      <c r="F45" s="70"/>
      <c r="G45" s="55"/>
      <c r="H45" s="72" t="str">
        <f>IFERROR(IF(OR(LEN(E45)=0,LEN(INDEX( scale[], MATCH(G45,scalename,0),3))=0),"",INDEX( scale[], MATCH(G45,scalename,0),3)),"")</f>
        <v/>
      </c>
      <c r="I45" s="211"/>
      <c r="J45" s="213"/>
      <c r="K45" s="86"/>
    </row>
    <row r="46" spans="2:19" ht="24.95" customHeight="1">
      <c r="B46" s="78"/>
      <c r="C46" s="71" t="str">
        <f>IF(LEN(E46)&gt;0,"2." &amp; COUNTA($E$43:E46),"")</f>
        <v>2.4</v>
      </c>
      <c r="D46" s="64"/>
      <c r="E46" s="70" t="s">
        <v>25</v>
      </c>
      <c r="F46" s="70"/>
      <c r="G46" s="55"/>
      <c r="H46" s="72" t="str">
        <f>IFERROR(IF(OR(LEN(E46)=0,LEN(INDEX( scale[], MATCH(G46,scalename,0),3))=0),"",INDEX( scale[], MATCH(G46,scalename,0),3)),"")</f>
        <v/>
      </c>
      <c r="I46" s="211"/>
      <c r="J46" s="213"/>
      <c r="K46" s="86"/>
    </row>
    <row r="47" spans="2:19" ht="24.95" customHeight="1">
      <c r="B47" s="78"/>
      <c r="C47" s="71" t="str">
        <f>IF(LEN(E47)&gt;0,"2." &amp; COUNTA($E$43:E47),"")</f>
        <v>2.5</v>
      </c>
      <c r="D47" s="64"/>
      <c r="E47" s="70" t="s">
        <v>26</v>
      </c>
      <c r="F47" s="70"/>
      <c r="G47" s="55"/>
      <c r="H47" s="72" t="str">
        <f>IFERROR(IF(OR(LEN(E47)=0,LEN(INDEX( scale[], MATCH(G47,scalename,0),3))=0),"",INDEX( scale[], MATCH(G47,scalename,0),3)),"")</f>
        <v/>
      </c>
      <c r="I47" s="211"/>
      <c r="J47" s="213"/>
      <c r="K47" s="86"/>
    </row>
    <row r="48" spans="2:19" ht="24.95" customHeight="1">
      <c r="B48" s="78"/>
      <c r="C48" s="71" t="str">
        <f>IF(LEN(E48)&gt;0,"2." &amp; COUNTA($E$43:E48),"")</f>
        <v>2.6</v>
      </c>
      <c r="D48" s="64"/>
      <c r="E48" s="70" t="s">
        <v>27</v>
      </c>
      <c r="F48" s="70"/>
      <c r="G48" s="55"/>
      <c r="H48" s="72" t="str">
        <f>IFERROR(IF(OR(LEN(E48)=0,LEN(INDEX( scale[], MATCH(G48,scalename,0),3))=0),"",INDEX( scale[], MATCH(G48,scalename,0),3)),"")</f>
        <v/>
      </c>
      <c r="I48" s="211"/>
      <c r="J48" s="213"/>
      <c r="K48" s="86"/>
    </row>
    <row r="49" spans="2:11" ht="24.95" customHeight="1">
      <c r="B49" s="78"/>
      <c r="C49" s="217"/>
      <c r="D49" s="218"/>
      <c r="E49" s="219"/>
      <c r="F49" s="219"/>
      <c r="G49" s="220"/>
      <c r="H49" s="220"/>
      <c r="I49" s="212"/>
      <c r="J49" s="213"/>
      <c r="K49" s="86"/>
    </row>
    <row r="50" spans="2:11" ht="24.95" customHeight="1">
      <c r="B50" s="78"/>
      <c r="C50" s="217"/>
      <c r="D50" s="218"/>
      <c r="E50" s="219"/>
      <c r="F50" s="219"/>
      <c r="G50" s="220"/>
      <c r="H50" s="220"/>
      <c r="I50" s="212"/>
      <c r="J50" s="213"/>
      <c r="K50" s="86"/>
    </row>
    <row r="51" spans="2:11" ht="24.95" hidden="1" customHeight="1" outlineLevel="1">
      <c r="B51" s="78"/>
      <c r="C51" s="217"/>
      <c r="D51" s="218"/>
      <c r="E51" s="219"/>
      <c r="F51" s="219"/>
      <c r="G51" s="220"/>
      <c r="H51" s="221"/>
      <c r="I51" s="212"/>
      <c r="J51" s="213"/>
      <c r="K51" s="86"/>
    </row>
    <row r="52" spans="2:11" ht="24.95" hidden="1" customHeight="1" outlineLevel="1">
      <c r="B52" s="78"/>
      <c r="C52" s="217"/>
      <c r="D52" s="218"/>
      <c r="E52" s="219"/>
      <c r="F52" s="219"/>
      <c r="G52" s="220"/>
      <c r="H52" s="221"/>
      <c r="I52" s="212"/>
      <c r="J52" s="213"/>
      <c r="K52" s="86"/>
    </row>
    <row r="53" spans="2:11" ht="24.95" hidden="1" customHeight="1" outlineLevel="1">
      <c r="B53" s="78"/>
      <c r="C53" s="217"/>
      <c r="D53" s="218"/>
      <c r="E53" s="219"/>
      <c r="F53" s="219"/>
      <c r="G53" s="220"/>
      <c r="H53" s="221"/>
      <c r="I53" s="212"/>
      <c r="J53" s="213"/>
      <c r="K53" s="86"/>
    </row>
    <row r="54" spans="2:11" ht="24.95" hidden="1" customHeight="1" outlineLevel="1">
      <c r="B54" s="78"/>
      <c r="C54" s="217"/>
      <c r="D54" s="218"/>
      <c r="E54" s="219"/>
      <c r="F54" s="219"/>
      <c r="G54" s="220"/>
      <c r="H54" s="221"/>
      <c r="I54" s="212"/>
      <c r="J54" s="213"/>
      <c r="K54" s="86"/>
    </row>
    <row r="55" spans="2:11" ht="24.95" hidden="1" customHeight="1" outlineLevel="1">
      <c r="B55" s="78"/>
      <c r="C55" s="217"/>
      <c r="D55" s="218"/>
      <c r="E55" s="219"/>
      <c r="F55" s="219"/>
      <c r="G55" s="220"/>
      <c r="H55" s="221"/>
      <c r="I55" s="212"/>
      <c r="J55" s="213"/>
      <c r="K55" s="86"/>
    </row>
    <row r="56" spans="2:11" ht="24.95" hidden="1" customHeight="1" outlineLevel="1">
      <c r="B56" s="78"/>
      <c r="C56" s="217"/>
      <c r="D56" s="218"/>
      <c r="E56" s="219"/>
      <c r="F56" s="219"/>
      <c r="G56" s="220"/>
      <c r="H56" s="221"/>
      <c r="I56" s="212"/>
      <c r="J56" s="213"/>
      <c r="K56" s="86"/>
    </row>
    <row r="57" spans="2:11" ht="24.95" hidden="1" customHeight="1" outlineLevel="1">
      <c r="B57" s="78"/>
      <c r="C57" s="217"/>
      <c r="D57" s="218"/>
      <c r="E57" s="219"/>
      <c r="F57" s="219"/>
      <c r="G57" s="220"/>
      <c r="H57" s="221"/>
      <c r="I57" s="212"/>
      <c r="J57" s="213"/>
      <c r="K57" s="86"/>
    </row>
    <row r="58" spans="2:11" ht="24.95" hidden="1" customHeight="1" outlineLevel="1">
      <c r="B58" s="78"/>
      <c r="C58" s="217"/>
      <c r="D58" s="218"/>
      <c r="E58" s="219"/>
      <c r="F58" s="219"/>
      <c r="G58" s="220"/>
      <c r="H58" s="221"/>
      <c r="I58" s="212"/>
      <c r="J58" s="213"/>
      <c r="K58" s="86"/>
    </row>
    <row r="59" spans="2:11" ht="24.95" hidden="1" customHeight="1" outlineLevel="1">
      <c r="B59" s="78"/>
      <c r="C59" s="217"/>
      <c r="D59" s="218"/>
      <c r="E59" s="219"/>
      <c r="F59" s="219"/>
      <c r="G59" s="220"/>
      <c r="H59" s="221"/>
      <c r="I59" s="212"/>
      <c r="J59" s="213"/>
      <c r="K59" s="86"/>
    </row>
    <row r="60" spans="2:11" ht="24.95" hidden="1" customHeight="1" outlineLevel="1">
      <c r="B60" s="78"/>
      <c r="C60" s="217"/>
      <c r="D60" s="218"/>
      <c r="E60" s="219"/>
      <c r="F60" s="219"/>
      <c r="G60" s="220"/>
      <c r="H60" s="221"/>
      <c r="I60" s="212"/>
      <c r="J60" s="213"/>
      <c r="K60" s="86"/>
    </row>
    <row r="61" spans="2:11" ht="24.95" hidden="1" customHeight="1" outlineLevel="1">
      <c r="B61" s="78"/>
      <c r="C61" s="217"/>
      <c r="D61" s="218"/>
      <c r="E61" s="219"/>
      <c r="F61" s="219"/>
      <c r="G61" s="220"/>
      <c r="H61" s="221"/>
      <c r="I61" s="212"/>
      <c r="J61" s="213"/>
      <c r="K61" s="86"/>
    </row>
    <row r="62" spans="2:11" ht="24.95" hidden="1" customHeight="1" outlineLevel="1">
      <c r="B62" s="78"/>
      <c r="C62" s="217"/>
      <c r="D62" s="218"/>
      <c r="E62" s="219"/>
      <c r="F62" s="219"/>
      <c r="G62" s="220"/>
      <c r="H62" s="221"/>
      <c r="I62" s="212"/>
      <c r="J62" s="213"/>
      <c r="K62" s="86"/>
    </row>
    <row r="63" spans="2:11" ht="24.95" hidden="1" customHeight="1" outlineLevel="1">
      <c r="B63" s="78"/>
      <c r="C63" s="217"/>
      <c r="D63" s="218"/>
      <c r="E63" s="219"/>
      <c r="F63" s="219"/>
      <c r="G63" s="220"/>
      <c r="H63" s="221"/>
      <c r="I63" s="212"/>
      <c r="J63" s="213"/>
      <c r="K63" s="86"/>
    </row>
    <row r="64" spans="2:11" ht="24.95" hidden="1" customHeight="1" outlineLevel="1">
      <c r="B64" s="78"/>
      <c r="C64" s="217"/>
      <c r="D64" s="218"/>
      <c r="E64" s="219"/>
      <c r="F64" s="219"/>
      <c r="G64" s="220"/>
      <c r="H64" s="221"/>
      <c r="I64" s="212"/>
      <c r="J64" s="213"/>
      <c r="K64" s="86"/>
    </row>
    <row r="65" spans="2:14" ht="24.95" hidden="1" customHeight="1" outlineLevel="1">
      <c r="B65" s="78"/>
      <c r="C65" s="217"/>
      <c r="D65" s="218"/>
      <c r="E65" s="219"/>
      <c r="F65" s="219"/>
      <c r="G65" s="220"/>
      <c r="H65" s="221"/>
      <c r="I65" s="212"/>
      <c r="J65" s="213"/>
      <c r="K65" s="86"/>
    </row>
    <row r="66" spans="2:14" ht="24.95" hidden="1" customHeight="1" outlineLevel="1">
      <c r="B66" s="78"/>
      <c r="C66" s="217"/>
      <c r="D66" s="218"/>
      <c r="E66" s="219"/>
      <c r="F66" s="219"/>
      <c r="G66" s="220"/>
      <c r="H66" s="221"/>
      <c r="I66" s="212"/>
      <c r="J66" s="213"/>
      <c r="K66" s="86"/>
    </row>
    <row r="67" spans="2:14" ht="24.95" hidden="1" customHeight="1" outlineLevel="1">
      <c r="B67" s="78"/>
      <c r="C67" s="217"/>
      <c r="D67" s="218"/>
      <c r="E67" s="219"/>
      <c r="F67" s="219"/>
      <c r="G67" s="220"/>
      <c r="H67" s="220"/>
      <c r="I67" s="212"/>
      <c r="J67" s="213"/>
      <c r="K67" s="86"/>
    </row>
    <row r="68" spans="2:14" ht="15" customHeight="1" collapsed="1">
      <c r="B68" s="92"/>
      <c r="C68" s="93"/>
      <c r="D68" s="93"/>
      <c r="E68" s="93"/>
      <c r="F68" s="93"/>
      <c r="G68" s="93"/>
      <c r="H68" s="93"/>
      <c r="I68" s="93"/>
      <c r="J68" s="93"/>
      <c r="K68" s="94"/>
    </row>
    <row r="69" spans="2:14" ht="26.1" customHeight="1">
      <c r="B69" s="78"/>
      <c r="C69" s="95" t="s">
        <v>290</v>
      </c>
      <c r="D69" s="112" t="s">
        <v>130</v>
      </c>
      <c r="E69" s="58" t="s">
        <v>92</v>
      </c>
      <c r="F69" s="58" t="s">
        <v>39</v>
      </c>
      <c r="G69" s="59" t="s">
        <v>34</v>
      </c>
      <c r="H69" s="59" t="s">
        <v>69</v>
      </c>
      <c r="I69" s="60" t="s">
        <v>147</v>
      </c>
      <c r="J69" s="61" t="s">
        <v>44</v>
      </c>
      <c r="K69" s="86"/>
    </row>
    <row r="70" spans="2:14" ht="24.95" customHeight="1">
      <c r="B70" s="78"/>
      <c r="C70" s="71" t="str">
        <f>IF(LEN(E70)&gt;0,"3." &amp; COUNTA($E$70:E70),"")</f>
        <v>3.1</v>
      </c>
      <c r="D70" s="63"/>
      <c r="E70" s="70" t="s">
        <v>28</v>
      </c>
      <c r="F70" s="70"/>
      <c r="G70" s="55"/>
      <c r="H70" s="72" t="str">
        <f>IFERROR(IF(OR(LEN(E70)=0,LEN(INDEX( scale[], MATCH(G70,scalename,0),3))=0),"",INDEX( scale[], MATCH(G70,scalename,0),3)),"")</f>
        <v/>
      </c>
      <c r="I70" s="211">
        <f>SUM(H70:H75)</f>
        <v>0</v>
      </c>
      <c r="J70" s="213" t="str">
        <f>IFERROR(SUM(H70:H75)/(maxscore*(COUNT(H70:H75))),"")</f>
        <v/>
      </c>
      <c r="K70" s="86"/>
    </row>
    <row r="71" spans="2:14" ht="24.95" customHeight="1">
      <c r="B71" s="78"/>
      <c r="C71" s="71" t="str">
        <f>IF(LEN(E71)&gt;0,"3." &amp; COUNTA($E$70:E71),"")</f>
        <v>3.2</v>
      </c>
      <c r="D71" s="64"/>
      <c r="E71" s="70" t="s">
        <v>29</v>
      </c>
      <c r="F71" s="70"/>
      <c r="G71" s="55"/>
      <c r="H71" s="72" t="str">
        <f>IFERROR(IF(OR(LEN(E71)=0,LEN(INDEX( scale[], MATCH(G71,scalename,0),3))=0),"",INDEX( scale[], MATCH(G71,scalename,0),3)),"")</f>
        <v/>
      </c>
      <c r="I71" s="211"/>
      <c r="J71" s="213"/>
      <c r="K71" s="86"/>
    </row>
    <row r="72" spans="2:14" ht="24.95" customHeight="1">
      <c r="B72" s="78"/>
      <c r="C72" s="71" t="str">
        <f>IF(LEN(E72)&gt;0,"3." &amp; COUNTA($E$70:E72),"")</f>
        <v>3.3</v>
      </c>
      <c r="D72" s="64"/>
      <c r="E72" s="70" t="s">
        <v>30</v>
      </c>
      <c r="F72" s="70"/>
      <c r="G72" s="55"/>
      <c r="H72" s="72" t="str">
        <f>IFERROR(IF(OR(LEN(E72)=0,LEN(INDEX( scale[], MATCH(G72,scalename,0),3))=0),"",INDEX( scale[], MATCH(G72,scalename,0),3)),"")</f>
        <v/>
      </c>
      <c r="I72" s="211"/>
      <c r="J72" s="213"/>
      <c r="K72" s="86"/>
    </row>
    <row r="73" spans="2:14" ht="24.95" customHeight="1">
      <c r="B73" s="78"/>
      <c r="C73" s="71" t="str">
        <f>IF(LEN(E73)&gt;0,"3." &amp; COUNTA($E$70:E73),"")</f>
        <v>3.4</v>
      </c>
      <c r="D73" s="64"/>
      <c r="E73" s="70" t="s">
        <v>31</v>
      </c>
      <c r="F73" s="70"/>
      <c r="G73" s="55"/>
      <c r="H73" s="72" t="str">
        <f>IFERROR(IF(OR(LEN(E73)=0,LEN(INDEX( scale[], MATCH(G73,scalename,0),3))=0),"",INDEX( scale[], MATCH(G73,scalename,0),3)),"")</f>
        <v/>
      </c>
      <c r="I73" s="211"/>
      <c r="J73" s="213"/>
      <c r="K73" s="86"/>
      <c r="L73" s="53"/>
      <c r="M73" s="53"/>
      <c r="N73" s="53"/>
    </row>
    <row r="74" spans="2:14" ht="24.95" customHeight="1">
      <c r="B74" s="78"/>
      <c r="C74" s="71" t="str">
        <f>IF(LEN(E74)&gt;0,"3." &amp; COUNTA($E$70:E74),"")</f>
        <v>3.5</v>
      </c>
      <c r="D74" s="64"/>
      <c r="E74" s="70" t="s">
        <v>32</v>
      </c>
      <c r="F74" s="70"/>
      <c r="G74" s="55"/>
      <c r="H74" s="72" t="str">
        <f>IFERROR(IF(OR(LEN(E74)=0,LEN(INDEX( scale[], MATCH(G74,scalename,0),3))=0),"",INDEX( scale[], MATCH(G74,scalename,0),3)),"")</f>
        <v/>
      </c>
      <c r="I74" s="211"/>
      <c r="J74" s="213"/>
      <c r="K74" s="86"/>
    </row>
    <row r="75" spans="2:14" ht="24.95" customHeight="1">
      <c r="B75" s="78"/>
      <c r="C75" s="71" t="str">
        <f>IF(LEN(E75)&gt;0,"3." &amp; COUNTA($E$70:E75),"")</f>
        <v>3.6</v>
      </c>
      <c r="D75" s="64"/>
      <c r="E75" s="70" t="s">
        <v>33</v>
      </c>
      <c r="F75" s="70"/>
      <c r="G75" s="55"/>
      <c r="H75" s="72" t="str">
        <f>IFERROR(IF(OR(LEN(E75)=0,LEN(INDEX( scale[], MATCH(G75,scalename,0),3))=0),"",INDEX( scale[], MATCH(G75,scalename,0),3)),"")</f>
        <v/>
      </c>
      <c r="I75" s="211"/>
      <c r="J75" s="213"/>
      <c r="K75" s="86"/>
    </row>
    <row r="76" spans="2:14" ht="24.95" customHeight="1">
      <c r="B76" s="78"/>
      <c r="C76" s="217"/>
      <c r="D76" s="218"/>
      <c r="E76" s="219"/>
      <c r="F76" s="219"/>
      <c r="G76" s="220"/>
      <c r="H76" s="220"/>
      <c r="I76" s="212"/>
      <c r="J76" s="213"/>
      <c r="K76" s="86"/>
    </row>
    <row r="77" spans="2:14" ht="24.95" customHeight="1">
      <c r="B77" s="78"/>
      <c r="C77" s="217"/>
      <c r="D77" s="218"/>
      <c r="E77" s="219"/>
      <c r="F77" s="219"/>
      <c r="G77" s="220"/>
      <c r="H77" s="220"/>
      <c r="I77" s="212"/>
      <c r="J77" s="213"/>
      <c r="K77" s="86"/>
    </row>
    <row r="78" spans="2:14" ht="24.95" hidden="1" customHeight="1" outlineLevel="1">
      <c r="B78" s="78"/>
      <c r="C78" s="217"/>
      <c r="D78" s="218"/>
      <c r="E78" s="219"/>
      <c r="F78" s="219"/>
      <c r="G78" s="220"/>
      <c r="H78" s="221"/>
      <c r="I78" s="212"/>
      <c r="J78" s="213"/>
      <c r="K78" s="86"/>
    </row>
    <row r="79" spans="2:14" ht="24.95" hidden="1" customHeight="1" outlineLevel="1">
      <c r="B79" s="78"/>
      <c r="C79" s="217"/>
      <c r="D79" s="218"/>
      <c r="E79" s="219"/>
      <c r="F79" s="219"/>
      <c r="G79" s="220"/>
      <c r="H79" s="221"/>
      <c r="I79" s="212"/>
      <c r="J79" s="213"/>
      <c r="K79" s="86"/>
    </row>
    <row r="80" spans="2:14" ht="24.95" hidden="1" customHeight="1" outlineLevel="1">
      <c r="B80" s="78"/>
      <c r="C80" s="217"/>
      <c r="D80" s="218"/>
      <c r="E80" s="219"/>
      <c r="F80" s="219"/>
      <c r="G80" s="220"/>
      <c r="H80" s="221"/>
      <c r="I80" s="212"/>
      <c r="J80" s="213"/>
      <c r="K80" s="86"/>
    </row>
    <row r="81" spans="2:11" ht="24.95" hidden="1" customHeight="1" outlineLevel="1">
      <c r="B81" s="78"/>
      <c r="C81" s="217"/>
      <c r="D81" s="218"/>
      <c r="E81" s="219"/>
      <c r="F81" s="219"/>
      <c r="G81" s="220"/>
      <c r="H81" s="221"/>
      <c r="I81" s="212"/>
      <c r="J81" s="213"/>
      <c r="K81" s="86"/>
    </row>
    <row r="82" spans="2:11" ht="24.95" hidden="1" customHeight="1" outlineLevel="1">
      <c r="B82" s="78"/>
      <c r="C82" s="217"/>
      <c r="D82" s="218"/>
      <c r="E82" s="219"/>
      <c r="F82" s="219"/>
      <c r="G82" s="220"/>
      <c r="H82" s="221"/>
      <c r="I82" s="212"/>
      <c r="J82" s="213"/>
      <c r="K82" s="86"/>
    </row>
    <row r="83" spans="2:11" ht="24.95" hidden="1" customHeight="1" outlineLevel="1">
      <c r="B83" s="78"/>
      <c r="C83" s="217"/>
      <c r="D83" s="218"/>
      <c r="E83" s="219"/>
      <c r="F83" s="219"/>
      <c r="G83" s="220"/>
      <c r="H83" s="221"/>
      <c r="I83" s="212"/>
      <c r="J83" s="213"/>
      <c r="K83" s="86"/>
    </row>
    <row r="84" spans="2:11" ht="24.95" hidden="1" customHeight="1" outlineLevel="1">
      <c r="B84" s="78"/>
      <c r="C84" s="217"/>
      <c r="D84" s="218"/>
      <c r="E84" s="219"/>
      <c r="F84" s="219"/>
      <c r="G84" s="220"/>
      <c r="H84" s="221"/>
      <c r="I84" s="212"/>
      <c r="J84" s="213"/>
      <c r="K84" s="86"/>
    </row>
    <row r="85" spans="2:11" ht="24.95" hidden="1" customHeight="1" outlineLevel="1">
      <c r="B85" s="78"/>
      <c r="C85" s="217"/>
      <c r="D85" s="218"/>
      <c r="E85" s="219"/>
      <c r="F85" s="219"/>
      <c r="G85" s="220"/>
      <c r="H85" s="221"/>
      <c r="I85" s="212"/>
      <c r="J85" s="213"/>
      <c r="K85" s="86"/>
    </row>
    <row r="86" spans="2:11" ht="24.95" hidden="1" customHeight="1" outlineLevel="1">
      <c r="B86" s="78"/>
      <c r="C86" s="217"/>
      <c r="D86" s="218"/>
      <c r="E86" s="219"/>
      <c r="F86" s="219"/>
      <c r="G86" s="220"/>
      <c r="H86" s="221"/>
      <c r="I86" s="212"/>
      <c r="J86" s="213"/>
      <c r="K86" s="86"/>
    </row>
    <row r="87" spans="2:11" ht="24.95" hidden="1" customHeight="1" outlineLevel="1">
      <c r="B87" s="78"/>
      <c r="C87" s="217"/>
      <c r="D87" s="218"/>
      <c r="E87" s="219"/>
      <c r="F87" s="219"/>
      <c r="G87" s="220"/>
      <c r="H87" s="221"/>
      <c r="I87" s="212"/>
      <c r="J87" s="213"/>
      <c r="K87" s="86"/>
    </row>
    <row r="88" spans="2:11" ht="24.95" hidden="1" customHeight="1" outlineLevel="1">
      <c r="B88" s="78"/>
      <c r="C88" s="217"/>
      <c r="D88" s="218"/>
      <c r="E88" s="219"/>
      <c r="F88" s="219"/>
      <c r="G88" s="220"/>
      <c r="H88" s="221"/>
      <c r="I88" s="212"/>
      <c r="J88" s="213"/>
      <c r="K88" s="86"/>
    </row>
    <row r="89" spans="2:11" ht="24.95" hidden="1" customHeight="1" outlineLevel="1">
      <c r="B89" s="78"/>
      <c r="C89" s="217"/>
      <c r="D89" s="218"/>
      <c r="E89" s="219"/>
      <c r="F89" s="219"/>
      <c r="G89" s="220"/>
      <c r="H89" s="221"/>
      <c r="I89" s="212"/>
      <c r="J89" s="213"/>
      <c r="K89" s="86"/>
    </row>
    <row r="90" spans="2:11" ht="24.95" hidden="1" customHeight="1" outlineLevel="1">
      <c r="B90" s="78"/>
      <c r="C90" s="217"/>
      <c r="D90" s="218"/>
      <c r="E90" s="219"/>
      <c r="F90" s="219"/>
      <c r="G90" s="220"/>
      <c r="H90" s="221"/>
      <c r="I90" s="212"/>
      <c r="J90" s="213"/>
      <c r="K90" s="86"/>
    </row>
    <row r="91" spans="2:11" ht="24.95" hidden="1" customHeight="1" outlineLevel="1">
      <c r="B91" s="78"/>
      <c r="C91" s="217"/>
      <c r="D91" s="218"/>
      <c r="E91" s="219"/>
      <c r="F91" s="219"/>
      <c r="G91" s="220"/>
      <c r="H91" s="221"/>
      <c r="I91" s="212"/>
      <c r="J91" s="213"/>
      <c r="K91" s="86"/>
    </row>
    <row r="92" spans="2:11" ht="24.95" hidden="1" customHeight="1" outlineLevel="1">
      <c r="B92" s="78"/>
      <c r="C92" s="217"/>
      <c r="D92" s="218"/>
      <c r="E92" s="219"/>
      <c r="F92" s="219"/>
      <c r="G92" s="220"/>
      <c r="H92" s="221"/>
      <c r="I92" s="212"/>
      <c r="J92" s="213"/>
      <c r="K92" s="86"/>
    </row>
    <row r="93" spans="2:11" ht="24.95" hidden="1" customHeight="1" outlineLevel="1">
      <c r="B93" s="78"/>
      <c r="C93" s="217"/>
      <c r="D93" s="218"/>
      <c r="E93" s="219"/>
      <c r="F93" s="219"/>
      <c r="G93" s="220"/>
      <c r="H93" s="221"/>
      <c r="I93" s="212"/>
      <c r="J93" s="213"/>
      <c r="K93" s="86"/>
    </row>
    <row r="94" spans="2:11" ht="24.95" hidden="1" customHeight="1" outlineLevel="1">
      <c r="B94" s="78"/>
      <c r="C94" s="217"/>
      <c r="D94" s="218"/>
      <c r="E94" s="219"/>
      <c r="F94" s="219"/>
      <c r="G94" s="220"/>
      <c r="H94" s="220"/>
      <c r="I94" s="212"/>
      <c r="J94" s="213"/>
      <c r="K94" s="86"/>
    </row>
    <row r="95" spans="2:11" ht="15" customHeight="1" collapsed="1">
      <c r="B95" s="92"/>
      <c r="C95" s="93"/>
      <c r="D95" s="93"/>
      <c r="E95" s="93"/>
      <c r="F95" s="93"/>
      <c r="G95" s="93"/>
      <c r="H95" s="93"/>
      <c r="I95" s="93"/>
      <c r="J95" s="93"/>
      <c r="K95" s="94"/>
    </row>
    <row r="96" spans="2:11" ht="26.1" customHeight="1">
      <c r="B96" s="78"/>
      <c r="C96" s="198" t="s">
        <v>291</v>
      </c>
      <c r="D96" s="112" t="s">
        <v>130</v>
      </c>
      <c r="E96" s="58" t="s">
        <v>92</v>
      </c>
      <c r="F96" s="58" t="s">
        <v>39</v>
      </c>
      <c r="G96" s="59" t="s">
        <v>34</v>
      </c>
      <c r="H96" s="59" t="s">
        <v>69</v>
      </c>
      <c r="I96" s="60" t="s">
        <v>147</v>
      </c>
      <c r="J96" s="61" t="s">
        <v>44</v>
      </c>
      <c r="K96" s="86"/>
    </row>
    <row r="97" spans="2:11" ht="24.95" customHeight="1">
      <c r="B97" s="78"/>
      <c r="C97" s="71" t="str">
        <f>IF(LEN(E97)&gt;0,"4." &amp; COUNTA($E$97:E97),"")</f>
        <v>4.1</v>
      </c>
      <c r="D97" s="63"/>
      <c r="E97" s="70" t="s">
        <v>6</v>
      </c>
      <c r="F97" s="70"/>
      <c r="G97" s="55"/>
      <c r="H97" s="72" t="str">
        <f>IFERROR(IF(OR(LEN(E97)=0,LEN(INDEX( scale[], MATCH(G97,scalename,0),3))=0),"",INDEX( scale[], MATCH(G97,scalename,0),3)),"")</f>
        <v/>
      </c>
      <c r="I97" s="211">
        <f>SUM(H97:H102)</f>
        <v>0</v>
      </c>
      <c r="J97" s="213" t="str">
        <f>IFERROR(SUM(H97:H102)/(maxscore*(COUNT(H97:H102))),"")</f>
        <v/>
      </c>
      <c r="K97" s="86"/>
    </row>
    <row r="98" spans="2:11" ht="24.95" customHeight="1">
      <c r="B98" s="78"/>
      <c r="C98" s="71" t="str">
        <f>IF(LEN(E98)&gt;0,"4." &amp; COUNTA($E$97:E98),"")</f>
        <v>4.2</v>
      </c>
      <c r="D98" s="64"/>
      <c r="E98" s="70" t="s">
        <v>7</v>
      </c>
      <c r="F98" s="70"/>
      <c r="G98" s="55"/>
      <c r="H98" s="72" t="str">
        <f>IFERROR(IF(OR(LEN(E98)=0,LEN(INDEX( scale[], MATCH(G98,scalename,0),3))=0),"",INDEX( scale[], MATCH(G98,scalename,0),3)),"")</f>
        <v/>
      </c>
      <c r="I98" s="211"/>
      <c r="J98" s="213"/>
      <c r="K98" s="86"/>
    </row>
    <row r="99" spans="2:11" ht="24.95" customHeight="1">
      <c r="B99" s="78"/>
      <c r="C99" s="71" t="str">
        <f>IF(LEN(E99)&gt;0,"4." &amp; COUNTA($E$97:E99),"")</f>
        <v>4.3</v>
      </c>
      <c r="D99" s="64"/>
      <c r="E99" s="70" t="s">
        <v>8</v>
      </c>
      <c r="F99" s="70"/>
      <c r="G99" s="55"/>
      <c r="H99" s="72" t="str">
        <f>IFERROR(IF(OR(LEN(E99)=0,LEN(INDEX( scale[], MATCH(G99,scalename,0),3))=0),"",INDEX( scale[], MATCH(G99,scalename,0),3)),"")</f>
        <v/>
      </c>
      <c r="I99" s="211"/>
      <c r="J99" s="213"/>
      <c r="K99" s="86"/>
    </row>
    <row r="100" spans="2:11" ht="24.95" customHeight="1">
      <c r="B100" s="78"/>
      <c r="C100" s="71" t="str">
        <f>IF(LEN(E100)&gt;0,"4." &amp; COUNTA($E$97:E100),"")</f>
        <v>4.4</v>
      </c>
      <c r="D100" s="64"/>
      <c r="E100" s="70" t="s">
        <v>9</v>
      </c>
      <c r="F100" s="70"/>
      <c r="G100" s="55"/>
      <c r="H100" s="72" t="str">
        <f>IFERROR(IF(OR(LEN(E100)=0,LEN(INDEX( scale[], MATCH(G100,scalename,0),3))=0),"",INDEX( scale[], MATCH(G100,scalename,0),3)),"")</f>
        <v/>
      </c>
      <c r="I100" s="211"/>
      <c r="J100" s="213"/>
      <c r="K100" s="86"/>
    </row>
    <row r="101" spans="2:11" ht="24.95" customHeight="1">
      <c r="B101" s="78"/>
      <c r="C101" s="71" t="str">
        <f>IF(LEN(E101)&gt;0,"4." &amp; COUNTA($E$97:E101),"")</f>
        <v>4.5</v>
      </c>
      <c r="D101" s="64"/>
      <c r="E101" s="70" t="s">
        <v>10</v>
      </c>
      <c r="F101" s="70"/>
      <c r="G101" s="55"/>
      <c r="H101" s="72" t="str">
        <f>IFERROR(IF(OR(LEN(E101)=0,LEN(INDEX( scale[], MATCH(G101,scalename,0),3))=0),"",INDEX( scale[], MATCH(G101,scalename,0),3)),"")</f>
        <v/>
      </c>
      <c r="I101" s="211"/>
      <c r="J101" s="213"/>
      <c r="K101" s="86"/>
    </row>
    <row r="102" spans="2:11" ht="24.95" customHeight="1">
      <c r="B102" s="78"/>
      <c r="C102" s="71" t="str">
        <f>IF(LEN(E102)&gt;0,"4." &amp; COUNTA($E$97:E102),"")</f>
        <v/>
      </c>
      <c r="D102" s="64"/>
      <c r="E102" s="70"/>
      <c r="F102" s="70"/>
      <c r="G102" s="55"/>
      <c r="H102" s="72" t="str">
        <f>IFERROR(IF(OR(LEN(E102)=0,LEN(INDEX( scale[], MATCH(G102,scalename,0),3))=0),"",INDEX( scale[], MATCH(G102,scalename,0),3)),"")</f>
        <v/>
      </c>
      <c r="I102" s="211"/>
      <c r="J102" s="213"/>
      <c r="K102" s="86"/>
    </row>
    <row r="103" spans="2:11" ht="24.95" customHeight="1">
      <c r="B103" s="78"/>
      <c r="C103" s="217"/>
      <c r="D103" s="218"/>
      <c r="E103" s="219"/>
      <c r="F103" s="219"/>
      <c r="G103" s="220"/>
      <c r="H103" s="220"/>
      <c r="I103" s="212"/>
      <c r="J103" s="213"/>
      <c r="K103" s="86"/>
    </row>
    <row r="104" spans="2:11" ht="24.95" customHeight="1">
      <c r="B104" s="78"/>
      <c r="C104" s="217"/>
      <c r="D104" s="218"/>
      <c r="E104" s="219"/>
      <c r="F104" s="219"/>
      <c r="G104" s="220"/>
      <c r="H104" s="220"/>
      <c r="I104" s="212"/>
      <c r="J104" s="213"/>
      <c r="K104" s="86"/>
    </row>
    <row r="105" spans="2:11" ht="24.95" hidden="1" customHeight="1" outlineLevel="1">
      <c r="B105" s="78"/>
      <c r="C105" s="217"/>
      <c r="D105" s="218"/>
      <c r="E105" s="219"/>
      <c r="F105" s="219"/>
      <c r="G105" s="220"/>
      <c r="H105" s="221"/>
      <c r="I105" s="212"/>
      <c r="J105" s="213"/>
      <c r="K105" s="86"/>
    </row>
    <row r="106" spans="2:11" ht="24.95" hidden="1" customHeight="1" outlineLevel="1">
      <c r="B106" s="78"/>
      <c r="C106" s="217"/>
      <c r="D106" s="218"/>
      <c r="E106" s="219"/>
      <c r="F106" s="219"/>
      <c r="G106" s="220"/>
      <c r="H106" s="221"/>
      <c r="I106" s="212"/>
      <c r="J106" s="213"/>
      <c r="K106" s="86"/>
    </row>
    <row r="107" spans="2:11" ht="24.95" hidden="1" customHeight="1" outlineLevel="1">
      <c r="B107" s="78"/>
      <c r="C107" s="217"/>
      <c r="D107" s="218"/>
      <c r="E107" s="219"/>
      <c r="F107" s="219"/>
      <c r="G107" s="220"/>
      <c r="H107" s="221"/>
      <c r="I107" s="212"/>
      <c r="J107" s="213"/>
      <c r="K107" s="86"/>
    </row>
    <row r="108" spans="2:11" ht="24.95" hidden="1" customHeight="1" outlineLevel="1">
      <c r="B108" s="78"/>
      <c r="C108" s="217"/>
      <c r="D108" s="218"/>
      <c r="E108" s="219"/>
      <c r="F108" s="219"/>
      <c r="G108" s="220"/>
      <c r="H108" s="221"/>
      <c r="I108" s="212"/>
      <c r="J108" s="213"/>
      <c r="K108" s="86"/>
    </row>
    <row r="109" spans="2:11" ht="24.95" hidden="1" customHeight="1" outlineLevel="1">
      <c r="B109" s="78"/>
      <c r="C109" s="217"/>
      <c r="D109" s="218"/>
      <c r="E109" s="219"/>
      <c r="F109" s="219"/>
      <c r="G109" s="220"/>
      <c r="H109" s="221"/>
      <c r="I109" s="212"/>
      <c r="J109" s="213"/>
      <c r="K109" s="86"/>
    </row>
    <row r="110" spans="2:11" ht="24.95" hidden="1" customHeight="1" outlineLevel="1">
      <c r="B110" s="78"/>
      <c r="C110" s="217"/>
      <c r="D110" s="218"/>
      <c r="E110" s="219"/>
      <c r="F110" s="219"/>
      <c r="G110" s="220"/>
      <c r="H110" s="221"/>
      <c r="I110" s="212"/>
      <c r="J110" s="213"/>
      <c r="K110" s="86"/>
    </row>
    <row r="111" spans="2:11" ht="24.95" hidden="1" customHeight="1" outlineLevel="1">
      <c r="B111" s="78"/>
      <c r="C111" s="217"/>
      <c r="D111" s="218"/>
      <c r="E111" s="219"/>
      <c r="F111" s="219"/>
      <c r="G111" s="220"/>
      <c r="H111" s="221"/>
      <c r="I111" s="212"/>
      <c r="J111" s="213"/>
      <c r="K111" s="86"/>
    </row>
    <row r="112" spans="2:11" ht="24.95" hidden="1" customHeight="1" outlineLevel="1">
      <c r="B112" s="78"/>
      <c r="C112" s="217"/>
      <c r="D112" s="218"/>
      <c r="E112" s="219"/>
      <c r="F112" s="219"/>
      <c r="G112" s="220"/>
      <c r="H112" s="221"/>
      <c r="I112" s="212"/>
      <c r="J112" s="213"/>
      <c r="K112" s="86"/>
    </row>
    <row r="113" spans="1:12" ht="24.95" hidden="1" customHeight="1" outlineLevel="1">
      <c r="B113" s="78"/>
      <c r="C113" s="217"/>
      <c r="D113" s="218"/>
      <c r="E113" s="219"/>
      <c r="F113" s="219"/>
      <c r="G113" s="220"/>
      <c r="H113" s="221"/>
      <c r="I113" s="212"/>
      <c r="J113" s="213"/>
      <c r="K113" s="86"/>
    </row>
    <row r="114" spans="1:12" ht="24.95" hidden="1" customHeight="1" outlineLevel="1">
      <c r="B114" s="78"/>
      <c r="C114" s="217"/>
      <c r="D114" s="218"/>
      <c r="E114" s="219"/>
      <c r="F114" s="219"/>
      <c r="G114" s="220"/>
      <c r="H114" s="221"/>
      <c r="I114" s="212"/>
      <c r="J114" s="213"/>
      <c r="K114" s="86"/>
    </row>
    <row r="115" spans="1:12" ht="24.95" hidden="1" customHeight="1" outlineLevel="1">
      <c r="B115" s="78"/>
      <c r="C115" s="217"/>
      <c r="D115" s="218"/>
      <c r="E115" s="219"/>
      <c r="F115" s="219"/>
      <c r="G115" s="220"/>
      <c r="H115" s="221"/>
      <c r="I115" s="212"/>
      <c r="J115" s="213"/>
      <c r="K115" s="86"/>
    </row>
    <row r="116" spans="1:12" ht="24.95" hidden="1" customHeight="1" outlineLevel="1">
      <c r="B116" s="78"/>
      <c r="C116" s="217"/>
      <c r="D116" s="218"/>
      <c r="E116" s="219"/>
      <c r="F116" s="219"/>
      <c r="G116" s="220"/>
      <c r="H116" s="221"/>
      <c r="I116" s="212"/>
      <c r="J116" s="213"/>
      <c r="K116" s="86"/>
    </row>
    <row r="117" spans="1:12" ht="24.95" hidden="1" customHeight="1" outlineLevel="1">
      <c r="B117" s="78"/>
      <c r="C117" s="217"/>
      <c r="D117" s="218"/>
      <c r="E117" s="219"/>
      <c r="F117" s="219"/>
      <c r="G117" s="220"/>
      <c r="H117" s="221"/>
      <c r="I117" s="212"/>
      <c r="J117" s="213"/>
      <c r="K117" s="86"/>
    </row>
    <row r="118" spans="1:12" ht="24.95" hidden="1" customHeight="1" outlineLevel="1">
      <c r="B118" s="78"/>
      <c r="C118" s="217"/>
      <c r="D118" s="218"/>
      <c r="E118" s="219"/>
      <c r="F118" s="219"/>
      <c r="G118" s="220"/>
      <c r="H118" s="221"/>
      <c r="I118" s="212"/>
      <c r="J118" s="213"/>
      <c r="K118" s="86"/>
    </row>
    <row r="119" spans="1:12" ht="24.95" hidden="1" customHeight="1" outlineLevel="1">
      <c r="B119" s="78"/>
      <c r="C119" s="217"/>
      <c r="D119" s="218"/>
      <c r="E119" s="219"/>
      <c r="F119" s="219"/>
      <c r="G119" s="220"/>
      <c r="H119" s="221"/>
      <c r="I119" s="212"/>
      <c r="J119" s="213"/>
      <c r="K119" s="86"/>
    </row>
    <row r="120" spans="1:12" ht="24.95" hidden="1" customHeight="1" outlineLevel="1">
      <c r="B120" s="78"/>
      <c r="C120" s="217"/>
      <c r="D120" s="218"/>
      <c r="E120" s="219"/>
      <c r="F120" s="219"/>
      <c r="G120" s="220"/>
      <c r="H120" s="221"/>
      <c r="I120" s="212"/>
      <c r="J120" s="213"/>
      <c r="K120" s="86"/>
    </row>
    <row r="121" spans="1:12" ht="24.95" hidden="1" customHeight="1" outlineLevel="1">
      <c r="B121" s="78"/>
      <c r="C121" s="217"/>
      <c r="D121" s="218"/>
      <c r="E121" s="219"/>
      <c r="F121" s="219"/>
      <c r="G121" s="220"/>
      <c r="H121" s="220"/>
      <c r="I121" s="212"/>
      <c r="J121" s="213"/>
      <c r="K121" s="86"/>
    </row>
    <row r="122" spans="1:12" ht="15" customHeight="1" collapsed="1">
      <c r="B122" s="92"/>
      <c r="C122" s="93"/>
      <c r="D122" s="93"/>
      <c r="E122" s="93"/>
      <c r="F122" s="93"/>
      <c r="G122" s="93"/>
      <c r="H122" s="93"/>
      <c r="I122" s="93"/>
      <c r="J122" s="93"/>
      <c r="K122" s="94"/>
    </row>
    <row r="123" spans="1:12" ht="26.1" customHeight="1">
      <c r="B123" s="78"/>
      <c r="C123" s="95" t="s">
        <v>292</v>
      </c>
      <c r="D123" s="62" t="s">
        <v>130</v>
      </c>
      <c r="E123" s="58" t="s">
        <v>92</v>
      </c>
      <c r="F123" s="58" t="s">
        <v>39</v>
      </c>
      <c r="G123" s="59" t="s">
        <v>34</v>
      </c>
      <c r="H123" s="59" t="s">
        <v>69</v>
      </c>
      <c r="I123" s="60" t="s">
        <v>147</v>
      </c>
      <c r="J123" s="61" t="s">
        <v>44</v>
      </c>
      <c r="K123" s="86"/>
    </row>
    <row r="124" spans="1:12" ht="24.95" customHeight="1">
      <c r="B124" s="78"/>
      <c r="C124" s="71" t="str">
        <f>IF(LEN(E124)&gt;0,"5." &amp; COUNTA($E$124:E124),"")</f>
        <v>5.1</v>
      </c>
      <c r="D124" s="63"/>
      <c r="E124" s="70" t="s">
        <v>11</v>
      </c>
      <c r="F124" s="70"/>
      <c r="G124" s="55"/>
      <c r="H124" s="72" t="str">
        <f>IFERROR(IF(OR(LEN(E124)=0,LEN(INDEX( scale[], MATCH(G124,scalename,0),3))=0),"",INDEX( scale[], MATCH(G124,scalename,0),3)),"")</f>
        <v/>
      </c>
      <c r="I124" s="211">
        <f>SUM(H124:H129)</f>
        <v>0</v>
      </c>
      <c r="J124" s="213" t="str">
        <f>IFERROR(SUM(H124:H129)/(maxscore*(COUNT(H124:H129))),"")</f>
        <v/>
      </c>
      <c r="K124" s="86"/>
    </row>
    <row r="125" spans="1:12" ht="24.95" customHeight="1">
      <c r="B125" s="78"/>
      <c r="C125" s="71" t="str">
        <f>IF(LEN(E125)&gt;0,"5." &amp; COUNTA($E$124:E125),"")</f>
        <v>5.2</v>
      </c>
      <c r="D125" s="64"/>
      <c r="E125" s="70" t="s">
        <v>12</v>
      </c>
      <c r="F125" s="70"/>
      <c r="G125" s="55"/>
      <c r="H125" s="72" t="str">
        <f>IFERROR(IF(OR(LEN(E125)=0,LEN(INDEX( scale[], MATCH(G125,scalename,0),3))=0),"",INDEX( scale[], MATCH(G125,scalename,0),3)),"")</f>
        <v/>
      </c>
      <c r="I125" s="211"/>
      <c r="J125" s="213"/>
      <c r="K125" s="86"/>
    </row>
    <row r="126" spans="1:12" ht="24.95" customHeight="1">
      <c r="B126" s="78"/>
      <c r="C126" s="71" t="str">
        <f>IF(LEN(E126)&gt;0,"5." &amp; COUNTA($E$124:E126),"")</f>
        <v>5.3</v>
      </c>
      <c r="D126" s="64"/>
      <c r="E126" s="70" t="s">
        <v>13</v>
      </c>
      <c r="F126" s="70"/>
      <c r="G126" s="55"/>
      <c r="H126" s="72" t="str">
        <f>IFERROR(IF(OR(LEN(E126)=0,LEN(INDEX( scale[], MATCH(G126,scalename,0),3))=0),"",INDEX( scale[], MATCH(G126,scalename,0),3)),"")</f>
        <v/>
      </c>
      <c r="I126" s="211"/>
      <c r="J126" s="213"/>
      <c r="K126" s="86"/>
    </row>
    <row r="127" spans="1:12" ht="24.95" customHeight="1">
      <c r="B127" s="78"/>
      <c r="C127" s="71" t="str">
        <f>IF(LEN(E127)&gt;0,"5." &amp; COUNTA($E$124:E127),"")</f>
        <v/>
      </c>
      <c r="D127" s="64"/>
      <c r="E127" s="70"/>
      <c r="F127" s="70"/>
      <c r="G127" s="55"/>
      <c r="H127" s="72" t="str">
        <f>IFERROR(IF(OR(LEN(E127)=0,LEN(INDEX( scale[], MATCH(G127,scalename,0),3))=0),"",INDEX( scale[], MATCH(G127,scalename,0),3)),"")</f>
        <v/>
      </c>
      <c r="I127" s="211"/>
      <c r="J127" s="213"/>
      <c r="K127" s="86"/>
    </row>
    <row r="128" spans="1:12" ht="24.95" customHeight="1">
      <c r="A128" s="50"/>
      <c r="B128" s="80"/>
      <c r="C128" s="71" t="str">
        <f>IF(LEN(E128)&gt;0,"5." &amp; COUNTA($E$124:E128),"")</f>
        <v/>
      </c>
      <c r="D128" s="64"/>
      <c r="E128" s="70"/>
      <c r="F128" s="70"/>
      <c r="G128" s="55"/>
      <c r="H128" s="72" t="str">
        <f>IFERROR(IF(OR(LEN(E128)=0,LEN(INDEX( scale[], MATCH(G128,scalename,0),3))=0),"",INDEX( scale[], MATCH(G128,scalename,0),3)),"")</f>
        <v/>
      </c>
      <c r="I128" s="211"/>
      <c r="J128" s="213"/>
      <c r="K128" s="86"/>
      <c r="L128" s="50"/>
    </row>
    <row r="129" spans="1:12" ht="24.95" customHeight="1">
      <c r="A129" s="50"/>
      <c r="B129" s="80"/>
      <c r="C129" s="71" t="str">
        <f>IF(LEN(E129)&gt;0,"5." &amp; COUNTA($E$124:E129),"")</f>
        <v/>
      </c>
      <c r="D129" s="64"/>
      <c r="E129" s="70"/>
      <c r="F129" s="70"/>
      <c r="G129" s="55"/>
      <c r="H129" s="72" t="str">
        <f>IFERROR(IF(OR(LEN(E129)=0,LEN(INDEX( scale[], MATCH(G129,scalename,0),3))=0),"",INDEX( scale[], MATCH(G129,scalename,0),3)),"")</f>
        <v/>
      </c>
      <c r="I129" s="211"/>
      <c r="J129" s="213"/>
      <c r="K129" s="86"/>
      <c r="L129" s="50"/>
    </row>
    <row r="130" spans="1:12" ht="24.95" customHeight="1">
      <c r="A130" s="50"/>
      <c r="B130" s="80"/>
      <c r="C130" s="217"/>
      <c r="D130" s="218"/>
      <c r="E130" s="219"/>
      <c r="F130" s="219"/>
      <c r="G130" s="220"/>
      <c r="H130" s="220"/>
      <c r="I130" s="212"/>
      <c r="J130" s="213"/>
      <c r="K130" s="86"/>
      <c r="L130" s="50"/>
    </row>
    <row r="131" spans="1:12" ht="24.95" customHeight="1">
      <c r="A131" s="50"/>
      <c r="B131" s="80"/>
      <c r="C131" s="217"/>
      <c r="D131" s="218"/>
      <c r="E131" s="219"/>
      <c r="F131" s="219"/>
      <c r="G131" s="220"/>
      <c r="H131" s="220"/>
      <c r="I131" s="212"/>
      <c r="J131" s="213"/>
      <c r="K131" s="86"/>
      <c r="L131" s="50"/>
    </row>
    <row r="132" spans="1:12" ht="24.95" hidden="1" customHeight="1" outlineLevel="1">
      <c r="A132" s="50"/>
      <c r="B132" s="80"/>
      <c r="C132" s="217"/>
      <c r="D132" s="218"/>
      <c r="E132" s="219"/>
      <c r="F132" s="219"/>
      <c r="G132" s="220"/>
      <c r="H132" s="221"/>
      <c r="I132" s="212"/>
      <c r="J132" s="213"/>
      <c r="K132" s="86"/>
      <c r="L132" s="50"/>
    </row>
    <row r="133" spans="1:12" ht="24.95" hidden="1" customHeight="1" outlineLevel="1">
      <c r="A133" s="50"/>
      <c r="B133" s="80"/>
      <c r="C133" s="217"/>
      <c r="D133" s="218"/>
      <c r="E133" s="219"/>
      <c r="F133" s="219"/>
      <c r="G133" s="220"/>
      <c r="H133" s="221"/>
      <c r="I133" s="212"/>
      <c r="J133" s="213"/>
      <c r="K133" s="86"/>
      <c r="L133" s="50"/>
    </row>
    <row r="134" spans="1:12" ht="24.95" hidden="1" customHeight="1" outlineLevel="1">
      <c r="A134" s="50"/>
      <c r="B134" s="80"/>
      <c r="C134" s="217"/>
      <c r="D134" s="218"/>
      <c r="E134" s="219"/>
      <c r="F134" s="219"/>
      <c r="G134" s="220"/>
      <c r="H134" s="221"/>
      <c r="I134" s="212"/>
      <c r="J134" s="213"/>
      <c r="K134" s="86"/>
      <c r="L134" s="50"/>
    </row>
    <row r="135" spans="1:12" ht="24.95" hidden="1" customHeight="1" outlineLevel="1">
      <c r="A135" s="50"/>
      <c r="B135" s="80"/>
      <c r="C135" s="217"/>
      <c r="D135" s="218"/>
      <c r="E135" s="219"/>
      <c r="F135" s="219"/>
      <c r="G135" s="220"/>
      <c r="H135" s="221"/>
      <c r="I135" s="212"/>
      <c r="J135" s="213"/>
      <c r="K135" s="86"/>
      <c r="L135" s="50"/>
    </row>
    <row r="136" spans="1:12" ht="24.95" hidden="1" customHeight="1" outlineLevel="1">
      <c r="A136" s="50"/>
      <c r="B136" s="80"/>
      <c r="C136" s="217"/>
      <c r="D136" s="218"/>
      <c r="E136" s="219"/>
      <c r="F136" s="219"/>
      <c r="G136" s="220"/>
      <c r="H136" s="221"/>
      <c r="I136" s="212"/>
      <c r="J136" s="213"/>
      <c r="K136" s="86"/>
      <c r="L136" s="50"/>
    </row>
    <row r="137" spans="1:12" ht="24.95" hidden="1" customHeight="1" outlineLevel="1">
      <c r="A137" s="50"/>
      <c r="B137" s="80"/>
      <c r="C137" s="217"/>
      <c r="D137" s="218"/>
      <c r="E137" s="219"/>
      <c r="F137" s="219"/>
      <c r="G137" s="220"/>
      <c r="H137" s="221"/>
      <c r="I137" s="212"/>
      <c r="J137" s="213"/>
      <c r="K137" s="86"/>
      <c r="L137" s="50"/>
    </row>
    <row r="138" spans="1:12" ht="24.95" hidden="1" customHeight="1" outlineLevel="1">
      <c r="A138" s="50"/>
      <c r="B138" s="80"/>
      <c r="C138" s="217"/>
      <c r="D138" s="218"/>
      <c r="E138" s="219"/>
      <c r="F138" s="219"/>
      <c r="G138" s="220"/>
      <c r="H138" s="221"/>
      <c r="I138" s="212"/>
      <c r="J138" s="213"/>
      <c r="K138" s="86"/>
      <c r="L138" s="50"/>
    </row>
    <row r="139" spans="1:12" ht="24.95" hidden="1" customHeight="1" outlineLevel="1">
      <c r="A139" s="50"/>
      <c r="B139" s="80"/>
      <c r="C139" s="217"/>
      <c r="D139" s="218"/>
      <c r="E139" s="219"/>
      <c r="F139" s="219"/>
      <c r="G139" s="220"/>
      <c r="H139" s="221"/>
      <c r="I139" s="212"/>
      <c r="J139" s="213"/>
      <c r="K139" s="86"/>
      <c r="L139" s="50"/>
    </row>
    <row r="140" spans="1:12" ht="24.95" hidden="1" customHeight="1" outlineLevel="1">
      <c r="A140" s="50"/>
      <c r="B140" s="80"/>
      <c r="C140" s="217"/>
      <c r="D140" s="218"/>
      <c r="E140" s="219"/>
      <c r="F140" s="219"/>
      <c r="G140" s="220"/>
      <c r="H140" s="221"/>
      <c r="I140" s="212"/>
      <c r="J140" s="213"/>
      <c r="K140" s="86"/>
      <c r="L140" s="50"/>
    </row>
    <row r="141" spans="1:12" ht="24.95" hidden="1" customHeight="1" outlineLevel="1">
      <c r="A141" s="50"/>
      <c r="B141" s="80"/>
      <c r="C141" s="217"/>
      <c r="D141" s="218"/>
      <c r="E141" s="219"/>
      <c r="F141" s="219"/>
      <c r="G141" s="220"/>
      <c r="H141" s="221"/>
      <c r="I141" s="212"/>
      <c r="J141" s="213"/>
      <c r="K141" s="86"/>
      <c r="L141" s="50"/>
    </row>
    <row r="142" spans="1:12" ht="24.95" hidden="1" customHeight="1" outlineLevel="1">
      <c r="A142" s="50"/>
      <c r="B142" s="80"/>
      <c r="C142" s="217"/>
      <c r="D142" s="218"/>
      <c r="E142" s="219"/>
      <c r="F142" s="219"/>
      <c r="G142" s="220"/>
      <c r="H142" s="221"/>
      <c r="I142" s="212"/>
      <c r="J142" s="213"/>
      <c r="K142" s="86"/>
      <c r="L142" s="50"/>
    </row>
    <row r="143" spans="1:12" ht="24.95" hidden="1" customHeight="1" outlineLevel="1">
      <c r="A143" s="50"/>
      <c r="B143" s="80"/>
      <c r="C143" s="217"/>
      <c r="D143" s="218"/>
      <c r="E143" s="219"/>
      <c r="F143" s="219"/>
      <c r="G143" s="220"/>
      <c r="H143" s="221"/>
      <c r="I143" s="212"/>
      <c r="J143" s="213"/>
      <c r="K143" s="86"/>
      <c r="L143" s="50"/>
    </row>
    <row r="144" spans="1:12" ht="24.95" hidden="1" customHeight="1" outlineLevel="1">
      <c r="A144" s="50"/>
      <c r="B144" s="80"/>
      <c r="C144" s="217"/>
      <c r="D144" s="218"/>
      <c r="E144" s="219"/>
      <c r="F144" s="219"/>
      <c r="G144" s="220"/>
      <c r="H144" s="221"/>
      <c r="I144" s="212"/>
      <c r="J144" s="213"/>
      <c r="K144" s="86"/>
      <c r="L144" s="50"/>
    </row>
    <row r="145" spans="1:12" ht="24.95" hidden="1" customHeight="1" outlineLevel="1">
      <c r="A145" s="50"/>
      <c r="B145" s="80"/>
      <c r="C145" s="217"/>
      <c r="D145" s="218"/>
      <c r="E145" s="219"/>
      <c r="F145" s="219"/>
      <c r="G145" s="220"/>
      <c r="H145" s="221"/>
      <c r="I145" s="212"/>
      <c r="J145" s="213"/>
      <c r="K145" s="86"/>
      <c r="L145" s="50"/>
    </row>
    <row r="146" spans="1:12" ht="24.95" hidden="1" customHeight="1" outlineLevel="1">
      <c r="A146" s="50"/>
      <c r="B146" s="80"/>
      <c r="C146" s="217"/>
      <c r="D146" s="218"/>
      <c r="E146" s="219"/>
      <c r="F146" s="219"/>
      <c r="G146" s="220"/>
      <c r="H146" s="221"/>
      <c r="I146" s="212"/>
      <c r="J146" s="213"/>
      <c r="K146" s="86"/>
      <c r="L146" s="50"/>
    </row>
    <row r="147" spans="1:12" ht="24.95" hidden="1" customHeight="1" outlineLevel="1">
      <c r="A147" s="50"/>
      <c r="B147" s="80"/>
      <c r="C147" s="217"/>
      <c r="D147" s="218"/>
      <c r="E147" s="219"/>
      <c r="F147" s="219"/>
      <c r="G147" s="220"/>
      <c r="H147" s="221"/>
      <c r="I147" s="212"/>
      <c r="J147" s="213"/>
      <c r="K147" s="86"/>
      <c r="L147" s="50"/>
    </row>
    <row r="148" spans="1:12" ht="24.95" hidden="1" customHeight="1" outlineLevel="1">
      <c r="A148" s="50"/>
      <c r="B148" s="80"/>
      <c r="C148" s="217"/>
      <c r="D148" s="218"/>
      <c r="E148" s="219"/>
      <c r="F148" s="219"/>
      <c r="G148" s="220"/>
      <c r="H148" s="220"/>
      <c r="I148" s="212"/>
      <c r="J148" s="213"/>
      <c r="K148" s="86"/>
      <c r="L148" s="50"/>
    </row>
    <row r="149" spans="1:12" ht="15" customHeight="1" collapsed="1">
      <c r="A149" s="88"/>
      <c r="B149" s="89"/>
      <c r="C149" s="90"/>
      <c r="D149" s="90"/>
      <c r="E149" s="90"/>
      <c r="F149" s="90"/>
      <c r="G149" s="90"/>
      <c r="H149" s="90"/>
      <c r="I149" s="90"/>
      <c r="J149" s="90"/>
      <c r="K149" s="91"/>
      <c r="L149" s="88"/>
    </row>
  </sheetData>
  <sheetProtection algorithmName="SHA-512" hashValue="5I15L3MXYgMoSqsi0hGeGWrJWTSzYfBIL+yIqhD+/TNM15Fry2B4hTJjDsnKvKFCKNORwAD2bsqTVaJWeeNweQ==" saltValue="R7sxTJFwktOwDYBGi0vWGA==" spinCount="100000" sheet="1" objects="1" scenarios="1" formatRows="0"/>
  <mergeCells count="11">
    <mergeCell ref="I97:I121"/>
    <mergeCell ref="J97:J121"/>
    <mergeCell ref="I124:I148"/>
    <mergeCell ref="J124:J148"/>
    <mergeCell ref="C7:J7"/>
    <mergeCell ref="I16:I40"/>
    <mergeCell ref="J16:J40"/>
    <mergeCell ref="I43:I67"/>
    <mergeCell ref="J43:J67"/>
    <mergeCell ref="I70:I94"/>
    <mergeCell ref="J70:J94"/>
  </mergeCells>
  <conditionalFormatting sqref="G15:H21 G42:H48 G69:H75 G96:H102 G123:H129">
    <cfRule type="expression" dxfId="253" priority="36">
      <formula>AND($H15=minScore,LEN($H15)&gt;0)</formula>
    </cfRule>
    <cfRule type="expression" dxfId="252" priority="37">
      <formula>AND($H15&lt;(maxscore/2),LEN($H15)&gt;0)</formula>
    </cfRule>
  </conditionalFormatting>
  <conditionalFormatting sqref="J13">
    <cfRule type="expression" dxfId="251" priority="21">
      <formula>AND(J13&gt;=color1,J13&lt;&gt;"")</formula>
    </cfRule>
    <cfRule type="expression" dxfId="250" priority="22">
      <formula>AND(J13&gt;=color2,J13&lt;&gt;"")</formula>
    </cfRule>
    <cfRule type="expression" dxfId="249" priority="23">
      <formula>AND(J13&gt;=color3,J13&lt;&gt;"")</formula>
    </cfRule>
    <cfRule type="expression" dxfId="248" priority="24">
      <formula>AND(J13&gt;=color4,J13&lt;&gt;"")</formula>
    </cfRule>
    <cfRule type="expression" dxfId="247" priority="25">
      <formula>AND(J13&lt;color5,J13&lt;&gt;"")</formula>
    </cfRule>
  </conditionalFormatting>
  <conditionalFormatting sqref="G22:H40">
    <cfRule type="expression" dxfId="49" priority="9">
      <formula>AND($H22=minScore,LEN($H22)&gt;0)</formula>
    </cfRule>
    <cfRule type="expression" dxfId="48" priority="10">
      <formula>AND($H22&lt;(maxscore/2),LEN($H22)&gt;0)</formula>
    </cfRule>
  </conditionalFormatting>
  <conditionalFormatting sqref="G49:H67">
    <cfRule type="expression" dxfId="47" priority="7">
      <formula>AND($H49=minScore,LEN($H49)&gt;0)</formula>
    </cfRule>
    <cfRule type="expression" dxfId="46" priority="8">
      <formula>AND($H49&lt;(maxscore/2),LEN($H49)&gt;0)</formula>
    </cfRule>
  </conditionalFormatting>
  <conditionalFormatting sqref="G76:H94">
    <cfRule type="expression" dxfId="45" priority="5">
      <formula>AND($H76=minScore,LEN($H76)&gt;0)</formula>
    </cfRule>
    <cfRule type="expression" dxfId="44" priority="6">
      <formula>AND($H76&lt;(maxscore/2),LEN($H76)&gt;0)</formula>
    </cfRule>
  </conditionalFormatting>
  <conditionalFormatting sqref="G103:H121">
    <cfRule type="expression" dxfId="43" priority="3">
      <formula>AND($H103=minScore,LEN($H103)&gt;0)</formula>
    </cfRule>
    <cfRule type="expression" dxfId="42" priority="4">
      <formula>AND($H103&lt;(maxscore/2),LEN($H103)&gt;0)</formula>
    </cfRule>
  </conditionalFormatting>
  <conditionalFormatting sqref="G130:H148">
    <cfRule type="expression" dxfId="41" priority="1">
      <formula>AND($H130=minScore,LEN($H130)&gt;0)</formula>
    </cfRule>
    <cfRule type="expression" dxfId="40" priority="2">
      <formula>AND($H130&lt;(maxscore/2),LEN($H130)&gt;0)</formula>
    </cfRule>
  </conditionalFormatting>
  <dataValidations count="5">
    <dataValidation type="list" allowBlank="1" showInputMessage="1" showErrorMessage="1" sqref="E9" xr:uid="{69C6CB92-CBCE-4FE1-8EFA-E8D7E02BF824}">
      <formula1>auditArea2</formula1>
    </dataValidation>
    <dataValidation type="list" allowBlank="1" showInputMessage="1" showErrorMessage="1" sqref="C12" xr:uid="{BE15A1F3-C822-45EC-9A81-3EE5076B96B5}">
      <formula1>"Month, Quarter"</formula1>
    </dataValidation>
    <dataValidation type="list" allowBlank="1" showInputMessage="1" showErrorMessage="1" sqref="E12:E13" xr:uid="{A6E358E1-E493-41DD-B965-DD30AA53ECCA}">
      <formula1>auditors2</formula1>
    </dataValidation>
    <dataValidation type="date" operator="greaterThan" allowBlank="1" showInputMessage="1" showErrorMessage="1" errorTitle="Date format!" error="Please enter valid date format." sqref="C10" xr:uid="{E813C834-1C61-4603-B5FF-35E69B9200E4}">
      <formula1>40179</formula1>
    </dataValidation>
    <dataValidation type="list" allowBlank="1" showInputMessage="1" showErrorMessage="1" sqref="G70:G75 G97:G102 G16:G21 G43:G48 G124:G129" xr:uid="{859DD309-7783-4C0F-A610-7607ADF8D0E5}">
      <formula1>scaleFilter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scale="59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D4188-AD3E-4AFD-957D-8DBED3795FB9}">
  <sheetPr codeName="Sheet8">
    <pageSetUpPr fitToPage="1"/>
  </sheetPr>
  <dimension ref="A1:S149"/>
  <sheetViews>
    <sheetView showGridLines="0" showRowColHeaders="0" workbookViewId="0">
      <pane ySplit="4" topLeftCell="A5" activePane="bottomLeft" state="frozen"/>
      <selection pane="bottomLeft" activeCell="A5" sqref="A5"/>
    </sheetView>
  </sheetViews>
  <sheetFormatPr defaultRowHeight="15" outlineLevelRow="1"/>
  <cols>
    <col min="1" max="2" width="3.7109375" style="49" customWidth="1"/>
    <col min="3" max="3" width="14.140625" style="49" bestFit="1" customWidth="1"/>
    <col min="4" max="4" width="15.7109375" style="54" customWidth="1"/>
    <col min="5" max="5" width="45.7109375" style="51" customWidth="1"/>
    <col min="6" max="6" width="40.7109375" style="51" customWidth="1"/>
    <col min="7" max="8" width="9.7109375" style="49" customWidth="1"/>
    <col min="9" max="9" width="10.7109375" style="49" customWidth="1"/>
    <col min="10" max="10" width="13.28515625" style="49" customWidth="1"/>
    <col min="11" max="11" width="3.7109375" style="49" customWidth="1"/>
    <col min="12" max="12" width="2.7109375" style="49" customWidth="1"/>
    <col min="13" max="13" width="10.5703125" style="49" bestFit="1" customWidth="1"/>
    <col min="14" max="14" width="8.7109375" style="49" customWidth="1"/>
    <col min="15" max="16384" width="9.140625" style="49"/>
  </cols>
  <sheetData>
    <row r="1" spans="1:18" s="1" customFormat="1" ht="6.75" customHeight="1">
      <c r="C1" s="2"/>
      <c r="F1" s="3"/>
      <c r="G1" s="3"/>
      <c r="H1" s="3"/>
      <c r="I1" s="3"/>
    </row>
    <row r="2" spans="1:18" s="4" customFormat="1" ht="20.100000000000001" customHeight="1">
      <c r="B2" s="30"/>
      <c r="C2" s="134" t="s">
        <v>239</v>
      </c>
      <c r="D2" s="5"/>
      <c r="E2" s="5"/>
      <c r="F2" s="16"/>
      <c r="G2" s="6"/>
      <c r="H2" s="6"/>
      <c r="I2" s="6"/>
      <c r="J2" s="6"/>
      <c r="K2" s="6"/>
      <c r="L2" s="8"/>
      <c r="M2" s="8"/>
      <c r="N2" s="8"/>
      <c r="O2" s="8"/>
      <c r="P2" s="8"/>
      <c r="Q2" s="8"/>
      <c r="R2" s="8"/>
    </row>
    <row r="3" spans="1:18" s="149" customFormat="1" ht="24" customHeight="1">
      <c r="B3" s="150"/>
      <c r="C3" s="151" t="s">
        <v>256</v>
      </c>
      <c r="D3" s="152"/>
      <c r="E3" s="152"/>
      <c r="F3" s="153"/>
      <c r="G3" s="154"/>
      <c r="H3" s="154"/>
      <c r="I3" s="154"/>
      <c r="J3" s="154"/>
      <c r="K3" s="154"/>
      <c r="L3" s="156"/>
      <c r="M3" s="156"/>
      <c r="N3" s="156"/>
      <c r="O3" s="156"/>
      <c r="P3" s="156"/>
      <c r="Q3" s="156"/>
      <c r="R3" s="156"/>
    </row>
    <row r="4" spans="1:18" s="1" customFormat="1" ht="4.9000000000000004" customHeight="1">
      <c r="A4" s="11"/>
      <c r="B4" s="11"/>
      <c r="C4" s="11"/>
      <c r="D4" s="11"/>
      <c r="E4" s="11"/>
      <c r="F4" s="17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1" customFormat="1" ht="4.9000000000000004" customHeight="1">
      <c r="A5" s="11"/>
      <c r="B5" s="11"/>
      <c r="C5" s="11"/>
      <c r="D5" s="11"/>
      <c r="E5" s="11"/>
      <c r="F5" s="17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ht="9.9499999999999993" customHeight="1">
      <c r="B6" s="73"/>
      <c r="C6" s="74"/>
      <c r="D6" s="75"/>
      <c r="E6" s="76"/>
      <c r="F6" s="76"/>
      <c r="G6" s="74"/>
      <c r="H6" s="74"/>
      <c r="I6" s="74"/>
      <c r="J6" s="74"/>
      <c r="K6" s="77"/>
    </row>
    <row r="7" spans="1:18" ht="23.25">
      <c r="B7" s="78"/>
      <c r="C7" s="208" t="str">
        <f>"5S " &amp; E9 &amp; " Area Audit"</f>
        <v>5S Laboratory Area Audit</v>
      </c>
      <c r="D7" s="209"/>
      <c r="E7" s="209"/>
      <c r="F7" s="209"/>
      <c r="G7" s="209"/>
      <c r="H7" s="209"/>
      <c r="I7" s="209"/>
      <c r="J7" s="210"/>
      <c r="K7" s="86"/>
    </row>
    <row r="8" spans="1:18" ht="8.1" customHeight="1">
      <c r="B8" s="87"/>
      <c r="C8" s="85"/>
      <c r="D8" s="85"/>
      <c r="E8" s="85"/>
      <c r="F8" s="85"/>
      <c r="G8" s="85"/>
      <c r="H8" s="85"/>
      <c r="I8" s="85"/>
      <c r="J8" s="85"/>
      <c r="K8" s="86"/>
    </row>
    <row r="9" spans="1:18" ht="27" customHeight="1">
      <c r="B9" s="78"/>
      <c r="C9" s="99" t="s">
        <v>14</v>
      </c>
      <c r="D9" s="100" t="s">
        <v>108</v>
      </c>
      <c r="E9" s="67" t="s">
        <v>68</v>
      </c>
      <c r="F9" s="85"/>
      <c r="G9" s="85"/>
      <c r="H9" s="85"/>
      <c r="I9" s="85"/>
      <c r="J9" s="99" t="s">
        <v>88</v>
      </c>
      <c r="K9" s="86"/>
    </row>
    <row r="10" spans="1:18" ht="27" customHeight="1">
      <c r="B10" s="78"/>
      <c r="C10" s="101">
        <v>44896</v>
      </c>
      <c r="D10" s="102" t="s">
        <v>107</v>
      </c>
      <c r="E10" s="103" t="s">
        <v>169</v>
      </c>
      <c r="F10" s="85"/>
      <c r="G10" s="85"/>
      <c r="H10" s="85"/>
      <c r="I10" s="85"/>
      <c r="J10" s="104">
        <f>SUM(H16:H199)</f>
        <v>0</v>
      </c>
      <c r="K10" s="86"/>
    </row>
    <row r="11" spans="1:18" ht="8.1" customHeight="1">
      <c r="B11" s="78"/>
      <c r="C11" s="109"/>
      <c r="D11" s="110"/>
      <c r="E11" s="108"/>
      <c r="F11" s="85"/>
      <c r="G11" s="85"/>
      <c r="H11" s="85"/>
      <c r="I11" s="85"/>
      <c r="J11" s="111"/>
      <c r="K11" s="86"/>
    </row>
    <row r="12" spans="1:18" ht="27" customHeight="1">
      <c r="B12" s="78"/>
      <c r="C12" s="105" t="s">
        <v>134</v>
      </c>
      <c r="D12" s="106" t="s">
        <v>16</v>
      </c>
      <c r="E12" s="107" t="s">
        <v>162</v>
      </c>
      <c r="F12" s="85"/>
      <c r="G12" s="85"/>
      <c r="H12" s="85"/>
      <c r="I12" s="85"/>
      <c r="J12" s="106" t="s">
        <v>95</v>
      </c>
      <c r="K12" s="86"/>
    </row>
    <row r="13" spans="1:18" ht="27" customHeight="1">
      <c r="B13" s="78"/>
      <c r="C13" s="96" t="str">
        <f>IFERROR(IF(ISNUMBER(C10),IF(C12="Month",INDEX(monthsList,MONTH(C10),1),IF(MONTH(C10)&lt;4,"Q1",IF(MONTH(C10)&lt;7,"Q2",IF(MONTH(C10)&lt;10,"Q3","Q4")))),""),"")</f>
        <v>December</v>
      </c>
      <c r="D13" s="100" t="s">
        <v>15</v>
      </c>
      <c r="E13" s="67" t="s">
        <v>165</v>
      </c>
      <c r="F13" s="85"/>
      <c r="G13" s="85"/>
      <c r="H13" s="85"/>
      <c r="I13" s="85"/>
      <c r="J13" s="97" t="str">
        <f>IFERROR(ROUND(J10/(COUNT(H16:H199)*maxscore),2),"")</f>
        <v/>
      </c>
      <c r="K13" s="86"/>
      <c r="L13" s="51"/>
      <c r="M13" s="51"/>
      <c r="N13" s="51"/>
      <c r="O13" s="51"/>
    </row>
    <row r="14" spans="1:18" ht="8.1" customHeight="1">
      <c r="B14" s="87"/>
      <c r="C14" s="85"/>
      <c r="D14" s="85"/>
      <c r="E14" s="85"/>
      <c r="F14" s="85"/>
      <c r="G14" s="85"/>
      <c r="H14" s="85"/>
      <c r="I14" s="85"/>
      <c r="J14" s="85"/>
      <c r="K14" s="86"/>
      <c r="L14" s="52"/>
      <c r="M14" s="52"/>
      <c r="N14" s="52"/>
    </row>
    <row r="15" spans="1:18" ht="26.1" customHeight="1">
      <c r="B15" s="78"/>
      <c r="C15" s="95" t="s">
        <v>288</v>
      </c>
      <c r="D15" s="112" t="s">
        <v>130</v>
      </c>
      <c r="E15" s="58" t="s">
        <v>92</v>
      </c>
      <c r="F15" s="58" t="s">
        <v>39</v>
      </c>
      <c r="G15" s="59" t="s">
        <v>34</v>
      </c>
      <c r="H15" s="59" t="s">
        <v>69</v>
      </c>
      <c r="I15" s="60" t="s">
        <v>147</v>
      </c>
      <c r="J15" s="61" t="s">
        <v>44</v>
      </c>
      <c r="K15" s="86"/>
    </row>
    <row r="16" spans="1:18" ht="24.95" customHeight="1">
      <c r="B16" s="78"/>
      <c r="C16" s="71" t="str">
        <f>IF(LEN(E16)&gt;0,"1." &amp; COUNTA($E$16:E16),"")</f>
        <v>1.1</v>
      </c>
      <c r="D16" s="68"/>
      <c r="E16" s="69" t="s">
        <v>187</v>
      </c>
      <c r="F16" s="69"/>
      <c r="G16" s="55"/>
      <c r="H16" s="72" t="str">
        <f>IFERROR(IF(OR(LEN(E16)=0,LEN(INDEX( scale[], MATCH(G16,scalename,0),3))=0),"",INDEX( scale[], MATCH(G16,scalename,0),3)),"")</f>
        <v/>
      </c>
      <c r="I16" s="211">
        <f>SUM(H16:H21)</f>
        <v>0</v>
      </c>
      <c r="J16" s="213" t="str">
        <f>IFERROR(SUM(H16:H21)/(maxscore*(COUNT(H16:H21))),"")</f>
        <v/>
      </c>
      <c r="K16" s="86"/>
    </row>
    <row r="17" spans="2:19" ht="24.95" customHeight="1">
      <c r="B17" s="78"/>
      <c r="C17" s="71" t="str">
        <f>IF(LEN(E17)&gt;0,"1." &amp; COUNTA($E$16:E17),"")</f>
        <v>1.2</v>
      </c>
      <c r="D17" s="68"/>
      <c r="E17" s="69" t="s">
        <v>188</v>
      </c>
      <c r="F17" s="69"/>
      <c r="G17" s="55"/>
      <c r="H17" s="72" t="str">
        <f>IFERROR(IF(OR(LEN(E17)=0,LEN(INDEX( scale[], MATCH(G17,scalename,0),3))=0),"",INDEX( scale[], MATCH(G17,scalename,0),3)),"")</f>
        <v/>
      </c>
      <c r="I17" s="211"/>
      <c r="J17" s="213"/>
      <c r="K17" s="86"/>
    </row>
    <row r="18" spans="2:19" ht="24.95" customHeight="1">
      <c r="B18" s="78"/>
      <c r="C18" s="71" t="str">
        <f>IF(LEN(E18)&gt;0,"1." &amp; COUNTA($E$16:E18),"")</f>
        <v>1.3</v>
      </c>
      <c r="D18" s="68"/>
      <c r="E18" s="69" t="s">
        <v>189</v>
      </c>
      <c r="F18" s="69"/>
      <c r="G18" s="55"/>
      <c r="H18" s="72" t="str">
        <f>IFERROR(IF(OR(LEN(E18)=0,LEN(INDEX( scale[], MATCH(G18,scalename,0),3))=0),"",INDEX( scale[], MATCH(G18,scalename,0),3)),"")</f>
        <v/>
      </c>
      <c r="I18" s="211"/>
      <c r="J18" s="213"/>
      <c r="K18" s="86"/>
    </row>
    <row r="19" spans="2:19" ht="24.95" customHeight="1">
      <c r="B19" s="78"/>
      <c r="C19" s="71" t="str">
        <f>IF(LEN(E19)&gt;0,"1." &amp; COUNTA($E$16:E19),"")</f>
        <v>1.4</v>
      </c>
      <c r="D19" s="68"/>
      <c r="E19" s="69" t="s">
        <v>190</v>
      </c>
      <c r="F19" s="69"/>
      <c r="G19" s="55"/>
      <c r="H19" s="72" t="str">
        <f>IFERROR(IF(OR(LEN(E19)=0,LEN(INDEX( scale[], MATCH(G19,scalename,0),3))=0),"",INDEX( scale[], MATCH(G19,scalename,0),3)),"")</f>
        <v/>
      </c>
      <c r="I19" s="211"/>
      <c r="J19" s="213"/>
      <c r="K19" s="86"/>
    </row>
    <row r="20" spans="2:19" ht="24.95" customHeight="1">
      <c r="B20" s="78"/>
      <c r="C20" s="71" t="str">
        <f>IF(LEN(E20)&gt;0,"1." &amp; COUNTA($E$16:E20),"")</f>
        <v/>
      </c>
      <c r="D20" s="68"/>
      <c r="E20" s="69"/>
      <c r="F20" s="69"/>
      <c r="G20" s="55"/>
      <c r="H20" s="72" t="str">
        <f>IFERROR(IF(OR(LEN(E20)=0,LEN(INDEX( scale[], MATCH(G20,scalename,0),3))=0),"",INDEX( scale[], MATCH(G20,scalename,0),3)),"")</f>
        <v/>
      </c>
      <c r="I20" s="211"/>
      <c r="J20" s="213"/>
      <c r="K20" s="86"/>
    </row>
    <row r="21" spans="2:19" ht="24.95" customHeight="1">
      <c r="B21" s="78"/>
      <c r="C21" s="71" t="str">
        <f>IF(LEN(E21)&gt;0,"1." &amp; COUNTA($E$16:E21),"")</f>
        <v/>
      </c>
      <c r="D21" s="68"/>
      <c r="E21" s="69"/>
      <c r="F21" s="69"/>
      <c r="G21" s="55"/>
      <c r="H21" s="72" t="str">
        <f>IFERROR(IF(OR(LEN(E21)=0,LEN(INDEX( scale[], MATCH(G21,scalename,0),3))=0),"",INDEX( scale[], MATCH(G21,scalename,0),3)),"")</f>
        <v/>
      </c>
      <c r="I21" s="211"/>
      <c r="J21" s="213"/>
      <c r="K21" s="86"/>
    </row>
    <row r="22" spans="2:19" ht="24.95" customHeight="1">
      <c r="B22" s="78"/>
      <c r="C22" s="217"/>
      <c r="D22" s="218"/>
      <c r="E22" s="219"/>
      <c r="F22" s="219"/>
      <c r="G22" s="220"/>
      <c r="H22" s="220"/>
      <c r="I22" s="212"/>
      <c r="J22" s="213"/>
      <c r="K22" s="86"/>
    </row>
    <row r="23" spans="2:19" ht="24.95" customHeight="1">
      <c r="B23" s="78"/>
      <c r="C23" s="217"/>
      <c r="D23" s="218"/>
      <c r="E23" s="219"/>
      <c r="F23" s="219"/>
      <c r="G23" s="220"/>
      <c r="H23" s="220"/>
      <c r="I23" s="212"/>
      <c r="J23" s="213"/>
      <c r="K23" s="86"/>
    </row>
    <row r="24" spans="2:19" ht="24.95" hidden="1" customHeight="1" outlineLevel="1">
      <c r="B24" s="78"/>
      <c r="C24" s="217"/>
      <c r="D24" s="218"/>
      <c r="E24" s="219"/>
      <c r="F24" s="219"/>
      <c r="G24" s="220"/>
      <c r="H24" s="221"/>
      <c r="I24" s="212"/>
      <c r="J24" s="213"/>
      <c r="K24" s="86"/>
    </row>
    <row r="25" spans="2:19" ht="24.95" hidden="1" customHeight="1" outlineLevel="1">
      <c r="B25" s="78"/>
      <c r="C25" s="217"/>
      <c r="D25" s="218"/>
      <c r="E25" s="219"/>
      <c r="F25" s="219"/>
      <c r="G25" s="220"/>
      <c r="H25" s="221"/>
      <c r="I25" s="212"/>
      <c r="J25" s="213"/>
      <c r="K25" s="86"/>
    </row>
    <row r="26" spans="2:19" ht="24.95" hidden="1" customHeight="1" outlineLevel="1">
      <c r="B26" s="78"/>
      <c r="C26" s="217"/>
      <c r="D26" s="218"/>
      <c r="E26" s="219"/>
      <c r="F26" s="219"/>
      <c r="G26" s="220"/>
      <c r="H26" s="221"/>
      <c r="I26" s="212"/>
      <c r="J26" s="213"/>
      <c r="K26" s="86"/>
    </row>
    <row r="27" spans="2:19" ht="24.95" hidden="1" customHeight="1" outlineLevel="1">
      <c r="B27" s="78"/>
      <c r="C27" s="217"/>
      <c r="D27" s="218"/>
      <c r="E27" s="219"/>
      <c r="F27" s="219"/>
      <c r="G27" s="220"/>
      <c r="H27" s="221"/>
      <c r="I27" s="212"/>
      <c r="J27" s="213"/>
      <c r="K27" s="86"/>
    </row>
    <row r="28" spans="2:19" ht="24.95" hidden="1" customHeight="1" outlineLevel="1">
      <c r="B28" s="78"/>
      <c r="C28" s="217"/>
      <c r="D28" s="218"/>
      <c r="E28" s="219"/>
      <c r="F28" s="219"/>
      <c r="G28" s="220"/>
      <c r="H28" s="221"/>
      <c r="I28" s="212"/>
      <c r="J28" s="213"/>
      <c r="K28" s="86"/>
      <c r="O28" s="50"/>
      <c r="P28" s="50"/>
      <c r="Q28" s="50"/>
      <c r="R28" s="50"/>
      <c r="S28" s="50"/>
    </row>
    <row r="29" spans="2:19" ht="24.95" hidden="1" customHeight="1" outlineLevel="1">
      <c r="B29" s="78"/>
      <c r="C29" s="217"/>
      <c r="D29" s="218"/>
      <c r="E29" s="219"/>
      <c r="F29" s="219"/>
      <c r="G29" s="220"/>
      <c r="H29" s="221"/>
      <c r="I29" s="212"/>
      <c r="J29" s="213"/>
      <c r="K29" s="86"/>
      <c r="O29" s="50"/>
      <c r="P29" s="50"/>
      <c r="Q29" s="50"/>
      <c r="R29" s="50"/>
      <c r="S29" s="50"/>
    </row>
    <row r="30" spans="2:19" ht="24.95" hidden="1" customHeight="1" outlineLevel="1">
      <c r="B30" s="78"/>
      <c r="C30" s="217"/>
      <c r="D30" s="218"/>
      <c r="E30" s="219"/>
      <c r="F30" s="219"/>
      <c r="G30" s="220"/>
      <c r="H30" s="221"/>
      <c r="I30" s="212"/>
      <c r="J30" s="213"/>
      <c r="K30" s="86"/>
      <c r="O30" s="50"/>
      <c r="P30" s="50"/>
      <c r="Q30" s="50"/>
      <c r="R30" s="50"/>
      <c r="S30" s="50"/>
    </row>
    <row r="31" spans="2:19" ht="24.95" hidden="1" customHeight="1" outlineLevel="1">
      <c r="B31" s="78"/>
      <c r="C31" s="217"/>
      <c r="D31" s="218"/>
      <c r="E31" s="219"/>
      <c r="F31" s="219"/>
      <c r="G31" s="220"/>
      <c r="H31" s="221"/>
      <c r="I31" s="212"/>
      <c r="J31" s="213"/>
      <c r="K31" s="86"/>
      <c r="O31" s="50"/>
      <c r="P31" s="50"/>
      <c r="Q31" s="50"/>
      <c r="R31" s="50"/>
      <c r="S31" s="50"/>
    </row>
    <row r="32" spans="2:19" ht="24.95" hidden="1" customHeight="1" outlineLevel="1">
      <c r="B32" s="78"/>
      <c r="C32" s="217"/>
      <c r="D32" s="218"/>
      <c r="E32" s="219"/>
      <c r="F32" s="219"/>
      <c r="G32" s="220"/>
      <c r="H32" s="221"/>
      <c r="I32" s="212"/>
      <c r="J32" s="213"/>
      <c r="K32" s="86"/>
      <c r="O32" s="50"/>
      <c r="P32" s="50"/>
      <c r="Q32" s="50"/>
      <c r="R32" s="50"/>
      <c r="S32" s="50"/>
    </row>
    <row r="33" spans="2:19" ht="24.95" hidden="1" customHeight="1" outlineLevel="1">
      <c r="B33" s="78"/>
      <c r="C33" s="217"/>
      <c r="D33" s="218"/>
      <c r="E33" s="219"/>
      <c r="F33" s="219"/>
      <c r="G33" s="220"/>
      <c r="H33" s="221"/>
      <c r="I33" s="212"/>
      <c r="J33" s="213"/>
      <c r="K33" s="86"/>
      <c r="O33" s="50"/>
      <c r="P33" s="50"/>
      <c r="Q33" s="50"/>
      <c r="R33" s="50"/>
      <c r="S33" s="50"/>
    </row>
    <row r="34" spans="2:19" ht="24.95" hidden="1" customHeight="1" outlineLevel="1">
      <c r="B34" s="78"/>
      <c r="C34" s="217"/>
      <c r="D34" s="218"/>
      <c r="E34" s="219"/>
      <c r="F34" s="219"/>
      <c r="G34" s="220"/>
      <c r="H34" s="221"/>
      <c r="I34" s="212"/>
      <c r="J34" s="213"/>
      <c r="K34" s="86"/>
      <c r="O34" s="50"/>
      <c r="P34" s="50"/>
      <c r="Q34" s="50"/>
      <c r="R34" s="50"/>
      <c r="S34" s="50"/>
    </row>
    <row r="35" spans="2:19" ht="24.95" hidden="1" customHeight="1" outlineLevel="1">
      <c r="B35" s="78"/>
      <c r="C35" s="217"/>
      <c r="D35" s="218"/>
      <c r="E35" s="219"/>
      <c r="F35" s="219"/>
      <c r="G35" s="220"/>
      <c r="H35" s="221"/>
      <c r="I35" s="212"/>
      <c r="J35" s="213"/>
      <c r="K35" s="86"/>
      <c r="O35" s="50"/>
      <c r="P35" s="50"/>
      <c r="Q35" s="50"/>
      <c r="R35" s="50"/>
      <c r="S35" s="50"/>
    </row>
    <row r="36" spans="2:19" ht="24.95" hidden="1" customHeight="1" outlineLevel="1">
      <c r="B36" s="78"/>
      <c r="C36" s="217"/>
      <c r="D36" s="218"/>
      <c r="E36" s="219"/>
      <c r="F36" s="219"/>
      <c r="G36" s="220"/>
      <c r="H36" s="221"/>
      <c r="I36" s="212"/>
      <c r="J36" s="213"/>
      <c r="K36" s="86"/>
      <c r="O36" s="50"/>
      <c r="P36" s="50"/>
      <c r="Q36" s="50"/>
      <c r="R36" s="50"/>
      <c r="S36" s="50"/>
    </row>
    <row r="37" spans="2:19" ht="24.95" hidden="1" customHeight="1" outlineLevel="1">
      <c r="B37" s="78"/>
      <c r="C37" s="217"/>
      <c r="D37" s="218"/>
      <c r="E37" s="219"/>
      <c r="F37" s="219"/>
      <c r="G37" s="220"/>
      <c r="H37" s="221"/>
      <c r="I37" s="212"/>
      <c r="J37" s="213"/>
      <c r="K37" s="86"/>
      <c r="O37" s="50"/>
      <c r="P37" s="50"/>
      <c r="Q37" s="50"/>
      <c r="R37" s="50"/>
      <c r="S37" s="50"/>
    </row>
    <row r="38" spans="2:19" ht="24.95" hidden="1" customHeight="1" outlineLevel="1">
      <c r="B38" s="78"/>
      <c r="C38" s="217"/>
      <c r="D38" s="218"/>
      <c r="E38" s="219"/>
      <c r="F38" s="219"/>
      <c r="G38" s="220"/>
      <c r="H38" s="221"/>
      <c r="I38" s="212"/>
      <c r="J38" s="213"/>
      <c r="K38" s="86"/>
      <c r="O38" s="50"/>
      <c r="P38" s="50"/>
      <c r="Q38" s="50"/>
      <c r="R38" s="50"/>
      <c r="S38" s="50"/>
    </row>
    <row r="39" spans="2:19" ht="24.95" hidden="1" customHeight="1" outlineLevel="1">
      <c r="B39" s="78"/>
      <c r="C39" s="217"/>
      <c r="D39" s="218"/>
      <c r="E39" s="219"/>
      <c r="F39" s="219"/>
      <c r="G39" s="220"/>
      <c r="H39" s="221"/>
      <c r="I39" s="212"/>
      <c r="J39" s="213"/>
      <c r="K39" s="86"/>
      <c r="O39" s="50"/>
      <c r="P39" s="50"/>
      <c r="Q39" s="50"/>
      <c r="R39" s="50"/>
      <c r="S39" s="50"/>
    </row>
    <row r="40" spans="2:19" ht="24.95" hidden="1" customHeight="1" outlineLevel="1">
      <c r="B40" s="78"/>
      <c r="C40" s="217"/>
      <c r="D40" s="218"/>
      <c r="E40" s="219"/>
      <c r="F40" s="219"/>
      <c r="G40" s="220"/>
      <c r="H40" s="220"/>
      <c r="I40" s="212"/>
      <c r="J40" s="213"/>
      <c r="K40" s="86"/>
      <c r="O40" s="50"/>
      <c r="P40" s="50"/>
      <c r="Q40" s="50"/>
      <c r="R40" s="50"/>
      <c r="S40" s="50"/>
    </row>
    <row r="41" spans="2:19" ht="15" customHeight="1" collapsed="1">
      <c r="B41" s="92"/>
      <c r="C41" s="93"/>
      <c r="D41" s="93"/>
      <c r="E41" s="93"/>
      <c r="F41" s="93"/>
      <c r="G41" s="93"/>
      <c r="H41" s="93"/>
      <c r="I41" s="93"/>
      <c r="J41" s="93"/>
      <c r="K41" s="94"/>
      <c r="M41" s="88"/>
      <c r="N41" s="88"/>
      <c r="O41" s="88"/>
      <c r="P41" s="88"/>
      <c r="Q41" s="88"/>
      <c r="R41" s="88"/>
      <c r="S41" s="88"/>
    </row>
    <row r="42" spans="2:19" ht="26.1" customHeight="1">
      <c r="B42" s="78"/>
      <c r="C42" s="95" t="s">
        <v>289</v>
      </c>
      <c r="D42" s="112" t="s">
        <v>130</v>
      </c>
      <c r="E42" s="58" t="s">
        <v>92</v>
      </c>
      <c r="F42" s="58" t="s">
        <v>39</v>
      </c>
      <c r="G42" s="59" t="s">
        <v>34</v>
      </c>
      <c r="H42" s="59" t="s">
        <v>69</v>
      </c>
      <c r="I42" s="60" t="s">
        <v>147</v>
      </c>
      <c r="J42" s="61" t="s">
        <v>44</v>
      </c>
      <c r="K42" s="86"/>
      <c r="M42" s="50"/>
      <c r="N42" s="50"/>
      <c r="O42" s="50"/>
      <c r="P42" s="50"/>
      <c r="Q42" s="50"/>
      <c r="R42" s="50"/>
      <c r="S42" s="50"/>
    </row>
    <row r="43" spans="2:19" ht="24.95" customHeight="1">
      <c r="B43" s="78"/>
      <c r="C43" s="71" t="str">
        <f>IF(LEN(E43)&gt;0,"2." &amp; COUNTA($E$43:E43),"")</f>
        <v>2.1</v>
      </c>
      <c r="D43" s="63"/>
      <c r="E43" s="70" t="s">
        <v>191</v>
      </c>
      <c r="F43" s="70"/>
      <c r="G43" s="55"/>
      <c r="H43" s="72" t="str">
        <f>IFERROR(IF(OR(LEN(E43)=0,LEN(INDEX( scale[], MATCH(G43,scalename,0),3))=0),"",INDEX( scale[], MATCH(G43,scalename,0),3)),"")</f>
        <v/>
      </c>
      <c r="I43" s="211">
        <f>SUM(H43:H48)</f>
        <v>0</v>
      </c>
      <c r="J43" s="213" t="str">
        <f>IFERROR(SUM(H43:H48)/(maxscore*(COUNT(H43:H48))),"")</f>
        <v/>
      </c>
      <c r="K43" s="86"/>
    </row>
    <row r="44" spans="2:19" ht="24.95" customHeight="1">
      <c r="B44" s="78"/>
      <c r="C44" s="71" t="str">
        <f>IF(LEN(E44)&gt;0,"2." &amp; COUNTA($E$43:E44),"")</f>
        <v>2.2</v>
      </c>
      <c r="D44" s="64"/>
      <c r="E44" s="70" t="s">
        <v>192</v>
      </c>
      <c r="F44" s="70"/>
      <c r="G44" s="55"/>
      <c r="H44" s="72" t="str">
        <f>IFERROR(IF(OR(LEN(E44)=0,LEN(INDEX( scale[], MATCH(G44,scalename,0),3))=0),"",INDEX( scale[], MATCH(G44,scalename,0),3)),"")</f>
        <v/>
      </c>
      <c r="I44" s="211"/>
      <c r="J44" s="213"/>
      <c r="K44" s="86"/>
    </row>
    <row r="45" spans="2:19" ht="24.95" customHeight="1">
      <c r="B45" s="78"/>
      <c r="C45" s="71" t="str">
        <f>IF(LEN(E45)&gt;0,"2." &amp; COUNTA($E$43:E45),"")</f>
        <v>2.3</v>
      </c>
      <c r="D45" s="64"/>
      <c r="E45" s="70" t="s">
        <v>193</v>
      </c>
      <c r="F45" s="70"/>
      <c r="G45" s="55"/>
      <c r="H45" s="72" t="str">
        <f>IFERROR(IF(OR(LEN(E45)=0,LEN(INDEX( scale[], MATCH(G45,scalename,0),3))=0),"",INDEX( scale[], MATCH(G45,scalename,0),3)),"")</f>
        <v/>
      </c>
      <c r="I45" s="211"/>
      <c r="J45" s="213"/>
      <c r="K45" s="86"/>
    </row>
    <row r="46" spans="2:19" ht="24.95" customHeight="1">
      <c r="B46" s="78"/>
      <c r="C46" s="71" t="str">
        <f>IF(LEN(E46)&gt;0,"2." &amp; COUNTA($E$43:E46),"")</f>
        <v>2.4</v>
      </c>
      <c r="D46" s="64"/>
      <c r="E46" s="70" t="s">
        <v>194</v>
      </c>
      <c r="F46" s="70"/>
      <c r="G46" s="55"/>
      <c r="H46" s="72" t="str">
        <f>IFERROR(IF(OR(LEN(E46)=0,LEN(INDEX( scale[], MATCH(G46,scalename,0),3))=0),"",INDEX( scale[], MATCH(G46,scalename,0),3)),"")</f>
        <v/>
      </c>
      <c r="I46" s="211"/>
      <c r="J46" s="213"/>
      <c r="K46" s="86"/>
    </row>
    <row r="47" spans="2:19" ht="24.95" customHeight="1">
      <c r="B47" s="78"/>
      <c r="C47" s="71" t="str">
        <f>IF(LEN(E47)&gt;0,"2." &amp; COUNTA($E$43:E47),"")</f>
        <v>2.5</v>
      </c>
      <c r="D47" s="64"/>
      <c r="E47" s="70" t="s">
        <v>195</v>
      </c>
      <c r="F47" s="70"/>
      <c r="G47" s="55"/>
      <c r="H47" s="72" t="str">
        <f>IFERROR(IF(OR(LEN(E47)=0,LEN(INDEX( scale[], MATCH(G47,scalename,0),3))=0),"",INDEX( scale[], MATCH(G47,scalename,0),3)),"")</f>
        <v/>
      </c>
      <c r="I47" s="211"/>
      <c r="J47" s="213"/>
      <c r="K47" s="86"/>
    </row>
    <row r="48" spans="2:19" ht="24.95" customHeight="1">
      <c r="B48" s="78"/>
      <c r="C48" s="71" t="str">
        <f>IF(LEN(E48)&gt;0,"2." &amp; COUNTA($E$43:E48),"")</f>
        <v/>
      </c>
      <c r="D48" s="64"/>
      <c r="E48" s="70"/>
      <c r="F48" s="70"/>
      <c r="G48" s="55"/>
      <c r="H48" s="72" t="str">
        <f>IFERROR(IF(OR(LEN(E48)=0,LEN(INDEX( scale[], MATCH(G48,scalename,0),3))=0),"",INDEX( scale[], MATCH(G48,scalename,0),3)),"")</f>
        <v/>
      </c>
      <c r="I48" s="211"/>
      <c r="J48" s="213"/>
      <c r="K48" s="86"/>
    </row>
    <row r="49" spans="2:11" ht="24.95" customHeight="1">
      <c r="B49" s="78"/>
      <c r="C49" s="217"/>
      <c r="D49" s="218"/>
      <c r="E49" s="219"/>
      <c r="F49" s="219"/>
      <c r="G49" s="220"/>
      <c r="H49" s="220"/>
      <c r="I49" s="212"/>
      <c r="J49" s="213"/>
      <c r="K49" s="86"/>
    </row>
    <row r="50" spans="2:11" ht="24.95" customHeight="1">
      <c r="B50" s="78"/>
      <c r="C50" s="217"/>
      <c r="D50" s="218"/>
      <c r="E50" s="219"/>
      <c r="F50" s="219"/>
      <c r="G50" s="220"/>
      <c r="H50" s="220"/>
      <c r="I50" s="212"/>
      <c r="J50" s="213"/>
      <c r="K50" s="86"/>
    </row>
    <row r="51" spans="2:11" ht="24.95" hidden="1" customHeight="1" outlineLevel="1">
      <c r="B51" s="78"/>
      <c r="C51" s="217"/>
      <c r="D51" s="218"/>
      <c r="E51" s="219"/>
      <c r="F51" s="219"/>
      <c r="G51" s="220"/>
      <c r="H51" s="221"/>
      <c r="I51" s="212"/>
      <c r="J51" s="213"/>
      <c r="K51" s="86"/>
    </row>
    <row r="52" spans="2:11" ht="24.95" hidden="1" customHeight="1" outlineLevel="1">
      <c r="B52" s="78"/>
      <c r="C52" s="217"/>
      <c r="D52" s="218"/>
      <c r="E52" s="219"/>
      <c r="F52" s="219"/>
      <c r="G52" s="220"/>
      <c r="H52" s="221"/>
      <c r="I52" s="212"/>
      <c r="J52" s="213"/>
      <c r="K52" s="86"/>
    </row>
    <row r="53" spans="2:11" ht="24.95" hidden="1" customHeight="1" outlineLevel="1">
      <c r="B53" s="78"/>
      <c r="C53" s="217"/>
      <c r="D53" s="218"/>
      <c r="E53" s="219"/>
      <c r="F53" s="219"/>
      <c r="G53" s="220"/>
      <c r="H53" s="221"/>
      <c r="I53" s="212"/>
      <c r="J53" s="213"/>
      <c r="K53" s="86"/>
    </row>
    <row r="54" spans="2:11" ht="24.95" hidden="1" customHeight="1" outlineLevel="1">
      <c r="B54" s="78"/>
      <c r="C54" s="217"/>
      <c r="D54" s="218"/>
      <c r="E54" s="219"/>
      <c r="F54" s="219"/>
      <c r="G54" s="220"/>
      <c r="H54" s="221"/>
      <c r="I54" s="212"/>
      <c r="J54" s="213"/>
      <c r="K54" s="86"/>
    </row>
    <row r="55" spans="2:11" ht="24.95" hidden="1" customHeight="1" outlineLevel="1">
      <c r="B55" s="78"/>
      <c r="C55" s="217"/>
      <c r="D55" s="218"/>
      <c r="E55" s="219"/>
      <c r="F55" s="219"/>
      <c r="G55" s="220"/>
      <c r="H55" s="221"/>
      <c r="I55" s="212"/>
      <c r="J55" s="213"/>
      <c r="K55" s="86"/>
    </row>
    <row r="56" spans="2:11" ht="24.95" hidden="1" customHeight="1" outlineLevel="1">
      <c r="B56" s="78"/>
      <c r="C56" s="217"/>
      <c r="D56" s="218"/>
      <c r="E56" s="219"/>
      <c r="F56" s="219"/>
      <c r="G56" s="220"/>
      <c r="H56" s="221"/>
      <c r="I56" s="212"/>
      <c r="J56" s="213"/>
      <c r="K56" s="86"/>
    </row>
    <row r="57" spans="2:11" ht="24.95" hidden="1" customHeight="1" outlineLevel="1">
      <c r="B57" s="78"/>
      <c r="C57" s="217"/>
      <c r="D57" s="218"/>
      <c r="E57" s="219"/>
      <c r="F57" s="219"/>
      <c r="G57" s="220"/>
      <c r="H57" s="221"/>
      <c r="I57" s="212"/>
      <c r="J57" s="213"/>
      <c r="K57" s="86"/>
    </row>
    <row r="58" spans="2:11" ht="24.95" hidden="1" customHeight="1" outlineLevel="1">
      <c r="B58" s="78"/>
      <c r="C58" s="217"/>
      <c r="D58" s="218"/>
      <c r="E58" s="219"/>
      <c r="F58" s="219"/>
      <c r="G58" s="220"/>
      <c r="H58" s="221"/>
      <c r="I58" s="212"/>
      <c r="J58" s="213"/>
      <c r="K58" s="86"/>
    </row>
    <row r="59" spans="2:11" ht="24.95" hidden="1" customHeight="1" outlineLevel="1">
      <c r="B59" s="78"/>
      <c r="C59" s="217"/>
      <c r="D59" s="218"/>
      <c r="E59" s="219"/>
      <c r="F59" s="219"/>
      <c r="G59" s="220"/>
      <c r="H59" s="221"/>
      <c r="I59" s="212"/>
      <c r="J59" s="213"/>
      <c r="K59" s="86"/>
    </row>
    <row r="60" spans="2:11" ht="24.95" hidden="1" customHeight="1" outlineLevel="1">
      <c r="B60" s="78"/>
      <c r="C60" s="217"/>
      <c r="D60" s="218"/>
      <c r="E60" s="219"/>
      <c r="F60" s="219"/>
      <c r="G60" s="220"/>
      <c r="H60" s="221"/>
      <c r="I60" s="212"/>
      <c r="J60" s="213"/>
      <c r="K60" s="86"/>
    </row>
    <row r="61" spans="2:11" ht="24.95" hidden="1" customHeight="1" outlineLevel="1">
      <c r="B61" s="78"/>
      <c r="C61" s="217"/>
      <c r="D61" s="218"/>
      <c r="E61" s="219"/>
      <c r="F61" s="219"/>
      <c r="G61" s="220"/>
      <c r="H61" s="221"/>
      <c r="I61" s="212"/>
      <c r="J61" s="213"/>
      <c r="K61" s="86"/>
    </row>
    <row r="62" spans="2:11" ht="24.95" hidden="1" customHeight="1" outlineLevel="1">
      <c r="B62" s="78"/>
      <c r="C62" s="217"/>
      <c r="D62" s="218"/>
      <c r="E62" s="219"/>
      <c r="F62" s="219"/>
      <c r="G62" s="220"/>
      <c r="H62" s="221"/>
      <c r="I62" s="212"/>
      <c r="J62" s="213"/>
      <c r="K62" s="86"/>
    </row>
    <row r="63" spans="2:11" ht="24.95" hidden="1" customHeight="1" outlineLevel="1">
      <c r="B63" s="78"/>
      <c r="C63" s="217"/>
      <c r="D63" s="218"/>
      <c r="E63" s="219"/>
      <c r="F63" s="219"/>
      <c r="G63" s="220"/>
      <c r="H63" s="221"/>
      <c r="I63" s="212"/>
      <c r="J63" s="213"/>
      <c r="K63" s="86"/>
    </row>
    <row r="64" spans="2:11" ht="24.95" hidden="1" customHeight="1" outlineLevel="1">
      <c r="B64" s="78"/>
      <c r="C64" s="217"/>
      <c r="D64" s="218"/>
      <c r="E64" s="219"/>
      <c r="F64" s="219"/>
      <c r="G64" s="220"/>
      <c r="H64" s="221"/>
      <c r="I64" s="212"/>
      <c r="J64" s="213"/>
      <c r="K64" s="86"/>
    </row>
    <row r="65" spans="2:14" ht="24.95" hidden="1" customHeight="1" outlineLevel="1">
      <c r="B65" s="78"/>
      <c r="C65" s="217"/>
      <c r="D65" s="218"/>
      <c r="E65" s="219"/>
      <c r="F65" s="219"/>
      <c r="G65" s="220"/>
      <c r="H65" s="221"/>
      <c r="I65" s="212"/>
      <c r="J65" s="213"/>
      <c r="K65" s="86"/>
    </row>
    <row r="66" spans="2:14" ht="24.95" hidden="1" customHeight="1" outlineLevel="1">
      <c r="B66" s="78"/>
      <c r="C66" s="217"/>
      <c r="D66" s="218"/>
      <c r="E66" s="219"/>
      <c r="F66" s="219"/>
      <c r="G66" s="220"/>
      <c r="H66" s="221"/>
      <c r="I66" s="212"/>
      <c r="J66" s="213"/>
      <c r="K66" s="86"/>
    </row>
    <row r="67" spans="2:14" ht="24.95" hidden="1" customHeight="1" outlineLevel="1">
      <c r="B67" s="78"/>
      <c r="C67" s="217"/>
      <c r="D67" s="218"/>
      <c r="E67" s="219"/>
      <c r="F67" s="219"/>
      <c r="G67" s="220"/>
      <c r="H67" s="220"/>
      <c r="I67" s="212"/>
      <c r="J67" s="213"/>
      <c r="K67" s="86"/>
    </row>
    <row r="68" spans="2:14" ht="15" customHeight="1" collapsed="1">
      <c r="B68" s="92"/>
      <c r="C68" s="93"/>
      <c r="D68" s="93"/>
      <c r="E68" s="93"/>
      <c r="F68" s="93"/>
      <c r="G68" s="93"/>
      <c r="H68" s="93"/>
      <c r="I68" s="93"/>
      <c r="J68" s="93"/>
      <c r="K68" s="94"/>
    </row>
    <row r="69" spans="2:14" ht="26.1" customHeight="1">
      <c r="B69" s="78"/>
      <c r="C69" s="95" t="s">
        <v>290</v>
      </c>
      <c r="D69" s="112" t="s">
        <v>130</v>
      </c>
      <c r="E69" s="58" t="s">
        <v>92</v>
      </c>
      <c r="F69" s="58" t="s">
        <v>39</v>
      </c>
      <c r="G69" s="59" t="s">
        <v>34</v>
      </c>
      <c r="H69" s="59" t="s">
        <v>69</v>
      </c>
      <c r="I69" s="60" t="s">
        <v>147</v>
      </c>
      <c r="J69" s="61" t="s">
        <v>44</v>
      </c>
      <c r="K69" s="86"/>
    </row>
    <row r="70" spans="2:14" ht="24.95" customHeight="1">
      <c r="B70" s="78"/>
      <c r="C70" s="71" t="str">
        <f>IF(LEN(E70)&gt;0,"3." &amp; COUNTA($E$70:E70),"")</f>
        <v>3.1</v>
      </c>
      <c r="D70" s="63"/>
      <c r="E70" s="70" t="s">
        <v>196</v>
      </c>
      <c r="F70" s="70"/>
      <c r="G70" s="55"/>
      <c r="H70" s="72" t="str">
        <f>IFERROR(IF(OR(LEN(E70)=0,LEN(INDEX( scale[], MATCH(G70,scalename,0),3))=0),"",INDEX( scale[], MATCH(G70,scalename,0),3)),"")</f>
        <v/>
      </c>
      <c r="I70" s="211">
        <f>SUM(H70:H75)</f>
        <v>0</v>
      </c>
      <c r="J70" s="213" t="str">
        <f>IFERROR(SUM(H70:H75)/(maxscore*(COUNT(H70:H75))),"")</f>
        <v/>
      </c>
      <c r="K70" s="86"/>
    </row>
    <row r="71" spans="2:14" ht="24.95" customHeight="1">
      <c r="B71" s="78"/>
      <c r="C71" s="71" t="str">
        <f>IF(LEN(E71)&gt;0,"3." &amp; COUNTA($E$70:E71),"")</f>
        <v>3.2</v>
      </c>
      <c r="D71" s="64"/>
      <c r="E71" s="70" t="s">
        <v>197</v>
      </c>
      <c r="F71" s="70"/>
      <c r="G71" s="55"/>
      <c r="H71" s="72" t="str">
        <f>IFERROR(IF(OR(LEN(E71)=0,LEN(INDEX( scale[], MATCH(G71,scalename,0),3))=0),"",INDEX( scale[], MATCH(G71,scalename,0),3)),"")</f>
        <v/>
      </c>
      <c r="I71" s="211"/>
      <c r="J71" s="213"/>
      <c r="K71" s="86"/>
    </row>
    <row r="72" spans="2:14" ht="24.95" customHeight="1">
      <c r="B72" s="78"/>
      <c r="C72" s="71" t="str">
        <f>IF(LEN(E72)&gt;0,"3." &amp; COUNTA($E$70:E72),"")</f>
        <v>3.3</v>
      </c>
      <c r="D72" s="64"/>
      <c r="E72" s="70" t="s">
        <v>198</v>
      </c>
      <c r="F72" s="70"/>
      <c r="G72" s="55"/>
      <c r="H72" s="72" t="str">
        <f>IFERROR(IF(OR(LEN(E72)=0,LEN(INDEX( scale[], MATCH(G72,scalename,0),3))=0),"",INDEX( scale[], MATCH(G72,scalename,0),3)),"")</f>
        <v/>
      </c>
      <c r="I72" s="211"/>
      <c r="J72" s="213"/>
      <c r="K72" s="86"/>
    </row>
    <row r="73" spans="2:14" ht="24.95" customHeight="1">
      <c r="B73" s="78"/>
      <c r="C73" s="71" t="str">
        <f>IF(LEN(E73)&gt;0,"3." &amp; COUNTA($E$70:E73),"")</f>
        <v>3.4</v>
      </c>
      <c r="D73" s="64"/>
      <c r="E73" s="70" t="s">
        <v>199</v>
      </c>
      <c r="F73" s="70"/>
      <c r="G73" s="55"/>
      <c r="H73" s="72" t="str">
        <f>IFERROR(IF(OR(LEN(E73)=0,LEN(INDEX( scale[], MATCH(G73,scalename,0),3))=0),"",INDEX( scale[], MATCH(G73,scalename,0),3)),"")</f>
        <v/>
      </c>
      <c r="I73" s="211"/>
      <c r="J73" s="213"/>
      <c r="K73" s="86"/>
      <c r="L73" s="53"/>
      <c r="M73" s="53"/>
      <c r="N73" s="53"/>
    </row>
    <row r="74" spans="2:14" ht="24.95" customHeight="1">
      <c r="B74" s="78"/>
      <c r="C74" s="71" t="str">
        <f>IF(LEN(E74)&gt;0,"3." &amp; COUNTA($E$70:E74),"")</f>
        <v/>
      </c>
      <c r="D74" s="64"/>
      <c r="E74" s="70"/>
      <c r="F74" s="70"/>
      <c r="G74" s="55"/>
      <c r="H74" s="72" t="str">
        <f>IFERROR(IF(OR(LEN(E74)=0,LEN(INDEX( scale[], MATCH(G74,scalename,0),3))=0),"",INDEX( scale[], MATCH(G74,scalename,0),3)),"")</f>
        <v/>
      </c>
      <c r="I74" s="211"/>
      <c r="J74" s="213"/>
      <c r="K74" s="86"/>
    </row>
    <row r="75" spans="2:14" ht="24.95" customHeight="1">
      <c r="B75" s="78"/>
      <c r="C75" s="71" t="str">
        <f>IF(LEN(E75)&gt;0,"3." &amp; COUNTA($E$70:E75),"")</f>
        <v/>
      </c>
      <c r="D75" s="64"/>
      <c r="E75" s="70"/>
      <c r="F75" s="70"/>
      <c r="G75" s="55"/>
      <c r="H75" s="72" t="str">
        <f>IFERROR(IF(OR(LEN(E75)=0,LEN(INDEX( scale[], MATCH(G75,scalename,0),3))=0),"",INDEX( scale[], MATCH(G75,scalename,0),3)),"")</f>
        <v/>
      </c>
      <c r="I75" s="211"/>
      <c r="J75" s="213"/>
      <c r="K75" s="86"/>
    </row>
    <row r="76" spans="2:14" ht="24.95" customHeight="1">
      <c r="B76" s="78"/>
      <c r="C76" s="217"/>
      <c r="D76" s="218"/>
      <c r="E76" s="219"/>
      <c r="F76" s="219"/>
      <c r="G76" s="220"/>
      <c r="H76" s="220"/>
      <c r="I76" s="212"/>
      <c r="J76" s="213"/>
      <c r="K76" s="86"/>
    </row>
    <row r="77" spans="2:14" ht="24.95" customHeight="1">
      <c r="B77" s="78"/>
      <c r="C77" s="217"/>
      <c r="D77" s="218"/>
      <c r="E77" s="219"/>
      <c r="F77" s="219"/>
      <c r="G77" s="220"/>
      <c r="H77" s="220"/>
      <c r="I77" s="212"/>
      <c r="J77" s="213"/>
      <c r="K77" s="86"/>
    </row>
    <row r="78" spans="2:14" ht="24.95" hidden="1" customHeight="1" outlineLevel="1">
      <c r="B78" s="78"/>
      <c r="C78" s="217"/>
      <c r="D78" s="218"/>
      <c r="E78" s="219"/>
      <c r="F78" s="219"/>
      <c r="G78" s="220"/>
      <c r="H78" s="221"/>
      <c r="I78" s="212"/>
      <c r="J78" s="213"/>
      <c r="K78" s="86"/>
    </row>
    <row r="79" spans="2:14" ht="24.95" hidden="1" customHeight="1" outlineLevel="1">
      <c r="B79" s="78"/>
      <c r="C79" s="217"/>
      <c r="D79" s="218"/>
      <c r="E79" s="219"/>
      <c r="F79" s="219"/>
      <c r="G79" s="220"/>
      <c r="H79" s="221"/>
      <c r="I79" s="212"/>
      <c r="J79" s="213"/>
      <c r="K79" s="86"/>
    </row>
    <row r="80" spans="2:14" ht="24.95" hidden="1" customHeight="1" outlineLevel="1">
      <c r="B80" s="78"/>
      <c r="C80" s="217"/>
      <c r="D80" s="218"/>
      <c r="E80" s="219"/>
      <c r="F80" s="219"/>
      <c r="G80" s="220"/>
      <c r="H80" s="221"/>
      <c r="I80" s="212"/>
      <c r="J80" s="213"/>
      <c r="K80" s="86"/>
    </row>
    <row r="81" spans="2:11" ht="24.95" hidden="1" customHeight="1" outlineLevel="1">
      <c r="B81" s="78"/>
      <c r="C81" s="217"/>
      <c r="D81" s="218"/>
      <c r="E81" s="219"/>
      <c r="F81" s="219"/>
      <c r="G81" s="220"/>
      <c r="H81" s="221"/>
      <c r="I81" s="212"/>
      <c r="J81" s="213"/>
      <c r="K81" s="86"/>
    </row>
    <row r="82" spans="2:11" ht="24.95" hidden="1" customHeight="1" outlineLevel="1">
      <c r="B82" s="78"/>
      <c r="C82" s="217"/>
      <c r="D82" s="218"/>
      <c r="E82" s="219"/>
      <c r="F82" s="219"/>
      <c r="G82" s="220"/>
      <c r="H82" s="221"/>
      <c r="I82" s="212"/>
      <c r="J82" s="213"/>
      <c r="K82" s="86"/>
    </row>
    <row r="83" spans="2:11" ht="24.95" hidden="1" customHeight="1" outlineLevel="1">
      <c r="B83" s="78"/>
      <c r="C83" s="217"/>
      <c r="D83" s="218"/>
      <c r="E83" s="219"/>
      <c r="F83" s="219"/>
      <c r="G83" s="220"/>
      <c r="H83" s="221"/>
      <c r="I83" s="212"/>
      <c r="J83" s="213"/>
      <c r="K83" s="86"/>
    </row>
    <row r="84" spans="2:11" ht="24.95" hidden="1" customHeight="1" outlineLevel="1">
      <c r="B84" s="78"/>
      <c r="C84" s="217"/>
      <c r="D84" s="218"/>
      <c r="E84" s="219"/>
      <c r="F84" s="219"/>
      <c r="G84" s="220"/>
      <c r="H84" s="221"/>
      <c r="I84" s="212"/>
      <c r="J84" s="213"/>
      <c r="K84" s="86"/>
    </row>
    <row r="85" spans="2:11" ht="24.95" hidden="1" customHeight="1" outlineLevel="1">
      <c r="B85" s="78"/>
      <c r="C85" s="217"/>
      <c r="D85" s="218"/>
      <c r="E85" s="219"/>
      <c r="F85" s="219"/>
      <c r="G85" s="220"/>
      <c r="H85" s="221"/>
      <c r="I85" s="212"/>
      <c r="J85" s="213"/>
      <c r="K85" s="86"/>
    </row>
    <row r="86" spans="2:11" ht="24.95" hidden="1" customHeight="1" outlineLevel="1">
      <c r="B86" s="78"/>
      <c r="C86" s="217"/>
      <c r="D86" s="218"/>
      <c r="E86" s="219"/>
      <c r="F86" s="219"/>
      <c r="G86" s="220"/>
      <c r="H86" s="221"/>
      <c r="I86" s="212"/>
      <c r="J86" s="213"/>
      <c r="K86" s="86"/>
    </row>
    <row r="87" spans="2:11" ht="24.95" hidden="1" customHeight="1" outlineLevel="1">
      <c r="B87" s="78"/>
      <c r="C87" s="217"/>
      <c r="D87" s="218"/>
      <c r="E87" s="219"/>
      <c r="F87" s="219"/>
      <c r="G87" s="220"/>
      <c r="H87" s="221"/>
      <c r="I87" s="212"/>
      <c r="J87" s="213"/>
      <c r="K87" s="86"/>
    </row>
    <row r="88" spans="2:11" ht="24.95" hidden="1" customHeight="1" outlineLevel="1">
      <c r="B88" s="78"/>
      <c r="C88" s="217"/>
      <c r="D88" s="218"/>
      <c r="E88" s="219"/>
      <c r="F88" s="219"/>
      <c r="G88" s="220"/>
      <c r="H88" s="221"/>
      <c r="I88" s="212"/>
      <c r="J88" s="213"/>
      <c r="K88" s="86"/>
    </row>
    <row r="89" spans="2:11" ht="24.95" hidden="1" customHeight="1" outlineLevel="1">
      <c r="B89" s="78"/>
      <c r="C89" s="217"/>
      <c r="D89" s="218"/>
      <c r="E89" s="219"/>
      <c r="F89" s="219"/>
      <c r="G89" s="220"/>
      <c r="H89" s="221"/>
      <c r="I89" s="212"/>
      <c r="J89" s="213"/>
      <c r="K89" s="86"/>
    </row>
    <row r="90" spans="2:11" ht="24.95" hidden="1" customHeight="1" outlineLevel="1">
      <c r="B90" s="78"/>
      <c r="C90" s="217"/>
      <c r="D90" s="218"/>
      <c r="E90" s="219"/>
      <c r="F90" s="219"/>
      <c r="G90" s="220"/>
      <c r="H90" s="221"/>
      <c r="I90" s="212"/>
      <c r="J90" s="213"/>
      <c r="K90" s="86"/>
    </row>
    <row r="91" spans="2:11" ht="24.95" hidden="1" customHeight="1" outlineLevel="1">
      <c r="B91" s="78"/>
      <c r="C91" s="217"/>
      <c r="D91" s="218"/>
      <c r="E91" s="219"/>
      <c r="F91" s="219"/>
      <c r="G91" s="220"/>
      <c r="H91" s="221"/>
      <c r="I91" s="212"/>
      <c r="J91" s="213"/>
      <c r="K91" s="86"/>
    </row>
    <row r="92" spans="2:11" ht="24.95" hidden="1" customHeight="1" outlineLevel="1">
      <c r="B92" s="78"/>
      <c r="C92" s="217"/>
      <c r="D92" s="218"/>
      <c r="E92" s="219"/>
      <c r="F92" s="219"/>
      <c r="G92" s="220"/>
      <c r="H92" s="221"/>
      <c r="I92" s="212"/>
      <c r="J92" s="213"/>
      <c r="K92" s="86"/>
    </row>
    <row r="93" spans="2:11" ht="24.95" hidden="1" customHeight="1" outlineLevel="1">
      <c r="B93" s="78"/>
      <c r="C93" s="217"/>
      <c r="D93" s="218"/>
      <c r="E93" s="219"/>
      <c r="F93" s="219"/>
      <c r="G93" s="220"/>
      <c r="H93" s="221"/>
      <c r="I93" s="212"/>
      <c r="J93" s="213"/>
      <c r="K93" s="86"/>
    </row>
    <row r="94" spans="2:11" ht="24.95" hidden="1" customHeight="1" outlineLevel="1">
      <c r="B94" s="78"/>
      <c r="C94" s="217"/>
      <c r="D94" s="218"/>
      <c r="E94" s="219"/>
      <c r="F94" s="219"/>
      <c r="G94" s="220"/>
      <c r="H94" s="220"/>
      <c r="I94" s="212"/>
      <c r="J94" s="213"/>
      <c r="K94" s="86"/>
    </row>
    <row r="95" spans="2:11" ht="15" customHeight="1" collapsed="1">
      <c r="B95" s="92"/>
      <c r="C95" s="93"/>
      <c r="D95" s="93"/>
      <c r="E95" s="93"/>
      <c r="F95" s="93"/>
      <c r="G95" s="93"/>
      <c r="H95" s="93"/>
      <c r="I95" s="93"/>
      <c r="J95" s="93"/>
      <c r="K95" s="94"/>
    </row>
    <row r="96" spans="2:11" ht="26.1" customHeight="1">
      <c r="B96" s="78"/>
      <c r="C96" s="198" t="s">
        <v>291</v>
      </c>
      <c r="D96" s="112" t="s">
        <v>130</v>
      </c>
      <c r="E96" s="58" t="s">
        <v>92</v>
      </c>
      <c r="F96" s="58" t="s">
        <v>39</v>
      </c>
      <c r="G96" s="59" t="s">
        <v>34</v>
      </c>
      <c r="H96" s="59" t="s">
        <v>69</v>
      </c>
      <c r="I96" s="60" t="s">
        <v>147</v>
      </c>
      <c r="J96" s="61" t="s">
        <v>44</v>
      </c>
      <c r="K96" s="86"/>
    </row>
    <row r="97" spans="2:11" ht="24.95" customHeight="1">
      <c r="B97" s="78"/>
      <c r="C97" s="71" t="str">
        <f>IF(LEN(E97)&gt;0,"4." &amp; COUNTA($E$97:E97),"")</f>
        <v>4.1</v>
      </c>
      <c r="D97" s="63"/>
      <c r="E97" s="70" t="s">
        <v>200</v>
      </c>
      <c r="F97" s="70"/>
      <c r="G97" s="55"/>
      <c r="H97" s="72" t="str">
        <f>IFERROR(IF(OR(LEN(E97)=0,LEN(INDEX( scale[], MATCH(G97,scalename,0),3))=0),"",INDEX( scale[], MATCH(G97,scalename,0),3)),"")</f>
        <v/>
      </c>
      <c r="I97" s="211">
        <f>SUM(H97:H102)</f>
        <v>0</v>
      </c>
      <c r="J97" s="213" t="str">
        <f>IFERROR(SUM(H97:H102)/(maxscore*(COUNT(H97:H102))),"")</f>
        <v/>
      </c>
      <c r="K97" s="86"/>
    </row>
    <row r="98" spans="2:11" ht="24.95" customHeight="1">
      <c r="B98" s="78"/>
      <c r="C98" s="71" t="str">
        <f>IF(LEN(E98)&gt;0,"4." &amp; COUNTA($E$97:E98),"")</f>
        <v>4.2</v>
      </c>
      <c r="D98" s="64"/>
      <c r="E98" s="70" t="s">
        <v>201</v>
      </c>
      <c r="F98" s="70"/>
      <c r="G98" s="55"/>
      <c r="H98" s="72" t="str">
        <f>IFERROR(IF(OR(LEN(E98)=0,LEN(INDEX( scale[], MATCH(G98,scalename,0),3))=0),"",INDEX( scale[], MATCH(G98,scalename,0),3)),"")</f>
        <v/>
      </c>
      <c r="I98" s="211"/>
      <c r="J98" s="213"/>
      <c r="K98" s="86"/>
    </row>
    <row r="99" spans="2:11" ht="24.95" customHeight="1">
      <c r="B99" s="78"/>
      <c r="C99" s="71" t="str">
        <f>IF(LEN(E99)&gt;0,"4." &amp; COUNTA($E$97:E99),"")</f>
        <v>4.3</v>
      </c>
      <c r="D99" s="64"/>
      <c r="E99" s="70" t="s">
        <v>202</v>
      </c>
      <c r="F99" s="70"/>
      <c r="G99" s="55"/>
      <c r="H99" s="72" t="str">
        <f>IFERROR(IF(OR(LEN(E99)=0,LEN(INDEX( scale[], MATCH(G99,scalename,0),3))=0),"",INDEX( scale[], MATCH(G99,scalename,0),3)),"")</f>
        <v/>
      </c>
      <c r="I99" s="211"/>
      <c r="J99" s="213"/>
      <c r="K99" s="86"/>
    </row>
    <row r="100" spans="2:11" ht="24.95" customHeight="1">
      <c r="B100" s="78"/>
      <c r="C100" s="71" t="str">
        <f>IF(LEN(E100)&gt;0,"4." &amp; COUNTA($E$97:E100),"")</f>
        <v/>
      </c>
      <c r="D100" s="64"/>
      <c r="E100" s="70"/>
      <c r="F100" s="70"/>
      <c r="G100" s="55"/>
      <c r="H100" s="72" t="str">
        <f>IFERROR(IF(OR(LEN(E100)=0,LEN(INDEX( scale[], MATCH(G100,scalename,0),3))=0),"",INDEX( scale[], MATCH(G100,scalename,0),3)),"")</f>
        <v/>
      </c>
      <c r="I100" s="211"/>
      <c r="J100" s="213"/>
      <c r="K100" s="86"/>
    </row>
    <row r="101" spans="2:11" ht="24.95" customHeight="1">
      <c r="B101" s="78"/>
      <c r="C101" s="71" t="str">
        <f>IF(LEN(E101)&gt;0,"4." &amp; COUNTA($E$97:E101),"")</f>
        <v/>
      </c>
      <c r="D101" s="64"/>
      <c r="E101" s="70"/>
      <c r="F101" s="70"/>
      <c r="G101" s="55"/>
      <c r="H101" s="72" t="str">
        <f>IFERROR(IF(OR(LEN(E101)=0,LEN(INDEX( scale[], MATCH(G101,scalename,0),3))=0),"",INDEX( scale[], MATCH(G101,scalename,0),3)),"")</f>
        <v/>
      </c>
      <c r="I101" s="211"/>
      <c r="J101" s="213"/>
      <c r="K101" s="86"/>
    </row>
    <row r="102" spans="2:11" ht="24.95" customHeight="1">
      <c r="B102" s="78"/>
      <c r="C102" s="71" t="str">
        <f>IF(LEN(E102)&gt;0,"4." &amp; COUNTA($E$97:E102),"")</f>
        <v/>
      </c>
      <c r="D102" s="64"/>
      <c r="E102" s="70"/>
      <c r="F102" s="70"/>
      <c r="G102" s="55"/>
      <c r="H102" s="72" t="str">
        <f>IFERROR(IF(OR(LEN(E102)=0,LEN(INDEX( scale[], MATCH(G102,scalename,0),3))=0),"",INDEX( scale[], MATCH(G102,scalename,0),3)),"")</f>
        <v/>
      </c>
      <c r="I102" s="211"/>
      <c r="J102" s="213"/>
      <c r="K102" s="86"/>
    </row>
    <row r="103" spans="2:11" ht="24.95" customHeight="1">
      <c r="B103" s="78"/>
      <c r="C103" s="217"/>
      <c r="D103" s="218"/>
      <c r="E103" s="219"/>
      <c r="F103" s="219"/>
      <c r="G103" s="220"/>
      <c r="H103" s="220"/>
      <c r="I103" s="212"/>
      <c r="J103" s="213"/>
      <c r="K103" s="86"/>
    </row>
    <row r="104" spans="2:11" ht="24.95" customHeight="1">
      <c r="B104" s="78"/>
      <c r="C104" s="217"/>
      <c r="D104" s="218"/>
      <c r="E104" s="219"/>
      <c r="F104" s="219"/>
      <c r="G104" s="220"/>
      <c r="H104" s="220"/>
      <c r="I104" s="212"/>
      <c r="J104" s="213"/>
      <c r="K104" s="86"/>
    </row>
    <row r="105" spans="2:11" ht="24.95" hidden="1" customHeight="1" outlineLevel="1">
      <c r="B105" s="78"/>
      <c r="C105" s="217"/>
      <c r="D105" s="218"/>
      <c r="E105" s="219"/>
      <c r="F105" s="219"/>
      <c r="G105" s="220"/>
      <c r="H105" s="221"/>
      <c r="I105" s="212"/>
      <c r="J105" s="213"/>
      <c r="K105" s="86"/>
    </row>
    <row r="106" spans="2:11" ht="24.95" hidden="1" customHeight="1" outlineLevel="1">
      <c r="B106" s="78"/>
      <c r="C106" s="217"/>
      <c r="D106" s="218"/>
      <c r="E106" s="219"/>
      <c r="F106" s="219"/>
      <c r="G106" s="220"/>
      <c r="H106" s="221"/>
      <c r="I106" s="212"/>
      <c r="J106" s="213"/>
      <c r="K106" s="86"/>
    </row>
    <row r="107" spans="2:11" ht="24.95" hidden="1" customHeight="1" outlineLevel="1">
      <c r="B107" s="78"/>
      <c r="C107" s="217"/>
      <c r="D107" s="218"/>
      <c r="E107" s="219"/>
      <c r="F107" s="219"/>
      <c r="G107" s="220"/>
      <c r="H107" s="221"/>
      <c r="I107" s="212"/>
      <c r="J107" s="213"/>
      <c r="K107" s="86"/>
    </row>
    <row r="108" spans="2:11" ht="24.95" hidden="1" customHeight="1" outlineLevel="1">
      <c r="B108" s="78"/>
      <c r="C108" s="217"/>
      <c r="D108" s="218"/>
      <c r="E108" s="219"/>
      <c r="F108" s="219"/>
      <c r="G108" s="220"/>
      <c r="H108" s="221"/>
      <c r="I108" s="212"/>
      <c r="J108" s="213"/>
      <c r="K108" s="86"/>
    </row>
    <row r="109" spans="2:11" ht="24.95" hidden="1" customHeight="1" outlineLevel="1">
      <c r="B109" s="78"/>
      <c r="C109" s="217"/>
      <c r="D109" s="218"/>
      <c r="E109" s="219"/>
      <c r="F109" s="219"/>
      <c r="G109" s="220"/>
      <c r="H109" s="221"/>
      <c r="I109" s="212"/>
      <c r="J109" s="213"/>
      <c r="K109" s="86"/>
    </row>
    <row r="110" spans="2:11" ht="24.95" hidden="1" customHeight="1" outlineLevel="1">
      <c r="B110" s="78"/>
      <c r="C110" s="217"/>
      <c r="D110" s="218"/>
      <c r="E110" s="219"/>
      <c r="F110" s="219"/>
      <c r="G110" s="220"/>
      <c r="H110" s="221"/>
      <c r="I110" s="212"/>
      <c r="J110" s="213"/>
      <c r="K110" s="86"/>
    </row>
    <row r="111" spans="2:11" ht="24.95" hidden="1" customHeight="1" outlineLevel="1">
      <c r="B111" s="78"/>
      <c r="C111" s="217"/>
      <c r="D111" s="218"/>
      <c r="E111" s="219"/>
      <c r="F111" s="219"/>
      <c r="G111" s="220"/>
      <c r="H111" s="221"/>
      <c r="I111" s="212"/>
      <c r="J111" s="213"/>
      <c r="K111" s="86"/>
    </row>
    <row r="112" spans="2:11" ht="24.95" hidden="1" customHeight="1" outlineLevel="1">
      <c r="B112" s="78"/>
      <c r="C112" s="217"/>
      <c r="D112" s="218"/>
      <c r="E112" s="219"/>
      <c r="F112" s="219"/>
      <c r="G112" s="220"/>
      <c r="H112" s="221"/>
      <c r="I112" s="212"/>
      <c r="J112" s="213"/>
      <c r="K112" s="86"/>
    </row>
    <row r="113" spans="1:12" ht="24.95" hidden="1" customHeight="1" outlineLevel="1">
      <c r="B113" s="78"/>
      <c r="C113" s="217"/>
      <c r="D113" s="218"/>
      <c r="E113" s="219"/>
      <c r="F113" s="219"/>
      <c r="G113" s="220"/>
      <c r="H113" s="221"/>
      <c r="I113" s="212"/>
      <c r="J113" s="213"/>
      <c r="K113" s="86"/>
    </row>
    <row r="114" spans="1:12" ht="24.95" hidden="1" customHeight="1" outlineLevel="1">
      <c r="B114" s="78"/>
      <c r="C114" s="217"/>
      <c r="D114" s="218"/>
      <c r="E114" s="219"/>
      <c r="F114" s="219"/>
      <c r="G114" s="220"/>
      <c r="H114" s="221"/>
      <c r="I114" s="212"/>
      <c r="J114" s="213"/>
      <c r="K114" s="86"/>
    </row>
    <row r="115" spans="1:12" ht="24.95" hidden="1" customHeight="1" outlineLevel="1">
      <c r="B115" s="78"/>
      <c r="C115" s="217"/>
      <c r="D115" s="218"/>
      <c r="E115" s="219"/>
      <c r="F115" s="219"/>
      <c r="G115" s="220"/>
      <c r="H115" s="221"/>
      <c r="I115" s="212"/>
      <c r="J115" s="213"/>
      <c r="K115" s="86"/>
    </row>
    <row r="116" spans="1:12" ht="24.95" hidden="1" customHeight="1" outlineLevel="1">
      <c r="B116" s="78"/>
      <c r="C116" s="217"/>
      <c r="D116" s="218"/>
      <c r="E116" s="219"/>
      <c r="F116" s="219"/>
      <c r="G116" s="220"/>
      <c r="H116" s="221"/>
      <c r="I116" s="212"/>
      <c r="J116" s="213"/>
      <c r="K116" s="86"/>
    </row>
    <row r="117" spans="1:12" ht="24.95" hidden="1" customHeight="1" outlineLevel="1">
      <c r="B117" s="78"/>
      <c r="C117" s="217"/>
      <c r="D117" s="218"/>
      <c r="E117" s="219"/>
      <c r="F117" s="219"/>
      <c r="G117" s="220"/>
      <c r="H117" s="221"/>
      <c r="I117" s="212"/>
      <c r="J117" s="213"/>
      <c r="K117" s="86"/>
    </row>
    <row r="118" spans="1:12" ht="24.95" hidden="1" customHeight="1" outlineLevel="1">
      <c r="B118" s="78"/>
      <c r="C118" s="217"/>
      <c r="D118" s="218"/>
      <c r="E118" s="219"/>
      <c r="F118" s="219"/>
      <c r="G118" s="220"/>
      <c r="H118" s="221"/>
      <c r="I118" s="212"/>
      <c r="J118" s="213"/>
      <c r="K118" s="86"/>
    </row>
    <row r="119" spans="1:12" ht="24.95" hidden="1" customHeight="1" outlineLevel="1">
      <c r="B119" s="78"/>
      <c r="C119" s="217"/>
      <c r="D119" s="218"/>
      <c r="E119" s="219"/>
      <c r="F119" s="219"/>
      <c r="G119" s="220"/>
      <c r="H119" s="221"/>
      <c r="I119" s="212"/>
      <c r="J119" s="213"/>
      <c r="K119" s="86"/>
    </row>
    <row r="120" spans="1:12" ht="24.95" hidden="1" customHeight="1" outlineLevel="1">
      <c r="B120" s="78"/>
      <c r="C120" s="217"/>
      <c r="D120" s="218"/>
      <c r="E120" s="219"/>
      <c r="F120" s="219"/>
      <c r="G120" s="220"/>
      <c r="H120" s="221"/>
      <c r="I120" s="212"/>
      <c r="J120" s="213"/>
      <c r="K120" s="86"/>
    </row>
    <row r="121" spans="1:12" ht="24.95" hidden="1" customHeight="1" outlineLevel="1">
      <c r="B121" s="78"/>
      <c r="C121" s="217"/>
      <c r="D121" s="218"/>
      <c r="E121" s="219"/>
      <c r="F121" s="219"/>
      <c r="G121" s="220"/>
      <c r="H121" s="220"/>
      <c r="I121" s="212"/>
      <c r="J121" s="213"/>
      <c r="K121" s="86"/>
    </row>
    <row r="122" spans="1:12" ht="15" customHeight="1" collapsed="1">
      <c r="B122" s="92"/>
      <c r="C122" s="93"/>
      <c r="D122" s="93"/>
      <c r="E122" s="93"/>
      <c r="F122" s="93"/>
      <c r="G122" s="93"/>
      <c r="H122" s="93"/>
      <c r="I122" s="93"/>
      <c r="J122" s="93"/>
      <c r="K122" s="94"/>
    </row>
    <row r="123" spans="1:12" ht="26.1" customHeight="1">
      <c r="B123" s="78"/>
      <c r="C123" s="95" t="s">
        <v>292</v>
      </c>
      <c r="D123" s="62" t="s">
        <v>130</v>
      </c>
      <c r="E123" s="58" t="s">
        <v>92</v>
      </c>
      <c r="F123" s="58" t="s">
        <v>39</v>
      </c>
      <c r="G123" s="59" t="s">
        <v>34</v>
      </c>
      <c r="H123" s="59" t="s">
        <v>69</v>
      </c>
      <c r="I123" s="60" t="s">
        <v>147</v>
      </c>
      <c r="J123" s="61" t="s">
        <v>44</v>
      </c>
      <c r="K123" s="86"/>
    </row>
    <row r="124" spans="1:12" ht="24.95" customHeight="1">
      <c r="B124" s="78"/>
      <c r="C124" s="71" t="str">
        <f>IF(LEN(E124)&gt;0,"5." &amp; COUNTA($E$124:E124),"")</f>
        <v>5.1</v>
      </c>
      <c r="D124" s="63"/>
      <c r="E124" s="70" t="s">
        <v>203</v>
      </c>
      <c r="F124" s="70"/>
      <c r="G124" s="55"/>
      <c r="H124" s="72" t="str">
        <f>IFERROR(IF(OR(LEN(E124)=0,LEN(INDEX( scale[], MATCH(G124,scalename,0),3))=0),"",INDEX( scale[], MATCH(G124,scalename,0),3)),"")</f>
        <v/>
      </c>
      <c r="I124" s="211">
        <f>SUM(H124:H129)</f>
        <v>0</v>
      </c>
      <c r="J124" s="213" t="str">
        <f>IFERROR(SUM(H124:H129)/(maxscore*(COUNT(H124:H129))),"")</f>
        <v/>
      </c>
      <c r="K124" s="86"/>
    </row>
    <row r="125" spans="1:12" ht="24.95" customHeight="1">
      <c r="B125" s="78"/>
      <c r="C125" s="71" t="str">
        <f>IF(LEN(E125)&gt;0,"5." &amp; COUNTA($E$124:E125),"")</f>
        <v>5.2</v>
      </c>
      <c r="D125" s="64"/>
      <c r="E125" s="70" t="s">
        <v>204</v>
      </c>
      <c r="F125" s="70"/>
      <c r="G125" s="55"/>
      <c r="H125" s="72" t="str">
        <f>IFERROR(IF(OR(LEN(E125)=0,LEN(INDEX( scale[], MATCH(G125,scalename,0),3))=0),"",INDEX( scale[], MATCH(G125,scalename,0),3)),"")</f>
        <v/>
      </c>
      <c r="I125" s="211"/>
      <c r="J125" s="213"/>
      <c r="K125" s="86"/>
    </row>
    <row r="126" spans="1:12" ht="24.95" customHeight="1">
      <c r="B126" s="78"/>
      <c r="C126" s="71" t="str">
        <f>IF(LEN(E126)&gt;0,"5." &amp; COUNTA($E$124:E126),"")</f>
        <v>5.3</v>
      </c>
      <c r="D126" s="64"/>
      <c r="E126" s="70" t="s">
        <v>205</v>
      </c>
      <c r="F126" s="70"/>
      <c r="G126" s="55"/>
      <c r="H126" s="72" t="str">
        <f>IFERROR(IF(OR(LEN(E126)=0,LEN(INDEX( scale[], MATCH(G126,scalename,0),3))=0),"",INDEX( scale[], MATCH(G126,scalename,0),3)),"")</f>
        <v/>
      </c>
      <c r="I126" s="211"/>
      <c r="J126" s="213"/>
      <c r="K126" s="86"/>
    </row>
    <row r="127" spans="1:12" ht="24.95" customHeight="1">
      <c r="B127" s="78"/>
      <c r="C127" s="71" t="str">
        <f>IF(LEN(E127)&gt;0,"5." &amp; COUNTA($E$124:E127),"")</f>
        <v>5.4</v>
      </c>
      <c r="D127" s="64"/>
      <c r="E127" s="70" t="s">
        <v>206</v>
      </c>
      <c r="F127" s="70"/>
      <c r="G127" s="55"/>
      <c r="H127" s="72" t="str">
        <f>IFERROR(IF(OR(LEN(E127)=0,LEN(INDEX( scale[], MATCH(G127,scalename,0),3))=0),"",INDEX( scale[], MATCH(G127,scalename,0),3)),"")</f>
        <v/>
      </c>
      <c r="I127" s="211"/>
      <c r="J127" s="213"/>
      <c r="K127" s="86"/>
    </row>
    <row r="128" spans="1:12" ht="24.95" customHeight="1">
      <c r="A128" s="50"/>
      <c r="B128" s="80"/>
      <c r="C128" s="71" t="str">
        <f>IF(LEN(E128)&gt;0,"5." &amp; COUNTA($E$124:E128),"")</f>
        <v>5.5</v>
      </c>
      <c r="D128" s="64"/>
      <c r="E128" s="70" t="s">
        <v>207</v>
      </c>
      <c r="F128" s="70"/>
      <c r="G128" s="55"/>
      <c r="H128" s="72" t="str">
        <f>IFERROR(IF(OR(LEN(E128)=0,LEN(INDEX( scale[], MATCH(G128,scalename,0),3))=0),"",INDEX( scale[], MATCH(G128,scalename,0),3)),"")</f>
        <v/>
      </c>
      <c r="I128" s="211"/>
      <c r="J128" s="213"/>
      <c r="K128" s="86"/>
      <c r="L128" s="50"/>
    </row>
    <row r="129" spans="1:12" ht="24.95" customHeight="1">
      <c r="A129" s="50"/>
      <c r="B129" s="80"/>
      <c r="C129" s="71" t="str">
        <f>IF(LEN(E129)&gt;0,"5." &amp; COUNTA($E$124:E129),"")</f>
        <v/>
      </c>
      <c r="D129" s="64"/>
      <c r="E129" s="70"/>
      <c r="F129" s="70"/>
      <c r="G129" s="55"/>
      <c r="H129" s="72" t="str">
        <f>IFERROR(IF(OR(LEN(E129)=0,LEN(INDEX( scale[], MATCH(G129,scalename,0),3))=0),"",INDEX( scale[], MATCH(G129,scalename,0),3)),"")</f>
        <v/>
      </c>
      <c r="I129" s="211"/>
      <c r="J129" s="213"/>
      <c r="K129" s="86"/>
      <c r="L129" s="50"/>
    </row>
    <row r="130" spans="1:12" ht="24.95" customHeight="1">
      <c r="A130" s="50"/>
      <c r="B130" s="80"/>
      <c r="C130" s="217"/>
      <c r="D130" s="218"/>
      <c r="E130" s="219"/>
      <c r="F130" s="219"/>
      <c r="G130" s="220"/>
      <c r="H130" s="220"/>
      <c r="I130" s="212"/>
      <c r="J130" s="213"/>
      <c r="K130" s="86"/>
      <c r="L130" s="50"/>
    </row>
    <row r="131" spans="1:12" ht="24.95" customHeight="1">
      <c r="A131" s="50"/>
      <c r="B131" s="80"/>
      <c r="C131" s="217"/>
      <c r="D131" s="218"/>
      <c r="E131" s="219"/>
      <c r="F131" s="219"/>
      <c r="G131" s="220"/>
      <c r="H131" s="220"/>
      <c r="I131" s="212"/>
      <c r="J131" s="213"/>
      <c r="K131" s="86"/>
      <c r="L131" s="50"/>
    </row>
    <row r="132" spans="1:12" ht="24.95" hidden="1" customHeight="1" outlineLevel="1">
      <c r="A132" s="50"/>
      <c r="B132" s="80"/>
      <c r="C132" s="217"/>
      <c r="D132" s="218"/>
      <c r="E132" s="219"/>
      <c r="F132" s="219"/>
      <c r="G132" s="220"/>
      <c r="H132" s="221"/>
      <c r="I132" s="212"/>
      <c r="J132" s="213"/>
      <c r="K132" s="86"/>
      <c r="L132" s="50"/>
    </row>
    <row r="133" spans="1:12" ht="24.95" hidden="1" customHeight="1" outlineLevel="1">
      <c r="A133" s="50"/>
      <c r="B133" s="80"/>
      <c r="C133" s="217"/>
      <c r="D133" s="218"/>
      <c r="E133" s="219"/>
      <c r="F133" s="219"/>
      <c r="G133" s="220"/>
      <c r="H133" s="221"/>
      <c r="I133" s="212"/>
      <c r="J133" s="213"/>
      <c r="K133" s="86"/>
      <c r="L133" s="50"/>
    </row>
    <row r="134" spans="1:12" ht="24.95" hidden="1" customHeight="1" outlineLevel="1">
      <c r="A134" s="50"/>
      <c r="B134" s="80"/>
      <c r="C134" s="217"/>
      <c r="D134" s="218"/>
      <c r="E134" s="219"/>
      <c r="F134" s="219"/>
      <c r="G134" s="220"/>
      <c r="H134" s="221"/>
      <c r="I134" s="212"/>
      <c r="J134" s="213"/>
      <c r="K134" s="86"/>
      <c r="L134" s="50"/>
    </row>
    <row r="135" spans="1:12" ht="24.95" hidden="1" customHeight="1" outlineLevel="1">
      <c r="A135" s="50"/>
      <c r="B135" s="80"/>
      <c r="C135" s="217"/>
      <c r="D135" s="218"/>
      <c r="E135" s="219"/>
      <c r="F135" s="219"/>
      <c r="G135" s="220"/>
      <c r="H135" s="221"/>
      <c r="I135" s="212"/>
      <c r="J135" s="213"/>
      <c r="K135" s="86"/>
      <c r="L135" s="50"/>
    </row>
    <row r="136" spans="1:12" ht="24.95" hidden="1" customHeight="1" outlineLevel="1">
      <c r="A136" s="50"/>
      <c r="B136" s="80"/>
      <c r="C136" s="217"/>
      <c r="D136" s="218"/>
      <c r="E136" s="219"/>
      <c r="F136" s="219"/>
      <c r="G136" s="220"/>
      <c r="H136" s="221"/>
      <c r="I136" s="212"/>
      <c r="J136" s="213"/>
      <c r="K136" s="86"/>
      <c r="L136" s="50"/>
    </row>
    <row r="137" spans="1:12" ht="24.95" hidden="1" customHeight="1" outlineLevel="1">
      <c r="A137" s="50"/>
      <c r="B137" s="80"/>
      <c r="C137" s="217"/>
      <c r="D137" s="218"/>
      <c r="E137" s="219"/>
      <c r="F137" s="219"/>
      <c r="G137" s="220"/>
      <c r="H137" s="221"/>
      <c r="I137" s="212"/>
      <c r="J137" s="213"/>
      <c r="K137" s="86"/>
      <c r="L137" s="50"/>
    </row>
    <row r="138" spans="1:12" ht="24.95" hidden="1" customHeight="1" outlineLevel="1">
      <c r="A138" s="50"/>
      <c r="B138" s="80"/>
      <c r="C138" s="217"/>
      <c r="D138" s="218"/>
      <c r="E138" s="219"/>
      <c r="F138" s="219"/>
      <c r="G138" s="220"/>
      <c r="H138" s="221"/>
      <c r="I138" s="212"/>
      <c r="J138" s="213"/>
      <c r="K138" s="86"/>
      <c r="L138" s="50"/>
    </row>
    <row r="139" spans="1:12" ht="24.95" hidden="1" customHeight="1" outlineLevel="1">
      <c r="A139" s="50"/>
      <c r="B139" s="80"/>
      <c r="C139" s="217"/>
      <c r="D139" s="218"/>
      <c r="E139" s="219"/>
      <c r="F139" s="219"/>
      <c r="G139" s="220"/>
      <c r="H139" s="221"/>
      <c r="I139" s="212"/>
      <c r="J139" s="213"/>
      <c r="K139" s="86"/>
      <c r="L139" s="50"/>
    </row>
    <row r="140" spans="1:12" ht="24.95" hidden="1" customHeight="1" outlineLevel="1">
      <c r="A140" s="50"/>
      <c r="B140" s="80"/>
      <c r="C140" s="217"/>
      <c r="D140" s="218"/>
      <c r="E140" s="219"/>
      <c r="F140" s="219"/>
      <c r="G140" s="220"/>
      <c r="H140" s="221"/>
      <c r="I140" s="212"/>
      <c r="J140" s="213"/>
      <c r="K140" s="86"/>
      <c r="L140" s="50"/>
    </row>
    <row r="141" spans="1:12" ht="24.95" hidden="1" customHeight="1" outlineLevel="1">
      <c r="A141" s="50"/>
      <c r="B141" s="80"/>
      <c r="C141" s="217"/>
      <c r="D141" s="218"/>
      <c r="E141" s="219"/>
      <c r="F141" s="219"/>
      <c r="G141" s="220"/>
      <c r="H141" s="221"/>
      <c r="I141" s="212"/>
      <c r="J141" s="213"/>
      <c r="K141" s="86"/>
      <c r="L141" s="50"/>
    </row>
    <row r="142" spans="1:12" ht="24.95" hidden="1" customHeight="1" outlineLevel="1">
      <c r="A142" s="50"/>
      <c r="B142" s="80"/>
      <c r="C142" s="217"/>
      <c r="D142" s="218"/>
      <c r="E142" s="219"/>
      <c r="F142" s="219"/>
      <c r="G142" s="220"/>
      <c r="H142" s="221"/>
      <c r="I142" s="212"/>
      <c r="J142" s="213"/>
      <c r="K142" s="86"/>
      <c r="L142" s="50"/>
    </row>
    <row r="143" spans="1:12" ht="24.95" hidden="1" customHeight="1" outlineLevel="1">
      <c r="A143" s="50"/>
      <c r="B143" s="80"/>
      <c r="C143" s="217"/>
      <c r="D143" s="218"/>
      <c r="E143" s="219"/>
      <c r="F143" s="219"/>
      <c r="G143" s="220"/>
      <c r="H143" s="221"/>
      <c r="I143" s="212"/>
      <c r="J143" s="213"/>
      <c r="K143" s="86"/>
      <c r="L143" s="50"/>
    </row>
    <row r="144" spans="1:12" ht="24.95" hidden="1" customHeight="1" outlineLevel="1">
      <c r="A144" s="50"/>
      <c r="B144" s="80"/>
      <c r="C144" s="217"/>
      <c r="D144" s="218"/>
      <c r="E144" s="219"/>
      <c r="F144" s="219"/>
      <c r="G144" s="220"/>
      <c r="H144" s="221"/>
      <c r="I144" s="212"/>
      <c r="J144" s="213"/>
      <c r="K144" s="86"/>
      <c r="L144" s="50"/>
    </row>
    <row r="145" spans="1:12" ht="24.95" hidden="1" customHeight="1" outlineLevel="1">
      <c r="A145" s="50"/>
      <c r="B145" s="80"/>
      <c r="C145" s="217"/>
      <c r="D145" s="218"/>
      <c r="E145" s="219"/>
      <c r="F145" s="219"/>
      <c r="G145" s="220"/>
      <c r="H145" s="221"/>
      <c r="I145" s="212"/>
      <c r="J145" s="213"/>
      <c r="K145" s="86"/>
      <c r="L145" s="50"/>
    </row>
    <row r="146" spans="1:12" ht="24.95" hidden="1" customHeight="1" outlineLevel="1">
      <c r="A146" s="50"/>
      <c r="B146" s="80"/>
      <c r="C146" s="217"/>
      <c r="D146" s="218"/>
      <c r="E146" s="219"/>
      <c r="F146" s="219"/>
      <c r="G146" s="220"/>
      <c r="H146" s="221"/>
      <c r="I146" s="212"/>
      <c r="J146" s="213"/>
      <c r="K146" s="86"/>
      <c r="L146" s="50"/>
    </row>
    <row r="147" spans="1:12" ht="24.95" hidden="1" customHeight="1" outlineLevel="1">
      <c r="A147" s="50"/>
      <c r="B147" s="80"/>
      <c r="C147" s="217"/>
      <c r="D147" s="218"/>
      <c r="E147" s="219"/>
      <c r="F147" s="219"/>
      <c r="G147" s="220"/>
      <c r="H147" s="221"/>
      <c r="I147" s="212"/>
      <c r="J147" s="213"/>
      <c r="K147" s="86"/>
      <c r="L147" s="50"/>
    </row>
    <row r="148" spans="1:12" ht="24.95" hidden="1" customHeight="1" outlineLevel="1">
      <c r="A148" s="50"/>
      <c r="B148" s="80"/>
      <c r="C148" s="217"/>
      <c r="D148" s="218"/>
      <c r="E148" s="219"/>
      <c r="F148" s="219"/>
      <c r="G148" s="220"/>
      <c r="H148" s="220"/>
      <c r="I148" s="212"/>
      <c r="J148" s="213"/>
      <c r="K148" s="86"/>
      <c r="L148" s="50"/>
    </row>
    <row r="149" spans="1:12" ht="15" customHeight="1" collapsed="1">
      <c r="A149" s="88"/>
      <c r="B149" s="89"/>
      <c r="C149" s="90"/>
      <c r="D149" s="90"/>
      <c r="E149" s="90"/>
      <c r="F149" s="90"/>
      <c r="G149" s="90"/>
      <c r="H149" s="90"/>
      <c r="I149" s="90"/>
      <c r="J149" s="90"/>
      <c r="K149" s="91"/>
      <c r="L149" s="88"/>
    </row>
  </sheetData>
  <sheetProtection algorithmName="SHA-512" hashValue="m8YI/RY64zXb6Va9DUQZeu/Y6Z9njEAFoWTOxRUivWlmNNIxdCc6cN5knwT3iW2dm2RVkhE2bGHtERiwH++RhA==" saltValue="v1y9aCTac9u6gkWxo1bYDQ==" spinCount="100000" sheet="1" objects="1" scenarios="1" formatRows="0"/>
  <mergeCells count="11">
    <mergeCell ref="I97:I121"/>
    <mergeCell ref="J97:J121"/>
    <mergeCell ref="I124:I148"/>
    <mergeCell ref="J124:J148"/>
    <mergeCell ref="C7:J7"/>
    <mergeCell ref="I16:I40"/>
    <mergeCell ref="J16:J40"/>
    <mergeCell ref="I43:I67"/>
    <mergeCell ref="J43:J67"/>
    <mergeCell ref="I70:I94"/>
    <mergeCell ref="J70:J94"/>
  </mergeCells>
  <conditionalFormatting sqref="G15:H21 G42:H48 G69:H75 G96:H102 G123:H129">
    <cfRule type="expression" dxfId="236" priority="36">
      <formula>AND($H15=minScore,LEN($H15)&gt;0)</formula>
    </cfRule>
    <cfRule type="expression" dxfId="235" priority="37">
      <formula>AND($H15&lt;(maxscore/2),LEN($H15)&gt;0)</formula>
    </cfRule>
  </conditionalFormatting>
  <conditionalFormatting sqref="J13">
    <cfRule type="expression" dxfId="234" priority="21">
      <formula>AND(J13&gt;=color1,J13&lt;&gt;"")</formula>
    </cfRule>
    <cfRule type="expression" dxfId="233" priority="22">
      <formula>AND(J13&gt;=color2,J13&lt;&gt;"")</formula>
    </cfRule>
    <cfRule type="expression" dxfId="232" priority="23">
      <formula>AND(J13&gt;=color3,J13&lt;&gt;"")</formula>
    </cfRule>
    <cfRule type="expression" dxfId="231" priority="24">
      <formula>AND(J13&gt;=color4,J13&lt;&gt;"")</formula>
    </cfRule>
    <cfRule type="expression" dxfId="230" priority="25">
      <formula>AND(J13&lt;color5,J13&lt;&gt;"")</formula>
    </cfRule>
  </conditionalFormatting>
  <conditionalFormatting sqref="G22:H40">
    <cfRule type="expression" dxfId="59" priority="9">
      <formula>AND($H22=minScore,LEN($H22)&gt;0)</formula>
    </cfRule>
    <cfRule type="expression" dxfId="58" priority="10">
      <formula>AND($H22&lt;(maxscore/2),LEN($H22)&gt;0)</formula>
    </cfRule>
  </conditionalFormatting>
  <conditionalFormatting sqref="G49:H67">
    <cfRule type="expression" dxfId="57" priority="7">
      <formula>AND($H49=minScore,LEN($H49)&gt;0)</formula>
    </cfRule>
    <cfRule type="expression" dxfId="56" priority="8">
      <formula>AND($H49&lt;(maxscore/2),LEN($H49)&gt;0)</formula>
    </cfRule>
  </conditionalFormatting>
  <conditionalFormatting sqref="G76:H94">
    <cfRule type="expression" dxfId="55" priority="5">
      <formula>AND($H76=minScore,LEN($H76)&gt;0)</formula>
    </cfRule>
    <cfRule type="expression" dxfId="54" priority="6">
      <formula>AND($H76&lt;(maxscore/2),LEN($H76)&gt;0)</formula>
    </cfRule>
  </conditionalFormatting>
  <conditionalFormatting sqref="G103:H121">
    <cfRule type="expression" dxfId="53" priority="3">
      <formula>AND($H103=minScore,LEN($H103)&gt;0)</formula>
    </cfRule>
    <cfRule type="expression" dxfId="52" priority="4">
      <formula>AND($H103&lt;(maxscore/2),LEN($H103)&gt;0)</formula>
    </cfRule>
  </conditionalFormatting>
  <conditionalFormatting sqref="G130:H148">
    <cfRule type="expression" dxfId="51" priority="1">
      <formula>AND($H130=minScore,LEN($H130)&gt;0)</formula>
    </cfRule>
    <cfRule type="expression" dxfId="50" priority="2">
      <formula>AND($H130&lt;(maxscore/2),LEN($H130)&gt;0)</formula>
    </cfRule>
  </conditionalFormatting>
  <dataValidations count="5">
    <dataValidation type="date" operator="greaterThan" allowBlank="1" showInputMessage="1" showErrorMessage="1" errorTitle="Date format!" error="Please enter valid date format." sqref="C10" xr:uid="{A583A4B5-7DF4-4B35-B281-5E65CDA98485}">
      <formula1>40179</formula1>
    </dataValidation>
    <dataValidation type="list" allowBlank="1" showInputMessage="1" showErrorMessage="1" sqref="E12:E13" xr:uid="{DD7FC2E6-0E50-45EE-9942-6447E1DBDB85}">
      <formula1>auditors2</formula1>
    </dataValidation>
    <dataValidation type="list" allowBlank="1" showInputMessage="1" showErrorMessage="1" sqref="C12" xr:uid="{D3811ED6-22E8-425B-BD1C-ADC59C69A117}">
      <formula1>"Month, Quarter"</formula1>
    </dataValidation>
    <dataValidation type="list" allowBlank="1" showInputMessage="1" showErrorMessage="1" sqref="E9" xr:uid="{F95E79B8-4E24-431D-B5EC-47DECDB3BD09}">
      <formula1>auditArea2</formula1>
    </dataValidation>
    <dataValidation type="list" allowBlank="1" showInputMessage="1" showErrorMessage="1" sqref="G70:G75 G97:G102 G16:G21 G43:G48 G124:G129" xr:uid="{51A23FE1-C831-4ABC-9773-6C6E1E248B80}">
      <formula1>scaleFilter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scale="59" fitToHeight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533B8-C958-4666-86AD-5D5D3DAE400C}">
  <sheetPr codeName="Sheet9">
    <pageSetUpPr fitToPage="1"/>
  </sheetPr>
  <dimension ref="A1:S149"/>
  <sheetViews>
    <sheetView showGridLines="0" showRowColHeaders="0" workbookViewId="0">
      <pane ySplit="4" topLeftCell="A5" activePane="bottomLeft" state="frozen"/>
      <selection pane="bottomLeft" activeCell="A5" sqref="A5"/>
    </sheetView>
  </sheetViews>
  <sheetFormatPr defaultRowHeight="15" outlineLevelRow="1"/>
  <cols>
    <col min="1" max="2" width="3.7109375" style="49" customWidth="1"/>
    <col min="3" max="3" width="14.140625" style="49" bestFit="1" customWidth="1"/>
    <col min="4" max="4" width="15.7109375" style="54" customWidth="1"/>
    <col min="5" max="5" width="45.7109375" style="51" customWidth="1"/>
    <col min="6" max="6" width="40.7109375" style="51" customWidth="1"/>
    <col min="7" max="8" width="9.7109375" style="49" customWidth="1"/>
    <col min="9" max="9" width="10.7109375" style="49" customWidth="1"/>
    <col min="10" max="10" width="13.28515625" style="49" customWidth="1"/>
    <col min="11" max="11" width="3.7109375" style="49" customWidth="1"/>
    <col min="12" max="12" width="2.7109375" style="49" customWidth="1"/>
    <col min="13" max="13" width="10.5703125" style="49" bestFit="1" customWidth="1"/>
    <col min="14" max="14" width="8.7109375" style="49" customWidth="1"/>
    <col min="15" max="16384" width="9.140625" style="49"/>
  </cols>
  <sheetData>
    <row r="1" spans="1:18" s="1" customFormat="1" ht="6.75" customHeight="1">
      <c r="C1" s="2"/>
      <c r="F1" s="3"/>
      <c r="G1" s="3"/>
      <c r="H1" s="3"/>
      <c r="I1" s="3"/>
    </row>
    <row r="2" spans="1:18" s="4" customFormat="1" ht="20.100000000000001" customHeight="1">
      <c r="B2" s="30"/>
      <c r="C2" s="134" t="s">
        <v>239</v>
      </c>
      <c r="D2" s="5"/>
      <c r="E2" s="5"/>
      <c r="F2" s="16"/>
      <c r="G2" s="6"/>
      <c r="H2" s="6"/>
      <c r="I2" s="6"/>
      <c r="J2" s="6"/>
      <c r="K2" s="6"/>
      <c r="L2" s="8"/>
      <c r="M2" s="8"/>
      <c r="N2" s="8"/>
      <c r="O2" s="8"/>
      <c r="P2" s="8"/>
      <c r="Q2" s="8"/>
      <c r="R2" s="8"/>
    </row>
    <row r="3" spans="1:18" s="149" customFormat="1" ht="24" customHeight="1">
      <c r="B3" s="150"/>
      <c r="C3" s="151" t="s">
        <v>257</v>
      </c>
      <c r="D3" s="152"/>
      <c r="E3" s="152"/>
      <c r="F3" s="153"/>
      <c r="G3" s="154"/>
      <c r="H3" s="154"/>
      <c r="I3" s="154"/>
      <c r="J3" s="154"/>
      <c r="K3" s="154"/>
      <c r="L3" s="156"/>
      <c r="M3" s="156"/>
      <c r="N3" s="156"/>
      <c r="O3" s="156"/>
      <c r="P3" s="156"/>
      <c r="Q3" s="156"/>
      <c r="R3" s="156"/>
    </row>
    <row r="4" spans="1:18" s="1" customFormat="1" ht="4.9000000000000004" customHeight="1">
      <c r="A4" s="11"/>
      <c r="B4" s="11"/>
      <c r="C4" s="11"/>
      <c r="D4" s="11"/>
      <c r="E4" s="11"/>
      <c r="F4" s="17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1" customFormat="1" ht="4.9000000000000004" customHeight="1">
      <c r="A5" s="11"/>
      <c r="B5" s="11"/>
      <c r="C5" s="11"/>
      <c r="D5" s="11"/>
      <c r="E5" s="11"/>
      <c r="F5" s="17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ht="9.9499999999999993" customHeight="1">
      <c r="B6" s="73"/>
      <c r="C6" s="74"/>
      <c r="D6" s="75"/>
      <c r="E6" s="76"/>
      <c r="F6" s="76"/>
      <c r="G6" s="74"/>
      <c r="H6" s="74"/>
      <c r="I6" s="74"/>
      <c r="J6" s="74"/>
      <c r="K6" s="77"/>
    </row>
    <row r="7" spans="1:18" ht="23.25">
      <c r="B7" s="78"/>
      <c r="C7" s="208" t="str">
        <f>"5S " &amp; E9 &amp; " Area Audit"</f>
        <v>5S Classroom Area Audit</v>
      </c>
      <c r="D7" s="209"/>
      <c r="E7" s="209"/>
      <c r="F7" s="209"/>
      <c r="G7" s="209"/>
      <c r="H7" s="209"/>
      <c r="I7" s="209"/>
      <c r="J7" s="210"/>
      <c r="K7" s="86"/>
    </row>
    <row r="8" spans="1:18" ht="8.1" customHeight="1">
      <c r="B8" s="87"/>
      <c r="C8" s="85"/>
      <c r="D8" s="85"/>
      <c r="E8" s="85"/>
      <c r="F8" s="85"/>
      <c r="G8" s="85"/>
      <c r="H8" s="85"/>
      <c r="I8" s="85"/>
      <c r="J8" s="85"/>
      <c r="K8" s="86"/>
    </row>
    <row r="9" spans="1:18" ht="27" customHeight="1">
      <c r="B9" s="78"/>
      <c r="C9" s="99" t="s">
        <v>14</v>
      </c>
      <c r="D9" s="100" t="s">
        <v>108</v>
      </c>
      <c r="E9" s="67" t="s">
        <v>208</v>
      </c>
      <c r="F9" s="85"/>
      <c r="G9" s="85"/>
      <c r="H9" s="85"/>
      <c r="I9" s="85"/>
      <c r="J9" s="99" t="s">
        <v>88</v>
      </c>
      <c r="K9" s="86"/>
    </row>
    <row r="10" spans="1:18" ht="27" customHeight="1">
      <c r="B10" s="78"/>
      <c r="C10" s="101">
        <v>44835</v>
      </c>
      <c r="D10" s="102" t="s">
        <v>107</v>
      </c>
      <c r="E10" s="103" t="s">
        <v>209</v>
      </c>
      <c r="F10" s="85"/>
      <c r="G10" s="85"/>
      <c r="H10" s="85"/>
      <c r="I10" s="85"/>
      <c r="J10" s="104">
        <f>SUM(H16:H199)</f>
        <v>0</v>
      </c>
      <c r="K10" s="86"/>
    </row>
    <row r="11" spans="1:18" ht="8.1" customHeight="1">
      <c r="B11" s="78"/>
      <c r="C11" s="109"/>
      <c r="D11" s="110"/>
      <c r="E11" s="108"/>
      <c r="F11" s="85"/>
      <c r="G11" s="85"/>
      <c r="H11" s="85"/>
      <c r="I11" s="85"/>
      <c r="J11" s="111"/>
      <c r="K11" s="86"/>
    </row>
    <row r="12" spans="1:18" ht="27" customHeight="1">
      <c r="B12" s="78"/>
      <c r="C12" s="105" t="s">
        <v>134</v>
      </c>
      <c r="D12" s="106" t="s">
        <v>16</v>
      </c>
      <c r="E12" s="107" t="s">
        <v>162</v>
      </c>
      <c r="F12" s="85"/>
      <c r="G12" s="85"/>
      <c r="H12" s="85"/>
      <c r="I12" s="85"/>
      <c r="J12" s="106" t="s">
        <v>95</v>
      </c>
      <c r="K12" s="86"/>
    </row>
    <row r="13" spans="1:18" ht="27" customHeight="1">
      <c r="B13" s="78"/>
      <c r="C13" s="96" t="str">
        <f>IFERROR(IF(ISNUMBER(C10),IF(C12="Month",INDEX(monthsList,MONTH(C10),1),IF(MONTH(C10)&lt;4,"Q1",IF(MONTH(C10)&lt;7,"Q2",IF(MONTH(C10)&lt;10,"Q3","Q4")))),""),"")</f>
        <v>October</v>
      </c>
      <c r="D13" s="100" t="s">
        <v>15</v>
      </c>
      <c r="E13" s="67" t="s">
        <v>165</v>
      </c>
      <c r="F13" s="85"/>
      <c r="G13" s="85"/>
      <c r="H13" s="85"/>
      <c r="I13" s="85"/>
      <c r="J13" s="97" t="str">
        <f>IFERROR(ROUND(J10/(COUNT(H16:H199)*maxscore),2),"")</f>
        <v/>
      </c>
      <c r="K13" s="86"/>
      <c r="L13" s="51"/>
      <c r="M13" s="51"/>
      <c r="N13" s="51"/>
      <c r="O13" s="51"/>
    </row>
    <row r="14" spans="1:18" ht="8.1" customHeight="1">
      <c r="B14" s="87"/>
      <c r="C14" s="85"/>
      <c r="D14" s="85"/>
      <c r="E14" s="85"/>
      <c r="F14" s="85"/>
      <c r="G14" s="85"/>
      <c r="H14" s="85"/>
      <c r="I14" s="85"/>
      <c r="J14" s="85"/>
      <c r="K14" s="86"/>
      <c r="L14" s="52"/>
      <c r="M14" s="52"/>
      <c r="N14" s="52"/>
    </row>
    <row r="15" spans="1:18" ht="26.1" customHeight="1">
      <c r="B15" s="78"/>
      <c r="C15" s="95" t="s">
        <v>288</v>
      </c>
      <c r="D15" s="112" t="s">
        <v>130</v>
      </c>
      <c r="E15" s="58" t="s">
        <v>92</v>
      </c>
      <c r="F15" s="58" t="s">
        <v>39</v>
      </c>
      <c r="G15" s="59" t="s">
        <v>34</v>
      </c>
      <c r="H15" s="59" t="s">
        <v>69</v>
      </c>
      <c r="I15" s="60" t="s">
        <v>147</v>
      </c>
      <c r="J15" s="61" t="s">
        <v>44</v>
      </c>
      <c r="K15" s="86"/>
    </row>
    <row r="16" spans="1:18" ht="24.95" customHeight="1">
      <c r="B16" s="78"/>
      <c r="C16" s="71" t="str">
        <f>IF(LEN(E16)&gt;0,"1." &amp; COUNTA($E$16:E16),"")</f>
        <v>1.1</v>
      </c>
      <c r="D16" s="68"/>
      <c r="E16" s="69" t="s">
        <v>210</v>
      </c>
      <c r="F16" s="69"/>
      <c r="G16" s="55"/>
      <c r="H16" s="72" t="str">
        <f>IFERROR(IF(OR(LEN(E16)=0,LEN(INDEX( scale[], MATCH(G16,scalename,0),3))=0),"",INDEX( scale[], MATCH(G16,scalename,0),3)),"")</f>
        <v/>
      </c>
      <c r="I16" s="211">
        <f>SUM(H16:H21)</f>
        <v>0</v>
      </c>
      <c r="J16" s="213" t="str">
        <f>IFERROR(SUM(H16:H21)/(maxscore*(COUNT(H16:H21))),"")</f>
        <v/>
      </c>
      <c r="K16" s="86"/>
    </row>
    <row r="17" spans="2:19" ht="24.95" customHeight="1">
      <c r="B17" s="78"/>
      <c r="C17" s="71" t="str">
        <f>IF(LEN(E17)&gt;0,"1." &amp; COUNTA($E$16:E17),"")</f>
        <v>1.2</v>
      </c>
      <c r="D17" s="68"/>
      <c r="E17" s="69" t="s">
        <v>211</v>
      </c>
      <c r="F17" s="69"/>
      <c r="G17" s="55"/>
      <c r="H17" s="72" t="str">
        <f>IFERROR(IF(OR(LEN(E17)=0,LEN(INDEX( scale[], MATCH(G17,scalename,0),3))=0),"",INDEX( scale[], MATCH(G17,scalename,0),3)),"")</f>
        <v/>
      </c>
      <c r="I17" s="211"/>
      <c r="J17" s="213"/>
      <c r="K17" s="86"/>
    </row>
    <row r="18" spans="2:19" ht="24.95" customHeight="1">
      <c r="B18" s="78"/>
      <c r="C18" s="71" t="str">
        <f>IF(LEN(E18)&gt;0,"1." &amp; COUNTA($E$16:E18),"")</f>
        <v>1.3</v>
      </c>
      <c r="D18" s="68"/>
      <c r="E18" s="69" t="s">
        <v>212</v>
      </c>
      <c r="F18" s="69"/>
      <c r="G18" s="55"/>
      <c r="H18" s="72" t="str">
        <f>IFERROR(IF(OR(LEN(E18)=0,LEN(INDEX( scale[], MATCH(G18,scalename,0),3))=0),"",INDEX( scale[], MATCH(G18,scalename,0),3)),"")</f>
        <v/>
      </c>
      <c r="I18" s="211"/>
      <c r="J18" s="213"/>
      <c r="K18" s="86"/>
    </row>
    <row r="19" spans="2:19" ht="24.95" customHeight="1">
      <c r="B19" s="78"/>
      <c r="C19" s="71" t="str">
        <f>IF(LEN(E19)&gt;0,"1." &amp; COUNTA($E$16:E19),"")</f>
        <v>1.4</v>
      </c>
      <c r="D19" s="68"/>
      <c r="E19" s="69" t="s">
        <v>213</v>
      </c>
      <c r="F19" s="69"/>
      <c r="G19" s="55"/>
      <c r="H19" s="72" t="str">
        <f>IFERROR(IF(OR(LEN(E19)=0,LEN(INDEX( scale[], MATCH(G19,scalename,0),3))=0),"",INDEX( scale[], MATCH(G19,scalename,0),3)),"")</f>
        <v/>
      </c>
      <c r="I19" s="211"/>
      <c r="J19" s="213"/>
      <c r="K19" s="86"/>
    </row>
    <row r="20" spans="2:19" ht="24.95" customHeight="1">
      <c r="B20" s="78"/>
      <c r="C20" s="71" t="str">
        <f>IF(LEN(E20)&gt;0,"1." &amp; COUNTA($E$16:E20),"")</f>
        <v>1.5</v>
      </c>
      <c r="D20" s="68"/>
      <c r="E20" s="69" t="s">
        <v>214</v>
      </c>
      <c r="F20" s="69"/>
      <c r="G20" s="55"/>
      <c r="H20" s="72" t="str">
        <f>IFERROR(IF(OR(LEN(E20)=0,LEN(INDEX( scale[], MATCH(G20,scalename,0),3))=0),"",INDEX( scale[], MATCH(G20,scalename,0),3)),"")</f>
        <v/>
      </c>
      <c r="I20" s="211"/>
      <c r="J20" s="213"/>
      <c r="K20" s="86"/>
    </row>
    <row r="21" spans="2:19" ht="24.95" customHeight="1">
      <c r="B21" s="78"/>
      <c r="C21" s="71" t="str">
        <f>IF(LEN(E21)&gt;0,"1." &amp; COUNTA($E$16:E21),"")</f>
        <v>1.6</v>
      </c>
      <c r="D21" s="68"/>
      <c r="E21" s="69" t="s">
        <v>215</v>
      </c>
      <c r="F21" s="69"/>
      <c r="G21" s="55"/>
      <c r="H21" s="72" t="str">
        <f>IFERROR(IF(OR(LEN(E21)=0,LEN(INDEX( scale[], MATCH(G21,scalename,0),3))=0),"",INDEX( scale[], MATCH(G21,scalename,0),3)),"")</f>
        <v/>
      </c>
      <c r="I21" s="211"/>
      <c r="J21" s="213"/>
      <c r="K21" s="86"/>
    </row>
    <row r="22" spans="2:19" ht="24.95" customHeight="1">
      <c r="B22" s="78"/>
      <c r="C22" s="217"/>
      <c r="D22" s="218"/>
      <c r="E22" s="219"/>
      <c r="F22" s="219"/>
      <c r="G22" s="220"/>
      <c r="H22" s="220"/>
      <c r="I22" s="212"/>
      <c r="J22" s="213"/>
      <c r="K22" s="86"/>
    </row>
    <row r="23" spans="2:19" ht="24.95" customHeight="1">
      <c r="B23" s="78"/>
      <c r="C23" s="217"/>
      <c r="D23" s="218"/>
      <c r="E23" s="219"/>
      <c r="F23" s="219"/>
      <c r="G23" s="220"/>
      <c r="H23" s="220"/>
      <c r="I23" s="212"/>
      <c r="J23" s="213"/>
      <c r="K23" s="86"/>
    </row>
    <row r="24" spans="2:19" ht="24.95" hidden="1" customHeight="1" outlineLevel="1">
      <c r="B24" s="78"/>
      <c r="C24" s="217"/>
      <c r="D24" s="218"/>
      <c r="E24" s="219"/>
      <c r="F24" s="219"/>
      <c r="G24" s="220"/>
      <c r="H24" s="221"/>
      <c r="I24" s="212"/>
      <c r="J24" s="213"/>
      <c r="K24" s="86"/>
    </row>
    <row r="25" spans="2:19" ht="24.95" hidden="1" customHeight="1" outlineLevel="1">
      <c r="B25" s="78"/>
      <c r="C25" s="217"/>
      <c r="D25" s="218"/>
      <c r="E25" s="219"/>
      <c r="F25" s="219"/>
      <c r="G25" s="220"/>
      <c r="H25" s="221"/>
      <c r="I25" s="212"/>
      <c r="J25" s="213"/>
      <c r="K25" s="86"/>
    </row>
    <row r="26" spans="2:19" ht="24.95" hidden="1" customHeight="1" outlineLevel="1">
      <c r="B26" s="78"/>
      <c r="C26" s="217"/>
      <c r="D26" s="218"/>
      <c r="E26" s="219"/>
      <c r="F26" s="219"/>
      <c r="G26" s="220"/>
      <c r="H26" s="221"/>
      <c r="I26" s="212"/>
      <c r="J26" s="213"/>
      <c r="K26" s="86"/>
    </row>
    <row r="27" spans="2:19" ht="24.95" hidden="1" customHeight="1" outlineLevel="1">
      <c r="B27" s="78"/>
      <c r="C27" s="217"/>
      <c r="D27" s="218"/>
      <c r="E27" s="219"/>
      <c r="F27" s="219"/>
      <c r="G27" s="220"/>
      <c r="H27" s="221"/>
      <c r="I27" s="212"/>
      <c r="J27" s="213"/>
      <c r="K27" s="86"/>
    </row>
    <row r="28" spans="2:19" ht="24.95" hidden="1" customHeight="1" outlineLevel="1">
      <c r="B28" s="78"/>
      <c r="C28" s="217"/>
      <c r="D28" s="218"/>
      <c r="E28" s="219"/>
      <c r="F28" s="219"/>
      <c r="G28" s="220"/>
      <c r="H28" s="221"/>
      <c r="I28" s="212"/>
      <c r="J28" s="213"/>
      <c r="K28" s="86"/>
      <c r="O28" s="50"/>
      <c r="P28" s="50"/>
      <c r="Q28" s="50"/>
      <c r="R28" s="50"/>
      <c r="S28" s="50"/>
    </row>
    <row r="29" spans="2:19" ht="24.95" hidden="1" customHeight="1" outlineLevel="1">
      <c r="B29" s="78"/>
      <c r="C29" s="217"/>
      <c r="D29" s="218"/>
      <c r="E29" s="219"/>
      <c r="F29" s="219"/>
      <c r="G29" s="220"/>
      <c r="H29" s="221"/>
      <c r="I29" s="212"/>
      <c r="J29" s="213"/>
      <c r="K29" s="86"/>
      <c r="O29" s="50"/>
      <c r="P29" s="50"/>
      <c r="Q29" s="50"/>
      <c r="R29" s="50"/>
      <c r="S29" s="50"/>
    </row>
    <row r="30" spans="2:19" ht="24.95" hidden="1" customHeight="1" outlineLevel="1">
      <c r="B30" s="78"/>
      <c r="C30" s="217"/>
      <c r="D30" s="218"/>
      <c r="E30" s="219"/>
      <c r="F30" s="219"/>
      <c r="G30" s="220"/>
      <c r="H30" s="221"/>
      <c r="I30" s="212"/>
      <c r="J30" s="213"/>
      <c r="K30" s="86"/>
      <c r="O30" s="50"/>
      <c r="P30" s="50"/>
      <c r="Q30" s="50"/>
      <c r="R30" s="50"/>
      <c r="S30" s="50"/>
    </row>
    <row r="31" spans="2:19" ht="24.95" hidden="1" customHeight="1" outlineLevel="1">
      <c r="B31" s="78"/>
      <c r="C31" s="217"/>
      <c r="D31" s="218"/>
      <c r="E31" s="219"/>
      <c r="F31" s="219"/>
      <c r="G31" s="220"/>
      <c r="H31" s="221"/>
      <c r="I31" s="212"/>
      <c r="J31" s="213"/>
      <c r="K31" s="86"/>
      <c r="O31" s="50"/>
      <c r="P31" s="50"/>
      <c r="Q31" s="50"/>
      <c r="R31" s="50"/>
      <c r="S31" s="50"/>
    </row>
    <row r="32" spans="2:19" ht="24.95" hidden="1" customHeight="1" outlineLevel="1">
      <c r="B32" s="78"/>
      <c r="C32" s="217"/>
      <c r="D32" s="218"/>
      <c r="E32" s="219"/>
      <c r="F32" s="219"/>
      <c r="G32" s="220"/>
      <c r="H32" s="221"/>
      <c r="I32" s="212"/>
      <c r="J32" s="213"/>
      <c r="K32" s="86"/>
      <c r="O32" s="50"/>
      <c r="P32" s="50"/>
      <c r="Q32" s="50"/>
      <c r="R32" s="50"/>
      <c r="S32" s="50"/>
    </row>
    <row r="33" spans="2:19" ht="24.95" hidden="1" customHeight="1" outlineLevel="1">
      <c r="B33" s="78"/>
      <c r="C33" s="217"/>
      <c r="D33" s="218"/>
      <c r="E33" s="219"/>
      <c r="F33" s="219"/>
      <c r="G33" s="220"/>
      <c r="H33" s="221"/>
      <c r="I33" s="212"/>
      <c r="J33" s="213"/>
      <c r="K33" s="86"/>
      <c r="O33" s="50"/>
      <c r="P33" s="50"/>
      <c r="Q33" s="50"/>
      <c r="R33" s="50"/>
      <c r="S33" s="50"/>
    </row>
    <row r="34" spans="2:19" ht="24.95" hidden="1" customHeight="1" outlineLevel="1">
      <c r="B34" s="78"/>
      <c r="C34" s="217"/>
      <c r="D34" s="218"/>
      <c r="E34" s="219"/>
      <c r="F34" s="219"/>
      <c r="G34" s="220"/>
      <c r="H34" s="221"/>
      <c r="I34" s="212"/>
      <c r="J34" s="213"/>
      <c r="K34" s="86"/>
      <c r="O34" s="50"/>
      <c r="P34" s="50"/>
      <c r="Q34" s="50"/>
      <c r="R34" s="50"/>
      <c r="S34" s="50"/>
    </row>
    <row r="35" spans="2:19" ht="24.95" hidden="1" customHeight="1" outlineLevel="1">
      <c r="B35" s="78"/>
      <c r="C35" s="217"/>
      <c r="D35" s="218"/>
      <c r="E35" s="219"/>
      <c r="F35" s="219"/>
      <c r="G35" s="220"/>
      <c r="H35" s="221"/>
      <c r="I35" s="212"/>
      <c r="J35" s="213"/>
      <c r="K35" s="86"/>
      <c r="O35" s="50"/>
      <c r="P35" s="50"/>
      <c r="Q35" s="50"/>
      <c r="R35" s="50"/>
      <c r="S35" s="50"/>
    </row>
    <row r="36" spans="2:19" ht="24.95" hidden="1" customHeight="1" outlineLevel="1">
      <c r="B36" s="78"/>
      <c r="C36" s="217"/>
      <c r="D36" s="218"/>
      <c r="E36" s="219"/>
      <c r="F36" s="219"/>
      <c r="G36" s="220"/>
      <c r="H36" s="221"/>
      <c r="I36" s="212"/>
      <c r="J36" s="213"/>
      <c r="K36" s="86"/>
      <c r="O36" s="50"/>
      <c r="P36" s="50"/>
      <c r="Q36" s="50"/>
      <c r="R36" s="50"/>
      <c r="S36" s="50"/>
    </row>
    <row r="37" spans="2:19" ht="24.95" hidden="1" customHeight="1" outlineLevel="1">
      <c r="B37" s="78"/>
      <c r="C37" s="217"/>
      <c r="D37" s="218"/>
      <c r="E37" s="219"/>
      <c r="F37" s="219"/>
      <c r="G37" s="220"/>
      <c r="H37" s="221"/>
      <c r="I37" s="212"/>
      <c r="J37" s="213"/>
      <c r="K37" s="86"/>
      <c r="O37" s="50"/>
      <c r="P37" s="50"/>
      <c r="Q37" s="50"/>
      <c r="R37" s="50"/>
      <c r="S37" s="50"/>
    </row>
    <row r="38" spans="2:19" ht="24.95" hidden="1" customHeight="1" outlineLevel="1">
      <c r="B38" s="78"/>
      <c r="C38" s="217"/>
      <c r="D38" s="218"/>
      <c r="E38" s="219"/>
      <c r="F38" s="219"/>
      <c r="G38" s="220"/>
      <c r="H38" s="221"/>
      <c r="I38" s="212"/>
      <c r="J38" s="213"/>
      <c r="K38" s="86"/>
      <c r="O38" s="50"/>
      <c r="P38" s="50"/>
      <c r="Q38" s="50"/>
      <c r="R38" s="50"/>
      <c r="S38" s="50"/>
    </row>
    <row r="39" spans="2:19" ht="24.95" hidden="1" customHeight="1" outlineLevel="1">
      <c r="B39" s="78"/>
      <c r="C39" s="217"/>
      <c r="D39" s="218"/>
      <c r="E39" s="219"/>
      <c r="F39" s="219"/>
      <c r="G39" s="220"/>
      <c r="H39" s="221"/>
      <c r="I39" s="212"/>
      <c r="J39" s="213"/>
      <c r="K39" s="86"/>
      <c r="O39" s="50"/>
      <c r="P39" s="50"/>
      <c r="Q39" s="50"/>
      <c r="R39" s="50"/>
      <c r="S39" s="50"/>
    </row>
    <row r="40" spans="2:19" ht="24.95" hidden="1" customHeight="1" outlineLevel="1">
      <c r="B40" s="78"/>
      <c r="C40" s="217"/>
      <c r="D40" s="218"/>
      <c r="E40" s="219"/>
      <c r="F40" s="219"/>
      <c r="G40" s="220"/>
      <c r="H40" s="220"/>
      <c r="I40" s="212"/>
      <c r="J40" s="213"/>
      <c r="K40" s="86"/>
      <c r="O40" s="50"/>
      <c r="P40" s="50"/>
      <c r="Q40" s="50"/>
      <c r="R40" s="50"/>
      <c r="S40" s="50"/>
    </row>
    <row r="41" spans="2:19" ht="15" customHeight="1" collapsed="1">
      <c r="B41" s="92"/>
      <c r="C41" s="93"/>
      <c r="D41" s="93"/>
      <c r="E41" s="93"/>
      <c r="F41" s="93"/>
      <c r="G41" s="93"/>
      <c r="H41" s="93"/>
      <c r="I41" s="93"/>
      <c r="J41" s="93"/>
      <c r="K41" s="94"/>
      <c r="M41" s="88"/>
      <c r="N41" s="88"/>
      <c r="O41" s="88"/>
      <c r="P41" s="88"/>
      <c r="Q41" s="88"/>
      <c r="R41" s="88"/>
      <c r="S41" s="88"/>
    </row>
    <row r="42" spans="2:19" ht="26.1" customHeight="1">
      <c r="B42" s="78"/>
      <c r="C42" s="95" t="s">
        <v>289</v>
      </c>
      <c r="D42" s="112" t="s">
        <v>130</v>
      </c>
      <c r="E42" s="58" t="s">
        <v>92</v>
      </c>
      <c r="F42" s="58" t="s">
        <v>39</v>
      </c>
      <c r="G42" s="59" t="s">
        <v>34</v>
      </c>
      <c r="H42" s="59" t="s">
        <v>69</v>
      </c>
      <c r="I42" s="60" t="s">
        <v>147</v>
      </c>
      <c r="J42" s="61" t="s">
        <v>44</v>
      </c>
      <c r="K42" s="86"/>
      <c r="M42" s="50"/>
      <c r="N42" s="50"/>
      <c r="O42" s="50"/>
      <c r="P42" s="50"/>
      <c r="Q42" s="50"/>
      <c r="R42" s="50"/>
      <c r="S42" s="50"/>
    </row>
    <row r="43" spans="2:19" ht="24.95" customHeight="1">
      <c r="B43" s="78"/>
      <c r="C43" s="71" t="str">
        <f>IF(LEN(E43)&gt;0,"2." &amp; COUNTA($E$43:E43),"")</f>
        <v>2.1</v>
      </c>
      <c r="D43" s="63"/>
      <c r="E43" s="70" t="s">
        <v>216</v>
      </c>
      <c r="F43" s="70"/>
      <c r="G43" s="55"/>
      <c r="H43" s="72" t="str">
        <f>IFERROR(IF(OR(LEN(E43)=0,LEN(INDEX( scale[], MATCH(G43,scalename,0),3))=0),"",INDEX( scale[], MATCH(G43,scalename,0),3)),"")</f>
        <v/>
      </c>
      <c r="I43" s="211">
        <f>SUM(H43:H48)</f>
        <v>0</v>
      </c>
      <c r="J43" s="213" t="str">
        <f>IFERROR(SUM(H43:H48)/(maxscore*(COUNT(H43:H48))),"")</f>
        <v/>
      </c>
      <c r="K43" s="86"/>
    </row>
    <row r="44" spans="2:19" ht="24.95" customHeight="1">
      <c r="B44" s="78"/>
      <c r="C44" s="71" t="str">
        <f>IF(LEN(E44)&gt;0,"2." &amp; COUNTA($E$43:E44),"")</f>
        <v>2.2</v>
      </c>
      <c r="D44" s="64"/>
      <c r="E44" s="70" t="s">
        <v>217</v>
      </c>
      <c r="F44" s="70"/>
      <c r="G44" s="55"/>
      <c r="H44" s="72" t="str">
        <f>IFERROR(IF(OR(LEN(E44)=0,LEN(INDEX( scale[], MATCH(G44,scalename,0),3))=0),"",INDEX( scale[], MATCH(G44,scalename,0),3)),"")</f>
        <v/>
      </c>
      <c r="I44" s="211"/>
      <c r="J44" s="213"/>
      <c r="K44" s="86"/>
    </row>
    <row r="45" spans="2:19" ht="24.95" customHeight="1">
      <c r="B45" s="78"/>
      <c r="C45" s="71" t="str">
        <f>IF(LEN(E45)&gt;0,"2." &amp; COUNTA($E$43:E45),"")</f>
        <v>2.3</v>
      </c>
      <c r="D45" s="64"/>
      <c r="E45" s="70" t="s">
        <v>218</v>
      </c>
      <c r="F45" s="70"/>
      <c r="G45" s="55"/>
      <c r="H45" s="72" t="str">
        <f>IFERROR(IF(OR(LEN(E45)=0,LEN(INDEX( scale[], MATCH(G45,scalename,0),3))=0),"",INDEX( scale[], MATCH(G45,scalename,0),3)),"")</f>
        <v/>
      </c>
      <c r="I45" s="211"/>
      <c r="J45" s="213"/>
      <c r="K45" s="86"/>
    </row>
    <row r="46" spans="2:19" ht="24.95" customHeight="1">
      <c r="B46" s="78"/>
      <c r="C46" s="71" t="str">
        <f>IF(LEN(E46)&gt;0,"2." &amp; COUNTA($E$43:E46),"")</f>
        <v>2.4</v>
      </c>
      <c r="D46" s="64"/>
      <c r="E46" s="70" t="s">
        <v>219</v>
      </c>
      <c r="F46" s="70"/>
      <c r="G46" s="55"/>
      <c r="H46" s="72" t="str">
        <f>IFERROR(IF(OR(LEN(E46)=0,LEN(INDEX( scale[], MATCH(G46,scalename,0),3))=0),"",INDEX( scale[], MATCH(G46,scalename,0),3)),"")</f>
        <v/>
      </c>
      <c r="I46" s="211"/>
      <c r="J46" s="213"/>
      <c r="K46" s="86"/>
    </row>
    <row r="47" spans="2:19" ht="24.95" customHeight="1">
      <c r="B47" s="78"/>
      <c r="C47" s="71" t="str">
        <f>IF(LEN(E47)&gt;0,"2." &amp; COUNTA($E$43:E47),"")</f>
        <v>2.5</v>
      </c>
      <c r="D47" s="64"/>
      <c r="E47" s="70" t="s">
        <v>220</v>
      </c>
      <c r="F47" s="70"/>
      <c r="G47" s="55"/>
      <c r="H47" s="72" t="str">
        <f>IFERROR(IF(OR(LEN(E47)=0,LEN(INDEX( scale[], MATCH(G47,scalename,0),3))=0),"",INDEX( scale[], MATCH(G47,scalename,0),3)),"")</f>
        <v/>
      </c>
      <c r="I47" s="211"/>
      <c r="J47" s="213"/>
      <c r="K47" s="86"/>
    </row>
    <row r="48" spans="2:19" ht="24.95" customHeight="1">
      <c r="B48" s="78"/>
      <c r="C48" s="71" t="str">
        <f>IF(LEN(E48)&gt;0,"2." &amp; COUNTA($E$43:E48),"")</f>
        <v/>
      </c>
      <c r="D48" s="64"/>
      <c r="E48" s="70"/>
      <c r="F48" s="70"/>
      <c r="G48" s="55"/>
      <c r="H48" s="72" t="str">
        <f>IFERROR(IF(OR(LEN(E48)=0,LEN(INDEX( scale[], MATCH(G48,scalename,0),3))=0),"",INDEX( scale[], MATCH(G48,scalename,0),3)),"")</f>
        <v/>
      </c>
      <c r="I48" s="211"/>
      <c r="J48" s="213"/>
      <c r="K48" s="86"/>
    </row>
    <row r="49" spans="2:11" ht="24.95" customHeight="1">
      <c r="B49" s="78"/>
      <c r="C49" s="217"/>
      <c r="D49" s="218"/>
      <c r="E49" s="219"/>
      <c r="F49" s="219"/>
      <c r="G49" s="220"/>
      <c r="H49" s="220"/>
      <c r="I49" s="212"/>
      <c r="J49" s="213"/>
      <c r="K49" s="86"/>
    </row>
    <row r="50" spans="2:11" ht="24.95" customHeight="1">
      <c r="B50" s="78"/>
      <c r="C50" s="217"/>
      <c r="D50" s="218"/>
      <c r="E50" s="219"/>
      <c r="F50" s="219"/>
      <c r="G50" s="220"/>
      <c r="H50" s="220"/>
      <c r="I50" s="212"/>
      <c r="J50" s="213"/>
      <c r="K50" s="86"/>
    </row>
    <row r="51" spans="2:11" ht="24.95" hidden="1" customHeight="1" outlineLevel="1">
      <c r="B51" s="78"/>
      <c r="C51" s="217"/>
      <c r="D51" s="218"/>
      <c r="E51" s="219"/>
      <c r="F51" s="219"/>
      <c r="G51" s="220"/>
      <c r="H51" s="221"/>
      <c r="I51" s="212"/>
      <c r="J51" s="213"/>
      <c r="K51" s="86"/>
    </row>
    <row r="52" spans="2:11" ht="24.95" hidden="1" customHeight="1" outlineLevel="1">
      <c r="B52" s="78"/>
      <c r="C52" s="217"/>
      <c r="D52" s="218"/>
      <c r="E52" s="219"/>
      <c r="F52" s="219"/>
      <c r="G52" s="220"/>
      <c r="H52" s="221"/>
      <c r="I52" s="212"/>
      <c r="J52" s="213"/>
      <c r="K52" s="86"/>
    </row>
    <row r="53" spans="2:11" ht="24.95" hidden="1" customHeight="1" outlineLevel="1">
      <c r="B53" s="78"/>
      <c r="C53" s="217"/>
      <c r="D53" s="218"/>
      <c r="E53" s="219"/>
      <c r="F53" s="219"/>
      <c r="G53" s="220"/>
      <c r="H53" s="221"/>
      <c r="I53" s="212"/>
      <c r="J53" s="213"/>
      <c r="K53" s="86"/>
    </row>
    <row r="54" spans="2:11" ht="24.95" hidden="1" customHeight="1" outlineLevel="1">
      <c r="B54" s="78"/>
      <c r="C54" s="217"/>
      <c r="D54" s="218"/>
      <c r="E54" s="219"/>
      <c r="F54" s="219"/>
      <c r="G54" s="220"/>
      <c r="H54" s="221"/>
      <c r="I54" s="212"/>
      <c r="J54" s="213"/>
      <c r="K54" s="86"/>
    </row>
    <row r="55" spans="2:11" ht="24.95" hidden="1" customHeight="1" outlineLevel="1">
      <c r="B55" s="78"/>
      <c r="C55" s="217"/>
      <c r="D55" s="218"/>
      <c r="E55" s="219"/>
      <c r="F55" s="219"/>
      <c r="G55" s="220"/>
      <c r="H55" s="221"/>
      <c r="I55" s="212"/>
      <c r="J55" s="213"/>
      <c r="K55" s="86"/>
    </row>
    <row r="56" spans="2:11" ht="24.95" hidden="1" customHeight="1" outlineLevel="1">
      <c r="B56" s="78"/>
      <c r="C56" s="217"/>
      <c r="D56" s="218"/>
      <c r="E56" s="219"/>
      <c r="F56" s="219"/>
      <c r="G56" s="220"/>
      <c r="H56" s="221"/>
      <c r="I56" s="212"/>
      <c r="J56" s="213"/>
      <c r="K56" s="86"/>
    </row>
    <row r="57" spans="2:11" ht="24.95" hidden="1" customHeight="1" outlineLevel="1">
      <c r="B57" s="78"/>
      <c r="C57" s="217"/>
      <c r="D57" s="218"/>
      <c r="E57" s="219"/>
      <c r="F57" s="219"/>
      <c r="G57" s="220"/>
      <c r="H57" s="221"/>
      <c r="I57" s="212"/>
      <c r="J57" s="213"/>
      <c r="K57" s="86"/>
    </row>
    <row r="58" spans="2:11" ht="24.95" hidden="1" customHeight="1" outlineLevel="1">
      <c r="B58" s="78"/>
      <c r="C58" s="217"/>
      <c r="D58" s="218"/>
      <c r="E58" s="219"/>
      <c r="F58" s="219"/>
      <c r="G58" s="220"/>
      <c r="H58" s="221"/>
      <c r="I58" s="212"/>
      <c r="J58" s="213"/>
      <c r="K58" s="86"/>
    </row>
    <row r="59" spans="2:11" ht="24.95" hidden="1" customHeight="1" outlineLevel="1">
      <c r="B59" s="78"/>
      <c r="C59" s="217"/>
      <c r="D59" s="218"/>
      <c r="E59" s="219"/>
      <c r="F59" s="219"/>
      <c r="G59" s="220"/>
      <c r="H59" s="221"/>
      <c r="I59" s="212"/>
      <c r="J59" s="213"/>
      <c r="K59" s="86"/>
    </row>
    <row r="60" spans="2:11" ht="24.95" hidden="1" customHeight="1" outlineLevel="1">
      <c r="B60" s="78"/>
      <c r="C60" s="217"/>
      <c r="D60" s="218"/>
      <c r="E60" s="219"/>
      <c r="F60" s="219"/>
      <c r="G60" s="220"/>
      <c r="H60" s="221"/>
      <c r="I60" s="212"/>
      <c r="J60" s="213"/>
      <c r="K60" s="86"/>
    </row>
    <row r="61" spans="2:11" ht="24.95" hidden="1" customHeight="1" outlineLevel="1">
      <c r="B61" s="78"/>
      <c r="C61" s="217"/>
      <c r="D61" s="218"/>
      <c r="E61" s="219"/>
      <c r="F61" s="219"/>
      <c r="G61" s="220"/>
      <c r="H61" s="221"/>
      <c r="I61" s="212"/>
      <c r="J61" s="213"/>
      <c r="K61" s="86"/>
    </row>
    <row r="62" spans="2:11" ht="24.95" hidden="1" customHeight="1" outlineLevel="1">
      <c r="B62" s="78"/>
      <c r="C62" s="217"/>
      <c r="D62" s="218"/>
      <c r="E62" s="219"/>
      <c r="F62" s="219"/>
      <c r="G62" s="220"/>
      <c r="H62" s="221"/>
      <c r="I62" s="212"/>
      <c r="J62" s="213"/>
      <c r="K62" s="86"/>
    </row>
    <row r="63" spans="2:11" ht="24.95" hidden="1" customHeight="1" outlineLevel="1">
      <c r="B63" s="78"/>
      <c r="C63" s="217"/>
      <c r="D63" s="218"/>
      <c r="E63" s="219"/>
      <c r="F63" s="219"/>
      <c r="G63" s="220"/>
      <c r="H63" s="221"/>
      <c r="I63" s="212"/>
      <c r="J63" s="213"/>
      <c r="K63" s="86"/>
    </row>
    <row r="64" spans="2:11" ht="24.95" hidden="1" customHeight="1" outlineLevel="1">
      <c r="B64" s="78"/>
      <c r="C64" s="217"/>
      <c r="D64" s="218"/>
      <c r="E64" s="219"/>
      <c r="F64" s="219"/>
      <c r="G64" s="220"/>
      <c r="H64" s="221"/>
      <c r="I64" s="212"/>
      <c r="J64" s="213"/>
      <c r="K64" s="86"/>
    </row>
    <row r="65" spans="2:14" ht="24.95" hidden="1" customHeight="1" outlineLevel="1">
      <c r="B65" s="78"/>
      <c r="C65" s="217"/>
      <c r="D65" s="218"/>
      <c r="E65" s="219"/>
      <c r="F65" s="219"/>
      <c r="G65" s="220"/>
      <c r="H65" s="221"/>
      <c r="I65" s="212"/>
      <c r="J65" s="213"/>
      <c r="K65" s="86"/>
    </row>
    <row r="66" spans="2:14" ht="24.95" hidden="1" customHeight="1" outlineLevel="1">
      <c r="B66" s="78"/>
      <c r="C66" s="217"/>
      <c r="D66" s="218"/>
      <c r="E66" s="219"/>
      <c r="F66" s="219"/>
      <c r="G66" s="220"/>
      <c r="H66" s="221"/>
      <c r="I66" s="212"/>
      <c r="J66" s="213"/>
      <c r="K66" s="86"/>
    </row>
    <row r="67" spans="2:14" ht="24.95" hidden="1" customHeight="1" outlineLevel="1">
      <c r="B67" s="78"/>
      <c r="C67" s="217"/>
      <c r="D67" s="218"/>
      <c r="E67" s="219"/>
      <c r="F67" s="219"/>
      <c r="G67" s="220"/>
      <c r="H67" s="220"/>
      <c r="I67" s="212"/>
      <c r="J67" s="213"/>
      <c r="K67" s="86"/>
    </row>
    <row r="68" spans="2:14" ht="15" customHeight="1" collapsed="1">
      <c r="B68" s="92"/>
      <c r="C68" s="93"/>
      <c r="D68" s="93"/>
      <c r="E68" s="93"/>
      <c r="F68" s="93"/>
      <c r="G68" s="93"/>
      <c r="H68" s="93"/>
      <c r="I68" s="93"/>
      <c r="J68" s="93"/>
      <c r="K68" s="94"/>
    </row>
    <row r="69" spans="2:14" ht="26.1" customHeight="1">
      <c r="B69" s="78"/>
      <c r="C69" s="95" t="s">
        <v>290</v>
      </c>
      <c r="D69" s="112" t="s">
        <v>130</v>
      </c>
      <c r="E69" s="58" t="s">
        <v>92</v>
      </c>
      <c r="F69" s="58" t="s">
        <v>39</v>
      </c>
      <c r="G69" s="59" t="s">
        <v>34</v>
      </c>
      <c r="H69" s="59" t="s">
        <v>69</v>
      </c>
      <c r="I69" s="60" t="s">
        <v>147</v>
      </c>
      <c r="J69" s="61" t="s">
        <v>44</v>
      </c>
      <c r="K69" s="86"/>
    </row>
    <row r="70" spans="2:14" ht="24.95" customHeight="1">
      <c r="B70" s="78"/>
      <c r="C70" s="71" t="str">
        <f>IF(LEN(E70)&gt;0,"3." &amp; COUNTA($E$70:E70),"")</f>
        <v>3.1</v>
      </c>
      <c r="D70" s="63"/>
      <c r="E70" s="70" t="s">
        <v>221</v>
      </c>
      <c r="F70" s="70"/>
      <c r="G70" s="55"/>
      <c r="H70" s="72" t="str">
        <f>IFERROR(IF(OR(LEN(E70)=0,LEN(INDEX( scale[], MATCH(G70,scalename,0),3))=0),"",INDEX( scale[], MATCH(G70,scalename,0),3)),"")</f>
        <v/>
      </c>
      <c r="I70" s="211">
        <f>SUM(H70:H75)</f>
        <v>0</v>
      </c>
      <c r="J70" s="213" t="str">
        <f>IFERROR(SUM(H70:H75)/(maxscore*(COUNT(H70:H75))),"")</f>
        <v/>
      </c>
      <c r="K70" s="86"/>
    </row>
    <row r="71" spans="2:14" ht="24.95" customHeight="1">
      <c r="B71" s="78"/>
      <c r="C71" s="71" t="str">
        <f>IF(LEN(E71)&gt;0,"3." &amp; COUNTA($E$70:E71),"")</f>
        <v>3.2</v>
      </c>
      <c r="D71" s="64"/>
      <c r="E71" s="70" t="s">
        <v>222</v>
      </c>
      <c r="F71" s="70"/>
      <c r="G71" s="55"/>
      <c r="H71" s="72" t="str">
        <f>IFERROR(IF(OR(LEN(E71)=0,LEN(INDEX( scale[], MATCH(G71,scalename,0),3))=0),"",INDEX( scale[], MATCH(G71,scalename,0),3)),"")</f>
        <v/>
      </c>
      <c r="I71" s="211"/>
      <c r="J71" s="213"/>
      <c r="K71" s="86"/>
    </row>
    <row r="72" spans="2:14" ht="24.95" customHeight="1">
      <c r="B72" s="78"/>
      <c r="C72" s="71" t="str">
        <f>IF(LEN(E72)&gt;0,"3." &amp; COUNTA($E$70:E72),"")</f>
        <v>3.3</v>
      </c>
      <c r="D72" s="64"/>
      <c r="E72" s="70" t="s">
        <v>223</v>
      </c>
      <c r="F72" s="70"/>
      <c r="G72" s="55"/>
      <c r="H72" s="72" t="str">
        <f>IFERROR(IF(OR(LEN(E72)=0,LEN(INDEX( scale[], MATCH(G72,scalename,0),3))=0),"",INDEX( scale[], MATCH(G72,scalename,0),3)),"")</f>
        <v/>
      </c>
      <c r="I72" s="211"/>
      <c r="J72" s="213"/>
      <c r="K72" s="86"/>
    </row>
    <row r="73" spans="2:14" ht="24.95" customHeight="1">
      <c r="B73" s="78"/>
      <c r="C73" s="71" t="str">
        <f>IF(LEN(E73)&gt;0,"3." &amp; COUNTA($E$70:E73),"")</f>
        <v>3.4</v>
      </c>
      <c r="D73" s="64"/>
      <c r="E73" s="70" t="s">
        <v>224</v>
      </c>
      <c r="F73" s="70"/>
      <c r="G73" s="55"/>
      <c r="H73" s="72" t="str">
        <f>IFERROR(IF(OR(LEN(E73)=0,LEN(INDEX( scale[], MATCH(G73,scalename,0),3))=0),"",INDEX( scale[], MATCH(G73,scalename,0),3)),"")</f>
        <v/>
      </c>
      <c r="I73" s="211"/>
      <c r="J73" s="213"/>
      <c r="K73" s="86"/>
      <c r="L73" s="53"/>
      <c r="M73" s="53"/>
      <c r="N73" s="53"/>
    </row>
    <row r="74" spans="2:14" ht="24.95" customHeight="1">
      <c r="B74" s="78"/>
      <c r="C74" s="71" t="str">
        <f>IF(LEN(E74)&gt;0,"3." &amp; COUNTA($E$70:E74),"")</f>
        <v>3.5</v>
      </c>
      <c r="D74" s="64"/>
      <c r="E74" s="70" t="s">
        <v>225</v>
      </c>
      <c r="F74" s="70"/>
      <c r="G74" s="55"/>
      <c r="H74" s="72" t="str">
        <f>IFERROR(IF(OR(LEN(E74)=0,LEN(INDEX( scale[], MATCH(G74,scalename,0),3))=0),"",INDEX( scale[], MATCH(G74,scalename,0),3)),"")</f>
        <v/>
      </c>
      <c r="I74" s="211"/>
      <c r="J74" s="213"/>
      <c r="K74" s="86"/>
    </row>
    <row r="75" spans="2:14" ht="24.95" customHeight="1">
      <c r="B75" s="78"/>
      <c r="C75" s="71" t="str">
        <f>IF(LEN(E75)&gt;0,"3." &amp; COUNTA($E$70:E75),"")</f>
        <v>3.6</v>
      </c>
      <c r="D75" s="64"/>
      <c r="E75" s="70" t="s">
        <v>226</v>
      </c>
      <c r="F75" s="70"/>
      <c r="G75" s="55"/>
      <c r="H75" s="72" t="str">
        <f>IFERROR(IF(OR(LEN(E75)=0,LEN(INDEX( scale[], MATCH(G75,scalename,0),3))=0),"",INDEX( scale[], MATCH(G75,scalename,0),3)),"")</f>
        <v/>
      </c>
      <c r="I75" s="211"/>
      <c r="J75" s="213"/>
      <c r="K75" s="86"/>
    </row>
    <row r="76" spans="2:14" ht="24.95" customHeight="1">
      <c r="B76" s="78"/>
      <c r="C76" s="217"/>
      <c r="D76" s="218"/>
      <c r="E76" s="219"/>
      <c r="F76" s="219"/>
      <c r="G76" s="220"/>
      <c r="H76" s="220"/>
      <c r="I76" s="212"/>
      <c r="J76" s="213"/>
      <c r="K76" s="86"/>
    </row>
    <row r="77" spans="2:14" ht="24.95" customHeight="1">
      <c r="B77" s="78"/>
      <c r="C77" s="217"/>
      <c r="D77" s="218"/>
      <c r="E77" s="219"/>
      <c r="F77" s="219"/>
      <c r="G77" s="220"/>
      <c r="H77" s="220"/>
      <c r="I77" s="212"/>
      <c r="J77" s="213"/>
      <c r="K77" s="86"/>
    </row>
    <row r="78" spans="2:14" ht="24.95" hidden="1" customHeight="1" outlineLevel="1">
      <c r="B78" s="78"/>
      <c r="C78" s="217"/>
      <c r="D78" s="218"/>
      <c r="E78" s="219"/>
      <c r="F78" s="219"/>
      <c r="G78" s="220"/>
      <c r="H78" s="221"/>
      <c r="I78" s="212"/>
      <c r="J78" s="213"/>
      <c r="K78" s="86"/>
    </row>
    <row r="79" spans="2:14" ht="24.95" hidden="1" customHeight="1" outlineLevel="1">
      <c r="B79" s="78"/>
      <c r="C79" s="217"/>
      <c r="D79" s="218"/>
      <c r="E79" s="219"/>
      <c r="F79" s="219"/>
      <c r="G79" s="220"/>
      <c r="H79" s="221"/>
      <c r="I79" s="212"/>
      <c r="J79" s="213"/>
      <c r="K79" s="86"/>
    </row>
    <row r="80" spans="2:14" ht="24.95" hidden="1" customHeight="1" outlineLevel="1">
      <c r="B80" s="78"/>
      <c r="C80" s="217"/>
      <c r="D80" s="218"/>
      <c r="E80" s="219"/>
      <c r="F80" s="219"/>
      <c r="G80" s="220"/>
      <c r="H80" s="221"/>
      <c r="I80" s="212"/>
      <c r="J80" s="213"/>
      <c r="K80" s="86"/>
    </row>
    <row r="81" spans="2:11" ht="24.95" hidden="1" customHeight="1" outlineLevel="1">
      <c r="B81" s="78"/>
      <c r="C81" s="217"/>
      <c r="D81" s="218"/>
      <c r="E81" s="219"/>
      <c r="F81" s="219"/>
      <c r="G81" s="220"/>
      <c r="H81" s="221"/>
      <c r="I81" s="212"/>
      <c r="J81" s="213"/>
      <c r="K81" s="86"/>
    </row>
    <row r="82" spans="2:11" ht="24.95" hidden="1" customHeight="1" outlineLevel="1">
      <c r="B82" s="78"/>
      <c r="C82" s="217"/>
      <c r="D82" s="218"/>
      <c r="E82" s="219"/>
      <c r="F82" s="219"/>
      <c r="G82" s="220"/>
      <c r="H82" s="221"/>
      <c r="I82" s="212"/>
      <c r="J82" s="213"/>
      <c r="K82" s="86"/>
    </row>
    <row r="83" spans="2:11" ht="24.95" hidden="1" customHeight="1" outlineLevel="1">
      <c r="B83" s="78"/>
      <c r="C83" s="217"/>
      <c r="D83" s="218"/>
      <c r="E83" s="219"/>
      <c r="F83" s="219"/>
      <c r="G83" s="220"/>
      <c r="H83" s="221"/>
      <c r="I83" s="212"/>
      <c r="J83" s="213"/>
      <c r="K83" s="86"/>
    </row>
    <row r="84" spans="2:11" ht="24.95" hidden="1" customHeight="1" outlineLevel="1">
      <c r="B84" s="78"/>
      <c r="C84" s="217"/>
      <c r="D84" s="218"/>
      <c r="E84" s="219"/>
      <c r="F84" s="219"/>
      <c r="G84" s="220"/>
      <c r="H84" s="221"/>
      <c r="I84" s="212"/>
      <c r="J84" s="213"/>
      <c r="K84" s="86"/>
    </row>
    <row r="85" spans="2:11" ht="24.95" hidden="1" customHeight="1" outlineLevel="1">
      <c r="B85" s="78"/>
      <c r="C85" s="217"/>
      <c r="D85" s="218"/>
      <c r="E85" s="219"/>
      <c r="F85" s="219"/>
      <c r="G85" s="220"/>
      <c r="H85" s="221"/>
      <c r="I85" s="212"/>
      <c r="J85" s="213"/>
      <c r="K85" s="86"/>
    </row>
    <row r="86" spans="2:11" ht="24.95" hidden="1" customHeight="1" outlineLevel="1">
      <c r="B86" s="78"/>
      <c r="C86" s="217"/>
      <c r="D86" s="218"/>
      <c r="E86" s="219"/>
      <c r="F86" s="219"/>
      <c r="G86" s="220"/>
      <c r="H86" s="221"/>
      <c r="I86" s="212"/>
      <c r="J86" s="213"/>
      <c r="K86" s="86"/>
    </row>
    <row r="87" spans="2:11" ht="24.95" hidden="1" customHeight="1" outlineLevel="1">
      <c r="B87" s="78"/>
      <c r="C87" s="217"/>
      <c r="D87" s="218"/>
      <c r="E87" s="219"/>
      <c r="F87" s="219"/>
      <c r="G87" s="220"/>
      <c r="H87" s="221"/>
      <c r="I87" s="212"/>
      <c r="J87" s="213"/>
      <c r="K87" s="86"/>
    </row>
    <row r="88" spans="2:11" ht="24.95" hidden="1" customHeight="1" outlineLevel="1">
      <c r="B88" s="78"/>
      <c r="C88" s="217"/>
      <c r="D88" s="218"/>
      <c r="E88" s="219"/>
      <c r="F88" s="219"/>
      <c r="G88" s="220"/>
      <c r="H88" s="221"/>
      <c r="I88" s="212"/>
      <c r="J88" s="213"/>
      <c r="K88" s="86"/>
    </row>
    <row r="89" spans="2:11" ht="24.95" hidden="1" customHeight="1" outlineLevel="1">
      <c r="B89" s="78"/>
      <c r="C89" s="217"/>
      <c r="D89" s="218"/>
      <c r="E89" s="219"/>
      <c r="F89" s="219"/>
      <c r="G89" s="220"/>
      <c r="H89" s="221"/>
      <c r="I89" s="212"/>
      <c r="J89" s="213"/>
      <c r="K89" s="86"/>
    </row>
    <row r="90" spans="2:11" ht="24.95" hidden="1" customHeight="1" outlineLevel="1">
      <c r="B90" s="78"/>
      <c r="C90" s="217"/>
      <c r="D90" s="218"/>
      <c r="E90" s="219"/>
      <c r="F90" s="219"/>
      <c r="G90" s="220"/>
      <c r="H90" s="221"/>
      <c r="I90" s="212"/>
      <c r="J90" s="213"/>
      <c r="K90" s="86"/>
    </row>
    <row r="91" spans="2:11" ht="24.95" hidden="1" customHeight="1" outlineLevel="1">
      <c r="B91" s="78"/>
      <c r="C91" s="217"/>
      <c r="D91" s="218"/>
      <c r="E91" s="219"/>
      <c r="F91" s="219"/>
      <c r="G91" s="220"/>
      <c r="H91" s="221"/>
      <c r="I91" s="212"/>
      <c r="J91" s="213"/>
      <c r="K91" s="86"/>
    </row>
    <row r="92" spans="2:11" ht="24.95" hidden="1" customHeight="1" outlineLevel="1">
      <c r="B92" s="78"/>
      <c r="C92" s="217"/>
      <c r="D92" s="218"/>
      <c r="E92" s="219"/>
      <c r="F92" s="219"/>
      <c r="G92" s="220"/>
      <c r="H92" s="221"/>
      <c r="I92" s="212"/>
      <c r="J92" s="213"/>
      <c r="K92" s="86"/>
    </row>
    <row r="93" spans="2:11" ht="24.95" hidden="1" customHeight="1" outlineLevel="1">
      <c r="B93" s="78"/>
      <c r="C93" s="217"/>
      <c r="D93" s="218"/>
      <c r="E93" s="219"/>
      <c r="F93" s="219"/>
      <c r="G93" s="220"/>
      <c r="H93" s="221"/>
      <c r="I93" s="212"/>
      <c r="J93" s="213"/>
      <c r="K93" s="86"/>
    </row>
    <row r="94" spans="2:11" ht="24.95" hidden="1" customHeight="1" outlineLevel="1">
      <c r="B94" s="78"/>
      <c r="C94" s="217"/>
      <c r="D94" s="218"/>
      <c r="E94" s="219"/>
      <c r="F94" s="219"/>
      <c r="G94" s="220"/>
      <c r="H94" s="220"/>
      <c r="I94" s="212"/>
      <c r="J94" s="213"/>
      <c r="K94" s="86"/>
    </row>
    <row r="95" spans="2:11" ht="15" customHeight="1" collapsed="1">
      <c r="B95" s="92"/>
      <c r="C95" s="93"/>
      <c r="D95" s="93"/>
      <c r="E95" s="93"/>
      <c r="F95" s="93"/>
      <c r="G95" s="93"/>
      <c r="H95" s="93"/>
      <c r="I95" s="93"/>
      <c r="J95" s="93"/>
      <c r="K95" s="94"/>
    </row>
    <row r="96" spans="2:11" ht="26.1" customHeight="1">
      <c r="B96" s="78"/>
      <c r="C96" s="198" t="s">
        <v>291</v>
      </c>
      <c r="D96" s="112" t="s">
        <v>130</v>
      </c>
      <c r="E96" s="58" t="s">
        <v>92</v>
      </c>
      <c r="F96" s="58" t="s">
        <v>39</v>
      </c>
      <c r="G96" s="59" t="s">
        <v>34</v>
      </c>
      <c r="H96" s="59" t="s">
        <v>69</v>
      </c>
      <c r="I96" s="60" t="s">
        <v>147</v>
      </c>
      <c r="J96" s="61" t="s">
        <v>44</v>
      </c>
      <c r="K96" s="86"/>
    </row>
    <row r="97" spans="2:11" ht="24.95" customHeight="1">
      <c r="B97" s="78"/>
      <c r="C97" s="71" t="str">
        <f>IF(LEN(E97)&gt;0,"4." &amp; COUNTA($E$97:E97),"")</f>
        <v>4.1</v>
      </c>
      <c r="D97" s="63"/>
      <c r="E97" s="70" t="s">
        <v>227</v>
      </c>
      <c r="F97" s="70"/>
      <c r="G97" s="55"/>
      <c r="H97" s="72" t="str">
        <f>IFERROR(IF(OR(LEN(E97)=0,LEN(INDEX( scale[], MATCH(G97,scalename,0),3))=0),"",INDEX( scale[], MATCH(G97,scalename,0),3)),"")</f>
        <v/>
      </c>
      <c r="I97" s="211">
        <f>SUM(H97:H102)</f>
        <v>0</v>
      </c>
      <c r="J97" s="213" t="str">
        <f>IFERROR(SUM(H97:H102)/(maxscore*(COUNT(H97:H102))),"")</f>
        <v/>
      </c>
      <c r="K97" s="86"/>
    </row>
    <row r="98" spans="2:11" ht="24.95" customHeight="1">
      <c r="B98" s="78"/>
      <c r="C98" s="71" t="str">
        <f>IF(LEN(E98)&gt;0,"4." &amp; COUNTA($E$97:E98),"")</f>
        <v>4.2</v>
      </c>
      <c r="D98" s="64"/>
      <c r="E98" s="70" t="s">
        <v>228</v>
      </c>
      <c r="F98" s="70"/>
      <c r="G98" s="55"/>
      <c r="H98" s="72" t="str">
        <f>IFERROR(IF(OR(LEN(E98)=0,LEN(INDEX( scale[], MATCH(G98,scalename,0),3))=0),"",INDEX( scale[], MATCH(G98,scalename,0),3)),"")</f>
        <v/>
      </c>
      <c r="I98" s="211"/>
      <c r="J98" s="213"/>
      <c r="K98" s="86"/>
    </row>
    <row r="99" spans="2:11" ht="24.95" customHeight="1">
      <c r="B99" s="78"/>
      <c r="C99" s="71" t="str">
        <f>IF(LEN(E99)&gt;0,"4." &amp; COUNTA($E$97:E99),"")</f>
        <v>4.3</v>
      </c>
      <c r="D99" s="64"/>
      <c r="E99" s="70" t="s">
        <v>229</v>
      </c>
      <c r="F99" s="70"/>
      <c r="G99" s="55"/>
      <c r="H99" s="72" t="str">
        <f>IFERROR(IF(OR(LEN(E99)=0,LEN(INDEX( scale[], MATCH(G99,scalename,0),3))=0),"",INDEX( scale[], MATCH(G99,scalename,0),3)),"")</f>
        <v/>
      </c>
      <c r="I99" s="211"/>
      <c r="J99" s="213"/>
      <c r="K99" s="86"/>
    </row>
    <row r="100" spans="2:11" ht="24.95" customHeight="1">
      <c r="B100" s="78"/>
      <c r="C100" s="71" t="str">
        <f>IF(LEN(E100)&gt;0,"4." &amp; COUNTA($E$97:E100),"")</f>
        <v>4.4</v>
      </c>
      <c r="D100" s="64"/>
      <c r="E100" s="70" t="s">
        <v>230</v>
      </c>
      <c r="F100" s="70"/>
      <c r="G100" s="55"/>
      <c r="H100" s="72" t="str">
        <f>IFERROR(IF(OR(LEN(E100)=0,LEN(INDEX( scale[], MATCH(G100,scalename,0),3))=0),"",INDEX( scale[], MATCH(G100,scalename,0),3)),"")</f>
        <v/>
      </c>
      <c r="I100" s="211"/>
      <c r="J100" s="213"/>
      <c r="K100" s="86"/>
    </row>
    <row r="101" spans="2:11" ht="24.95" customHeight="1">
      <c r="B101" s="78"/>
      <c r="C101" s="71" t="str">
        <f>IF(LEN(E101)&gt;0,"4." &amp; COUNTA($E$97:E101),"")</f>
        <v>4.5</v>
      </c>
      <c r="D101" s="64"/>
      <c r="E101" s="70" t="s">
        <v>231</v>
      </c>
      <c r="F101" s="70"/>
      <c r="G101" s="55"/>
      <c r="H101" s="72" t="str">
        <f>IFERROR(IF(OR(LEN(E101)=0,LEN(INDEX( scale[], MATCH(G101,scalename,0),3))=0),"",INDEX( scale[], MATCH(G101,scalename,0),3)),"")</f>
        <v/>
      </c>
      <c r="I101" s="211"/>
      <c r="J101" s="213"/>
      <c r="K101" s="86"/>
    </row>
    <row r="102" spans="2:11" ht="24.95" customHeight="1">
      <c r="B102" s="78"/>
      <c r="C102" s="71" t="str">
        <f>IF(LEN(E102)&gt;0,"4." &amp; COUNTA($E$97:E102),"")</f>
        <v>4.6</v>
      </c>
      <c r="D102" s="64"/>
      <c r="E102" s="70" t="s">
        <v>232</v>
      </c>
      <c r="F102" s="70"/>
      <c r="G102" s="55"/>
      <c r="H102" s="72" t="str">
        <f>IFERROR(IF(OR(LEN(E102)=0,LEN(INDEX( scale[], MATCH(G102,scalename,0),3))=0),"",INDEX( scale[], MATCH(G102,scalename,0),3)),"")</f>
        <v/>
      </c>
      <c r="I102" s="211"/>
      <c r="J102" s="213"/>
      <c r="K102" s="86"/>
    </row>
    <row r="103" spans="2:11" ht="24.95" customHeight="1">
      <c r="B103" s="78"/>
      <c r="C103" s="217"/>
      <c r="D103" s="218"/>
      <c r="E103" s="219"/>
      <c r="F103" s="219"/>
      <c r="G103" s="220"/>
      <c r="H103" s="220"/>
      <c r="I103" s="212"/>
      <c r="J103" s="213"/>
      <c r="K103" s="86"/>
    </row>
    <row r="104" spans="2:11" ht="24.95" customHeight="1">
      <c r="B104" s="78"/>
      <c r="C104" s="217"/>
      <c r="D104" s="218"/>
      <c r="E104" s="219"/>
      <c r="F104" s="219"/>
      <c r="G104" s="220"/>
      <c r="H104" s="220"/>
      <c r="I104" s="212"/>
      <c r="J104" s="213"/>
      <c r="K104" s="86"/>
    </row>
    <row r="105" spans="2:11" ht="24.95" hidden="1" customHeight="1" outlineLevel="1">
      <c r="B105" s="78"/>
      <c r="C105" s="217"/>
      <c r="D105" s="218"/>
      <c r="E105" s="219"/>
      <c r="F105" s="219"/>
      <c r="G105" s="220"/>
      <c r="H105" s="221"/>
      <c r="I105" s="212"/>
      <c r="J105" s="213"/>
      <c r="K105" s="86"/>
    </row>
    <row r="106" spans="2:11" ht="24.95" hidden="1" customHeight="1" outlineLevel="1">
      <c r="B106" s="78"/>
      <c r="C106" s="217"/>
      <c r="D106" s="218"/>
      <c r="E106" s="219"/>
      <c r="F106" s="219"/>
      <c r="G106" s="220"/>
      <c r="H106" s="221"/>
      <c r="I106" s="212"/>
      <c r="J106" s="213"/>
      <c r="K106" s="86"/>
    </row>
    <row r="107" spans="2:11" ht="24.95" hidden="1" customHeight="1" outlineLevel="1">
      <c r="B107" s="78"/>
      <c r="C107" s="217"/>
      <c r="D107" s="218"/>
      <c r="E107" s="219"/>
      <c r="F107" s="219"/>
      <c r="G107" s="220"/>
      <c r="H107" s="221"/>
      <c r="I107" s="212"/>
      <c r="J107" s="213"/>
      <c r="K107" s="86"/>
    </row>
    <row r="108" spans="2:11" ht="24.95" hidden="1" customHeight="1" outlineLevel="1">
      <c r="B108" s="78"/>
      <c r="C108" s="217"/>
      <c r="D108" s="218"/>
      <c r="E108" s="219"/>
      <c r="F108" s="219"/>
      <c r="G108" s="220"/>
      <c r="H108" s="221"/>
      <c r="I108" s="212"/>
      <c r="J108" s="213"/>
      <c r="K108" s="86"/>
    </row>
    <row r="109" spans="2:11" ht="24.95" hidden="1" customHeight="1" outlineLevel="1">
      <c r="B109" s="78"/>
      <c r="C109" s="217"/>
      <c r="D109" s="218"/>
      <c r="E109" s="219"/>
      <c r="F109" s="219"/>
      <c r="G109" s="220"/>
      <c r="H109" s="221"/>
      <c r="I109" s="212"/>
      <c r="J109" s="213"/>
      <c r="K109" s="86"/>
    </row>
    <row r="110" spans="2:11" ht="24.95" hidden="1" customHeight="1" outlineLevel="1">
      <c r="B110" s="78"/>
      <c r="C110" s="217"/>
      <c r="D110" s="218"/>
      <c r="E110" s="219"/>
      <c r="F110" s="219"/>
      <c r="G110" s="220"/>
      <c r="H110" s="221"/>
      <c r="I110" s="212"/>
      <c r="J110" s="213"/>
      <c r="K110" s="86"/>
    </row>
    <row r="111" spans="2:11" ht="24.95" hidden="1" customHeight="1" outlineLevel="1">
      <c r="B111" s="78"/>
      <c r="C111" s="217"/>
      <c r="D111" s="218"/>
      <c r="E111" s="219"/>
      <c r="F111" s="219"/>
      <c r="G111" s="220"/>
      <c r="H111" s="221"/>
      <c r="I111" s="212"/>
      <c r="J111" s="213"/>
      <c r="K111" s="86"/>
    </row>
    <row r="112" spans="2:11" ht="24.95" hidden="1" customHeight="1" outlineLevel="1">
      <c r="B112" s="78"/>
      <c r="C112" s="217"/>
      <c r="D112" s="218"/>
      <c r="E112" s="219"/>
      <c r="F112" s="219"/>
      <c r="G112" s="220"/>
      <c r="H112" s="221"/>
      <c r="I112" s="212"/>
      <c r="J112" s="213"/>
      <c r="K112" s="86"/>
    </row>
    <row r="113" spans="1:12" ht="24.95" hidden="1" customHeight="1" outlineLevel="1">
      <c r="B113" s="78"/>
      <c r="C113" s="217"/>
      <c r="D113" s="218"/>
      <c r="E113" s="219"/>
      <c r="F113" s="219"/>
      <c r="G113" s="220"/>
      <c r="H113" s="221"/>
      <c r="I113" s="212"/>
      <c r="J113" s="213"/>
      <c r="K113" s="86"/>
    </row>
    <row r="114" spans="1:12" ht="24.95" hidden="1" customHeight="1" outlineLevel="1">
      <c r="B114" s="78"/>
      <c r="C114" s="217"/>
      <c r="D114" s="218"/>
      <c r="E114" s="219"/>
      <c r="F114" s="219"/>
      <c r="G114" s="220"/>
      <c r="H114" s="221"/>
      <c r="I114" s="212"/>
      <c r="J114" s="213"/>
      <c r="K114" s="86"/>
    </row>
    <row r="115" spans="1:12" ht="24.95" hidden="1" customHeight="1" outlineLevel="1">
      <c r="B115" s="78"/>
      <c r="C115" s="217"/>
      <c r="D115" s="218"/>
      <c r="E115" s="219"/>
      <c r="F115" s="219"/>
      <c r="G115" s="220"/>
      <c r="H115" s="221"/>
      <c r="I115" s="212"/>
      <c r="J115" s="213"/>
      <c r="K115" s="86"/>
    </row>
    <row r="116" spans="1:12" ht="24.95" hidden="1" customHeight="1" outlineLevel="1">
      <c r="B116" s="78"/>
      <c r="C116" s="217"/>
      <c r="D116" s="218"/>
      <c r="E116" s="219"/>
      <c r="F116" s="219"/>
      <c r="G116" s="220"/>
      <c r="H116" s="221"/>
      <c r="I116" s="212"/>
      <c r="J116" s="213"/>
      <c r="K116" s="86"/>
    </row>
    <row r="117" spans="1:12" ht="24.95" hidden="1" customHeight="1" outlineLevel="1">
      <c r="B117" s="78"/>
      <c r="C117" s="217"/>
      <c r="D117" s="218"/>
      <c r="E117" s="219"/>
      <c r="F117" s="219"/>
      <c r="G117" s="220"/>
      <c r="H117" s="221"/>
      <c r="I117" s="212"/>
      <c r="J117" s="213"/>
      <c r="K117" s="86"/>
    </row>
    <row r="118" spans="1:12" ht="24.95" hidden="1" customHeight="1" outlineLevel="1">
      <c r="B118" s="78"/>
      <c r="C118" s="217"/>
      <c r="D118" s="218"/>
      <c r="E118" s="219"/>
      <c r="F118" s="219"/>
      <c r="G118" s="220"/>
      <c r="H118" s="221"/>
      <c r="I118" s="212"/>
      <c r="J118" s="213"/>
      <c r="K118" s="86"/>
    </row>
    <row r="119" spans="1:12" ht="24.95" hidden="1" customHeight="1" outlineLevel="1">
      <c r="B119" s="78"/>
      <c r="C119" s="217"/>
      <c r="D119" s="218"/>
      <c r="E119" s="219"/>
      <c r="F119" s="219"/>
      <c r="G119" s="220"/>
      <c r="H119" s="221"/>
      <c r="I119" s="212"/>
      <c r="J119" s="213"/>
      <c r="K119" s="86"/>
    </row>
    <row r="120" spans="1:12" ht="24.95" hidden="1" customHeight="1" outlineLevel="1">
      <c r="B120" s="78"/>
      <c r="C120" s="217"/>
      <c r="D120" s="218"/>
      <c r="E120" s="219"/>
      <c r="F120" s="219"/>
      <c r="G120" s="220"/>
      <c r="H120" s="221"/>
      <c r="I120" s="212"/>
      <c r="J120" s="213"/>
      <c r="K120" s="86"/>
    </row>
    <row r="121" spans="1:12" ht="24.95" hidden="1" customHeight="1" outlineLevel="1">
      <c r="B121" s="78"/>
      <c r="C121" s="217"/>
      <c r="D121" s="218"/>
      <c r="E121" s="219"/>
      <c r="F121" s="219"/>
      <c r="G121" s="220"/>
      <c r="H121" s="220"/>
      <c r="I121" s="212"/>
      <c r="J121" s="213"/>
      <c r="K121" s="86"/>
    </row>
    <row r="122" spans="1:12" ht="15" customHeight="1" collapsed="1">
      <c r="B122" s="92"/>
      <c r="C122" s="93"/>
      <c r="D122" s="93"/>
      <c r="E122" s="93"/>
      <c r="F122" s="93"/>
      <c r="G122" s="93"/>
      <c r="H122" s="93"/>
      <c r="I122" s="93"/>
      <c r="J122" s="93"/>
      <c r="K122" s="94"/>
    </row>
    <row r="123" spans="1:12" ht="26.1" customHeight="1">
      <c r="B123" s="78"/>
      <c r="C123" s="95" t="s">
        <v>292</v>
      </c>
      <c r="D123" s="62" t="s">
        <v>130</v>
      </c>
      <c r="E123" s="58" t="s">
        <v>92</v>
      </c>
      <c r="F123" s="58" t="s">
        <v>39</v>
      </c>
      <c r="G123" s="59" t="s">
        <v>34</v>
      </c>
      <c r="H123" s="59" t="s">
        <v>69</v>
      </c>
      <c r="I123" s="60" t="s">
        <v>147</v>
      </c>
      <c r="J123" s="61" t="s">
        <v>44</v>
      </c>
      <c r="K123" s="86"/>
    </row>
    <row r="124" spans="1:12" ht="24.95" customHeight="1">
      <c r="B124" s="78"/>
      <c r="C124" s="71" t="str">
        <f>IF(LEN(E124)&gt;0,"5." &amp; COUNTA($E$124:E124),"")</f>
        <v>5.1</v>
      </c>
      <c r="D124" s="63"/>
      <c r="E124" s="70" t="s">
        <v>233</v>
      </c>
      <c r="F124" s="70"/>
      <c r="G124" s="55"/>
      <c r="H124" s="72" t="str">
        <f>IFERROR(IF(OR(LEN(E124)=0,LEN(INDEX( scale[], MATCH(G124,scalename,0),3))=0),"",INDEX( scale[], MATCH(G124,scalename,0),3)),"")</f>
        <v/>
      </c>
      <c r="I124" s="211">
        <f>SUM(H124:H129)</f>
        <v>0</v>
      </c>
      <c r="J124" s="213" t="str">
        <f>IFERROR(SUM(H124:H129)/(maxscore*(COUNT(H124:H129))),"")</f>
        <v/>
      </c>
      <c r="K124" s="86"/>
    </row>
    <row r="125" spans="1:12" ht="24.95" customHeight="1">
      <c r="B125" s="78"/>
      <c r="C125" s="71" t="str">
        <f>IF(LEN(E125)&gt;0,"5." &amp; COUNTA($E$124:E125),"")</f>
        <v>5.2</v>
      </c>
      <c r="D125" s="64"/>
      <c r="E125" s="70" t="s">
        <v>234</v>
      </c>
      <c r="F125" s="70"/>
      <c r="G125" s="55"/>
      <c r="H125" s="72" t="str">
        <f>IFERROR(IF(OR(LEN(E125)=0,LEN(INDEX( scale[], MATCH(G125,scalename,0),3))=0),"",INDEX( scale[], MATCH(G125,scalename,0),3)),"")</f>
        <v/>
      </c>
      <c r="I125" s="211"/>
      <c r="J125" s="213"/>
      <c r="K125" s="86"/>
    </row>
    <row r="126" spans="1:12" ht="24.95" customHeight="1">
      <c r="B126" s="78"/>
      <c r="C126" s="71" t="str">
        <f>IF(LEN(E126)&gt;0,"5." &amp; COUNTA($E$124:E126),"")</f>
        <v>5.3</v>
      </c>
      <c r="D126" s="64"/>
      <c r="E126" s="70" t="s">
        <v>235</v>
      </c>
      <c r="F126" s="70"/>
      <c r="G126" s="55"/>
      <c r="H126" s="72" t="str">
        <f>IFERROR(IF(OR(LEN(E126)=0,LEN(INDEX( scale[], MATCH(G126,scalename,0),3))=0),"",INDEX( scale[], MATCH(G126,scalename,0),3)),"")</f>
        <v/>
      </c>
      <c r="I126" s="211"/>
      <c r="J126" s="213"/>
      <c r="K126" s="86"/>
    </row>
    <row r="127" spans="1:12" ht="24.95" customHeight="1">
      <c r="B127" s="78"/>
      <c r="C127" s="71" t="str">
        <f>IF(LEN(E127)&gt;0,"5." &amp; COUNTA($E$124:E127),"")</f>
        <v>5.4</v>
      </c>
      <c r="D127" s="64"/>
      <c r="E127" s="70" t="s">
        <v>236</v>
      </c>
      <c r="F127" s="70"/>
      <c r="G127" s="55"/>
      <c r="H127" s="72" t="str">
        <f>IFERROR(IF(OR(LEN(E127)=0,LEN(INDEX( scale[], MATCH(G127,scalename,0),3))=0),"",INDEX( scale[], MATCH(G127,scalename,0),3)),"")</f>
        <v/>
      </c>
      <c r="I127" s="211"/>
      <c r="J127" s="213"/>
      <c r="K127" s="86"/>
    </row>
    <row r="128" spans="1:12" ht="24.95" customHeight="1">
      <c r="A128" s="50"/>
      <c r="B128" s="80"/>
      <c r="C128" s="71" t="str">
        <f>IF(LEN(E128)&gt;0,"5." &amp; COUNTA($E$124:E128),"")</f>
        <v>5.5</v>
      </c>
      <c r="D128" s="64"/>
      <c r="E128" s="70" t="s">
        <v>237</v>
      </c>
      <c r="F128" s="70"/>
      <c r="G128" s="55"/>
      <c r="H128" s="72" t="str">
        <f>IFERROR(IF(OR(LEN(E128)=0,LEN(INDEX( scale[], MATCH(G128,scalename,0),3))=0),"",INDEX( scale[], MATCH(G128,scalename,0),3)),"")</f>
        <v/>
      </c>
      <c r="I128" s="211"/>
      <c r="J128" s="213"/>
      <c r="K128" s="86"/>
      <c r="L128" s="50"/>
    </row>
    <row r="129" spans="1:12" ht="24.95" customHeight="1">
      <c r="A129" s="50"/>
      <c r="B129" s="80"/>
      <c r="C129" s="71" t="str">
        <f>IF(LEN(E129)&gt;0,"5." &amp; COUNTA($E$124:E129),"")</f>
        <v>5.6</v>
      </c>
      <c r="D129" s="64"/>
      <c r="E129" s="70" t="s">
        <v>238</v>
      </c>
      <c r="F129" s="70"/>
      <c r="G129" s="55"/>
      <c r="H129" s="72" t="str">
        <f>IFERROR(IF(OR(LEN(E129)=0,LEN(INDEX( scale[], MATCH(G129,scalename,0),3))=0),"",INDEX( scale[], MATCH(G129,scalename,0),3)),"")</f>
        <v/>
      </c>
      <c r="I129" s="211"/>
      <c r="J129" s="213"/>
      <c r="K129" s="86"/>
      <c r="L129" s="50"/>
    </row>
    <row r="130" spans="1:12" ht="24.95" customHeight="1">
      <c r="A130" s="50"/>
      <c r="B130" s="80"/>
      <c r="C130" s="217"/>
      <c r="D130" s="218"/>
      <c r="E130" s="219"/>
      <c r="F130" s="219"/>
      <c r="G130" s="220"/>
      <c r="H130" s="220"/>
      <c r="I130" s="212"/>
      <c r="J130" s="213"/>
      <c r="K130" s="86"/>
      <c r="L130" s="50"/>
    </row>
    <row r="131" spans="1:12" ht="24.95" customHeight="1">
      <c r="A131" s="50"/>
      <c r="B131" s="80"/>
      <c r="C131" s="217"/>
      <c r="D131" s="218"/>
      <c r="E131" s="219"/>
      <c r="F131" s="219"/>
      <c r="G131" s="220"/>
      <c r="H131" s="220"/>
      <c r="I131" s="212"/>
      <c r="J131" s="213"/>
      <c r="K131" s="86"/>
      <c r="L131" s="50"/>
    </row>
    <row r="132" spans="1:12" ht="24.95" hidden="1" customHeight="1" outlineLevel="1">
      <c r="A132" s="50"/>
      <c r="B132" s="80"/>
      <c r="C132" s="217"/>
      <c r="D132" s="218"/>
      <c r="E132" s="219"/>
      <c r="F132" s="219"/>
      <c r="G132" s="220"/>
      <c r="H132" s="221"/>
      <c r="I132" s="212"/>
      <c r="J132" s="213"/>
      <c r="K132" s="86"/>
      <c r="L132" s="50"/>
    </row>
    <row r="133" spans="1:12" ht="24.95" hidden="1" customHeight="1" outlineLevel="1">
      <c r="A133" s="50"/>
      <c r="B133" s="80"/>
      <c r="C133" s="217"/>
      <c r="D133" s="218"/>
      <c r="E133" s="219"/>
      <c r="F133" s="219"/>
      <c r="G133" s="220"/>
      <c r="H133" s="221"/>
      <c r="I133" s="212"/>
      <c r="J133" s="213"/>
      <c r="K133" s="86"/>
      <c r="L133" s="50"/>
    </row>
    <row r="134" spans="1:12" ht="24.95" hidden="1" customHeight="1" outlineLevel="1">
      <c r="A134" s="50"/>
      <c r="B134" s="80"/>
      <c r="C134" s="217"/>
      <c r="D134" s="218"/>
      <c r="E134" s="219"/>
      <c r="F134" s="219"/>
      <c r="G134" s="220"/>
      <c r="H134" s="221"/>
      <c r="I134" s="212"/>
      <c r="J134" s="213"/>
      <c r="K134" s="86"/>
      <c r="L134" s="50"/>
    </row>
    <row r="135" spans="1:12" ht="24.95" hidden="1" customHeight="1" outlineLevel="1">
      <c r="A135" s="50"/>
      <c r="B135" s="80"/>
      <c r="C135" s="217"/>
      <c r="D135" s="218"/>
      <c r="E135" s="219"/>
      <c r="F135" s="219"/>
      <c r="G135" s="220"/>
      <c r="H135" s="221"/>
      <c r="I135" s="212"/>
      <c r="J135" s="213"/>
      <c r="K135" s="86"/>
      <c r="L135" s="50"/>
    </row>
    <row r="136" spans="1:12" ht="24.95" hidden="1" customHeight="1" outlineLevel="1">
      <c r="A136" s="50"/>
      <c r="B136" s="80"/>
      <c r="C136" s="217"/>
      <c r="D136" s="218"/>
      <c r="E136" s="219"/>
      <c r="F136" s="219"/>
      <c r="G136" s="220"/>
      <c r="H136" s="221"/>
      <c r="I136" s="212"/>
      <c r="J136" s="213"/>
      <c r="K136" s="86"/>
      <c r="L136" s="50"/>
    </row>
    <row r="137" spans="1:12" ht="24.95" hidden="1" customHeight="1" outlineLevel="1">
      <c r="A137" s="50"/>
      <c r="B137" s="80"/>
      <c r="C137" s="217"/>
      <c r="D137" s="218"/>
      <c r="E137" s="219"/>
      <c r="F137" s="219"/>
      <c r="G137" s="220"/>
      <c r="H137" s="221"/>
      <c r="I137" s="212"/>
      <c r="J137" s="213"/>
      <c r="K137" s="86"/>
      <c r="L137" s="50"/>
    </row>
    <row r="138" spans="1:12" ht="24.95" hidden="1" customHeight="1" outlineLevel="1">
      <c r="A138" s="50"/>
      <c r="B138" s="80"/>
      <c r="C138" s="217"/>
      <c r="D138" s="218"/>
      <c r="E138" s="219"/>
      <c r="F138" s="219"/>
      <c r="G138" s="220"/>
      <c r="H138" s="221"/>
      <c r="I138" s="212"/>
      <c r="J138" s="213"/>
      <c r="K138" s="86"/>
      <c r="L138" s="50"/>
    </row>
    <row r="139" spans="1:12" ht="24.95" hidden="1" customHeight="1" outlineLevel="1">
      <c r="A139" s="50"/>
      <c r="B139" s="80"/>
      <c r="C139" s="217"/>
      <c r="D139" s="218"/>
      <c r="E139" s="219"/>
      <c r="F139" s="219"/>
      <c r="G139" s="220"/>
      <c r="H139" s="221"/>
      <c r="I139" s="212"/>
      <c r="J139" s="213"/>
      <c r="K139" s="86"/>
      <c r="L139" s="50"/>
    </row>
    <row r="140" spans="1:12" ht="24.95" hidden="1" customHeight="1" outlineLevel="1">
      <c r="A140" s="50"/>
      <c r="B140" s="80"/>
      <c r="C140" s="217"/>
      <c r="D140" s="218"/>
      <c r="E140" s="219"/>
      <c r="F140" s="219"/>
      <c r="G140" s="220"/>
      <c r="H140" s="221"/>
      <c r="I140" s="212"/>
      <c r="J140" s="213"/>
      <c r="K140" s="86"/>
      <c r="L140" s="50"/>
    </row>
    <row r="141" spans="1:12" ht="24.95" hidden="1" customHeight="1" outlineLevel="1">
      <c r="A141" s="50"/>
      <c r="B141" s="80"/>
      <c r="C141" s="217"/>
      <c r="D141" s="218"/>
      <c r="E141" s="219"/>
      <c r="F141" s="219"/>
      <c r="G141" s="220"/>
      <c r="H141" s="221"/>
      <c r="I141" s="212"/>
      <c r="J141" s="213"/>
      <c r="K141" s="86"/>
      <c r="L141" s="50"/>
    </row>
    <row r="142" spans="1:12" ht="24.95" hidden="1" customHeight="1" outlineLevel="1">
      <c r="A142" s="50"/>
      <c r="B142" s="80"/>
      <c r="C142" s="217"/>
      <c r="D142" s="218"/>
      <c r="E142" s="219"/>
      <c r="F142" s="219"/>
      <c r="G142" s="220"/>
      <c r="H142" s="221"/>
      <c r="I142" s="212"/>
      <c r="J142" s="213"/>
      <c r="K142" s="86"/>
      <c r="L142" s="50"/>
    </row>
    <row r="143" spans="1:12" ht="24.95" hidden="1" customHeight="1" outlineLevel="1">
      <c r="A143" s="50"/>
      <c r="B143" s="80"/>
      <c r="C143" s="217"/>
      <c r="D143" s="218"/>
      <c r="E143" s="219"/>
      <c r="F143" s="219"/>
      <c r="G143" s="220"/>
      <c r="H143" s="221"/>
      <c r="I143" s="212"/>
      <c r="J143" s="213"/>
      <c r="K143" s="86"/>
      <c r="L143" s="50"/>
    </row>
    <row r="144" spans="1:12" ht="24.95" hidden="1" customHeight="1" outlineLevel="1">
      <c r="A144" s="50"/>
      <c r="B144" s="80"/>
      <c r="C144" s="217"/>
      <c r="D144" s="218"/>
      <c r="E144" s="219"/>
      <c r="F144" s="219"/>
      <c r="G144" s="220"/>
      <c r="H144" s="221"/>
      <c r="I144" s="212"/>
      <c r="J144" s="213"/>
      <c r="K144" s="86"/>
      <c r="L144" s="50"/>
    </row>
    <row r="145" spans="1:12" ht="24.95" hidden="1" customHeight="1" outlineLevel="1">
      <c r="A145" s="50"/>
      <c r="B145" s="80"/>
      <c r="C145" s="217"/>
      <c r="D145" s="218"/>
      <c r="E145" s="219"/>
      <c r="F145" s="219"/>
      <c r="G145" s="220"/>
      <c r="H145" s="221"/>
      <c r="I145" s="212"/>
      <c r="J145" s="213"/>
      <c r="K145" s="86"/>
      <c r="L145" s="50"/>
    </row>
    <row r="146" spans="1:12" ht="24.95" hidden="1" customHeight="1" outlineLevel="1">
      <c r="A146" s="50"/>
      <c r="B146" s="80"/>
      <c r="C146" s="217"/>
      <c r="D146" s="218"/>
      <c r="E146" s="219"/>
      <c r="F146" s="219"/>
      <c r="G146" s="220"/>
      <c r="H146" s="221"/>
      <c r="I146" s="212"/>
      <c r="J146" s="213"/>
      <c r="K146" s="86"/>
      <c r="L146" s="50"/>
    </row>
    <row r="147" spans="1:12" ht="24.95" hidden="1" customHeight="1" outlineLevel="1">
      <c r="A147" s="50"/>
      <c r="B147" s="80"/>
      <c r="C147" s="217"/>
      <c r="D147" s="218"/>
      <c r="E147" s="219"/>
      <c r="F147" s="219"/>
      <c r="G147" s="220"/>
      <c r="H147" s="221"/>
      <c r="I147" s="212"/>
      <c r="J147" s="213"/>
      <c r="K147" s="86"/>
      <c r="L147" s="50"/>
    </row>
    <row r="148" spans="1:12" ht="24.95" hidden="1" customHeight="1" outlineLevel="1">
      <c r="A148" s="50"/>
      <c r="B148" s="80"/>
      <c r="C148" s="217"/>
      <c r="D148" s="218"/>
      <c r="E148" s="219"/>
      <c r="F148" s="219"/>
      <c r="G148" s="220"/>
      <c r="H148" s="220"/>
      <c r="I148" s="212"/>
      <c r="J148" s="213"/>
      <c r="K148" s="86"/>
      <c r="L148" s="50"/>
    </row>
    <row r="149" spans="1:12" ht="15" customHeight="1" collapsed="1">
      <c r="A149" s="88"/>
      <c r="B149" s="89"/>
      <c r="C149" s="90"/>
      <c r="D149" s="90"/>
      <c r="E149" s="90"/>
      <c r="F149" s="90"/>
      <c r="G149" s="90"/>
      <c r="H149" s="90"/>
      <c r="I149" s="90"/>
      <c r="J149" s="90"/>
      <c r="K149" s="91"/>
      <c r="L149" s="88"/>
    </row>
  </sheetData>
  <sheetProtection algorithmName="SHA-512" hashValue="VelDGR2EEnsPqvW3vh1Ow6DBOOy/r1bP+4xeXrpPLDGgTTNDSlFbSCYs1O799gazmYVv4NjMQyaQjg/nzg3c0Q==" saltValue="lj2fD2WV3AT/GrddlZB15g==" spinCount="100000" sheet="1" objects="1" scenarios="1" formatRows="0"/>
  <mergeCells count="11">
    <mergeCell ref="I97:I121"/>
    <mergeCell ref="J97:J121"/>
    <mergeCell ref="I124:I148"/>
    <mergeCell ref="J124:J148"/>
    <mergeCell ref="C7:J7"/>
    <mergeCell ref="I16:I40"/>
    <mergeCell ref="J16:J40"/>
    <mergeCell ref="I43:I67"/>
    <mergeCell ref="J43:J67"/>
    <mergeCell ref="I70:I94"/>
    <mergeCell ref="J70:J94"/>
  </mergeCells>
  <conditionalFormatting sqref="G15:H21 G42:H48 G69:H75 G96:H102 G123:H129">
    <cfRule type="expression" dxfId="219" priority="36">
      <formula>AND($H15=minScore,LEN($H15)&gt;0)</formula>
    </cfRule>
    <cfRule type="expression" dxfId="218" priority="37">
      <formula>AND($H15&lt;(maxscore/2),LEN($H15)&gt;0)</formula>
    </cfRule>
  </conditionalFormatting>
  <conditionalFormatting sqref="J13">
    <cfRule type="expression" dxfId="217" priority="21">
      <formula>AND(J13&gt;=color1,J13&lt;&gt;"")</formula>
    </cfRule>
    <cfRule type="expression" dxfId="216" priority="22">
      <formula>AND(J13&gt;=color2,J13&lt;&gt;"")</formula>
    </cfRule>
    <cfRule type="expression" dxfId="215" priority="23">
      <formula>AND(J13&gt;=color3,J13&lt;&gt;"")</formula>
    </cfRule>
    <cfRule type="expression" dxfId="214" priority="24">
      <formula>AND(J13&gt;=color4,J13&lt;&gt;"")</formula>
    </cfRule>
    <cfRule type="expression" dxfId="213" priority="25">
      <formula>AND(J13&lt;color5,J13&lt;&gt;"")</formula>
    </cfRule>
  </conditionalFormatting>
  <conditionalFormatting sqref="G22:H40">
    <cfRule type="expression" dxfId="69" priority="9">
      <formula>AND($H22=minScore,LEN($H22)&gt;0)</formula>
    </cfRule>
    <cfRule type="expression" dxfId="68" priority="10">
      <formula>AND($H22&lt;(maxscore/2),LEN($H22)&gt;0)</formula>
    </cfRule>
  </conditionalFormatting>
  <conditionalFormatting sqref="G49:H67">
    <cfRule type="expression" dxfId="67" priority="7">
      <formula>AND($H49=minScore,LEN($H49)&gt;0)</formula>
    </cfRule>
    <cfRule type="expression" dxfId="66" priority="8">
      <formula>AND($H49&lt;(maxscore/2),LEN($H49)&gt;0)</formula>
    </cfRule>
  </conditionalFormatting>
  <conditionalFormatting sqref="G76:H94">
    <cfRule type="expression" dxfId="65" priority="5">
      <formula>AND($H76=minScore,LEN($H76)&gt;0)</formula>
    </cfRule>
    <cfRule type="expression" dxfId="64" priority="6">
      <formula>AND($H76&lt;(maxscore/2),LEN($H76)&gt;0)</formula>
    </cfRule>
  </conditionalFormatting>
  <conditionalFormatting sqref="G103:H121">
    <cfRule type="expression" dxfId="63" priority="3">
      <formula>AND($H103=minScore,LEN($H103)&gt;0)</formula>
    </cfRule>
    <cfRule type="expression" dxfId="62" priority="4">
      <formula>AND($H103&lt;(maxscore/2),LEN($H103)&gt;0)</formula>
    </cfRule>
  </conditionalFormatting>
  <conditionalFormatting sqref="G130:H148">
    <cfRule type="expression" dxfId="61" priority="1">
      <formula>AND($H130=minScore,LEN($H130)&gt;0)</formula>
    </cfRule>
    <cfRule type="expression" dxfId="60" priority="2">
      <formula>AND($H130&lt;(maxscore/2),LEN($H130)&gt;0)</formula>
    </cfRule>
  </conditionalFormatting>
  <dataValidations count="5">
    <dataValidation type="list" allowBlank="1" showInputMessage="1" showErrorMessage="1" sqref="E9" xr:uid="{9530B30C-77E7-4932-B6D3-ABEAEC432E2F}">
      <formula1>auditArea2</formula1>
    </dataValidation>
    <dataValidation type="list" allowBlank="1" showInputMessage="1" showErrorMessage="1" sqref="C12" xr:uid="{AA07FEB9-A144-4C25-8FF4-7C424726CDBD}">
      <formula1>"Month, Quarter"</formula1>
    </dataValidation>
    <dataValidation type="list" allowBlank="1" showInputMessage="1" showErrorMessage="1" sqref="E12:E13" xr:uid="{200816B5-1CCB-4BCF-9154-7A0F0157FB54}">
      <formula1>auditors2</formula1>
    </dataValidation>
    <dataValidation type="date" operator="greaterThan" allowBlank="1" showInputMessage="1" showErrorMessage="1" errorTitle="Date format!" error="Please enter valid date format." sqref="C10" xr:uid="{C5BF4073-8CC4-4AB9-A6BE-712E9DAB9D7A}">
      <formula1>40179</formula1>
    </dataValidation>
    <dataValidation type="list" allowBlank="1" showInputMessage="1" showErrorMessage="1" sqref="G70:G75 G97:G102 G16:G21 G43:G48 G124:G129" xr:uid="{F16830FA-483E-455F-9CCF-67C1A6A8A7AA}">
      <formula1>scaleFilter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scale="59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42745-A06C-49F0-852F-93DD03C7CAE8}">
  <sheetPr codeName="Sheet10">
    <pageSetUpPr fitToPage="1"/>
  </sheetPr>
  <dimension ref="A1:S149"/>
  <sheetViews>
    <sheetView showGridLines="0" showRowColHeaders="0" workbookViewId="0">
      <pane ySplit="4" topLeftCell="A5" activePane="bottomLeft" state="frozen"/>
      <selection pane="bottomLeft" activeCell="A5" sqref="A5"/>
    </sheetView>
  </sheetViews>
  <sheetFormatPr defaultRowHeight="15" outlineLevelRow="1"/>
  <cols>
    <col min="1" max="2" width="3.7109375" style="49" customWidth="1"/>
    <col min="3" max="3" width="14.140625" style="49" bestFit="1" customWidth="1"/>
    <col min="4" max="4" width="15.7109375" style="54" customWidth="1"/>
    <col min="5" max="5" width="45.7109375" style="51" customWidth="1"/>
    <col min="6" max="6" width="40.7109375" style="51" customWidth="1"/>
    <col min="7" max="8" width="9.7109375" style="49" customWidth="1"/>
    <col min="9" max="9" width="10.7109375" style="49" customWidth="1"/>
    <col min="10" max="10" width="13.28515625" style="49" customWidth="1"/>
    <col min="11" max="11" width="3.7109375" style="49" customWidth="1"/>
    <col min="12" max="12" width="2.7109375" style="49" customWidth="1"/>
    <col min="13" max="13" width="10.5703125" style="49" bestFit="1" customWidth="1"/>
    <col min="14" max="14" width="8.7109375" style="49" customWidth="1"/>
    <col min="15" max="16384" width="9.140625" style="49"/>
  </cols>
  <sheetData>
    <row r="1" spans="1:18" s="1" customFormat="1" ht="6.75" customHeight="1">
      <c r="C1" s="2"/>
      <c r="F1" s="3"/>
      <c r="G1" s="3"/>
      <c r="H1" s="3"/>
      <c r="I1" s="3"/>
    </row>
    <row r="2" spans="1:18" s="4" customFormat="1" ht="20.100000000000001" customHeight="1">
      <c r="B2" s="30"/>
      <c r="C2" s="134" t="s">
        <v>239</v>
      </c>
      <c r="D2" s="5"/>
      <c r="E2" s="5"/>
      <c r="F2" s="16"/>
      <c r="G2" s="6"/>
      <c r="H2" s="6"/>
      <c r="I2" s="6"/>
      <c r="J2" s="6"/>
      <c r="K2" s="6"/>
      <c r="L2" s="8"/>
      <c r="M2" s="8"/>
      <c r="N2" s="8"/>
      <c r="O2" s="8"/>
      <c r="P2" s="8"/>
      <c r="Q2" s="8"/>
      <c r="R2" s="8"/>
    </row>
    <row r="3" spans="1:18" s="149" customFormat="1" ht="24" customHeight="1">
      <c r="B3" s="150"/>
      <c r="C3" s="151" t="s">
        <v>258</v>
      </c>
      <c r="D3" s="152"/>
      <c r="E3" s="152"/>
      <c r="F3" s="153"/>
      <c r="G3" s="154"/>
      <c r="H3" s="154"/>
      <c r="I3" s="154"/>
      <c r="J3" s="154"/>
      <c r="K3" s="154"/>
      <c r="L3" s="156"/>
      <c r="M3" s="156"/>
      <c r="N3" s="156"/>
      <c r="O3" s="156"/>
      <c r="P3" s="156"/>
      <c r="Q3" s="156"/>
      <c r="R3" s="156"/>
    </row>
    <row r="4" spans="1:18" s="1" customFormat="1" ht="4.9000000000000004" customHeight="1">
      <c r="A4" s="11"/>
      <c r="B4" s="11"/>
      <c r="C4" s="11"/>
      <c r="D4" s="11"/>
      <c r="E4" s="11"/>
      <c r="F4" s="17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1" customFormat="1" ht="4.9000000000000004" customHeight="1">
      <c r="A5" s="11"/>
      <c r="B5" s="11"/>
      <c r="C5" s="11"/>
      <c r="D5" s="11"/>
      <c r="E5" s="11"/>
      <c r="F5" s="17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ht="9.9499999999999993" customHeight="1">
      <c r="B6" s="73"/>
      <c r="C6" s="74"/>
      <c r="D6" s="75"/>
      <c r="E6" s="76"/>
      <c r="F6" s="76"/>
      <c r="G6" s="74"/>
      <c r="H6" s="74"/>
      <c r="I6" s="74"/>
      <c r="J6" s="74"/>
      <c r="K6" s="77"/>
    </row>
    <row r="7" spans="1:18" ht="23.25">
      <c r="B7" s="78"/>
      <c r="C7" s="208" t="str">
        <f>"5S " &amp; E9 &amp; " Area Audit"</f>
        <v>5S Office Area Audit</v>
      </c>
      <c r="D7" s="209"/>
      <c r="E7" s="209"/>
      <c r="F7" s="209"/>
      <c r="G7" s="209"/>
      <c r="H7" s="209"/>
      <c r="I7" s="209"/>
      <c r="J7" s="210"/>
      <c r="K7" s="86"/>
    </row>
    <row r="8" spans="1:18" ht="8.1" customHeight="1">
      <c r="B8" s="87"/>
      <c r="C8" s="85"/>
      <c r="D8" s="85"/>
      <c r="E8" s="85"/>
      <c r="F8" s="85"/>
      <c r="G8" s="85"/>
      <c r="H8" s="85"/>
      <c r="I8" s="85"/>
      <c r="J8" s="85"/>
      <c r="K8" s="86"/>
    </row>
    <row r="9" spans="1:18" ht="27" customHeight="1">
      <c r="B9" s="78"/>
      <c r="C9" s="99" t="s">
        <v>14</v>
      </c>
      <c r="D9" s="100" t="s">
        <v>108</v>
      </c>
      <c r="E9" s="67" t="s">
        <v>47</v>
      </c>
      <c r="F9" s="85"/>
      <c r="G9" s="85"/>
      <c r="H9" s="85"/>
      <c r="I9" s="85"/>
      <c r="J9" s="99" t="s">
        <v>88</v>
      </c>
      <c r="K9" s="86"/>
    </row>
    <row r="10" spans="1:18" ht="27" customHeight="1">
      <c r="B10" s="78"/>
      <c r="C10" s="101">
        <v>44805</v>
      </c>
      <c r="D10" s="102" t="s">
        <v>107</v>
      </c>
      <c r="E10" s="103" t="s">
        <v>169</v>
      </c>
      <c r="F10" s="85"/>
      <c r="G10" s="85"/>
      <c r="H10" s="85"/>
      <c r="I10" s="85"/>
      <c r="J10" s="104">
        <f>SUM(H16:H199)</f>
        <v>0</v>
      </c>
      <c r="K10" s="86"/>
    </row>
    <row r="11" spans="1:18" ht="8.1" customHeight="1">
      <c r="B11" s="78"/>
      <c r="C11" s="109"/>
      <c r="D11" s="110"/>
      <c r="E11" s="108"/>
      <c r="F11" s="85"/>
      <c r="G11" s="85"/>
      <c r="H11" s="85"/>
      <c r="I11" s="85"/>
      <c r="J11" s="111"/>
      <c r="K11" s="86"/>
    </row>
    <row r="12" spans="1:18" ht="27" customHeight="1">
      <c r="B12" s="78"/>
      <c r="C12" s="105" t="s">
        <v>134</v>
      </c>
      <c r="D12" s="106" t="s">
        <v>16</v>
      </c>
      <c r="E12" s="107" t="s">
        <v>162</v>
      </c>
      <c r="F12" s="85"/>
      <c r="G12" s="85"/>
      <c r="H12" s="85"/>
      <c r="I12" s="85"/>
      <c r="J12" s="106" t="s">
        <v>95</v>
      </c>
      <c r="K12" s="86"/>
    </row>
    <row r="13" spans="1:18" ht="27" customHeight="1">
      <c r="B13" s="78"/>
      <c r="C13" s="96" t="str">
        <f>IFERROR(IF(ISNUMBER(C10),IF(C12="Month",INDEX(monthsList,MONTH(C10),1),IF(MONTH(C10)&lt;4,"Q1",IF(MONTH(C10)&lt;7,"Q2",IF(MONTH(C10)&lt;10,"Q3","Q4")))),""),"")</f>
        <v>September</v>
      </c>
      <c r="D13" s="100" t="s">
        <v>15</v>
      </c>
      <c r="E13" s="67" t="s">
        <v>165</v>
      </c>
      <c r="F13" s="85"/>
      <c r="G13" s="85"/>
      <c r="H13" s="85"/>
      <c r="I13" s="85"/>
      <c r="J13" s="97" t="str">
        <f>IFERROR(ROUND(J10/(COUNT(H16:H199)*maxscore),2),"")</f>
        <v/>
      </c>
      <c r="K13" s="86"/>
      <c r="L13" s="51"/>
      <c r="M13" s="51"/>
      <c r="N13" s="51"/>
      <c r="O13" s="51"/>
    </row>
    <row r="14" spans="1:18" ht="8.1" customHeight="1">
      <c r="B14" s="87"/>
      <c r="C14" s="85"/>
      <c r="D14" s="85"/>
      <c r="E14" s="85"/>
      <c r="F14" s="85"/>
      <c r="G14" s="85"/>
      <c r="H14" s="85"/>
      <c r="I14" s="85"/>
      <c r="J14" s="85"/>
      <c r="K14" s="86"/>
      <c r="L14" s="52"/>
      <c r="M14" s="52"/>
      <c r="N14" s="52"/>
    </row>
    <row r="15" spans="1:18" ht="26.1" customHeight="1">
      <c r="B15" s="78"/>
      <c r="C15" s="95" t="s">
        <v>288</v>
      </c>
      <c r="D15" s="112" t="s">
        <v>130</v>
      </c>
      <c r="E15" s="58" t="s">
        <v>92</v>
      </c>
      <c r="F15" s="58" t="s">
        <v>39</v>
      </c>
      <c r="G15" s="59" t="s">
        <v>34</v>
      </c>
      <c r="H15" s="59" t="s">
        <v>69</v>
      </c>
      <c r="I15" s="60" t="s">
        <v>147</v>
      </c>
      <c r="J15" s="61" t="s">
        <v>44</v>
      </c>
      <c r="K15" s="86"/>
    </row>
    <row r="16" spans="1:18" ht="24.95" customHeight="1">
      <c r="B16" s="78"/>
      <c r="C16" s="71" t="str">
        <f>IF(LEN(E16)&gt;0,"1." &amp; COUNTA($E$16:E16),"")</f>
        <v>1.1</v>
      </c>
      <c r="D16" s="68" t="s">
        <v>78</v>
      </c>
      <c r="E16" s="69" t="s">
        <v>81</v>
      </c>
      <c r="F16" s="69"/>
      <c r="G16" s="55"/>
      <c r="H16" s="72" t="str">
        <f>IFERROR(IF(OR(LEN(E16)=0,LEN(INDEX( scale[], MATCH(G16,scalename,0),3))=0),"",INDEX( scale[], MATCH(G16,scalename,0),3)),"")</f>
        <v/>
      </c>
      <c r="I16" s="211">
        <f>SUM(H16:H21)</f>
        <v>0</v>
      </c>
      <c r="J16" s="213" t="str">
        <f>IFERROR(SUM(H16:H21)/(maxscore*(COUNT(H16:H21))),"")</f>
        <v/>
      </c>
      <c r="K16" s="86"/>
    </row>
    <row r="17" spans="2:19" ht="24.95" customHeight="1">
      <c r="B17" s="78"/>
      <c r="C17" s="71" t="str">
        <f>IF(LEN(E17)&gt;0,"1." &amp; COUNTA($E$16:E17),"")</f>
        <v>1.2</v>
      </c>
      <c r="D17" s="68" t="s">
        <v>78</v>
      </c>
      <c r="E17" s="69" t="s">
        <v>148</v>
      </c>
      <c r="F17" s="69"/>
      <c r="G17" s="55"/>
      <c r="H17" s="72" t="str">
        <f>IFERROR(IF(OR(LEN(E17)=0,LEN(INDEX( scale[], MATCH(G17,scalename,0),3))=0),"",INDEX( scale[], MATCH(G17,scalename,0),3)),"")</f>
        <v/>
      </c>
      <c r="I17" s="211"/>
      <c r="J17" s="213"/>
      <c r="K17" s="86"/>
    </row>
    <row r="18" spans="2:19" ht="24.95" customHeight="1">
      <c r="B18" s="78"/>
      <c r="C18" s="71" t="str">
        <f>IF(LEN(E18)&gt;0,"1." &amp; COUNTA($E$16:E18),"")</f>
        <v>1.3</v>
      </c>
      <c r="D18" s="68" t="s">
        <v>79</v>
      </c>
      <c r="E18" s="69" t="s">
        <v>82</v>
      </c>
      <c r="F18" s="69"/>
      <c r="G18" s="55"/>
      <c r="H18" s="72" t="str">
        <f>IFERROR(IF(OR(LEN(E18)=0,LEN(INDEX( scale[], MATCH(G18,scalename,0),3))=0),"",INDEX( scale[], MATCH(G18,scalename,0),3)),"")</f>
        <v/>
      </c>
      <c r="I18" s="211"/>
      <c r="J18" s="213"/>
      <c r="K18" s="86"/>
    </row>
    <row r="19" spans="2:19" ht="24.95" customHeight="1">
      <c r="B19" s="78"/>
      <c r="C19" s="71" t="str">
        <f>IF(LEN(E19)&gt;0,"1." &amp; COUNTA($E$16:E19),"")</f>
        <v>1.4</v>
      </c>
      <c r="D19" s="68" t="s">
        <v>79</v>
      </c>
      <c r="E19" s="69" t="s">
        <v>1</v>
      </c>
      <c r="F19" s="69"/>
      <c r="G19" s="55"/>
      <c r="H19" s="72" t="str">
        <f>IFERROR(IF(OR(LEN(E19)=0,LEN(INDEX( scale[], MATCH(G19,scalename,0),3))=0),"",INDEX( scale[], MATCH(G19,scalename,0),3)),"")</f>
        <v/>
      </c>
      <c r="I19" s="211"/>
      <c r="J19" s="213"/>
      <c r="K19" s="86"/>
    </row>
    <row r="20" spans="2:19" ht="24.95" customHeight="1">
      <c r="B20" s="78"/>
      <c r="C20" s="71" t="str">
        <f>IF(LEN(E20)&gt;0,"1." &amp; COUNTA($E$16:E20),"")</f>
        <v>1.5</v>
      </c>
      <c r="D20" s="68" t="s">
        <v>79</v>
      </c>
      <c r="E20" s="69" t="s">
        <v>80</v>
      </c>
      <c r="F20" s="69"/>
      <c r="G20" s="55"/>
      <c r="H20" s="72" t="str">
        <f>IFERROR(IF(OR(LEN(E20)=0,LEN(INDEX( scale[], MATCH(G20,scalename,0),3))=0),"",INDEX( scale[], MATCH(G20,scalename,0),3)),"")</f>
        <v/>
      </c>
      <c r="I20" s="211"/>
      <c r="J20" s="213"/>
      <c r="K20" s="86"/>
    </row>
    <row r="21" spans="2:19" ht="24.95" customHeight="1">
      <c r="B21" s="78"/>
      <c r="C21" s="71" t="str">
        <f>IF(LEN(E21)&gt;0,"1." &amp; COUNTA($E$16:E21),"")</f>
        <v>1.6</v>
      </c>
      <c r="D21" s="68" t="s">
        <v>79</v>
      </c>
      <c r="E21" s="69" t="s">
        <v>21</v>
      </c>
      <c r="F21" s="69"/>
      <c r="G21" s="55"/>
      <c r="H21" s="72" t="str">
        <f>IFERROR(IF(OR(LEN(E21)=0,LEN(INDEX( scale[], MATCH(G21,scalename,0),3))=0),"",INDEX( scale[], MATCH(G21,scalename,0),3)),"")</f>
        <v/>
      </c>
      <c r="I21" s="211"/>
      <c r="J21" s="213"/>
      <c r="K21" s="86"/>
    </row>
    <row r="22" spans="2:19" ht="24.95" customHeight="1">
      <c r="B22" s="78"/>
      <c r="C22" s="217"/>
      <c r="D22" s="218"/>
      <c r="E22" s="219"/>
      <c r="F22" s="219"/>
      <c r="G22" s="220"/>
      <c r="H22" s="220"/>
      <c r="I22" s="212"/>
      <c r="J22" s="213"/>
      <c r="K22" s="86"/>
    </row>
    <row r="23" spans="2:19" ht="24.95" customHeight="1">
      <c r="B23" s="78"/>
      <c r="C23" s="217"/>
      <c r="D23" s="218"/>
      <c r="E23" s="219"/>
      <c r="F23" s="219"/>
      <c r="G23" s="220"/>
      <c r="H23" s="220"/>
      <c r="I23" s="212"/>
      <c r="J23" s="213"/>
      <c r="K23" s="86"/>
    </row>
    <row r="24" spans="2:19" ht="24.95" hidden="1" customHeight="1" outlineLevel="1">
      <c r="B24" s="78"/>
      <c r="C24" s="217"/>
      <c r="D24" s="218"/>
      <c r="E24" s="219"/>
      <c r="F24" s="219"/>
      <c r="G24" s="220"/>
      <c r="H24" s="221"/>
      <c r="I24" s="212"/>
      <c r="J24" s="213"/>
      <c r="K24" s="86"/>
    </row>
    <row r="25" spans="2:19" ht="24.95" hidden="1" customHeight="1" outlineLevel="1">
      <c r="B25" s="78"/>
      <c r="C25" s="217"/>
      <c r="D25" s="218"/>
      <c r="E25" s="219"/>
      <c r="F25" s="219"/>
      <c r="G25" s="220"/>
      <c r="H25" s="221"/>
      <c r="I25" s="212"/>
      <c r="J25" s="213"/>
      <c r="K25" s="86"/>
    </row>
    <row r="26" spans="2:19" ht="24.95" hidden="1" customHeight="1" outlineLevel="1">
      <c r="B26" s="78"/>
      <c r="C26" s="217"/>
      <c r="D26" s="218"/>
      <c r="E26" s="219"/>
      <c r="F26" s="219"/>
      <c r="G26" s="220"/>
      <c r="H26" s="221"/>
      <c r="I26" s="212"/>
      <c r="J26" s="213"/>
      <c r="K26" s="86"/>
    </row>
    <row r="27" spans="2:19" ht="24.95" hidden="1" customHeight="1" outlineLevel="1">
      <c r="B27" s="78"/>
      <c r="C27" s="217"/>
      <c r="D27" s="218"/>
      <c r="E27" s="219"/>
      <c r="F27" s="219"/>
      <c r="G27" s="220"/>
      <c r="H27" s="221"/>
      <c r="I27" s="212"/>
      <c r="J27" s="213"/>
      <c r="K27" s="86"/>
    </row>
    <row r="28" spans="2:19" ht="24.95" hidden="1" customHeight="1" outlineLevel="1">
      <c r="B28" s="78"/>
      <c r="C28" s="217"/>
      <c r="D28" s="218"/>
      <c r="E28" s="219"/>
      <c r="F28" s="219"/>
      <c r="G28" s="220"/>
      <c r="H28" s="221"/>
      <c r="I28" s="212"/>
      <c r="J28" s="213"/>
      <c r="K28" s="86"/>
      <c r="O28" s="50"/>
      <c r="P28" s="50"/>
      <c r="Q28" s="50"/>
      <c r="R28" s="50"/>
      <c r="S28" s="50"/>
    </row>
    <row r="29" spans="2:19" ht="24.95" hidden="1" customHeight="1" outlineLevel="1">
      <c r="B29" s="78"/>
      <c r="C29" s="217"/>
      <c r="D29" s="218"/>
      <c r="E29" s="219"/>
      <c r="F29" s="219"/>
      <c r="G29" s="220"/>
      <c r="H29" s="221"/>
      <c r="I29" s="212"/>
      <c r="J29" s="213"/>
      <c r="K29" s="86"/>
      <c r="O29" s="50"/>
      <c r="P29" s="50"/>
      <c r="Q29" s="50"/>
      <c r="R29" s="50"/>
      <c r="S29" s="50"/>
    </row>
    <row r="30" spans="2:19" ht="24.95" hidden="1" customHeight="1" outlineLevel="1">
      <c r="B30" s="78"/>
      <c r="C30" s="217"/>
      <c r="D30" s="218"/>
      <c r="E30" s="219"/>
      <c r="F30" s="219"/>
      <c r="G30" s="220"/>
      <c r="H30" s="221"/>
      <c r="I30" s="212"/>
      <c r="J30" s="213"/>
      <c r="K30" s="86"/>
      <c r="O30" s="50"/>
      <c r="P30" s="50"/>
      <c r="Q30" s="50"/>
      <c r="R30" s="50"/>
      <c r="S30" s="50"/>
    </row>
    <row r="31" spans="2:19" ht="24.95" hidden="1" customHeight="1" outlineLevel="1">
      <c r="B31" s="78"/>
      <c r="C31" s="217"/>
      <c r="D31" s="218"/>
      <c r="E31" s="219"/>
      <c r="F31" s="219"/>
      <c r="G31" s="220"/>
      <c r="H31" s="221"/>
      <c r="I31" s="212"/>
      <c r="J31" s="213"/>
      <c r="K31" s="86"/>
      <c r="O31" s="50"/>
      <c r="P31" s="50"/>
      <c r="Q31" s="50"/>
      <c r="R31" s="50"/>
      <c r="S31" s="50"/>
    </row>
    <row r="32" spans="2:19" ht="24.95" hidden="1" customHeight="1" outlineLevel="1">
      <c r="B32" s="78"/>
      <c r="C32" s="217"/>
      <c r="D32" s="218"/>
      <c r="E32" s="219"/>
      <c r="F32" s="219"/>
      <c r="G32" s="220"/>
      <c r="H32" s="221"/>
      <c r="I32" s="212"/>
      <c r="J32" s="213"/>
      <c r="K32" s="86"/>
      <c r="O32" s="50"/>
      <c r="P32" s="50"/>
      <c r="Q32" s="50"/>
      <c r="R32" s="50"/>
      <c r="S32" s="50"/>
    </row>
    <row r="33" spans="2:19" ht="24.95" hidden="1" customHeight="1" outlineLevel="1">
      <c r="B33" s="78"/>
      <c r="C33" s="217"/>
      <c r="D33" s="218"/>
      <c r="E33" s="219"/>
      <c r="F33" s="219"/>
      <c r="G33" s="220"/>
      <c r="H33" s="221"/>
      <c r="I33" s="212"/>
      <c r="J33" s="213"/>
      <c r="K33" s="86"/>
      <c r="O33" s="50"/>
      <c r="P33" s="50"/>
      <c r="Q33" s="50"/>
      <c r="R33" s="50"/>
      <c r="S33" s="50"/>
    </row>
    <row r="34" spans="2:19" ht="24.95" hidden="1" customHeight="1" outlineLevel="1">
      <c r="B34" s="78"/>
      <c r="C34" s="217"/>
      <c r="D34" s="218"/>
      <c r="E34" s="219"/>
      <c r="F34" s="219"/>
      <c r="G34" s="220"/>
      <c r="H34" s="221"/>
      <c r="I34" s="212"/>
      <c r="J34" s="213"/>
      <c r="K34" s="86"/>
      <c r="O34" s="50"/>
      <c r="P34" s="50"/>
      <c r="Q34" s="50"/>
      <c r="R34" s="50"/>
      <c r="S34" s="50"/>
    </row>
    <row r="35" spans="2:19" ht="24.95" hidden="1" customHeight="1" outlineLevel="1">
      <c r="B35" s="78"/>
      <c r="C35" s="217"/>
      <c r="D35" s="218"/>
      <c r="E35" s="219"/>
      <c r="F35" s="219"/>
      <c r="G35" s="220"/>
      <c r="H35" s="221"/>
      <c r="I35" s="212"/>
      <c r="J35" s="213"/>
      <c r="K35" s="86"/>
      <c r="O35" s="50"/>
      <c r="P35" s="50"/>
      <c r="Q35" s="50"/>
      <c r="R35" s="50"/>
      <c r="S35" s="50"/>
    </row>
    <row r="36" spans="2:19" ht="24.95" hidden="1" customHeight="1" outlineLevel="1">
      <c r="B36" s="78"/>
      <c r="C36" s="217"/>
      <c r="D36" s="218"/>
      <c r="E36" s="219"/>
      <c r="F36" s="219"/>
      <c r="G36" s="220"/>
      <c r="H36" s="221"/>
      <c r="I36" s="212"/>
      <c r="J36" s="213"/>
      <c r="K36" s="86"/>
      <c r="O36" s="50"/>
      <c r="P36" s="50"/>
      <c r="Q36" s="50"/>
      <c r="R36" s="50"/>
      <c r="S36" s="50"/>
    </row>
    <row r="37" spans="2:19" ht="24.95" hidden="1" customHeight="1" outlineLevel="1">
      <c r="B37" s="78"/>
      <c r="C37" s="217"/>
      <c r="D37" s="218"/>
      <c r="E37" s="219"/>
      <c r="F37" s="219"/>
      <c r="G37" s="220"/>
      <c r="H37" s="221"/>
      <c r="I37" s="212"/>
      <c r="J37" s="213"/>
      <c r="K37" s="86"/>
      <c r="O37" s="50"/>
      <c r="P37" s="50"/>
      <c r="Q37" s="50"/>
      <c r="R37" s="50"/>
      <c r="S37" s="50"/>
    </row>
    <row r="38" spans="2:19" ht="24.95" hidden="1" customHeight="1" outlineLevel="1">
      <c r="B38" s="78"/>
      <c r="C38" s="217"/>
      <c r="D38" s="218"/>
      <c r="E38" s="219"/>
      <c r="F38" s="219"/>
      <c r="G38" s="220"/>
      <c r="H38" s="221"/>
      <c r="I38" s="212"/>
      <c r="J38" s="213"/>
      <c r="K38" s="86"/>
      <c r="O38" s="50"/>
      <c r="P38" s="50"/>
      <c r="Q38" s="50"/>
      <c r="R38" s="50"/>
      <c r="S38" s="50"/>
    </row>
    <row r="39" spans="2:19" ht="24.95" hidden="1" customHeight="1" outlineLevel="1">
      <c r="B39" s="78"/>
      <c r="C39" s="217"/>
      <c r="D39" s="218"/>
      <c r="E39" s="219"/>
      <c r="F39" s="219"/>
      <c r="G39" s="220"/>
      <c r="H39" s="221"/>
      <c r="I39" s="212"/>
      <c r="J39" s="213"/>
      <c r="K39" s="86"/>
      <c r="O39" s="50"/>
      <c r="P39" s="50"/>
      <c r="Q39" s="50"/>
      <c r="R39" s="50"/>
      <c r="S39" s="50"/>
    </row>
    <row r="40" spans="2:19" ht="24.95" hidden="1" customHeight="1" outlineLevel="1">
      <c r="B40" s="78"/>
      <c r="C40" s="217"/>
      <c r="D40" s="218"/>
      <c r="E40" s="219"/>
      <c r="F40" s="219"/>
      <c r="G40" s="220"/>
      <c r="H40" s="220"/>
      <c r="I40" s="212"/>
      <c r="J40" s="213"/>
      <c r="K40" s="86"/>
      <c r="O40" s="50"/>
      <c r="P40" s="50"/>
      <c r="Q40" s="50"/>
      <c r="R40" s="50"/>
      <c r="S40" s="50"/>
    </row>
    <row r="41" spans="2:19" ht="15" customHeight="1" collapsed="1">
      <c r="B41" s="92"/>
      <c r="C41" s="93"/>
      <c r="D41" s="93"/>
      <c r="E41" s="93"/>
      <c r="F41" s="93"/>
      <c r="G41" s="93"/>
      <c r="H41" s="93"/>
      <c r="I41" s="93"/>
      <c r="J41" s="93"/>
      <c r="K41" s="94"/>
      <c r="M41" s="88"/>
      <c r="N41" s="88"/>
      <c r="O41" s="88"/>
      <c r="P41" s="88"/>
      <c r="Q41" s="88"/>
      <c r="R41" s="88"/>
      <c r="S41" s="88"/>
    </row>
    <row r="42" spans="2:19" ht="26.1" customHeight="1">
      <c r="B42" s="78"/>
      <c r="C42" s="95" t="s">
        <v>289</v>
      </c>
      <c r="D42" s="112" t="s">
        <v>130</v>
      </c>
      <c r="E42" s="58" t="s">
        <v>92</v>
      </c>
      <c r="F42" s="58" t="s">
        <v>39</v>
      </c>
      <c r="G42" s="59" t="s">
        <v>34</v>
      </c>
      <c r="H42" s="59" t="s">
        <v>69</v>
      </c>
      <c r="I42" s="60" t="s">
        <v>147</v>
      </c>
      <c r="J42" s="61" t="s">
        <v>44</v>
      </c>
      <c r="K42" s="86"/>
      <c r="M42" s="50"/>
      <c r="N42" s="50"/>
      <c r="O42" s="50"/>
      <c r="P42" s="50"/>
      <c r="Q42" s="50"/>
      <c r="R42" s="50"/>
      <c r="S42" s="50"/>
    </row>
    <row r="43" spans="2:19" ht="24.95" customHeight="1">
      <c r="B43" s="78"/>
      <c r="C43" s="71" t="str">
        <f>IF(LEN(E43)&gt;0,"2." &amp; COUNTA($E$43:E43),"")</f>
        <v>2.1</v>
      </c>
      <c r="D43" s="63" t="s">
        <v>79</v>
      </c>
      <c r="E43" s="70" t="s">
        <v>150</v>
      </c>
      <c r="F43" s="70"/>
      <c r="G43" s="55"/>
      <c r="H43" s="72" t="str">
        <f>IFERROR(IF(OR(LEN(E43)=0,LEN(INDEX( scale[], MATCH(G43,scalename,0),3))=0),"",INDEX( scale[], MATCH(G43,scalename,0),3)),"")</f>
        <v/>
      </c>
      <c r="I43" s="211">
        <f>SUM(H43:H48)</f>
        <v>0</v>
      </c>
      <c r="J43" s="213" t="str">
        <f>IFERROR(SUM(H43:H48)/(maxscore*(COUNT(H43:H48))),"")</f>
        <v/>
      </c>
      <c r="K43" s="86"/>
    </row>
    <row r="44" spans="2:19" ht="24.95" customHeight="1">
      <c r="B44" s="78"/>
      <c r="C44" s="71" t="str">
        <f>IF(LEN(E44)&gt;0,"2." &amp; COUNTA($E$43:E44),"")</f>
        <v>2.2</v>
      </c>
      <c r="D44" s="64" t="s">
        <v>83</v>
      </c>
      <c r="E44" s="70" t="s">
        <v>150</v>
      </c>
      <c r="F44" s="70"/>
      <c r="G44" s="55"/>
      <c r="H44" s="72" t="str">
        <f>IFERROR(IF(OR(LEN(E44)=0,LEN(INDEX( scale[], MATCH(G44,scalename,0),3))=0),"",INDEX( scale[], MATCH(G44,scalename,0),3)),"")</f>
        <v/>
      </c>
      <c r="I44" s="211"/>
      <c r="J44" s="213"/>
      <c r="K44" s="86"/>
    </row>
    <row r="45" spans="2:19" ht="24.95" customHeight="1">
      <c r="B45" s="78"/>
      <c r="C45" s="71" t="str">
        <f>IF(LEN(E45)&gt;0,"2." &amp; COUNTA($E$43:E45),"")</f>
        <v>2.3</v>
      </c>
      <c r="D45" s="64" t="s">
        <v>79</v>
      </c>
      <c r="E45" s="70" t="s">
        <v>2</v>
      </c>
      <c r="F45" s="70"/>
      <c r="G45" s="55"/>
      <c r="H45" s="72" t="str">
        <f>IFERROR(IF(OR(LEN(E45)=0,LEN(INDEX( scale[], MATCH(G45,scalename,0),3))=0),"",INDEX( scale[], MATCH(G45,scalename,0),3)),"")</f>
        <v/>
      </c>
      <c r="I45" s="211"/>
      <c r="J45" s="213"/>
      <c r="K45" s="86"/>
    </row>
    <row r="46" spans="2:19" ht="24.95" customHeight="1">
      <c r="B46" s="78"/>
      <c r="C46" s="71" t="str">
        <f>IF(LEN(E46)&gt;0,"2." &amp; COUNTA($E$43:E46),"")</f>
        <v>2.4</v>
      </c>
      <c r="D46" s="64" t="s">
        <v>79</v>
      </c>
      <c r="E46" s="70" t="s">
        <v>152</v>
      </c>
      <c r="F46" s="70"/>
      <c r="G46" s="55"/>
      <c r="H46" s="72" t="str">
        <f>IFERROR(IF(OR(LEN(E46)=0,LEN(INDEX( scale[], MATCH(G46,scalename,0),3))=0),"",INDEX( scale[], MATCH(G46,scalename,0),3)),"")</f>
        <v/>
      </c>
      <c r="I46" s="211"/>
      <c r="J46" s="213"/>
      <c r="K46" s="86"/>
    </row>
    <row r="47" spans="2:19" ht="24.95" customHeight="1">
      <c r="B47" s="78"/>
      <c r="C47" s="71" t="str">
        <f>IF(LEN(E47)&gt;0,"2." &amp; COUNTA($E$43:E47),"")</f>
        <v>2.5</v>
      </c>
      <c r="D47" s="64" t="s">
        <v>78</v>
      </c>
      <c r="E47" s="70" t="s">
        <v>153</v>
      </c>
      <c r="F47" s="70"/>
      <c r="G47" s="55"/>
      <c r="H47" s="72" t="str">
        <f>IFERROR(IF(OR(LEN(E47)=0,LEN(INDEX( scale[], MATCH(G47,scalename,0),3))=0),"",INDEX( scale[], MATCH(G47,scalename,0),3)),"")</f>
        <v/>
      </c>
      <c r="I47" s="211"/>
      <c r="J47" s="213"/>
      <c r="K47" s="86"/>
    </row>
    <row r="48" spans="2:19" ht="24.95" customHeight="1">
      <c r="B48" s="78"/>
      <c r="C48" s="71" t="str">
        <f>IF(LEN(E48)&gt;0,"2." &amp; COUNTA($E$43:E48),"")</f>
        <v>2.6</v>
      </c>
      <c r="D48" s="64" t="s">
        <v>154</v>
      </c>
      <c r="E48" s="70" t="s">
        <v>149</v>
      </c>
      <c r="F48" s="70"/>
      <c r="G48" s="55"/>
      <c r="H48" s="72" t="str">
        <f>IFERROR(IF(OR(LEN(E48)=0,LEN(INDEX( scale[], MATCH(G48,scalename,0),3))=0),"",INDEX( scale[], MATCH(G48,scalename,0),3)),"")</f>
        <v/>
      </c>
      <c r="I48" s="211"/>
      <c r="J48" s="213"/>
      <c r="K48" s="86"/>
    </row>
    <row r="49" spans="2:11" ht="24.95" customHeight="1">
      <c r="B49" s="78"/>
      <c r="C49" s="217"/>
      <c r="D49" s="218"/>
      <c r="E49" s="219"/>
      <c r="F49" s="219"/>
      <c r="G49" s="220"/>
      <c r="H49" s="220"/>
      <c r="I49" s="212"/>
      <c r="J49" s="213"/>
      <c r="K49" s="86"/>
    </row>
    <row r="50" spans="2:11" ht="24.95" customHeight="1">
      <c r="B50" s="78"/>
      <c r="C50" s="217"/>
      <c r="D50" s="218"/>
      <c r="E50" s="219"/>
      <c r="F50" s="219"/>
      <c r="G50" s="220"/>
      <c r="H50" s="220"/>
      <c r="I50" s="212"/>
      <c r="J50" s="213"/>
      <c r="K50" s="86"/>
    </row>
    <row r="51" spans="2:11" ht="24.95" hidden="1" customHeight="1" outlineLevel="1">
      <c r="B51" s="78"/>
      <c r="C51" s="217"/>
      <c r="D51" s="218"/>
      <c r="E51" s="219"/>
      <c r="F51" s="219"/>
      <c r="G51" s="220"/>
      <c r="H51" s="221"/>
      <c r="I51" s="212"/>
      <c r="J51" s="213"/>
      <c r="K51" s="86"/>
    </row>
    <row r="52" spans="2:11" ht="24.95" hidden="1" customHeight="1" outlineLevel="1">
      <c r="B52" s="78"/>
      <c r="C52" s="217"/>
      <c r="D52" s="218"/>
      <c r="E52" s="219"/>
      <c r="F52" s="219"/>
      <c r="G52" s="220"/>
      <c r="H52" s="221"/>
      <c r="I52" s="212"/>
      <c r="J52" s="213"/>
      <c r="K52" s="86"/>
    </row>
    <row r="53" spans="2:11" ht="24.95" hidden="1" customHeight="1" outlineLevel="1">
      <c r="B53" s="78"/>
      <c r="C53" s="217"/>
      <c r="D53" s="218"/>
      <c r="E53" s="219"/>
      <c r="F53" s="219"/>
      <c r="G53" s="220"/>
      <c r="H53" s="221"/>
      <c r="I53" s="212"/>
      <c r="J53" s="213"/>
      <c r="K53" s="86"/>
    </row>
    <row r="54" spans="2:11" ht="24.95" hidden="1" customHeight="1" outlineLevel="1">
      <c r="B54" s="78"/>
      <c r="C54" s="217"/>
      <c r="D54" s="218"/>
      <c r="E54" s="219"/>
      <c r="F54" s="219"/>
      <c r="G54" s="220"/>
      <c r="H54" s="221"/>
      <c r="I54" s="212"/>
      <c r="J54" s="213"/>
      <c r="K54" s="86"/>
    </row>
    <row r="55" spans="2:11" ht="24.95" hidden="1" customHeight="1" outlineLevel="1">
      <c r="B55" s="78"/>
      <c r="C55" s="217"/>
      <c r="D55" s="218"/>
      <c r="E55" s="219"/>
      <c r="F55" s="219"/>
      <c r="G55" s="220"/>
      <c r="H55" s="221"/>
      <c r="I55" s="212"/>
      <c r="J55" s="213"/>
      <c r="K55" s="86"/>
    </row>
    <row r="56" spans="2:11" ht="24.95" hidden="1" customHeight="1" outlineLevel="1">
      <c r="B56" s="78"/>
      <c r="C56" s="217"/>
      <c r="D56" s="218"/>
      <c r="E56" s="219"/>
      <c r="F56" s="219"/>
      <c r="G56" s="220"/>
      <c r="H56" s="221"/>
      <c r="I56" s="212"/>
      <c r="J56" s="213"/>
      <c r="K56" s="86"/>
    </row>
    <row r="57" spans="2:11" ht="24.95" hidden="1" customHeight="1" outlineLevel="1">
      <c r="B57" s="78"/>
      <c r="C57" s="217"/>
      <c r="D57" s="218"/>
      <c r="E57" s="219"/>
      <c r="F57" s="219"/>
      <c r="G57" s="220"/>
      <c r="H57" s="221"/>
      <c r="I57" s="212"/>
      <c r="J57" s="213"/>
      <c r="K57" s="86"/>
    </row>
    <row r="58" spans="2:11" ht="24.95" hidden="1" customHeight="1" outlineLevel="1">
      <c r="B58" s="78"/>
      <c r="C58" s="217"/>
      <c r="D58" s="218"/>
      <c r="E58" s="219"/>
      <c r="F58" s="219"/>
      <c r="G58" s="220"/>
      <c r="H58" s="221"/>
      <c r="I58" s="212"/>
      <c r="J58" s="213"/>
      <c r="K58" s="86"/>
    </row>
    <row r="59" spans="2:11" ht="24.95" hidden="1" customHeight="1" outlineLevel="1">
      <c r="B59" s="78"/>
      <c r="C59" s="217"/>
      <c r="D59" s="218"/>
      <c r="E59" s="219"/>
      <c r="F59" s="219"/>
      <c r="G59" s="220"/>
      <c r="H59" s="221"/>
      <c r="I59" s="212"/>
      <c r="J59" s="213"/>
      <c r="K59" s="86"/>
    </row>
    <row r="60" spans="2:11" ht="24.95" hidden="1" customHeight="1" outlineLevel="1">
      <c r="B60" s="78"/>
      <c r="C60" s="217"/>
      <c r="D60" s="218"/>
      <c r="E60" s="219"/>
      <c r="F60" s="219"/>
      <c r="G60" s="220"/>
      <c r="H60" s="221"/>
      <c r="I60" s="212"/>
      <c r="J60" s="213"/>
      <c r="K60" s="86"/>
    </row>
    <row r="61" spans="2:11" ht="24.95" hidden="1" customHeight="1" outlineLevel="1">
      <c r="B61" s="78"/>
      <c r="C61" s="217"/>
      <c r="D61" s="218"/>
      <c r="E61" s="219"/>
      <c r="F61" s="219"/>
      <c r="G61" s="220"/>
      <c r="H61" s="221"/>
      <c r="I61" s="212"/>
      <c r="J61" s="213"/>
      <c r="K61" s="86"/>
    </row>
    <row r="62" spans="2:11" ht="24.95" hidden="1" customHeight="1" outlineLevel="1">
      <c r="B62" s="78"/>
      <c r="C62" s="217"/>
      <c r="D62" s="218"/>
      <c r="E62" s="219"/>
      <c r="F62" s="219"/>
      <c r="G62" s="220"/>
      <c r="H62" s="221"/>
      <c r="I62" s="212"/>
      <c r="J62" s="213"/>
      <c r="K62" s="86"/>
    </row>
    <row r="63" spans="2:11" ht="24.95" hidden="1" customHeight="1" outlineLevel="1">
      <c r="B63" s="78"/>
      <c r="C63" s="217"/>
      <c r="D63" s="218"/>
      <c r="E63" s="219"/>
      <c r="F63" s="219"/>
      <c r="G63" s="220"/>
      <c r="H63" s="221"/>
      <c r="I63" s="212"/>
      <c r="J63" s="213"/>
      <c r="K63" s="86"/>
    </row>
    <row r="64" spans="2:11" ht="24.95" hidden="1" customHeight="1" outlineLevel="1">
      <c r="B64" s="78"/>
      <c r="C64" s="217"/>
      <c r="D64" s="218"/>
      <c r="E64" s="219"/>
      <c r="F64" s="219"/>
      <c r="G64" s="220"/>
      <c r="H64" s="221"/>
      <c r="I64" s="212"/>
      <c r="J64" s="213"/>
      <c r="K64" s="86"/>
    </row>
    <row r="65" spans="2:14" ht="24.95" hidden="1" customHeight="1" outlineLevel="1">
      <c r="B65" s="78"/>
      <c r="C65" s="217"/>
      <c r="D65" s="218"/>
      <c r="E65" s="219"/>
      <c r="F65" s="219"/>
      <c r="G65" s="220"/>
      <c r="H65" s="221"/>
      <c r="I65" s="212"/>
      <c r="J65" s="213"/>
      <c r="K65" s="86"/>
    </row>
    <row r="66" spans="2:14" ht="24.95" hidden="1" customHeight="1" outlineLevel="1">
      <c r="B66" s="78"/>
      <c r="C66" s="217"/>
      <c r="D66" s="218"/>
      <c r="E66" s="219"/>
      <c r="F66" s="219"/>
      <c r="G66" s="220"/>
      <c r="H66" s="221"/>
      <c r="I66" s="212"/>
      <c r="J66" s="213"/>
      <c r="K66" s="86"/>
    </row>
    <row r="67" spans="2:14" ht="24.95" hidden="1" customHeight="1" outlineLevel="1">
      <c r="B67" s="78"/>
      <c r="C67" s="217"/>
      <c r="D67" s="218"/>
      <c r="E67" s="219"/>
      <c r="F67" s="219"/>
      <c r="G67" s="220"/>
      <c r="H67" s="220"/>
      <c r="I67" s="212"/>
      <c r="J67" s="213"/>
      <c r="K67" s="86"/>
    </row>
    <row r="68" spans="2:14" ht="15" customHeight="1" collapsed="1">
      <c r="B68" s="92"/>
      <c r="C68" s="93"/>
      <c r="D68" s="93"/>
      <c r="E68" s="93"/>
      <c r="F68" s="93"/>
      <c r="G68" s="93"/>
      <c r="H68" s="93"/>
      <c r="I68" s="93"/>
      <c r="J68" s="93"/>
      <c r="K68" s="94"/>
    </row>
    <row r="69" spans="2:14" ht="26.1" customHeight="1">
      <c r="B69" s="78"/>
      <c r="C69" s="95" t="s">
        <v>290</v>
      </c>
      <c r="D69" s="112" t="s">
        <v>130</v>
      </c>
      <c r="E69" s="58" t="s">
        <v>92</v>
      </c>
      <c r="F69" s="58" t="s">
        <v>39</v>
      </c>
      <c r="G69" s="59" t="s">
        <v>34</v>
      </c>
      <c r="H69" s="59" t="s">
        <v>69</v>
      </c>
      <c r="I69" s="60" t="s">
        <v>147</v>
      </c>
      <c r="J69" s="61" t="s">
        <v>44</v>
      </c>
      <c r="K69" s="86"/>
    </row>
    <row r="70" spans="2:14" ht="24.95" customHeight="1">
      <c r="B70" s="78"/>
      <c r="C70" s="71" t="str">
        <f>IF(LEN(E70)&gt;0,"3." &amp; COUNTA($E$70:E70),"")</f>
        <v>3.1</v>
      </c>
      <c r="D70" s="63" t="s">
        <v>79</v>
      </c>
      <c r="E70" s="70" t="s">
        <v>156</v>
      </c>
      <c r="F70" s="70"/>
      <c r="G70" s="55"/>
      <c r="H70" s="72" t="str">
        <f>IFERROR(IF(OR(LEN(E70)=0,LEN(INDEX( scale[], MATCH(G70,scalename,0),3))=0),"",INDEX( scale[], MATCH(G70,scalename,0),3)),"")</f>
        <v/>
      </c>
      <c r="I70" s="211">
        <f>SUM(H70:H75)</f>
        <v>0</v>
      </c>
      <c r="J70" s="213" t="str">
        <f>IFERROR(SUM(H70:H75)/(maxscore*(COUNT(H70:H75))),"")</f>
        <v/>
      </c>
      <c r="K70" s="86"/>
    </row>
    <row r="71" spans="2:14" ht="24.95" customHeight="1">
      <c r="B71" s="78"/>
      <c r="C71" s="71" t="str">
        <f>IF(LEN(E71)&gt;0,"3." &amp; COUNTA($E$70:E71),"")</f>
        <v>3.2</v>
      </c>
      <c r="D71" s="64" t="s">
        <v>78</v>
      </c>
      <c r="E71" s="70" t="s">
        <v>157</v>
      </c>
      <c r="F71" s="70"/>
      <c r="G71" s="55"/>
      <c r="H71" s="72" t="str">
        <f>IFERROR(IF(OR(LEN(E71)=0,LEN(INDEX( scale[], MATCH(G71,scalename,0),3))=0),"",INDEX( scale[], MATCH(G71,scalename,0),3)),"")</f>
        <v/>
      </c>
      <c r="I71" s="211"/>
      <c r="J71" s="213"/>
      <c r="K71" s="86"/>
    </row>
    <row r="72" spans="2:14" ht="24.95" customHeight="1">
      <c r="B72" s="78"/>
      <c r="C72" s="71" t="str">
        <f>IF(LEN(E72)&gt;0,"3." &amp; COUNTA($E$70:E72),"")</f>
        <v>3.3</v>
      </c>
      <c r="D72" s="64" t="s">
        <v>154</v>
      </c>
      <c r="E72" s="70" t="s">
        <v>3</v>
      </c>
      <c r="F72" s="70"/>
      <c r="G72" s="55"/>
      <c r="H72" s="72" t="str">
        <f>IFERROR(IF(OR(LEN(E72)=0,LEN(INDEX( scale[], MATCH(G72,scalename,0),3))=0),"",INDEX( scale[], MATCH(G72,scalename,0),3)),"")</f>
        <v/>
      </c>
      <c r="I72" s="211"/>
      <c r="J72" s="213"/>
      <c r="K72" s="86"/>
    </row>
    <row r="73" spans="2:14" ht="24.95" customHeight="1">
      <c r="B73" s="78"/>
      <c r="C73" s="71" t="str">
        <f>IF(LEN(E73)&gt;0,"3." &amp; COUNTA($E$70:E73),"")</f>
        <v>3.4</v>
      </c>
      <c r="D73" s="64" t="s">
        <v>79</v>
      </c>
      <c r="E73" s="70" t="s">
        <v>155</v>
      </c>
      <c r="F73" s="70"/>
      <c r="G73" s="55"/>
      <c r="H73" s="72" t="str">
        <f>IFERROR(IF(OR(LEN(E73)=0,LEN(INDEX( scale[], MATCH(G73,scalename,0),3))=0),"",INDEX( scale[], MATCH(G73,scalename,0),3)),"")</f>
        <v/>
      </c>
      <c r="I73" s="211"/>
      <c r="J73" s="213"/>
      <c r="K73" s="86"/>
      <c r="L73" s="53"/>
      <c r="M73" s="53"/>
      <c r="N73" s="53"/>
    </row>
    <row r="74" spans="2:14" ht="24.95" customHeight="1">
      <c r="B74" s="78"/>
      <c r="C74" s="71" t="str">
        <f>IF(LEN(E74)&gt;0,"3." &amp; COUNTA($E$70:E74),"")</f>
        <v>3.5</v>
      </c>
      <c r="D74" s="64" t="s">
        <v>154</v>
      </c>
      <c r="E74" s="70" t="s">
        <v>4</v>
      </c>
      <c r="F74" s="70"/>
      <c r="G74" s="55"/>
      <c r="H74" s="72" t="str">
        <f>IFERROR(IF(OR(LEN(E74)=0,LEN(INDEX( scale[], MATCH(G74,scalename,0),3))=0),"",INDEX( scale[], MATCH(G74,scalename,0),3)),"")</f>
        <v/>
      </c>
      <c r="I74" s="211"/>
      <c r="J74" s="213"/>
      <c r="K74" s="86"/>
    </row>
    <row r="75" spans="2:14" ht="24.95" customHeight="1">
      <c r="B75" s="78"/>
      <c r="C75" s="71" t="str">
        <f>IF(LEN(E75)&gt;0,"3." &amp; COUNTA($E$70:E75),"")</f>
        <v>3.6</v>
      </c>
      <c r="D75" s="64" t="s">
        <v>154</v>
      </c>
      <c r="E75" s="70" t="s">
        <v>5</v>
      </c>
      <c r="F75" s="70"/>
      <c r="G75" s="55"/>
      <c r="H75" s="72" t="str">
        <f>IFERROR(IF(OR(LEN(E75)=0,LEN(INDEX( scale[], MATCH(G75,scalename,0),3))=0),"",INDEX( scale[], MATCH(G75,scalename,0),3)),"")</f>
        <v/>
      </c>
      <c r="I75" s="211"/>
      <c r="J75" s="213"/>
      <c r="K75" s="86"/>
    </row>
    <row r="76" spans="2:14" ht="24.95" customHeight="1">
      <c r="B76" s="78"/>
      <c r="C76" s="217"/>
      <c r="D76" s="218"/>
      <c r="E76" s="219"/>
      <c r="F76" s="219"/>
      <c r="G76" s="220"/>
      <c r="H76" s="220"/>
      <c r="I76" s="212"/>
      <c r="J76" s="213"/>
      <c r="K76" s="86"/>
    </row>
    <row r="77" spans="2:14" ht="24.95" customHeight="1">
      <c r="B77" s="78"/>
      <c r="C77" s="217"/>
      <c r="D77" s="218"/>
      <c r="E77" s="219"/>
      <c r="F77" s="219"/>
      <c r="G77" s="220"/>
      <c r="H77" s="220"/>
      <c r="I77" s="212"/>
      <c r="J77" s="213"/>
      <c r="K77" s="86"/>
    </row>
    <row r="78" spans="2:14" ht="24.95" hidden="1" customHeight="1" outlineLevel="1">
      <c r="B78" s="78"/>
      <c r="C78" s="217"/>
      <c r="D78" s="218"/>
      <c r="E78" s="219"/>
      <c r="F78" s="219"/>
      <c r="G78" s="220"/>
      <c r="H78" s="221"/>
      <c r="I78" s="212"/>
      <c r="J78" s="213"/>
      <c r="K78" s="86"/>
    </row>
    <row r="79" spans="2:14" ht="24.95" hidden="1" customHeight="1" outlineLevel="1">
      <c r="B79" s="78"/>
      <c r="C79" s="217"/>
      <c r="D79" s="218"/>
      <c r="E79" s="219"/>
      <c r="F79" s="219"/>
      <c r="G79" s="220"/>
      <c r="H79" s="221"/>
      <c r="I79" s="212"/>
      <c r="J79" s="213"/>
      <c r="K79" s="86"/>
    </row>
    <row r="80" spans="2:14" ht="24.95" hidden="1" customHeight="1" outlineLevel="1">
      <c r="B80" s="78"/>
      <c r="C80" s="217"/>
      <c r="D80" s="218"/>
      <c r="E80" s="219"/>
      <c r="F80" s="219"/>
      <c r="G80" s="220"/>
      <c r="H80" s="221"/>
      <c r="I80" s="212"/>
      <c r="J80" s="213"/>
      <c r="K80" s="86"/>
    </row>
    <row r="81" spans="2:11" ht="24.95" hidden="1" customHeight="1" outlineLevel="1">
      <c r="B81" s="78"/>
      <c r="C81" s="217"/>
      <c r="D81" s="218"/>
      <c r="E81" s="219"/>
      <c r="F81" s="219"/>
      <c r="G81" s="220"/>
      <c r="H81" s="221"/>
      <c r="I81" s="212"/>
      <c r="J81" s="213"/>
      <c r="K81" s="86"/>
    </row>
    <row r="82" spans="2:11" ht="24.95" hidden="1" customHeight="1" outlineLevel="1">
      <c r="B82" s="78"/>
      <c r="C82" s="217"/>
      <c r="D82" s="218"/>
      <c r="E82" s="219"/>
      <c r="F82" s="219"/>
      <c r="G82" s="220"/>
      <c r="H82" s="221"/>
      <c r="I82" s="212"/>
      <c r="J82" s="213"/>
      <c r="K82" s="86"/>
    </row>
    <row r="83" spans="2:11" ht="24.95" hidden="1" customHeight="1" outlineLevel="1">
      <c r="B83" s="78"/>
      <c r="C83" s="217"/>
      <c r="D83" s="218"/>
      <c r="E83" s="219"/>
      <c r="F83" s="219"/>
      <c r="G83" s="220"/>
      <c r="H83" s="221"/>
      <c r="I83" s="212"/>
      <c r="J83" s="213"/>
      <c r="K83" s="86"/>
    </row>
    <row r="84" spans="2:11" ht="24.95" hidden="1" customHeight="1" outlineLevel="1">
      <c r="B84" s="78"/>
      <c r="C84" s="217"/>
      <c r="D84" s="218"/>
      <c r="E84" s="219"/>
      <c r="F84" s="219"/>
      <c r="G84" s="220"/>
      <c r="H84" s="221"/>
      <c r="I84" s="212"/>
      <c r="J84" s="213"/>
      <c r="K84" s="86"/>
    </row>
    <row r="85" spans="2:11" ht="24.95" hidden="1" customHeight="1" outlineLevel="1">
      <c r="B85" s="78"/>
      <c r="C85" s="217"/>
      <c r="D85" s="218"/>
      <c r="E85" s="219"/>
      <c r="F85" s="219"/>
      <c r="G85" s="220"/>
      <c r="H85" s="221"/>
      <c r="I85" s="212"/>
      <c r="J85" s="213"/>
      <c r="K85" s="86"/>
    </row>
    <row r="86" spans="2:11" ht="24.95" hidden="1" customHeight="1" outlineLevel="1">
      <c r="B86" s="78"/>
      <c r="C86" s="217"/>
      <c r="D86" s="218"/>
      <c r="E86" s="219"/>
      <c r="F86" s="219"/>
      <c r="G86" s="220"/>
      <c r="H86" s="221"/>
      <c r="I86" s="212"/>
      <c r="J86" s="213"/>
      <c r="K86" s="86"/>
    </row>
    <row r="87" spans="2:11" ht="24.95" hidden="1" customHeight="1" outlineLevel="1">
      <c r="B87" s="78"/>
      <c r="C87" s="217"/>
      <c r="D87" s="218"/>
      <c r="E87" s="219"/>
      <c r="F87" s="219"/>
      <c r="G87" s="220"/>
      <c r="H87" s="221"/>
      <c r="I87" s="212"/>
      <c r="J87" s="213"/>
      <c r="K87" s="86"/>
    </row>
    <row r="88" spans="2:11" ht="24.95" hidden="1" customHeight="1" outlineLevel="1">
      <c r="B88" s="78"/>
      <c r="C88" s="217"/>
      <c r="D88" s="218"/>
      <c r="E88" s="219"/>
      <c r="F88" s="219"/>
      <c r="G88" s="220"/>
      <c r="H88" s="221"/>
      <c r="I88" s="212"/>
      <c r="J88" s="213"/>
      <c r="K88" s="86"/>
    </row>
    <row r="89" spans="2:11" ht="24.95" hidden="1" customHeight="1" outlineLevel="1">
      <c r="B89" s="78"/>
      <c r="C89" s="217"/>
      <c r="D89" s="218"/>
      <c r="E89" s="219"/>
      <c r="F89" s="219"/>
      <c r="G89" s="220"/>
      <c r="H89" s="221"/>
      <c r="I89" s="212"/>
      <c r="J89" s="213"/>
      <c r="K89" s="86"/>
    </row>
    <row r="90" spans="2:11" ht="24.95" hidden="1" customHeight="1" outlineLevel="1">
      <c r="B90" s="78"/>
      <c r="C90" s="217"/>
      <c r="D90" s="218"/>
      <c r="E90" s="219"/>
      <c r="F90" s="219"/>
      <c r="G90" s="220"/>
      <c r="H90" s="221"/>
      <c r="I90" s="212"/>
      <c r="J90" s="213"/>
      <c r="K90" s="86"/>
    </row>
    <row r="91" spans="2:11" ht="24.95" hidden="1" customHeight="1" outlineLevel="1">
      <c r="B91" s="78"/>
      <c r="C91" s="217"/>
      <c r="D91" s="218"/>
      <c r="E91" s="219"/>
      <c r="F91" s="219"/>
      <c r="G91" s="220"/>
      <c r="H91" s="221"/>
      <c r="I91" s="212"/>
      <c r="J91" s="213"/>
      <c r="K91" s="86"/>
    </row>
    <row r="92" spans="2:11" ht="24.95" hidden="1" customHeight="1" outlineLevel="1">
      <c r="B92" s="78"/>
      <c r="C92" s="217"/>
      <c r="D92" s="218"/>
      <c r="E92" s="219"/>
      <c r="F92" s="219"/>
      <c r="G92" s="220"/>
      <c r="H92" s="221"/>
      <c r="I92" s="212"/>
      <c r="J92" s="213"/>
      <c r="K92" s="86"/>
    </row>
    <row r="93" spans="2:11" ht="24.95" hidden="1" customHeight="1" outlineLevel="1">
      <c r="B93" s="78"/>
      <c r="C93" s="217"/>
      <c r="D93" s="218"/>
      <c r="E93" s="219"/>
      <c r="F93" s="219"/>
      <c r="G93" s="220"/>
      <c r="H93" s="221"/>
      <c r="I93" s="212"/>
      <c r="J93" s="213"/>
      <c r="K93" s="86"/>
    </row>
    <row r="94" spans="2:11" ht="24.95" hidden="1" customHeight="1" outlineLevel="1">
      <c r="B94" s="78"/>
      <c r="C94" s="217"/>
      <c r="D94" s="218"/>
      <c r="E94" s="219"/>
      <c r="F94" s="219"/>
      <c r="G94" s="220"/>
      <c r="H94" s="220"/>
      <c r="I94" s="212"/>
      <c r="J94" s="213"/>
      <c r="K94" s="86"/>
    </row>
    <row r="95" spans="2:11" ht="15" customHeight="1" collapsed="1">
      <c r="B95" s="92"/>
      <c r="C95" s="93"/>
      <c r="D95" s="93"/>
      <c r="E95" s="93"/>
      <c r="F95" s="93"/>
      <c r="G95" s="93"/>
      <c r="H95" s="93"/>
      <c r="I95" s="93"/>
      <c r="J95" s="93"/>
      <c r="K95" s="94"/>
    </row>
    <row r="96" spans="2:11" ht="26.1" customHeight="1">
      <c r="B96" s="78"/>
      <c r="C96" s="198" t="s">
        <v>291</v>
      </c>
      <c r="D96" s="112" t="s">
        <v>130</v>
      </c>
      <c r="E96" s="58" t="s">
        <v>92</v>
      </c>
      <c r="F96" s="58" t="s">
        <v>39</v>
      </c>
      <c r="G96" s="59" t="s">
        <v>34</v>
      </c>
      <c r="H96" s="59" t="s">
        <v>69</v>
      </c>
      <c r="I96" s="60" t="s">
        <v>147</v>
      </c>
      <c r="J96" s="61" t="s">
        <v>44</v>
      </c>
      <c r="K96" s="86"/>
    </row>
    <row r="97" spans="2:11" ht="24.95" customHeight="1">
      <c r="B97" s="78"/>
      <c r="C97" s="71" t="str">
        <f>IF(LEN(E97)&gt;0,"4." &amp; COUNTA($E$97:E97),"")</f>
        <v>4.1</v>
      </c>
      <c r="D97" s="63" t="s">
        <v>154</v>
      </c>
      <c r="E97" s="70" t="s">
        <v>6</v>
      </c>
      <c r="F97" s="70"/>
      <c r="G97" s="55"/>
      <c r="H97" s="72" t="str">
        <f>IFERROR(IF(OR(LEN(E97)=0,LEN(INDEX( scale[], MATCH(G97,scalename,0),3))=0),"",INDEX( scale[], MATCH(G97,scalename,0),3)),"")</f>
        <v/>
      </c>
      <c r="I97" s="211">
        <f>SUM(H97:H102)</f>
        <v>0</v>
      </c>
      <c r="J97" s="213" t="str">
        <f>IFERROR(SUM(H97:H102)/(maxscore*(COUNT(H97:H102))),"")</f>
        <v/>
      </c>
      <c r="K97" s="86"/>
    </row>
    <row r="98" spans="2:11" ht="24.95" customHeight="1">
      <c r="B98" s="78"/>
      <c r="C98" s="71" t="str">
        <f>IF(LEN(E98)&gt;0,"4." &amp; COUNTA($E$97:E98),"")</f>
        <v>4.2</v>
      </c>
      <c r="D98" s="64" t="s">
        <v>154</v>
      </c>
      <c r="E98" s="70" t="s">
        <v>7</v>
      </c>
      <c r="F98" s="70"/>
      <c r="G98" s="55"/>
      <c r="H98" s="72" t="str">
        <f>IFERROR(IF(OR(LEN(E98)=0,LEN(INDEX( scale[], MATCH(G98,scalename,0),3))=0),"",INDEX( scale[], MATCH(G98,scalename,0),3)),"")</f>
        <v/>
      </c>
      <c r="I98" s="211"/>
      <c r="J98" s="213"/>
      <c r="K98" s="86"/>
    </row>
    <row r="99" spans="2:11" ht="24.95" customHeight="1">
      <c r="B99" s="78"/>
      <c r="C99" s="71" t="str">
        <f>IF(LEN(E99)&gt;0,"4." &amp; COUNTA($E$97:E99),"")</f>
        <v>4.3</v>
      </c>
      <c r="D99" s="64" t="s">
        <v>154</v>
      </c>
      <c r="E99" s="70" t="s">
        <v>9</v>
      </c>
      <c r="F99" s="70"/>
      <c r="G99" s="55"/>
      <c r="H99" s="72" t="str">
        <f>IFERROR(IF(OR(LEN(E99)=0,LEN(INDEX( scale[], MATCH(G99,scalename,0),3))=0),"",INDEX( scale[], MATCH(G99,scalename,0),3)),"")</f>
        <v/>
      </c>
      <c r="I99" s="211"/>
      <c r="J99" s="213"/>
      <c r="K99" s="86"/>
    </row>
    <row r="100" spans="2:11" ht="24.95" customHeight="1">
      <c r="B100" s="78"/>
      <c r="C100" s="71" t="str">
        <f>IF(LEN(E100)&gt;0,"4." &amp; COUNTA($E$97:E100),"")</f>
        <v>4.4</v>
      </c>
      <c r="D100" s="64" t="s">
        <v>154</v>
      </c>
      <c r="E100" s="70" t="s">
        <v>10</v>
      </c>
      <c r="F100" s="70"/>
      <c r="G100" s="55"/>
      <c r="H100" s="72" t="str">
        <f>IFERROR(IF(OR(LEN(E100)=0,LEN(INDEX( scale[], MATCH(G100,scalename,0),3))=0),"",INDEX( scale[], MATCH(G100,scalename,0),3)),"")</f>
        <v/>
      </c>
      <c r="I100" s="211"/>
      <c r="J100" s="213"/>
      <c r="K100" s="86"/>
    </row>
    <row r="101" spans="2:11" ht="24.95" customHeight="1">
      <c r="B101" s="78"/>
      <c r="C101" s="71" t="str">
        <f>IF(LEN(E101)&gt;0,"4." &amp; COUNTA($E$97:E101),"")</f>
        <v/>
      </c>
      <c r="D101" s="64"/>
      <c r="E101" s="70"/>
      <c r="F101" s="70"/>
      <c r="G101" s="55"/>
      <c r="H101" s="72" t="str">
        <f>IFERROR(IF(OR(LEN(E101)=0,LEN(INDEX( scale[], MATCH(G101,scalename,0),3))=0),"",INDEX( scale[], MATCH(G101,scalename,0),3)),"")</f>
        <v/>
      </c>
      <c r="I101" s="211"/>
      <c r="J101" s="213"/>
      <c r="K101" s="86"/>
    </row>
    <row r="102" spans="2:11" ht="24.95" customHeight="1">
      <c r="B102" s="78"/>
      <c r="C102" s="71" t="str">
        <f>IF(LEN(E102)&gt;0,"4." &amp; COUNTA($E$97:E102),"")</f>
        <v/>
      </c>
      <c r="D102" s="64"/>
      <c r="E102" s="70"/>
      <c r="F102" s="70"/>
      <c r="G102" s="55"/>
      <c r="H102" s="72" t="str">
        <f>IFERROR(IF(OR(LEN(E102)=0,LEN(INDEX( scale[], MATCH(G102,scalename,0),3))=0),"",INDEX( scale[], MATCH(G102,scalename,0),3)),"")</f>
        <v/>
      </c>
      <c r="I102" s="211"/>
      <c r="J102" s="213"/>
      <c r="K102" s="86"/>
    </row>
    <row r="103" spans="2:11" ht="24.95" customHeight="1">
      <c r="B103" s="78"/>
      <c r="C103" s="217"/>
      <c r="D103" s="218"/>
      <c r="E103" s="219"/>
      <c r="F103" s="219"/>
      <c r="G103" s="220"/>
      <c r="H103" s="220"/>
      <c r="I103" s="212"/>
      <c r="J103" s="213"/>
      <c r="K103" s="86"/>
    </row>
    <row r="104" spans="2:11" ht="24.95" customHeight="1">
      <c r="B104" s="78"/>
      <c r="C104" s="217"/>
      <c r="D104" s="218"/>
      <c r="E104" s="219"/>
      <c r="F104" s="219"/>
      <c r="G104" s="220"/>
      <c r="H104" s="220"/>
      <c r="I104" s="212"/>
      <c r="J104" s="213"/>
      <c r="K104" s="86"/>
    </row>
    <row r="105" spans="2:11" ht="24.95" hidden="1" customHeight="1" outlineLevel="1">
      <c r="B105" s="78"/>
      <c r="C105" s="217"/>
      <c r="D105" s="218"/>
      <c r="E105" s="219"/>
      <c r="F105" s="219"/>
      <c r="G105" s="220"/>
      <c r="H105" s="221"/>
      <c r="I105" s="212"/>
      <c r="J105" s="213"/>
      <c r="K105" s="86"/>
    </row>
    <row r="106" spans="2:11" ht="24.95" hidden="1" customHeight="1" outlineLevel="1">
      <c r="B106" s="78"/>
      <c r="C106" s="217"/>
      <c r="D106" s="218"/>
      <c r="E106" s="219"/>
      <c r="F106" s="219"/>
      <c r="G106" s="220"/>
      <c r="H106" s="221"/>
      <c r="I106" s="212"/>
      <c r="J106" s="213"/>
      <c r="K106" s="86"/>
    </row>
    <row r="107" spans="2:11" ht="24.95" hidden="1" customHeight="1" outlineLevel="1">
      <c r="B107" s="78"/>
      <c r="C107" s="217"/>
      <c r="D107" s="218"/>
      <c r="E107" s="219"/>
      <c r="F107" s="219"/>
      <c r="G107" s="220"/>
      <c r="H107" s="221"/>
      <c r="I107" s="212"/>
      <c r="J107" s="213"/>
      <c r="K107" s="86"/>
    </row>
    <row r="108" spans="2:11" ht="24.95" hidden="1" customHeight="1" outlineLevel="1">
      <c r="B108" s="78"/>
      <c r="C108" s="217"/>
      <c r="D108" s="218"/>
      <c r="E108" s="219"/>
      <c r="F108" s="219"/>
      <c r="G108" s="220"/>
      <c r="H108" s="221"/>
      <c r="I108" s="212"/>
      <c r="J108" s="213"/>
      <c r="K108" s="86"/>
    </row>
    <row r="109" spans="2:11" ht="24.95" hidden="1" customHeight="1" outlineLevel="1">
      <c r="B109" s="78"/>
      <c r="C109" s="217"/>
      <c r="D109" s="218"/>
      <c r="E109" s="219"/>
      <c r="F109" s="219"/>
      <c r="G109" s="220"/>
      <c r="H109" s="221"/>
      <c r="I109" s="212"/>
      <c r="J109" s="213"/>
      <c r="K109" s="86"/>
    </row>
    <row r="110" spans="2:11" ht="24.95" hidden="1" customHeight="1" outlineLevel="1">
      <c r="B110" s="78"/>
      <c r="C110" s="217"/>
      <c r="D110" s="218"/>
      <c r="E110" s="219"/>
      <c r="F110" s="219"/>
      <c r="G110" s="220"/>
      <c r="H110" s="221"/>
      <c r="I110" s="212"/>
      <c r="J110" s="213"/>
      <c r="K110" s="86"/>
    </row>
    <row r="111" spans="2:11" ht="24.95" hidden="1" customHeight="1" outlineLevel="1">
      <c r="B111" s="78"/>
      <c r="C111" s="217"/>
      <c r="D111" s="218"/>
      <c r="E111" s="219"/>
      <c r="F111" s="219"/>
      <c r="G111" s="220"/>
      <c r="H111" s="221"/>
      <c r="I111" s="212"/>
      <c r="J111" s="213"/>
      <c r="K111" s="86"/>
    </row>
    <row r="112" spans="2:11" ht="24.95" hidden="1" customHeight="1" outlineLevel="1">
      <c r="B112" s="78"/>
      <c r="C112" s="217"/>
      <c r="D112" s="218"/>
      <c r="E112" s="219"/>
      <c r="F112" s="219"/>
      <c r="G112" s="220"/>
      <c r="H112" s="221"/>
      <c r="I112" s="212"/>
      <c r="J112" s="213"/>
      <c r="K112" s="86"/>
    </row>
    <row r="113" spans="1:12" ht="24.95" hidden="1" customHeight="1" outlineLevel="1">
      <c r="B113" s="78"/>
      <c r="C113" s="217"/>
      <c r="D113" s="218"/>
      <c r="E113" s="219"/>
      <c r="F113" s="219"/>
      <c r="G113" s="220"/>
      <c r="H113" s="221"/>
      <c r="I113" s="212"/>
      <c r="J113" s="213"/>
      <c r="K113" s="86"/>
    </row>
    <row r="114" spans="1:12" ht="24.95" hidden="1" customHeight="1" outlineLevel="1">
      <c r="B114" s="78"/>
      <c r="C114" s="217"/>
      <c r="D114" s="218"/>
      <c r="E114" s="219"/>
      <c r="F114" s="219"/>
      <c r="G114" s="220"/>
      <c r="H114" s="221"/>
      <c r="I114" s="212"/>
      <c r="J114" s="213"/>
      <c r="K114" s="86"/>
    </row>
    <row r="115" spans="1:12" ht="24.95" hidden="1" customHeight="1" outlineLevel="1">
      <c r="B115" s="78"/>
      <c r="C115" s="217"/>
      <c r="D115" s="218"/>
      <c r="E115" s="219"/>
      <c r="F115" s="219"/>
      <c r="G115" s="220"/>
      <c r="H115" s="221"/>
      <c r="I115" s="212"/>
      <c r="J115" s="213"/>
      <c r="K115" s="86"/>
    </row>
    <row r="116" spans="1:12" ht="24.95" hidden="1" customHeight="1" outlineLevel="1">
      <c r="B116" s="78"/>
      <c r="C116" s="217"/>
      <c r="D116" s="218"/>
      <c r="E116" s="219"/>
      <c r="F116" s="219"/>
      <c r="G116" s="220"/>
      <c r="H116" s="221"/>
      <c r="I116" s="212"/>
      <c r="J116" s="213"/>
      <c r="K116" s="86"/>
    </row>
    <row r="117" spans="1:12" ht="24.95" hidden="1" customHeight="1" outlineLevel="1">
      <c r="B117" s="78"/>
      <c r="C117" s="217"/>
      <c r="D117" s="218"/>
      <c r="E117" s="219"/>
      <c r="F117" s="219"/>
      <c r="G117" s="220"/>
      <c r="H117" s="221"/>
      <c r="I117" s="212"/>
      <c r="J117" s="213"/>
      <c r="K117" s="86"/>
    </row>
    <row r="118" spans="1:12" ht="24.95" hidden="1" customHeight="1" outlineLevel="1">
      <c r="B118" s="78"/>
      <c r="C118" s="217"/>
      <c r="D118" s="218"/>
      <c r="E118" s="219"/>
      <c r="F118" s="219"/>
      <c r="G118" s="220"/>
      <c r="H118" s="221"/>
      <c r="I118" s="212"/>
      <c r="J118" s="213"/>
      <c r="K118" s="86"/>
    </row>
    <row r="119" spans="1:12" ht="24.95" hidden="1" customHeight="1" outlineLevel="1">
      <c r="B119" s="78"/>
      <c r="C119" s="217"/>
      <c r="D119" s="218"/>
      <c r="E119" s="219"/>
      <c r="F119" s="219"/>
      <c r="G119" s="220"/>
      <c r="H119" s="221"/>
      <c r="I119" s="212"/>
      <c r="J119" s="213"/>
      <c r="K119" s="86"/>
    </row>
    <row r="120" spans="1:12" ht="24.95" hidden="1" customHeight="1" outlineLevel="1">
      <c r="B120" s="78"/>
      <c r="C120" s="217"/>
      <c r="D120" s="218"/>
      <c r="E120" s="219"/>
      <c r="F120" s="219"/>
      <c r="G120" s="220"/>
      <c r="H120" s="221"/>
      <c r="I120" s="212"/>
      <c r="J120" s="213"/>
      <c r="K120" s="86"/>
    </row>
    <row r="121" spans="1:12" ht="24.95" hidden="1" customHeight="1" outlineLevel="1">
      <c r="B121" s="78"/>
      <c r="C121" s="217"/>
      <c r="D121" s="218"/>
      <c r="E121" s="219"/>
      <c r="F121" s="219"/>
      <c r="G121" s="220"/>
      <c r="H121" s="220"/>
      <c r="I121" s="212"/>
      <c r="J121" s="213"/>
      <c r="K121" s="86"/>
    </row>
    <row r="122" spans="1:12" ht="15" customHeight="1" collapsed="1">
      <c r="B122" s="92"/>
      <c r="C122" s="93"/>
      <c r="D122" s="93"/>
      <c r="E122" s="93"/>
      <c r="F122" s="93"/>
      <c r="G122" s="93"/>
      <c r="H122" s="93"/>
      <c r="I122" s="93"/>
      <c r="J122" s="93"/>
      <c r="K122" s="94"/>
    </row>
    <row r="123" spans="1:12" ht="26.1" customHeight="1">
      <c r="B123" s="78"/>
      <c r="C123" s="95" t="s">
        <v>292</v>
      </c>
      <c r="D123" s="62" t="s">
        <v>130</v>
      </c>
      <c r="E123" s="58" t="s">
        <v>92</v>
      </c>
      <c r="F123" s="58" t="s">
        <v>39</v>
      </c>
      <c r="G123" s="59" t="s">
        <v>34</v>
      </c>
      <c r="H123" s="59" t="s">
        <v>69</v>
      </c>
      <c r="I123" s="60" t="s">
        <v>147</v>
      </c>
      <c r="J123" s="61" t="s">
        <v>44</v>
      </c>
      <c r="K123" s="86"/>
    </row>
    <row r="124" spans="1:12" ht="24.95" customHeight="1">
      <c r="B124" s="78"/>
      <c r="C124" s="71" t="str">
        <f>IF(LEN(E124)&gt;0,"5." &amp; COUNTA($E$124:E124),"")</f>
        <v>5.1</v>
      </c>
      <c r="D124" s="63"/>
      <c r="E124" s="70" t="s">
        <v>11</v>
      </c>
      <c r="F124" s="70"/>
      <c r="G124" s="55"/>
      <c r="H124" s="72" t="str">
        <f>IFERROR(IF(OR(LEN(E124)=0,LEN(INDEX( scale[], MATCH(G124,scalename,0),3))=0),"",INDEX( scale[], MATCH(G124,scalename,0),3)),"")</f>
        <v/>
      </c>
      <c r="I124" s="211">
        <f>SUM(H124:H129)</f>
        <v>0</v>
      </c>
      <c r="J124" s="213" t="str">
        <f>IFERROR(SUM(H124:H129)/(maxscore*(COUNT(H124:H129))),"")</f>
        <v/>
      </c>
      <c r="K124" s="86"/>
    </row>
    <row r="125" spans="1:12" ht="24.95" customHeight="1">
      <c r="B125" s="78"/>
      <c r="C125" s="71" t="str">
        <f>IF(LEN(E125)&gt;0,"5." &amp; COUNTA($E$124:E125),"")</f>
        <v>5.2</v>
      </c>
      <c r="D125" s="64"/>
      <c r="E125" s="70" t="s">
        <v>12</v>
      </c>
      <c r="F125" s="70"/>
      <c r="G125" s="55"/>
      <c r="H125" s="72" t="str">
        <f>IFERROR(IF(OR(LEN(E125)=0,LEN(INDEX( scale[], MATCH(G125,scalename,0),3))=0),"",INDEX( scale[], MATCH(G125,scalename,0),3)),"")</f>
        <v/>
      </c>
      <c r="I125" s="211"/>
      <c r="J125" s="213"/>
      <c r="K125" s="86"/>
    </row>
    <row r="126" spans="1:12" ht="24.95" customHeight="1">
      <c r="B126" s="78"/>
      <c r="C126" s="71" t="str">
        <f>IF(LEN(E126)&gt;0,"5." &amp; COUNTA($E$124:E126),"")</f>
        <v>5.3</v>
      </c>
      <c r="D126" s="64"/>
      <c r="E126" s="70" t="s">
        <v>13</v>
      </c>
      <c r="F126" s="70"/>
      <c r="G126" s="55"/>
      <c r="H126" s="72" t="str">
        <f>IFERROR(IF(OR(LEN(E126)=0,LEN(INDEX( scale[], MATCH(G126,scalename,0),3))=0),"",INDEX( scale[], MATCH(G126,scalename,0),3)),"")</f>
        <v/>
      </c>
      <c r="I126" s="211"/>
      <c r="J126" s="213"/>
      <c r="K126" s="86"/>
    </row>
    <row r="127" spans="1:12" ht="24.95" customHeight="1">
      <c r="B127" s="78"/>
      <c r="C127" s="71" t="str">
        <f>IF(LEN(E127)&gt;0,"5." &amp; COUNTA($E$124:E127),"")</f>
        <v/>
      </c>
      <c r="D127" s="64"/>
      <c r="E127" s="70"/>
      <c r="F127" s="70"/>
      <c r="G127" s="55"/>
      <c r="H127" s="72" t="str">
        <f>IFERROR(IF(OR(LEN(E127)=0,LEN(INDEX( scale[], MATCH(G127,scalename,0),3))=0),"",INDEX( scale[], MATCH(G127,scalename,0),3)),"")</f>
        <v/>
      </c>
      <c r="I127" s="211"/>
      <c r="J127" s="213"/>
      <c r="K127" s="86"/>
    </row>
    <row r="128" spans="1:12" ht="24.95" customHeight="1">
      <c r="A128" s="50"/>
      <c r="B128" s="80"/>
      <c r="C128" s="71" t="str">
        <f>IF(LEN(E128)&gt;0,"5." &amp; COUNTA($E$124:E128),"")</f>
        <v/>
      </c>
      <c r="D128" s="64"/>
      <c r="E128" s="70"/>
      <c r="F128" s="70"/>
      <c r="G128" s="55"/>
      <c r="H128" s="72" t="str">
        <f>IFERROR(IF(OR(LEN(E128)=0,LEN(INDEX( scale[], MATCH(G128,scalename,0),3))=0),"",INDEX( scale[], MATCH(G128,scalename,0),3)),"")</f>
        <v/>
      </c>
      <c r="I128" s="211"/>
      <c r="J128" s="213"/>
      <c r="K128" s="86"/>
      <c r="L128" s="50"/>
    </row>
    <row r="129" spans="1:12" ht="24.95" customHeight="1">
      <c r="A129" s="50"/>
      <c r="B129" s="80"/>
      <c r="C129" s="71" t="str">
        <f>IF(LEN(E129)&gt;0,"5." &amp; COUNTA($E$124:E129),"")</f>
        <v/>
      </c>
      <c r="D129" s="64"/>
      <c r="E129" s="70"/>
      <c r="F129" s="70"/>
      <c r="G129" s="55"/>
      <c r="H129" s="72" t="str">
        <f>IFERROR(IF(OR(LEN(E129)=0,LEN(INDEX( scale[], MATCH(G129,scalename,0),3))=0),"",INDEX( scale[], MATCH(G129,scalename,0),3)),"")</f>
        <v/>
      </c>
      <c r="I129" s="211"/>
      <c r="J129" s="213"/>
      <c r="K129" s="86"/>
      <c r="L129" s="50"/>
    </row>
    <row r="130" spans="1:12" ht="24.95" customHeight="1">
      <c r="A130" s="50"/>
      <c r="B130" s="80"/>
      <c r="C130" s="217"/>
      <c r="D130" s="218"/>
      <c r="E130" s="219"/>
      <c r="F130" s="219"/>
      <c r="G130" s="220"/>
      <c r="H130" s="220"/>
      <c r="I130" s="212"/>
      <c r="J130" s="213"/>
      <c r="K130" s="86"/>
      <c r="L130" s="50"/>
    </row>
    <row r="131" spans="1:12" ht="24.95" customHeight="1">
      <c r="A131" s="50"/>
      <c r="B131" s="80"/>
      <c r="C131" s="217"/>
      <c r="D131" s="218"/>
      <c r="E131" s="219"/>
      <c r="F131" s="219"/>
      <c r="G131" s="220"/>
      <c r="H131" s="220"/>
      <c r="I131" s="212"/>
      <c r="J131" s="213"/>
      <c r="K131" s="86"/>
      <c r="L131" s="50"/>
    </row>
    <row r="132" spans="1:12" ht="24.95" hidden="1" customHeight="1" outlineLevel="1">
      <c r="A132" s="50"/>
      <c r="B132" s="80"/>
      <c r="C132" s="217"/>
      <c r="D132" s="218"/>
      <c r="E132" s="219"/>
      <c r="F132" s="219"/>
      <c r="G132" s="220"/>
      <c r="H132" s="221"/>
      <c r="I132" s="212"/>
      <c r="J132" s="213"/>
      <c r="K132" s="86"/>
      <c r="L132" s="50"/>
    </row>
    <row r="133" spans="1:12" ht="24.95" hidden="1" customHeight="1" outlineLevel="1">
      <c r="A133" s="50"/>
      <c r="B133" s="80"/>
      <c r="C133" s="217"/>
      <c r="D133" s="218"/>
      <c r="E133" s="219"/>
      <c r="F133" s="219"/>
      <c r="G133" s="220"/>
      <c r="H133" s="221"/>
      <c r="I133" s="212"/>
      <c r="J133" s="213"/>
      <c r="K133" s="86"/>
      <c r="L133" s="50"/>
    </row>
    <row r="134" spans="1:12" ht="24.95" hidden="1" customHeight="1" outlineLevel="1">
      <c r="A134" s="50"/>
      <c r="B134" s="80"/>
      <c r="C134" s="217"/>
      <c r="D134" s="218"/>
      <c r="E134" s="219"/>
      <c r="F134" s="219"/>
      <c r="G134" s="220"/>
      <c r="H134" s="221"/>
      <c r="I134" s="212"/>
      <c r="J134" s="213"/>
      <c r="K134" s="86"/>
      <c r="L134" s="50"/>
    </row>
    <row r="135" spans="1:12" ht="24.95" hidden="1" customHeight="1" outlineLevel="1">
      <c r="A135" s="50"/>
      <c r="B135" s="80"/>
      <c r="C135" s="217"/>
      <c r="D135" s="218"/>
      <c r="E135" s="219"/>
      <c r="F135" s="219"/>
      <c r="G135" s="220"/>
      <c r="H135" s="221"/>
      <c r="I135" s="212"/>
      <c r="J135" s="213"/>
      <c r="K135" s="86"/>
      <c r="L135" s="50"/>
    </row>
    <row r="136" spans="1:12" ht="24.95" hidden="1" customHeight="1" outlineLevel="1">
      <c r="A136" s="50"/>
      <c r="B136" s="80"/>
      <c r="C136" s="217"/>
      <c r="D136" s="218"/>
      <c r="E136" s="219"/>
      <c r="F136" s="219"/>
      <c r="G136" s="220"/>
      <c r="H136" s="221"/>
      <c r="I136" s="212"/>
      <c r="J136" s="213"/>
      <c r="K136" s="86"/>
      <c r="L136" s="50"/>
    </row>
    <row r="137" spans="1:12" ht="24.95" hidden="1" customHeight="1" outlineLevel="1">
      <c r="A137" s="50"/>
      <c r="B137" s="80"/>
      <c r="C137" s="217"/>
      <c r="D137" s="218"/>
      <c r="E137" s="219"/>
      <c r="F137" s="219"/>
      <c r="G137" s="220"/>
      <c r="H137" s="221"/>
      <c r="I137" s="212"/>
      <c r="J137" s="213"/>
      <c r="K137" s="86"/>
      <c r="L137" s="50"/>
    </row>
    <row r="138" spans="1:12" ht="24.95" hidden="1" customHeight="1" outlineLevel="1">
      <c r="A138" s="50"/>
      <c r="B138" s="80"/>
      <c r="C138" s="217"/>
      <c r="D138" s="218"/>
      <c r="E138" s="219"/>
      <c r="F138" s="219"/>
      <c r="G138" s="220"/>
      <c r="H138" s="221"/>
      <c r="I138" s="212"/>
      <c r="J138" s="213"/>
      <c r="K138" s="86"/>
      <c r="L138" s="50"/>
    </row>
    <row r="139" spans="1:12" ht="24.95" hidden="1" customHeight="1" outlineLevel="1">
      <c r="A139" s="50"/>
      <c r="B139" s="80"/>
      <c r="C139" s="217"/>
      <c r="D139" s="218"/>
      <c r="E139" s="219"/>
      <c r="F139" s="219"/>
      <c r="G139" s="220"/>
      <c r="H139" s="221"/>
      <c r="I139" s="212"/>
      <c r="J139" s="213"/>
      <c r="K139" s="86"/>
      <c r="L139" s="50"/>
    </row>
    <row r="140" spans="1:12" ht="24.95" hidden="1" customHeight="1" outlineLevel="1">
      <c r="A140" s="50"/>
      <c r="B140" s="80"/>
      <c r="C140" s="217"/>
      <c r="D140" s="218"/>
      <c r="E140" s="219"/>
      <c r="F140" s="219"/>
      <c r="G140" s="220"/>
      <c r="H140" s="221"/>
      <c r="I140" s="212"/>
      <c r="J140" s="213"/>
      <c r="K140" s="86"/>
      <c r="L140" s="50"/>
    </row>
    <row r="141" spans="1:12" ht="24.95" hidden="1" customHeight="1" outlineLevel="1">
      <c r="A141" s="50"/>
      <c r="B141" s="80"/>
      <c r="C141" s="217"/>
      <c r="D141" s="218"/>
      <c r="E141" s="219"/>
      <c r="F141" s="219"/>
      <c r="G141" s="220"/>
      <c r="H141" s="221"/>
      <c r="I141" s="212"/>
      <c r="J141" s="213"/>
      <c r="K141" s="86"/>
      <c r="L141" s="50"/>
    </row>
    <row r="142" spans="1:12" ht="24.95" hidden="1" customHeight="1" outlineLevel="1">
      <c r="A142" s="50"/>
      <c r="B142" s="80"/>
      <c r="C142" s="217"/>
      <c r="D142" s="218"/>
      <c r="E142" s="219"/>
      <c r="F142" s="219"/>
      <c r="G142" s="220"/>
      <c r="H142" s="221"/>
      <c r="I142" s="212"/>
      <c r="J142" s="213"/>
      <c r="K142" s="86"/>
      <c r="L142" s="50"/>
    </row>
    <row r="143" spans="1:12" ht="24.95" hidden="1" customHeight="1" outlineLevel="1">
      <c r="A143" s="50"/>
      <c r="B143" s="80"/>
      <c r="C143" s="217"/>
      <c r="D143" s="218"/>
      <c r="E143" s="219"/>
      <c r="F143" s="219"/>
      <c r="G143" s="220"/>
      <c r="H143" s="221"/>
      <c r="I143" s="212"/>
      <c r="J143" s="213"/>
      <c r="K143" s="86"/>
      <c r="L143" s="50"/>
    </row>
    <row r="144" spans="1:12" ht="24.95" hidden="1" customHeight="1" outlineLevel="1">
      <c r="A144" s="50"/>
      <c r="B144" s="80"/>
      <c r="C144" s="217"/>
      <c r="D144" s="218"/>
      <c r="E144" s="219"/>
      <c r="F144" s="219"/>
      <c r="G144" s="220"/>
      <c r="H144" s="221"/>
      <c r="I144" s="212"/>
      <c r="J144" s="213"/>
      <c r="K144" s="86"/>
      <c r="L144" s="50"/>
    </row>
    <row r="145" spans="1:12" ht="24.95" hidden="1" customHeight="1" outlineLevel="1">
      <c r="A145" s="50"/>
      <c r="B145" s="80"/>
      <c r="C145" s="217"/>
      <c r="D145" s="218"/>
      <c r="E145" s="219"/>
      <c r="F145" s="219"/>
      <c r="G145" s="220"/>
      <c r="H145" s="221"/>
      <c r="I145" s="212"/>
      <c r="J145" s="213"/>
      <c r="K145" s="86"/>
      <c r="L145" s="50"/>
    </row>
    <row r="146" spans="1:12" ht="24.95" hidden="1" customHeight="1" outlineLevel="1">
      <c r="A146" s="50"/>
      <c r="B146" s="80"/>
      <c r="C146" s="217"/>
      <c r="D146" s="218"/>
      <c r="E146" s="219"/>
      <c r="F146" s="219"/>
      <c r="G146" s="220"/>
      <c r="H146" s="221"/>
      <c r="I146" s="212"/>
      <c r="J146" s="213"/>
      <c r="K146" s="86"/>
      <c r="L146" s="50"/>
    </row>
    <row r="147" spans="1:12" ht="24.95" hidden="1" customHeight="1" outlineLevel="1">
      <c r="A147" s="50"/>
      <c r="B147" s="80"/>
      <c r="C147" s="217"/>
      <c r="D147" s="218"/>
      <c r="E147" s="219"/>
      <c r="F147" s="219"/>
      <c r="G147" s="220"/>
      <c r="H147" s="221"/>
      <c r="I147" s="212"/>
      <c r="J147" s="213"/>
      <c r="K147" s="86"/>
      <c r="L147" s="50"/>
    </row>
    <row r="148" spans="1:12" ht="24.95" hidden="1" customHeight="1" outlineLevel="1">
      <c r="A148" s="50"/>
      <c r="B148" s="80"/>
      <c r="C148" s="217"/>
      <c r="D148" s="218"/>
      <c r="E148" s="219"/>
      <c r="F148" s="219"/>
      <c r="G148" s="220"/>
      <c r="H148" s="220"/>
      <c r="I148" s="212"/>
      <c r="J148" s="213"/>
      <c r="K148" s="86"/>
      <c r="L148" s="50"/>
    </row>
    <row r="149" spans="1:12" ht="15" customHeight="1" collapsed="1">
      <c r="A149" s="88"/>
      <c r="B149" s="89"/>
      <c r="C149" s="90"/>
      <c r="D149" s="90"/>
      <c r="E149" s="90"/>
      <c r="F149" s="90"/>
      <c r="G149" s="90"/>
      <c r="H149" s="90"/>
      <c r="I149" s="90"/>
      <c r="J149" s="90"/>
      <c r="K149" s="91"/>
      <c r="L149" s="88"/>
    </row>
  </sheetData>
  <sheetProtection algorithmName="SHA-512" hashValue="bM7J/+gdIhuruf4YN52hybhI+P/ULX3yMBWbnBakAKtjADfwZ0M9rZwa4YT2oFau382vOUpvfPSfsYN9TXymHg==" saltValue="ZUYpSIHIHhObu2FI9ajLhQ==" spinCount="100000" sheet="1" objects="1" scenarios="1" formatRows="0"/>
  <mergeCells count="11">
    <mergeCell ref="I97:I121"/>
    <mergeCell ref="J97:J121"/>
    <mergeCell ref="I124:I148"/>
    <mergeCell ref="J124:J148"/>
    <mergeCell ref="C7:J7"/>
    <mergeCell ref="I16:I40"/>
    <mergeCell ref="J16:J40"/>
    <mergeCell ref="I43:I67"/>
    <mergeCell ref="J43:J67"/>
    <mergeCell ref="I70:I94"/>
    <mergeCell ref="J70:J94"/>
  </mergeCells>
  <conditionalFormatting sqref="G15:H21 G42:H48 G69:H75 G96:H102 G123:H129">
    <cfRule type="expression" dxfId="202" priority="36">
      <formula>AND($H15=minScore,LEN($H15)&gt;0)</formula>
    </cfRule>
    <cfRule type="expression" dxfId="201" priority="37">
      <formula>AND($H15&lt;(maxscore/2),LEN($H15)&gt;0)</formula>
    </cfRule>
  </conditionalFormatting>
  <conditionalFormatting sqref="J13">
    <cfRule type="expression" dxfId="200" priority="21">
      <formula>AND(J13&gt;=color1,J13&lt;&gt;"")</formula>
    </cfRule>
    <cfRule type="expression" dxfId="199" priority="22">
      <formula>AND(J13&gt;=color2,J13&lt;&gt;"")</formula>
    </cfRule>
    <cfRule type="expression" dxfId="198" priority="23">
      <formula>AND(J13&gt;=color3,J13&lt;&gt;"")</formula>
    </cfRule>
    <cfRule type="expression" dxfId="197" priority="24">
      <formula>AND(J13&gt;=color4,J13&lt;&gt;"")</formula>
    </cfRule>
    <cfRule type="expression" dxfId="196" priority="25">
      <formula>AND(J13&lt;color5,J13&lt;&gt;"")</formula>
    </cfRule>
  </conditionalFormatting>
  <conditionalFormatting sqref="G22:H40">
    <cfRule type="expression" dxfId="79" priority="9">
      <formula>AND($H22=minScore,LEN($H22)&gt;0)</formula>
    </cfRule>
    <cfRule type="expression" dxfId="78" priority="10">
      <formula>AND($H22&lt;(maxscore/2),LEN($H22)&gt;0)</formula>
    </cfRule>
  </conditionalFormatting>
  <conditionalFormatting sqref="G49:H67">
    <cfRule type="expression" dxfId="77" priority="7">
      <formula>AND($H49=minScore,LEN($H49)&gt;0)</formula>
    </cfRule>
    <cfRule type="expression" dxfId="76" priority="8">
      <formula>AND($H49&lt;(maxscore/2),LEN($H49)&gt;0)</formula>
    </cfRule>
  </conditionalFormatting>
  <conditionalFormatting sqref="G76:H94">
    <cfRule type="expression" dxfId="75" priority="5">
      <formula>AND($H76=minScore,LEN($H76)&gt;0)</formula>
    </cfRule>
    <cfRule type="expression" dxfId="74" priority="6">
      <formula>AND($H76&lt;(maxscore/2),LEN($H76)&gt;0)</formula>
    </cfRule>
  </conditionalFormatting>
  <conditionalFormatting sqref="G103:H121">
    <cfRule type="expression" dxfId="73" priority="3">
      <formula>AND($H103=minScore,LEN($H103)&gt;0)</formula>
    </cfRule>
    <cfRule type="expression" dxfId="72" priority="4">
      <formula>AND($H103&lt;(maxscore/2),LEN($H103)&gt;0)</formula>
    </cfRule>
  </conditionalFormatting>
  <conditionalFormatting sqref="G130:H148">
    <cfRule type="expression" dxfId="71" priority="1">
      <formula>AND($H130=minScore,LEN($H130)&gt;0)</formula>
    </cfRule>
    <cfRule type="expression" dxfId="70" priority="2">
      <formula>AND($H130&lt;(maxscore/2),LEN($H130)&gt;0)</formula>
    </cfRule>
  </conditionalFormatting>
  <dataValidations count="5">
    <dataValidation type="date" operator="greaterThan" allowBlank="1" showInputMessage="1" showErrorMessage="1" errorTitle="Date format!" error="Please enter valid date format." sqref="C10" xr:uid="{ADDA5495-317D-43BF-9EA2-F568917A09DE}">
      <formula1>40179</formula1>
    </dataValidation>
    <dataValidation type="list" allowBlank="1" showInputMessage="1" showErrorMessage="1" sqref="E12:E13" xr:uid="{4302D7D6-8552-4261-8F03-95EF57B47BE2}">
      <formula1>auditors2</formula1>
    </dataValidation>
    <dataValidation type="list" allowBlank="1" showInputMessage="1" showErrorMessage="1" sqref="C12" xr:uid="{D3917654-D097-491F-814D-F0FE8AACF7F4}">
      <formula1>"Month, Quarter"</formula1>
    </dataValidation>
    <dataValidation type="list" allowBlank="1" showInputMessage="1" showErrorMessage="1" sqref="E9" xr:uid="{6F288E47-E17B-486A-9CFA-BE01F5D098A8}">
      <formula1>auditArea2</formula1>
    </dataValidation>
    <dataValidation type="list" allowBlank="1" showInputMessage="1" showErrorMessage="1" sqref="G70:G75 G97:G102 G16:G21 G43:G48 G124:G129" xr:uid="{64B982B8-1601-46EA-ADA9-33A97CA3EFE8}">
      <formula1>scaleFilter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scale="59" fitToHeight="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74632-A9AF-470B-8100-DF023B3FA250}">
  <sheetPr codeName="Sheet12">
    <pageSetUpPr fitToPage="1"/>
  </sheetPr>
  <dimension ref="A1:S149"/>
  <sheetViews>
    <sheetView showGridLines="0" showRowColHeaders="0" workbookViewId="0">
      <pane ySplit="4" topLeftCell="A5" activePane="bottomLeft" state="frozen"/>
      <selection pane="bottomLeft" activeCell="A5" sqref="A5"/>
    </sheetView>
  </sheetViews>
  <sheetFormatPr defaultRowHeight="15" outlineLevelRow="1"/>
  <cols>
    <col min="1" max="2" width="3.7109375" style="49" customWidth="1"/>
    <col min="3" max="3" width="14.140625" style="49" bestFit="1" customWidth="1"/>
    <col min="4" max="4" width="15.7109375" style="54" customWidth="1"/>
    <col min="5" max="5" width="45.7109375" style="51" customWidth="1"/>
    <col min="6" max="6" width="40.7109375" style="51" customWidth="1"/>
    <col min="7" max="8" width="9.7109375" style="49" customWidth="1"/>
    <col min="9" max="9" width="10.7109375" style="49" customWidth="1"/>
    <col min="10" max="10" width="13.28515625" style="49" customWidth="1"/>
    <col min="11" max="11" width="3.7109375" style="49" customWidth="1"/>
    <col min="12" max="12" width="2.7109375" style="49" customWidth="1"/>
    <col min="13" max="13" width="10.5703125" style="49" bestFit="1" customWidth="1"/>
    <col min="14" max="14" width="8.7109375" style="49" customWidth="1"/>
    <col min="15" max="16384" width="9.140625" style="49"/>
  </cols>
  <sheetData>
    <row r="1" spans="1:18" s="1" customFormat="1" ht="6.75" customHeight="1">
      <c r="C1" s="2"/>
      <c r="F1" s="3"/>
      <c r="G1" s="3"/>
      <c r="H1" s="3"/>
      <c r="I1" s="3"/>
    </row>
    <row r="2" spans="1:18" s="4" customFormat="1" ht="20.100000000000001" customHeight="1">
      <c r="B2" s="30"/>
      <c r="C2" s="134" t="s">
        <v>239</v>
      </c>
      <c r="D2" s="5"/>
      <c r="E2" s="5"/>
      <c r="F2" s="16"/>
      <c r="G2" s="6"/>
      <c r="H2" s="6"/>
      <c r="I2" s="6"/>
      <c r="J2" s="6"/>
      <c r="K2" s="6"/>
      <c r="L2" s="8"/>
      <c r="M2" s="8"/>
      <c r="N2" s="8"/>
      <c r="O2" s="8"/>
      <c r="P2" s="8"/>
      <c r="Q2" s="8"/>
      <c r="R2" s="8"/>
    </row>
    <row r="3" spans="1:18" s="149" customFormat="1" ht="24" customHeight="1">
      <c r="B3" s="150"/>
      <c r="C3" s="151" t="s">
        <v>259</v>
      </c>
      <c r="D3" s="152"/>
      <c r="E3" s="152"/>
      <c r="F3" s="153"/>
      <c r="G3" s="154"/>
      <c r="H3" s="154"/>
      <c r="I3" s="154"/>
      <c r="J3" s="154"/>
      <c r="K3" s="154"/>
      <c r="L3" s="156"/>
      <c r="M3" s="156"/>
      <c r="N3" s="156"/>
      <c r="O3" s="156"/>
      <c r="P3" s="156"/>
      <c r="Q3" s="156"/>
      <c r="R3" s="156"/>
    </row>
    <row r="4" spans="1:18" s="1" customFormat="1" ht="4.9000000000000004" customHeight="1">
      <c r="A4" s="11"/>
      <c r="B4" s="11"/>
      <c r="C4" s="11"/>
      <c r="D4" s="11"/>
      <c r="E4" s="11"/>
      <c r="F4" s="17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1" customFormat="1" ht="4.9000000000000004" customHeight="1">
      <c r="A5" s="11"/>
      <c r="B5" s="11"/>
      <c r="C5" s="11"/>
      <c r="D5" s="11"/>
      <c r="E5" s="11"/>
      <c r="F5" s="17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ht="9.9499999999999993" customHeight="1">
      <c r="B6" s="73"/>
      <c r="C6" s="74"/>
      <c r="D6" s="75"/>
      <c r="E6" s="76"/>
      <c r="F6" s="76"/>
      <c r="G6" s="74"/>
      <c r="H6" s="74"/>
      <c r="I6" s="74"/>
      <c r="J6" s="74"/>
      <c r="K6" s="77"/>
    </row>
    <row r="7" spans="1:18" ht="23.25">
      <c r="B7" s="78"/>
      <c r="C7" s="208" t="str">
        <f>"5S " &amp; E9 &amp; " Area Audit"</f>
        <v>5S IT Project Area Audit</v>
      </c>
      <c r="D7" s="209"/>
      <c r="E7" s="209"/>
      <c r="F7" s="209"/>
      <c r="G7" s="209"/>
      <c r="H7" s="209"/>
      <c r="I7" s="209"/>
      <c r="J7" s="210"/>
      <c r="K7" s="86"/>
    </row>
    <row r="8" spans="1:18" ht="8.1" customHeight="1">
      <c r="B8" s="87"/>
      <c r="C8" s="85"/>
      <c r="D8" s="85"/>
      <c r="E8" s="85"/>
      <c r="F8" s="85"/>
      <c r="G8" s="85"/>
      <c r="H8" s="85"/>
      <c r="I8" s="85"/>
      <c r="J8" s="85"/>
      <c r="K8" s="86"/>
    </row>
    <row r="9" spans="1:18" ht="27" customHeight="1">
      <c r="B9" s="78"/>
      <c r="C9" s="99" t="s">
        <v>14</v>
      </c>
      <c r="D9" s="100" t="s">
        <v>108</v>
      </c>
      <c r="E9" s="67" t="s">
        <v>186</v>
      </c>
      <c r="F9" s="85"/>
      <c r="G9" s="85"/>
      <c r="H9" s="85"/>
      <c r="I9" s="85"/>
      <c r="J9" s="99" t="s">
        <v>88</v>
      </c>
      <c r="K9" s="86"/>
    </row>
    <row r="10" spans="1:18" ht="27" customHeight="1">
      <c r="B10" s="78"/>
      <c r="C10" s="101">
        <v>44819</v>
      </c>
      <c r="D10" s="102" t="s">
        <v>107</v>
      </c>
      <c r="E10" s="103" t="s">
        <v>184</v>
      </c>
      <c r="F10" s="85"/>
      <c r="G10" s="85"/>
      <c r="H10" s="85"/>
      <c r="I10" s="85"/>
      <c r="J10" s="104">
        <f>SUM(H16:H199)</f>
        <v>0</v>
      </c>
      <c r="K10" s="86"/>
    </row>
    <row r="11" spans="1:18" ht="8.1" customHeight="1">
      <c r="B11" s="78"/>
      <c r="C11" s="109"/>
      <c r="D11" s="110"/>
      <c r="E11" s="108"/>
      <c r="F11" s="85"/>
      <c r="G11" s="85"/>
      <c r="H11" s="85"/>
      <c r="I11" s="85"/>
      <c r="J11" s="111"/>
      <c r="K11" s="86"/>
    </row>
    <row r="12" spans="1:18" ht="27" customHeight="1">
      <c r="B12" s="78"/>
      <c r="C12" s="105" t="s">
        <v>124</v>
      </c>
      <c r="D12" s="106" t="s">
        <v>16</v>
      </c>
      <c r="E12" s="107"/>
      <c r="F12" s="85"/>
      <c r="G12" s="85"/>
      <c r="H12" s="85"/>
      <c r="I12" s="85"/>
      <c r="J12" s="106" t="s">
        <v>95</v>
      </c>
      <c r="K12" s="86"/>
    </row>
    <row r="13" spans="1:18" ht="27" customHeight="1">
      <c r="B13" s="78"/>
      <c r="C13" s="96" t="str">
        <f>IFERROR(IF(ISNUMBER(C10),IF(C12="Month",INDEX(monthsList,MONTH(C10),1),IF(MONTH(C10)&lt;4,"Q1",IF(MONTH(C10)&lt;7,"Q2",IF(MONTH(C10)&lt;10,"Q3","Q4")))),""),"")</f>
        <v>Q3</v>
      </c>
      <c r="D13" s="100" t="s">
        <v>15</v>
      </c>
      <c r="E13" s="67"/>
      <c r="F13" s="85"/>
      <c r="G13" s="85"/>
      <c r="H13" s="85"/>
      <c r="I13" s="85"/>
      <c r="J13" s="97" t="str">
        <f>IFERROR(ROUND(J10/(COUNT(H16:H199)*maxscore),2),"")</f>
        <v/>
      </c>
      <c r="K13" s="86"/>
      <c r="L13" s="51"/>
      <c r="M13" s="51"/>
      <c r="N13" s="51"/>
      <c r="O13" s="51"/>
    </row>
    <row r="14" spans="1:18" ht="8.1" customHeight="1">
      <c r="B14" s="87"/>
      <c r="C14" s="85"/>
      <c r="D14" s="85"/>
      <c r="E14" s="85"/>
      <c r="F14" s="85"/>
      <c r="G14" s="85"/>
      <c r="H14" s="85"/>
      <c r="I14" s="85"/>
      <c r="J14" s="85"/>
      <c r="K14" s="86"/>
      <c r="L14" s="52"/>
      <c r="M14" s="52"/>
      <c r="N14" s="52"/>
    </row>
    <row r="15" spans="1:18" ht="26.1" customHeight="1">
      <c r="B15" s="78"/>
      <c r="C15" s="95" t="s">
        <v>288</v>
      </c>
      <c r="D15" s="112" t="s">
        <v>130</v>
      </c>
      <c r="E15" s="58" t="s">
        <v>92</v>
      </c>
      <c r="F15" s="58" t="s">
        <v>39</v>
      </c>
      <c r="G15" s="59" t="s">
        <v>34</v>
      </c>
      <c r="H15" s="59" t="s">
        <v>69</v>
      </c>
      <c r="I15" s="60" t="s">
        <v>147</v>
      </c>
      <c r="J15" s="61" t="s">
        <v>44</v>
      </c>
      <c r="K15" s="86"/>
    </row>
    <row r="16" spans="1:18" ht="24.95" customHeight="1">
      <c r="B16" s="78"/>
      <c r="C16" s="71" t="str">
        <f>IF(LEN(E16)&gt;0,"1." &amp; COUNTA($E$16:E16),"")</f>
        <v>1.1</v>
      </c>
      <c r="D16" s="68"/>
      <c r="E16" s="69" t="s">
        <v>48</v>
      </c>
      <c r="F16" s="69"/>
      <c r="G16" s="55"/>
      <c r="H16" s="72" t="str">
        <f>IFERROR(IF(OR(LEN(E16)=0,LEN(INDEX( scale[], MATCH(G16,scalename,0),3))=0),"",INDEX( scale[], MATCH(G16,scalename,0),3)),"")</f>
        <v/>
      </c>
      <c r="I16" s="211">
        <f>SUM(H16:H21)</f>
        <v>0</v>
      </c>
      <c r="J16" s="213" t="str">
        <f>IFERROR(SUM(H16:H21)/(maxscore*(COUNT(H16:H21))),"")</f>
        <v/>
      </c>
      <c r="K16" s="86"/>
    </row>
    <row r="17" spans="2:19" ht="24.95" customHeight="1">
      <c r="B17" s="78"/>
      <c r="C17" s="71" t="str">
        <f>IF(LEN(E17)&gt;0,"1." &amp; COUNTA($E$16:E17),"")</f>
        <v>1.2</v>
      </c>
      <c r="D17" s="68"/>
      <c r="E17" s="69" t="s">
        <v>49</v>
      </c>
      <c r="F17" s="69"/>
      <c r="G17" s="55"/>
      <c r="H17" s="72" t="str">
        <f>IFERROR(IF(OR(LEN(E17)=0,LEN(INDEX( scale[], MATCH(G17,scalename,0),3))=0),"",INDEX( scale[], MATCH(G17,scalename,0),3)),"")</f>
        <v/>
      </c>
      <c r="I17" s="211"/>
      <c r="J17" s="213"/>
      <c r="K17" s="86"/>
    </row>
    <row r="18" spans="2:19" ht="24.95" customHeight="1">
      <c r="B18" s="78"/>
      <c r="C18" s="71" t="str">
        <f>IF(LEN(E18)&gt;0,"1." &amp; COUNTA($E$16:E18),"")</f>
        <v>1.3</v>
      </c>
      <c r="D18" s="68"/>
      <c r="E18" s="69" t="s">
        <v>50</v>
      </c>
      <c r="F18" s="69"/>
      <c r="G18" s="55"/>
      <c r="H18" s="72" t="str">
        <f>IFERROR(IF(OR(LEN(E18)=0,LEN(INDEX( scale[], MATCH(G18,scalename,0),3))=0),"",INDEX( scale[], MATCH(G18,scalename,0),3)),"")</f>
        <v/>
      </c>
      <c r="I18" s="211"/>
      <c r="J18" s="213"/>
      <c r="K18" s="86"/>
    </row>
    <row r="19" spans="2:19" ht="24.95" customHeight="1">
      <c r="B19" s="78"/>
      <c r="C19" s="71" t="str">
        <f>IF(LEN(E19)&gt;0,"1." &amp; COUNTA($E$16:E19),"")</f>
        <v>1.4</v>
      </c>
      <c r="D19" s="68"/>
      <c r="E19" s="69" t="s">
        <v>51</v>
      </c>
      <c r="F19" s="69"/>
      <c r="G19" s="55"/>
      <c r="H19" s="72" t="str">
        <f>IFERROR(IF(OR(LEN(E19)=0,LEN(INDEX( scale[], MATCH(G19,scalename,0),3))=0),"",INDEX( scale[], MATCH(G19,scalename,0),3)),"")</f>
        <v/>
      </c>
      <c r="I19" s="211"/>
      <c r="J19" s="213"/>
      <c r="K19" s="86"/>
    </row>
    <row r="20" spans="2:19" ht="24.95" customHeight="1">
      <c r="B20" s="78"/>
      <c r="C20" s="71" t="str">
        <f>IF(LEN(E20)&gt;0,"1." &amp; COUNTA($E$16:E20),"")</f>
        <v/>
      </c>
      <c r="D20" s="68"/>
      <c r="E20" s="69"/>
      <c r="F20" s="69"/>
      <c r="G20" s="55"/>
      <c r="H20" s="72" t="str">
        <f>IFERROR(IF(OR(LEN(E20)=0,LEN(INDEX( scale[], MATCH(G20,scalename,0),3))=0),"",INDEX( scale[], MATCH(G20,scalename,0),3)),"")</f>
        <v/>
      </c>
      <c r="I20" s="211"/>
      <c r="J20" s="213"/>
      <c r="K20" s="86"/>
    </row>
    <row r="21" spans="2:19" ht="24.95" customHeight="1">
      <c r="B21" s="78"/>
      <c r="C21" s="71" t="str">
        <f>IF(LEN(E21)&gt;0,"1." &amp; COUNTA($E$16:E21),"")</f>
        <v/>
      </c>
      <c r="D21" s="68"/>
      <c r="E21" s="69"/>
      <c r="F21" s="69"/>
      <c r="G21" s="55"/>
      <c r="H21" s="72" t="str">
        <f>IFERROR(IF(OR(LEN(E21)=0,LEN(INDEX( scale[], MATCH(G21,scalename,0),3))=0),"",INDEX( scale[], MATCH(G21,scalename,0),3)),"")</f>
        <v/>
      </c>
      <c r="I21" s="211"/>
      <c r="J21" s="213"/>
      <c r="K21" s="86"/>
    </row>
    <row r="22" spans="2:19" ht="24.95" customHeight="1">
      <c r="B22" s="78"/>
      <c r="C22" s="217"/>
      <c r="D22" s="218"/>
      <c r="E22" s="219"/>
      <c r="F22" s="219"/>
      <c r="G22" s="220"/>
      <c r="H22" s="220"/>
      <c r="I22" s="212"/>
      <c r="J22" s="213"/>
      <c r="K22" s="86"/>
    </row>
    <row r="23" spans="2:19" ht="24.95" customHeight="1">
      <c r="B23" s="78"/>
      <c r="C23" s="217"/>
      <c r="D23" s="218"/>
      <c r="E23" s="219"/>
      <c r="F23" s="219"/>
      <c r="G23" s="220"/>
      <c r="H23" s="220"/>
      <c r="I23" s="212"/>
      <c r="J23" s="213"/>
      <c r="K23" s="86"/>
    </row>
    <row r="24" spans="2:19" ht="24.95" hidden="1" customHeight="1" outlineLevel="1">
      <c r="B24" s="78"/>
      <c r="C24" s="217"/>
      <c r="D24" s="218"/>
      <c r="E24" s="219"/>
      <c r="F24" s="219"/>
      <c r="G24" s="220"/>
      <c r="H24" s="221"/>
      <c r="I24" s="212"/>
      <c r="J24" s="213"/>
      <c r="K24" s="86"/>
    </row>
    <row r="25" spans="2:19" ht="24.95" hidden="1" customHeight="1" outlineLevel="1">
      <c r="B25" s="78"/>
      <c r="C25" s="217"/>
      <c r="D25" s="218"/>
      <c r="E25" s="219"/>
      <c r="F25" s="219"/>
      <c r="G25" s="220"/>
      <c r="H25" s="221"/>
      <c r="I25" s="212"/>
      <c r="J25" s="213"/>
      <c r="K25" s="86"/>
    </row>
    <row r="26" spans="2:19" ht="24.95" hidden="1" customHeight="1" outlineLevel="1">
      <c r="B26" s="78"/>
      <c r="C26" s="217"/>
      <c r="D26" s="218"/>
      <c r="E26" s="219"/>
      <c r="F26" s="219"/>
      <c r="G26" s="220"/>
      <c r="H26" s="221"/>
      <c r="I26" s="212"/>
      <c r="J26" s="213"/>
      <c r="K26" s="86"/>
    </row>
    <row r="27" spans="2:19" ht="24.95" hidden="1" customHeight="1" outlineLevel="1">
      <c r="B27" s="78"/>
      <c r="C27" s="217"/>
      <c r="D27" s="218"/>
      <c r="E27" s="219"/>
      <c r="F27" s="219"/>
      <c r="G27" s="220"/>
      <c r="H27" s="221"/>
      <c r="I27" s="212"/>
      <c r="J27" s="213"/>
      <c r="K27" s="86"/>
    </row>
    <row r="28" spans="2:19" ht="24.95" hidden="1" customHeight="1" outlineLevel="1">
      <c r="B28" s="78"/>
      <c r="C28" s="217"/>
      <c r="D28" s="218"/>
      <c r="E28" s="219"/>
      <c r="F28" s="219"/>
      <c r="G28" s="220"/>
      <c r="H28" s="221"/>
      <c r="I28" s="212"/>
      <c r="J28" s="213"/>
      <c r="K28" s="86"/>
      <c r="O28" s="50"/>
      <c r="P28" s="50"/>
      <c r="Q28" s="50"/>
      <c r="R28" s="50"/>
      <c r="S28" s="50"/>
    </row>
    <row r="29" spans="2:19" ht="24.95" hidden="1" customHeight="1" outlineLevel="1">
      <c r="B29" s="78"/>
      <c r="C29" s="217"/>
      <c r="D29" s="218"/>
      <c r="E29" s="219"/>
      <c r="F29" s="219"/>
      <c r="G29" s="220"/>
      <c r="H29" s="221"/>
      <c r="I29" s="212"/>
      <c r="J29" s="213"/>
      <c r="K29" s="86"/>
      <c r="O29" s="50"/>
      <c r="P29" s="50"/>
      <c r="Q29" s="50"/>
      <c r="R29" s="50"/>
      <c r="S29" s="50"/>
    </row>
    <row r="30" spans="2:19" ht="24.95" hidden="1" customHeight="1" outlineLevel="1">
      <c r="B30" s="78"/>
      <c r="C30" s="217"/>
      <c r="D30" s="218"/>
      <c r="E30" s="219"/>
      <c r="F30" s="219"/>
      <c r="G30" s="220"/>
      <c r="H30" s="221"/>
      <c r="I30" s="212"/>
      <c r="J30" s="213"/>
      <c r="K30" s="86"/>
      <c r="O30" s="50"/>
      <c r="P30" s="50"/>
      <c r="Q30" s="50"/>
      <c r="R30" s="50"/>
      <c r="S30" s="50"/>
    </row>
    <row r="31" spans="2:19" ht="24.95" hidden="1" customHeight="1" outlineLevel="1">
      <c r="B31" s="78"/>
      <c r="C31" s="217"/>
      <c r="D31" s="218"/>
      <c r="E31" s="219"/>
      <c r="F31" s="219"/>
      <c r="G31" s="220"/>
      <c r="H31" s="221"/>
      <c r="I31" s="212"/>
      <c r="J31" s="213"/>
      <c r="K31" s="86"/>
      <c r="O31" s="50"/>
      <c r="P31" s="50"/>
      <c r="Q31" s="50"/>
      <c r="R31" s="50"/>
      <c r="S31" s="50"/>
    </row>
    <row r="32" spans="2:19" ht="24.95" hidden="1" customHeight="1" outlineLevel="1">
      <c r="B32" s="78"/>
      <c r="C32" s="217"/>
      <c r="D32" s="218"/>
      <c r="E32" s="219"/>
      <c r="F32" s="219"/>
      <c r="G32" s="220"/>
      <c r="H32" s="221"/>
      <c r="I32" s="212"/>
      <c r="J32" s="213"/>
      <c r="K32" s="86"/>
      <c r="O32" s="50"/>
      <c r="P32" s="50"/>
      <c r="Q32" s="50"/>
      <c r="R32" s="50"/>
      <c r="S32" s="50"/>
    </row>
    <row r="33" spans="2:19" ht="24.95" hidden="1" customHeight="1" outlineLevel="1">
      <c r="B33" s="78"/>
      <c r="C33" s="217"/>
      <c r="D33" s="218"/>
      <c r="E33" s="219"/>
      <c r="F33" s="219"/>
      <c r="G33" s="220"/>
      <c r="H33" s="221"/>
      <c r="I33" s="212"/>
      <c r="J33" s="213"/>
      <c r="K33" s="86"/>
      <c r="O33" s="50"/>
      <c r="P33" s="50"/>
      <c r="Q33" s="50"/>
      <c r="R33" s="50"/>
      <c r="S33" s="50"/>
    </row>
    <row r="34" spans="2:19" ht="24.95" hidden="1" customHeight="1" outlineLevel="1">
      <c r="B34" s="78"/>
      <c r="C34" s="217"/>
      <c r="D34" s="218"/>
      <c r="E34" s="219"/>
      <c r="F34" s="219"/>
      <c r="G34" s="220"/>
      <c r="H34" s="221"/>
      <c r="I34" s="212"/>
      <c r="J34" s="213"/>
      <c r="K34" s="86"/>
      <c r="O34" s="50"/>
      <c r="P34" s="50"/>
      <c r="Q34" s="50"/>
      <c r="R34" s="50"/>
      <c r="S34" s="50"/>
    </row>
    <row r="35" spans="2:19" ht="24.95" hidden="1" customHeight="1" outlineLevel="1">
      <c r="B35" s="78"/>
      <c r="C35" s="217"/>
      <c r="D35" s="218"/>
      <c r="E35" s="219"/>
      <c r="F35" s="219"/>
      <c r="G35" s="220"/>
      <c r="H35" s="221"/>
      <c r="I35" s="212"/>
      <c r="J35" s="213"/>
      <c r="K35" s="86"/>
      <c r="O35" s="50"/>
      <c r="P35" s="50"/>
      <c r="Q35" s="50"/>
      <c r="R35" s="50"/>
      <c r="S35" s="50"/>
    </row>
    <row r="36" spans="2:19" ht="24.95" hidden="1" customHeight="1" outlineLevel="1">
      <c r="B36" s="78"/>
      <c r="C36" s="217"/>
      <c r="D36" s="218"/>
      <c r="E36" s="219"/>
      <c r="F36" s="219"/>
      <c r="G36" s="220"/>
      <c r="H36" s="221"/>
      <c r="I36" s="212"/>
      <c r="J36" s="213"/>
      <c r="K36" s="86"/>
      <c r="O36" s="50"/>
      <c r="P36" s="50"/>
      <c r="Q36" s="50"/>
      <c r="R36" s="50"/>
      <c r="S36" s="50"/>
    </row>
    <row r="37" spans="2:19" ht="24.95" hidden="1" customHeight="1" outlineLevel="1">
      <c r="B37" s="78"/>
      <c r="C37" s="217"/>
      <c r="D37" s="218"/>
      <c r="E37" s="219"/>
      <c r="F37" s="219"/>
      <c r="G37" s="220"/>
      <c r="H37" s="221"/>
      <c r="I37" s="212"/>
      <c r="J37" s="213"/>
      <c r="K37" s="86"/>
      <c r="O37" s="50"/>
      <c r="P37" s="50"/>
      <c r="Q37" s="50"/>
      <c r="R37" s="50"/>
      <c r="S37" s="50"/>
    </row>
    <row r="38" spans="2:19" ht="24.95" hidden="1" customHeight="1" outlineLevel="1">
      <c r="B38" s="78"/>
      <c r="C38" s="217"/>
      <c r="D38" s="218"/>
      <c r="E38" s="219"/>
      <c r="F38" s="219"/>
      <c r="G38" s="220"/>
      <c r="H38" s="221"/>
      <c r="I38" s="212"/>
      <c r="J38" s="213"/>
      <c r="K38" s="86"/>
      <c r="O38" s="50"/>
      <c r="P38" s="50"/>
      <c r="Q38" s="50"/>
      <c r="R38" s="50"/>
      <c r="S38" s="50"/>
    </row>
    <row r="39" spans="2:19" ht="24.95" hidden="1" customHeight="1" outlineLevel="1">
      <c r="B39" s="78"/>
      <c r="C39" s="217"/>
      <c r="D39" s="218"/>
      <c r="E39" s="219"/>
      <c r="F39" s="219"/>
      <c r="G39" s="220"/>
      <c r="H39" s="221"/>
      <c r="I39" s="212"/>
      <c r="J39" s="213"/>
      <c r="K39" s="86"/>
      <c r="O39" s="50"/>
      <c r="P39" s="50"/>
      <c r="Q39" s="50"/>
      <c r="R39" s="50"/>
      <c r="S39" s="50"/>
    </row>
    <row r="40" spans="2:19" ht="24.95" hidden="1" customHeight="1" outlineLevel="1">
      <c r="B40" s="78"/>
      <c r="C40" s="217"/>
      <c r="D40" s="218"/>
      <c r="E40" s="219"/>
      <c r="F40" s="219"/>
      <c r="G40" s="220"/>
      <c r="H40" s="220"/>
      <c r="I40" s="212"/>
      <c r="J40" s="213"/>
      <c r="K40" s="86"/>
      <c r="O40" s="50"/>
      <c r="P40" s="50"/>
      <c r="Q40" s="50"/>
      <c r="R40" s="50"/>
      <c r="S40" s="50"/>
    </row>
    <row r="41" spans="2:19" ht="15" customHeight="1" collapsed="1">
      <c r="B41" s="92"/>
      <c r="C41" s="93"/>
      <c r="D41" s="93"/>
      <c r="E41" s="93"/>
      <c r="F41" s="93"/>
      <c r="G41" s="93"/>
      <c r="H41" s="93"/>
      <c r="I41" s="93"/>
      <c r="J41" s="93"/>
      <c r="K41" s="94"/>
      <c r="M41" s="88"/>
      <c r="N41" s="88"/>
      <c r="O41" s="88"/>
      <c r="P41" s="88"/>
      <c r="Q41" s="88"/>
      <c r="R41" s="88"/>
      <c r="S41" s="88"/>
    </row>
    <row r="42" spans="2:19" ht="26.1" customHeight="1">
      <c r="B42" s="78"/>
      <c r="C42" s="95" t="s">
        <v>289</v>
      </c>
      <c r="D42" s="112" t="s">
        <v>130</v>
      </c>
      <c r="E42" s="58" t="s">
        <v>92</v>
      </c>
      <c r="F42" s="58" t="s">
        <v>39</v>
      </c>
      <c r="G42" s="59" t="s">
        <v>34</v>
      </c>
      <c r="H42" s="59" t="s">
        <v>69</v>
      </c>
      <c r="I42" s="60" t="s">
        <v>147</v>
      </c>
      <c r="J42" s="61" t="s">
        <v>44</v>
      </c>
      <c r="K42" s="86"/>
      <c r="M42" s="50"/>
      <c r="N42" s="50"/>
      <c r="O42" s="50"/>
      <c r="P42" s="50"/>
      <c r="Q42" s="50"/>
      <c r="R42" s="50"/>
      <c r="S42" s="50"/>
    </row>
    <row r="43" spans="2:19" ht="24.95" customHeight="1">
      <c r="B43" s="78"/>
      <c r="C43" s="71" t="str">
        <f>IF(LEN(E43)&gt;0,"2." &amp; COUNTA($E$43:E43),"")</f>
        <v>2.1</v>
      </c>
      <c r="D43" s="63"/>
      <c r="E43" s="70" t="s">
        <v>52</v>
      </c>
      <c r="F43" s="70"/>
      <c r="G43" s="55"/>
      <c r="H43" s="72" t="str">
        <f>IFERROR(IF(OR(LEN(E43)=0,LEN(INDEX( scale[], MATCH(G43,scalename,0),3))=0),"",INDEX( scale[], MATCH(G43,scalename,0),3)),"")</f>
        <v/>
      </c>
      <c r="I43" s="211">
        <f>SUM(H43:H48)</f>
        <v>0</v>
      </c>
      <c r="J43" s="213" t="str">
        <f>IFERROR(SUM(H43:H48)/(maxscore*(COUNT(H43:H48))),"")</f>
        <v/>
      </c>
      <c r="K43" s="86"/>
    </row>
    <row r="44" spans="2:19" ht="24.95" customHeight="1">
      <c r="B44" s="78"/>
      <c r="C44" s="71" t="str">
        <f>IF(LEN(E44)&gt;0,"2." &amp; COUNTA($E$43:E44),"")</f>
        <v>2.2</v>
      </c>
      <c r="D44" s="64"/>
      <c r="E44" s="70" t="s">
        <v>53</v>
      </c>
      <c r="F44" s="70"/>
      <c r="G44" s="55"/>
      <c r="H44" s="72" t="str">
        <f>IFERROR(IF(OR(LEN(E44)=0,LEN(INDEX( scale[], MATCH(G44,scalename,0),3))=0),"",INDEX( scale[], MATCH(G44,scalename,0),3)),"")</f>
        <v/>
      </c>
      <c r="I44" s="211"/>
      <c r="J44" s="213"/>
      <c r="K44" s="86"/>
    </row>
    <row r="45" spans="2:19" ht="24.95" customHeight="1">
      <c r="B45" s="78"/>
      <c r="C45" s="71" t="str">
        <f>IF(LEN(E45)&gt;0,"2." &amp; COUNTA($E$43:E45),"")</f>
        <v>2.3</v>
      </c>
      <c r="D45" s="64"/>
      <c r="E45" s="70" t="s">
        <v>54</v>
      </c>
      <c r="F45" s="70"/>
      <c r="G45" s="55"/>
      <c r="H45" s="72" t="str">
        <f>IFERROR(IF(OR(LEN(E45)=0,LEN(INDEX( scale[], MATCH(G45,scalename,0),3))=0),"",INDEX( scale[], MATCH(G45,scalename,0),3)),"")</f>
        <v/>
      </c>
      <c r="I45" s="211"/>
      <c r="J45" s="213"/>
      <c r="K45" s="86"/>
    </row>
    <row r="46" spans="2:19" ht="24.95" customHeight="1">
      <c r="B46" s="78"/>
      <c r="C46" s="71" t="str">
        <f>IF(LEN(E46)&gt;0,"2." &amp; COUNTA($E$43:E46),"")</f>
        <v>2.4</v>
      </c>
      <c r="D46" s="64"/>
      <c r="E46" s="70" t="s">
        <v>55</v>
      </c>
      <c r="F46" s="70"/>
      <c r="G46" s="55"/>
      <c r="H46" s="72" t="str">
        <f>IFERROR(IF(OR(LEN(E46)=0,LEN(INDEX( scale[], MATCH(G46,scalename,0),3))=0),"",INDEX( scale[], MATCH(G46,scalename,0),3)),"")</f>
        <v/>
      </c>
      <c r="I46" s="211"/>
      <c r="J46" s="213"/>
      <c r="K46" s="86"/>
    </row>
    <row r="47" spans="2:19" ht="24.95" customHeight="1">
      <c r="B47" s="78"/>
      <c r="C47" s="71" t="str">
        <f>IF(LEN(E47)&gt;0,"2." &amp; COUNTA($E$43:E47),"")</f>
        <v/>
      </c>
      <c r="D47" s="64"/>
      <c r="E47" s="70"/>
      <c r="F47" s="70"/>
      <c r="G47" s="55"/>
      <c r="H47" s="72" t="str">
        <f>IFERROR(IF(OR(LEN(E47)=0,LEN(INDEX( scale[], MATCH(G47,scalename,0),3))=0),"",INDEX( scale[], MATCH(G47,scalename,0),3)),"")</f>
        <v/>
      </c>
      <c r="I47" s="211"/>
      <c r="J47" s="213"/>
      <c r="K47" s="86"/>
    </row>
    <row r="48" spans="2:19" ht="24.95" customHeight="1">
      <c r="B48" s="78"/>
      <c r="C48" s="71" t="str">
        <f>IF(LEN(E48)&gt;0,"2." &amp; COUNTA($E$43:E48),"")</f>
        <v/>
      </c>
      <c r="D48" s="64"/>
      <c r="E48" s="70"/>
      <c r="F48" s="70"/>
      <c r="G48" s="55"/>
      <c r="H48" s="72" t="str">
        <f>IFERROR(IF(OR(LEN(E48)=0,LEN(INDEX( scale[], MATCH(G48,scalename,0),3))=0),"",INDEX( scale[], MATCH(G48,scalename,0),3)),"")</f>
        <v/>
      </c>
      <c r="I48" s="211"/>
      <c r="J48" s="213"/>
      <c r="K48" s="86"/>
    </row>
    <row r="49" spans="2:11" ht="24.95" customHeight="1">
      <c r="B49" s="78"/>
      <c r="C49" s="217"/>
      <c r="D49" s="218"/>
      <c r="E49" s="219"/>
      <c r="F49" s="219"/>
      <c r="G49" s="220"/>
      <c r="H49" s="220"/>
      <c r="I49" s="212"/>
      <c r="J49" s="213"/>
      <c r="K49" s="86"/>
    </row>
    <row r="50" spans="2:11" ht="24.95" customHeight="1">
      <c r="B50" s="78"/>
      <c r="C50" s="217"/>
      <c r="D50" s="218"/>
      <c r="E50" s="219"/>
      <c r="F50" s="219"/>
      <c r="G50" s="220"/>
      <c r="H50" s="220"/>
      <c r="I50" s="212"/>
      <c r="J50" s="213"/>
      <c r="K50" s="86"/>
    </row>
    <row r="51" spans="2:11" ht="24.95" hidden="1" customHeight="1" outlineLevel="1">
      <c r="B51" s="78"/>
      <c r="C51" s="217"/>
      <c r="D51" s="218"/>
      <c r="E51" s="219"/>
      <c r="F51" s="219"/>
      <c r="G51" s="220"/>
      <c r="H51" s="221"/>
      <c r="I51" s="212"/>
      <c r="J51" s="213"/>
      <c r="K51" s="86"/>
    </row>
    <row r="52" spans="2:11" ht="24.95" hidden="1" customHeight="1" outlineLevel="1">
      <c r="B52" s="78"/>
      <c r="C52" s="217"/>
      <c r="D52" s="218"/>
      <c r="E52" s="219"/>
      <c r="F52" s="219"/>
      <c r="G52" s="220"/>
      <c r="H52" s="221"/>
      <c r="I52" s="212"/>
      <c r="J52" s="213"/>
      <c r="K52" s="86"/>
    </row>
    <row r="53" spans="2:11" ht="24.95" hidden="1" customHeight="1" outlineLevel="1">
      <c r="B53" s="78"/>
      <c r="C53" s="217"/>
      <c r="D53" s="218"/>
      <c r="E53" s="219"/>
      <c r="F53" s="219"/>
      <c r="G53" s="220"/>
      <c r="H53" s="221"/>
      <c r="I53" s="212"/>
      <c r="J53" s="213"/>
      <c r="K53" s="86"/>
    </row>
    <row r="54" spans="2:11" ht="24.95" hidden="1" customHeight="1" outlineLevel="1">
      <c r="B54" s="78"/>
      <c r="C54" s="217"/>
      <c r="D54" s="218"/>
      <c r="E54" s="219"/>
      <c r="F54" s="219"/>
      <c r="G54" s="220"/>
      <c r="H54" s="221"/>
      <c r="I54" s="212"/>
      <c r="J54" s="213"/>
      <c r="K54" s="86"/>
    </row>
    <row r="55" spans="2:11" ht="24.95" hidden="1" customHeight="1" outlineLevel="1">
      <c r="B55" s="78"/>
      <c r="C55" s="217"/>
      <c r="D55" s="218"/>
      <c r="E55" s="219"/>
      <c r="F55" s="219"/>
      <c r="G55" s="220"/>
      <c r="H55" s="221"/>
      <c r="I55" s="212"/>
      <c r="J55" s="213"/>
      <c r="K55" s="86"/>
    </row>
    <row r="56" spans="2:11" ht="24.95" hidden="1" customHeight="1" outlineLevel="1">
      <c r="B56" s="78"/>
      <c r="C56" s="217"/>
      <c r="D56" s="218"/>
      <c r="E56" s="219"/>
      <c r="F56" s="219"/>
      <c r="G56" s="220"/>
      <c r="H56" s="221"/>
      <c r="I56" s="212"/>
      <c r="J56" s="213"/>
      <c r="K56" s="86"/>
    </row>
    <row r="57" spans="2:11" ht="24.95" hidden="1" customHeight="1" outlineLevel="1">
      <c r="B57" s="78"/>
      <c r="C57" s="217"/>
      <c r="D57" s="218"/>
      <c r="E57" s="219"/>
      <c r="F57" s="219"/>
      <c r="G57" s="220"/>
      <c r="H57" s="221"/>
      <c r="I57" s="212"/>
      <c r="J57" s="213"/>
      <c r="K57" s="86"/>
    </row>
    <row r="58" spans="2:11" ht="24.95" hidden="1" customHeight="1" outlineLevel="1">
      <c r="B58" s="78"/>
      <c r="C58" s="217"/>
      <c r="D58" s="218"/>
      <c r="E58" s="219"/>
      <c r="F58" s="219"/>
      <c r="G58" s="220"/>
      <c r="H58" s="221"/>
      <c r="I58" s="212"/>
      <c r="J58" s="213"/>
      <c r="K58" s="86"/>
    </row>
    <row r="59" spans="2:11" ht="24.95" hidden="1" customHeight="1" outlineLevel="1">
      <c r="B59" s="78"/>
      <c r="C59" s="217"/>
      <c r="D59" s="218"/>
      <c r="E59" s="219"/>
      <c r="F59" s="219"/>
      <c r="G59" s="220"/>
      <c r="H59" s="221"/>
      <c r="I59" s="212"/>
      <c r="J59" s="213"/>
      <c r="K59" s="86"/>
    </row>
    <row r="60" spans="2:11" ht="24.95" hidden="1" customHeight="1" outlineLevel="1">
      <c r="B60" s="78"/>
      <c r="C60" s="217"/>
      <c r="D60" s="218"/>
      <c r="E60" s="219"/>
      <c r="F60" s="219"/>
      <c r="G60" s="220"/>
      <c r="H60" s="221"/>
      <c r="I60" s="212"/>
      <c r="J60" s="213"/>
      <c r="K60" s="86"/>
    </row>
    <row r="61" spans="2:11" ht="24.95" hidden="1" customHeight="1" outlineLevel="1">
      <c r="B61" s="78"/>
      <c r="C61" s="217"/>
      <c r="D61" s="218"/>
      <c r="E61" s="219"/>
      <c r="F61" s="219"/>
      <c r="G61" s="220"/>
      <c r="H61" s="221"/>
      <c r="I61" s="212"/>
      <c r="J61" s="213"/>
      <c r="K61" s="86"/>
    </row>
    <row r="62" spans="2:11" ht="24.95" hidden="1" customHeight="1" outlineLevel="1">
      <c r="B62" s="78"/>
      <c r="C62" s="217"/>
      <c r="D62" s="218"/>
      <c r="E62" s="219"/>
      <c r="F62" s="219"/>
      <c r="G62" s="220"/>
      <c r="H62" s="221"/>
      <c r="I62" s="212"/>
      <c r="J62" s="213"/>
      <c r="K62" s="86"/>
    </row>
    <row r="63" spans="2:11" ht="24.95" hidden="1" customHeight="1" outlineLevel="1">
      <c r="B63" s="78"/>
      <c r="C63" s="217"/>
      <c r="D63" s="218"/>
      <c r="E63" s="219"/>
      <c r="F63" s="219"/>
      <c r="G63" s="220"/>
      <c r="H63" s="221"/>
      <c r="I63" s="212"/>
      <c r="J63" s="213"/>
      <c r="K63" s="86"/>
    </row>
    <row r="64" spans="2:11" ht="24.95" hidden="1" customHeight="1" outlineLevel="1">
      <c r="B64" s="78"/>
      <c r="C64" s="217"/>
      <c r="D64" s="218"/>
      <c r="E64" s="219"/>
      <c r="F64" s="219"/>
      <c r="G64" s="220"/>
      <c r="H64" s="221"/>
      <c r="I64" s="212"/>
      <c r="J64" s="213"/>
      <c r="K64" s="86"/>
    </row>
    <row r="65" spans="2:14" ht="24.95" hidden="1" customHeight="1" outlineLevel="1">
      <c r="B65" s="78"/>
      <c r="C65" s="217"/>
      <c r="D65" s="218"/>
      <c r="E65" s="219"/>
      <c r="F65" s="219"/>
      <c r="G65" s="220"/>
      <c r="H65" s="221"/>
      <c r="I65" s="212"/>
      <c r="J65" s="213"/>
      <c r="K65" s="86"/>
    </row>
    <row r="66" spans="2:14" ht="24.95" hidden="1" customHeight="1" outlineLevel="1">
      <c r="B66" s="78"/>
      <c r="C66" s="217"/>
      <c r="D66" s="218"/>
      <c r="E66" s="219"/>
      <c r="F66" s="219"/>
      <c r="G66" s="220"/>
      <c r="H66" s="221"/>
      <c r="I66" s="212"/>
      <c r="J66" s="213"/>
      <c r="K66" s="86"/>
    </row>
    <row r="67" spans="2:14" ht="24.95" hidden="1" customHeight="1" outlineLevel="1">
      <c r="B67" s="78"/>
      <c r="C67" s="217"/>
      <c r="D67" s="218"/>
      <c r="E67" s="219"/>
      <c r="F67" s="219"/>
      <c r="G67" s="220"/>
      <c r="H67" s="220"/>
      <c r="I67" s="212"/>
      <c r="J67" s="213"/>
      <c r="K67" s="86"/>
    </row>
    <row r="68" spans="2:14" ht="15" customHeight="1" collapsed="1">
      <c r="B68" s="92"/>
      <c r="C68" s="93"/>
      <c r="D68" s="93"/>
      <c r="E68" s="93"/>
      <c r="F68" s="93"/>
      <c r="G68" s="93"/>
      <c r="H68" s="93"/>
      <c r="I68" s="93"/>
      <c r="J68" s="93"/>
      <c r="K68" s="94"/>
    </row>
    <row r="69" spans="2:14" ht="26.1" customHeight="1">
      <c r="B69" s="78"/>
      <c r="C69" s="95" t="s">
        <v>290</v>
      </c>
      <c r="D69" s="112" t="s">
        <v>130</v>
      </c>
      <c r="E69" s="58" t="s">
        <v>92</v>
      </c>
      <c r="F69" s="58" t="s">
        <v>39</v>
      </c>
      <c r="G69" s="59" t="s">
        <v>34</v>
      </c>
      <c r="H69" s="59" t="s">
        <v>69</v>
      </c>
      <c r="I69" s="60" t="s">
        <v>147</v>
      </c>
      <c r="J69" s="61" t="s">
        <v>44</v>
      </c>
      <c r="K69" s="86"/>
    </row>
    <row r="70" spans="2:14" ht="24.95" customHeight="1">
      <c r="B70" s="78"/>
      <c r="C70" s="71" t="str">
        <f>IF(LEN(E70)&gt;0,"3." &amp; COUNTA($E$70:E70),"")</f>
        <v>3.1</v>
      </c>
      <c r="D70" s="63"/>
      <c r="E70" s="70" t="s">
        <v>56</v>
      </c>
      <c r="F70" s="70"/>
      <c r="G70" s="55"/>
      <c r="H70" s="72" t="str">
        <f>IFERROR(IF(OR(LEN(E70)=0,LEN(INDEX( scale[], MATCH(G70,scalename,0),3))=0),"",INDEX( scale[], MATCH(G70,scalename,0),3)),"")</f>
        <v/>
      </c>
      <c r="I70" s="211">
        <f>SUM(H70:H75)</f>
        <v>0</v>
      </c>
      <c r="J70" s="213" t="str">
        <f>IFERROR(SUM(H70:H75)/(maxscore*(COUNT(H70:H75))),"")</f>
        <v/>
      </c>
      <c r="K70" s="86"/>
    </row>
    <row r="71" spans="2:14" ht="24.95" customHeight="1">
      <c r="B71" s="78"/>
      <c r="C71" s="71" t="str">
        <f>IF(LEN(E71)&gt;0,"3." &amp; COUNTA($E$70:E71),"")</f>
        <v>3.2</v>
      </c>
      <c r="D71" s="64"/>
      <c r="E71" s="70" t="s">
        <v>57</v>
      </c>
      <c r="F71" s="70"/>
      <c r="G71" s="55"/>
      <c r="H71" s="72" t="str">
        <f>IFERROR(IF(OR(LEN(E71)=0,LEN(INDEX( scale[], MATCH(G71,scalename,0),3))=0),"",INDEX( scale[], MATCH(G71,scalename,0),3)),"")</f>
        <v/>
      </c>
      <c r="I71" s="211"/>
      <c r="J71" s="213"/>
      <c r="K71" s="86"/>
    </row>
    <row r="72" spans="2:14" ht="24.95" customHeight="1">
      <c r="B72" s="78"/>
      <c r="C72" s="71" t="str">
        <f>IF(LEN(E72)&gt;0,"3." &amp; COUNTA($E$70:E72),"")</f>
        <v>3.3</v>
      </c>
      <c r="D72" s="64"/>
      <c r="E72" s="70" t="s">
        <v>58</v>
      </c>
      <c r="F72" s="70"/>
      <c r="G72" s="55"/>
      <c r="H72" s="72" t="str">
        <f>IFERROR(IF(OR(LEN(E72)=0,LEN(INDEX( scale[], MATCH(G72,scalename,0),3))=0),"",INDEX( scale[], MATCH(G72,scalename,0),3)),"")</f>
        <v/>
      </c>
      <c r="I72" s="211"/>
      <c r="J72" s="213"/>
      <c r="K72" s="86"/>
    </row>
    <row r="73" spans="2:14" ht="24.95" customHeight="1">
      <c r="B73" s="78"/>
      <c r="C73" s="71" t="str">
        <f>IF(LEN(E73)&gt;0,"3." &amp; COUNTA($E$70:E73),"")</f>
        <v>3.4</v>
      </c>
      <c r="D73" s="64"/>
      <c r="E73" s="70" t="s">
        <v>59</v>
      </c>
      <c r="F73" s="70"/>
      <c r="G73" s="55"/>
      <c r="H73" s="72" t="str">
        <f>IFERROR(IF(OR(LEN(E73)=0,LEN(INDEX( scale[], MATCH(G73,scalename,0),3))=0),"",INDEX( scale[], MATCH(G73,scalename,0),3)),"")</f>
        <v/>
      </c>
      <c r="I73" s="211"/>
      <c r="J73" s="213"/>
      <c r="K73" s="86"/>
      <c r="L73" s="53"/>
      <c r="M73" s="53"/>
      <c r="N73" s="53"/>
    </row>
    <row r="74" spans="2:14" ht="24.95" customHeight="1">
      <c r="B74" s="78"/>
      <c r="C74" s="71" t="str">
        <f>IF(LEN(E74)&gt;0,"3." &amp; COUNTA($E$70:E74),"")</f>
        <v/>
      </c>
      <c r="D74" s="64"/>
      <c r="E74" s="70"/>
      <c r="F74" s="70"/>
      <c r="G74" s="55"/>
      <c r="H74" s="72" t="str">
        <f>IFERROR(IF(OR(LEN(E74)=0,LEN(INDEX( scale[], MATCH(G74,scalename,0),3))=0),"",INDEX( scale[], MATCH(G74,scalename,0),3)),"")</f>
        <v/>
      </c>
      <c r="I74" s="211"/>
      <c r="J74" s="213"/>
      <c r="K74" s="86"/>
    </row>
    <row r="75" spans="2:14" ht="24.95" customHeight="1">
      <c r="B75" s="78"/>
      <c r="C75" s="71" t="str">
        <f>IF(LEN(E75)&gt;0,"3." &amp; COUNTA($E$70:E75),"")</f>
        <v/>
      </c>
      <c r="D75" s="64"/>
      <c r="E75" s="70"/>
      <c r="F75" s="70"/>
      <c r="G75" s="55"/>
      <c r="H75" s="72" t="str">
        <f>IFERROR(IF(OR(LEN(E75)=0,LEN(INDEX( scale[], MATCH(G75,scalename,0),3))=0),"",INDEX( scale[], MATCH(G75,scalename,0),3)),"")</f>
        <v/>
      </c>
      <c r="I75" s="211"/>
      <c r="J75" s="213"/>
      <c r="K75" s="86"/>
    </row>
    <row r="76" spans="2:14" ht="24.95" customHeight="1">
      <c r="B76" s="78"/>
      <c r="C76" s="217"/>
      <c r="D76" s="218"/>
      <c r="E76" s="219"/>
      <c r="F76" s="219"/>
      <c r="G76" s="220"/>
      <c r="H76" s="220"/>
      <c r="I76" s="212"/>
      <c r="J76" s="213"/>
      <c r="K76" s="86"/>
    </row>
    <row r="77" spans="2:14" ht="24.95" customHeight="1">
      <c r="B77" s="78"/>
      <c r="C77" s="217"/>
      <c r="D77" s="218"/>
      <c r="E77" s="219"/>
      <c r="F77" s="219"/>
      <c r="G77" s="220"/>
      <c r="H77" s="220"/>
      <c r="I77" s="212"/>
      <c r="J77" s="213"/>
      <c r="K77" s="86"/>
    </row>
    <row r="78" spans="2:14" ht="24.95" hidden="1" customHeight="1" outlineLevel="1">
      <c r="B78" s="78"/>
      <c r="C78" s="217"/>
      <c r="D78" s="218"/>
      <c r="E78" s="219"/>
      <c r="F78" s="219"/>
      <c r="G78" s="220"/>
      <c r="H78" s="221"/>
      <c r="I78" s="212"/>
      <c r="J78" s="213"/>
      <c r="K78" s="86"/>
    </row>
    <row r="79" spans="2:14" ht="24.95" hidden="1" customHeight="1" outlineLevel="1">
      <c r="B79" s="78"/>
      <c r="C79" s="217"/>
      <c r="D79" s="218"/>
      <c r="E79" s="219"/>
      <c r="F79" s="219"/>
      <c r="G79" s="220"/>
      <c r="H79" s="221"/>
      <c r="I79" s="212"/>
      <c r="J79" s="213"/>
      <c r="K79" s="86"/>
    </row>
    <row r="80" spans="2:14" ht="24.95" hidden="1" customHeight="1" outlineLevel="1">
      <c r="B80" s="78"/>
      <c r="C80" s="217"/>
      <c r="D80" s="218"/>
      <c r="E80" s="219"/>
      <c r="F80" s="219"/>
      <c r="G80" s="220"/>
      <c r="H80" s="221"/>
      <c r="I80" s="212"/>
      <c r="J80" s="213"/>
      <c r="K80" s="86"/>
    </row>
    <row r="81" spans="2:11" ht="24.95" hidden="1" customHeight="1" outlineLevel="1">
      <c r="B81" s="78"/>
      <c r="C81" s="217"/>
      <c r="D81" s="218"/>
      <c r="E81" s="219"/>
      <c r="F81" s="219"/>
      <c r="G81" s="220"/>
      <c r="H81" s="221"/>
      <c r="I81" s="212"/>
      <c r="J81" s="213"/>
      <c r="K81" s="86"/>
    </row>
    <row r="82" spans="2:11" ht="24.95" hidden="1" customHeight="1" outlineLevel="1">
      <c r="B82" s="78"/>
      <c r="C82" s="217"/>
      <c r="D82" s="218"/>
      <c r="E82" s="219"/>
      <c r="F82" s="219"/>
      <c r="G82" s="220"/>
      <c r="H82" s="221"/>
      <c r="I82" s="212"/>
      <c r="J82" s="213"/>
      <c r="K82" s="86"/>
    </row>
    <row r="83" spans="2:11" ht="24.95" hidden="1" customHeight="1" outlineLevel="1">
      <c r="B83" s="78"/>
      <c r="C83" s="217"/>
      <c r="D83" s="218"/>
      <c r="E83" s="219"/>
      <c r="F83" s="219"/>
      <c r="G83" s="220"/>
      <c r="H83" s="221"/>
      <c r="I83" s="212"/>
      <c r="J83" s="213"/>
      <c r="K83" s="86"/>
    </row>
    <row r="84" spans="2:11" ht="24.95" hidden="1" customHeight="1" outlineLevel="1">
      <c r="B84" s="78"/>
      <c r="C84" s="217"/>
      <c r="D84" s="218"/>
      <c r="E84" s="219"/>
      <c r="F84" s="219"/>
      <c r="G84" s="220"/>
      <c r="H84" s="221"/>
      <c r="I84" s="212"/>
      <c r="J84" s="213"/>
      <c r="K84" s="86"/>
    </row>
    <row r="85" spans="2:11" ht="24.95" hidden="1" customHeight="1" outlineLevel="1">
      <c r="B85" s="78"/>
      <c r="C85" s="217"/>
      <c r="D85" s="218"/>
      <c r="E85" s="219"/>
      <c r="F85" s="219"/>
      <c r="G85" s="220"/>
      <c r="H85" s="221"/>
      <c r="I85" s="212"/>
      <c r="J85" s="213"/>
      <c r="K85" s="86"/>
    </row>
    <row r="86" spans="2:11" ht="24.95" hidden="1" customHeight="1" outlineLevel="1">
      <c r="B86" s="78"/>
      <c r="C86" s="217"/>
      <c r="D86" s="218"/>
      <c r="E86" s="219"/>
      <c r="F86" s="219"/>
      <c r="G86" s="220"/>
      <c r="H86" s="221"/>
      <c r="I86" s="212"/>
      <c r="J86" s="213"/>
      <c r="K86" s="86"/>
    </row>
    <row r="87" spans="2:11" ht="24.95" hidden="1" customHeight="1" outlineLevel="1">
      <c r="B87" s="78"/>
      <c r="C87" s="217"/>
      <c r="D87" s="218"/>
      <c r="E87" s="219"/>
      <c r="F87" s="219"/>
      <c r="G87" s="220"/>
      <c r="H87" s="221"/>
      <c r="I87" s="212"/>
      <c r="J87" s="213"/>
      <c r="K87" s="86"/>
    </row>
    <row r="88" spans="2:11" ht="24.95" hidden="1" customHeight="1" outlineLevel="1">
      <c r="B88" s="78"/>
      <c r="C88" s="217"/>
      <c r="D88" s="218"/>
      <c r="E88" s="219"/>
      <c r="F88" s="219"/>
      <c r="G88" s="220"/>
      <c r="H88" s="221"/>
      <c r="I88" s="212"/>
      <c r="J88" s="213"/>
      <c r="K88" s="86"/>
    </row>
    <row r="89" spans="2:11" ht="24.95" hidden="1" customHeight="1" outlineLevel="1">
      <c r="B89" s="78"/>
      <c r="C89" s="217"/>
      <c r="D89" s="218"/>
      <c r="E89" s="219"/>
      <c r="F89" s="219"/>
      <c r="G89" s="220"/>
      <c r="H89" s="221"/>
      <c r="I89" s="212"/>
      <c r="J89" s="213"/>
      <c r="K89" s="86"/>
    </row>
    <row r="90" spans="2:11" ht="24.95" hidden="1" customHeight="1" outlineLevel="1">
      <c r="B90" s="78"/>
      <c r="C90" s="217"/>
      <c r="D90" s="218"/>
      <c r="E90" s="219"/>
      <c r="F90" s="219"/>
      <c r="G90" s="220"/>
      <c r="H90" s="221"/>
      <c r="I90" s="212"/>
      <c r="J90" s="213"/>
      <c r="K90" s="86"/>
    </row>
    <row r="91" spans="2:11" ht="24.95" hidden="1" customHeight="1" outlineLevel="1">
      <c r="B91" s="78"/>
      <c r="C91" s="217"/>
      <c r="D91" s="218"/>
      <c r="E91" s="219"/>
      <c r="F91" s="219"/>
      <c r="G91" s="220"/>
      <c r="H91" s="221"/>
      <c r="I91" s="212"/>
      <c r="J91" s="213"/>
      <c r="K91" s="86"/>
    </row>
    <row r="92" spans="2:11" ht="24.95" hidden="1" customHeight="1" outlineLevel="1">
      <c r="B92" s="78"/>
      <c r="C92" s="217"/>
      <c r="D92" s="218"/>
      <c r="E92" s="219"/>
      <c r="F92" s="219"/>
      <c r="G92" s="220"/>
      <c r="H92" s="221"/>
      <c r="I92" s="212"/>
      <c r="J92" s="213"/>
      <c r="K92" s="86"/>
    </row>
    <row r="93" spans="2:11" ht="24.95" hidden="1" customHeight="1" outlineLevel="1">
      <c r="B93" s="78"/>
      <c r="C93" s="217"/>
      <c r="D93" s="218"/>
      <c r="E93" s="219"/>
      <c r="F93" s="219"/>
      <c r="G93" s="220"/>
      <c r="H93" s="221"/>
      <c r="I93" s="212"/>
      <c r="J93" s="213"/>
      <c r="K93" s="86"/>
    </row>
    <row r="94" spans="2:11" ht="24.95" hidden="1" customHeight="1" outlineLevel="1">
      <c r="B94" s="78"/>
      <c r="C94" s="217"/>
      <c r="D94" s="218"/>
      <c r="E94" s="219"/>
      <c r="F94" s="219"/>
      <c r="G94" s="220"/>
      <c r="H94" s="220"/>
      <c r="I94" s="212"/>
      <c r="J94" s="213"/>
      <c r="K94" s="86"/>
    </row>
    <row r="95" spans="2:11" ht="15" customHeight="1" collapsed="1">
      <c r="B95" s="92"/>
      <c r="C95" s="93"/>
      <c r="D95" s="93"/>
      <c r="E95" s="93"/>
      <c r="F95" s="93"/>
      <c r="G95" s="93"/>
      <c r="H95" s="93"/>
      <c r="I95" s="93"/>
      <c r="J95" s="93"/>
      <c r="K95" s="94"/>
    </row>
    <row r="96" spans="2:11" ht="26.1" customHeight="1">
      <c r="B96" s="78"/>
      <c r="C96" s="198" t="s">
        <v>291</v>
      </c>
      <c r="D96" s="112" t="s">
        <v>130</v>
      </c>
      <c r="E96" s="58" t="s">
        <v>92</v>
      </c>
      <c r="F96" s="58" t="s">
        <v>39</v>
      </c>
      <c r="G96" s="59" t="s">
        <v>34</v>
      </c>
      <c r="H96" s="59" t="s">
        <v>69</v>
      </c>
      <c r="I96" s="60" t="s">
        <v>147</v>
      </c>
      <c r="J96" s="61" t="s">
        <v>44</v>
      </c>
      <c r="K96" s="86"/>
    </row>
    <row r="97" spans="2:11" ht="24.95" customHeight="1">
      <c r="B97" s="78"/>
      <c r="C97" s="71" t="str">
        <f>IF(LEN(E97)&gt;0,"4." &amp; COUNTA($E$97:E97),"")</f>
        <v>4.1</v>
      </c>
      <c r="D97" s="63"/>
      <c r="E97" s="70" t="s">
        <v>60</v>
      </c>
      <c r="F97" s="70"/>
      <c r="G97" s="55"/>
      <c r="H97" s="72" t="str">
        <f>IFERROR(IF(OR(LEN(E97)=0,LEN(INDEX( scale[], MATCH(G97,scalename,0),3))=0),"",INDEX( scale[], MATCH(G97,scalename,0),3)),"")</f>
        <v/>
      </c>
      <c r="I97" s="211">
        <f>SUM(H97:H102)</f>
        <v>0</v>
      </c>
      <c r="J97" s="213" t="str">
        <f>IFERROR(SUM(H97:H102)/(maxscore*(COUNT(H97:H102))),"")</f>
        <v/>
      </c>
      <c r="K97" s="86"/>
    </row>
    <row r="98" spans="2:11" ht="24.95" customHeight="1">
      <c r="B98" s="78"/>
      <c r="C98" s="71" t="str">
        <f>IF(LEN(E98)&gt;0,"4." &amp; COUNTA($E$97:E98),"")</f>
        <v>4.2</v>
      </c>
      <c r="D98" s="64"/>
      <c r="E98" s="70" t="s">
        <v>61</v>
      </c>
      <c r="F98" s="70"/>
      <c r="G98" s="55"/>
      <c r="H98" s="72" t="str">
        <f>IFERROR(IF(OR(LEN(E98)=0,LEN(INDEX( scale[], MATCH(G98,scalename,0),3))=0),"",INDEX( scale[], MATCH(G98,scalename,0),3)),"")</f>
        <v/>
      </c>
      <c r="I98" s="211"/>
      <c r="J98" s="213"/>
      <c r="K98" s="86"/>
    </row>
    <row r="99" spans="2:11" ht="24.95" customHeight="1">
      <c r="B99" s="78"/>
      <c r="C99" s="71" t="str">
        <f>IF(LEN(E99)&gt;0,"4." &amp; COUNTA($E$97:E99),"")</f>
        <v>4.3</v>
      </c>
      <c r="D99" s="64"/>
      <c r="E99" s="70" t="s">
        <v>62</v>
      </c>
      <c r="F99" s="70"/>
      <c r="G99" s="55"/>
      <c r="H99" s="72" t="str">
        <f>IFERROR(IF(OR(LEN(E99)=0,LEN(INDEX( scale[], MATCH(G99,scalename,0),3))=0),"",INDEX( scale[], MATCH(G99,scalename,0),3)),"")</f>
        <v/>
      </c>
      <c r="I99" s="211"/>
      <c r="J99" s="213"/>
      <c r="K99" s="86"/>
    </row>
    <row r="100" spans="2:11" ht="24.95" customHeight="1">
      <c r="B100" s="78"/>
      <c r="C100" s="71" t="str">
        <f>IF(LEN(E100)&gt;0,"4." &amp; COUNTA($E$97:E100),"")</f>
        <v>4.4</v>
      </c>
      <c r="D100" s="64"/>
      <c r="E100" s="70" t="s">
        <v>63</v>
      </c>
      <c r="F100" s="70"/>
      <c r="G100" s="55"/>
      <c r="H100" s="72" t="str">
        <f>IFERROR(IF(OR(LEN(E100)=0,LEN(INDEX( scale[], MATCH(G100,scalename,0),3))=0),"",INDEX( scale[], MATCH(G100,scalename,0),3)),"")</f>
        <v/>
      </c>
      <c r="I100" s="211"/>
      <c r="J100" s="213"/>
      <c r="K100" s="86"/>
    </row>
    <row r="101" spans="2:11" ht="24.95" customHeight="1">
      <c r="B101" s="78"/>
      <c r="C101" s="71" t="str">
        <f>IF(LEN(E101)&gt;0,"4." &amp; COUNTA($E$97:E101),"")</f>
        <v/>
      </c>
      <c r="D101" s="64"/>
      <c r="E101" s="70"/>
      <c r="F101" s="70"/>
      <c r="G101" s="55"/>
      <c r="H101" s="72" t="str">
        <f>IFERROR(IF(OR(LEN(E101)=0,LEN(INDEX( scale[], MATCH(G101,scalename,0),3))=0),"",INDEX( scale[], MATCH(G101,scalename,0),3)),"")</f>
        <v/>
      </c>
      <c r="I101" s="211"/>
      <c r="J101" s="213"/>
      <c r="K101" s="86"/>
    </row>
    <row r="102" spans="2:11" ht="24.95" customHeight="1">
      <c r="B102" s="78"/>
      <c r="C102" s="71" t="str">
        <f>IF(LEN(E102)&gt;0,"4." &amp; COUNTA($E$97:E102),"")</f>
        <v/>
      </c>
      <c r="D102" s="64"/>
      <c r="E102" s="70"/>
      <c r="F102" s="70"/>
      <c r="G102" s="55"/>
      <c r="H102" s="72" t="str">
        <f>IFERROR(IF(OR(LEN(E102)=0,LEN(INDEX( scale[], MATCH(G102,scalename,0),3))=0),"",INDEX( scale[], MATCH(G102,scalename,0),3)),"")</f>
        <v/>
      </c>
      <c r="I102" s="211"/>
      <c r="J102" s="213"/>
      <c r="K102" s="86"/>
    </row>
    <row r="103" spans="2:11" ht="24.95" customHeight="1">
      <c r="B103" s="78"/>
      <c r="C103" s="217"/>
      <c r="D103" s="218"/>
      <c r="E103" s="219"/>
      <c r="F103" s="219"/>
      <c r="G103" s="220"/>
      <c r="H103" s="220"/>
      <c r="I103" s="212"/>
      <c r="J103" s="213"/>
      <c r="K103" s="86"/>
    </row>
    <row r="104" spans="2:11" ht="24.95" customHeight="1">
      <c r="B104" s="78"/>
      <c r="C104" s="217"/>
      <c r="D104" s="218"/>
      <c r="E104" s="219"/>
      <c r="F104" s="219"/>
      <c r="G104" s="220"/>
      <c r="H104" s="220"/>
      <c r="I104" s="212"/>
      <c r="J104" s="213"/>
      <c r="K104" s="86"/>
    </row>
    <row r="105" spans="2:11" ht="24.95" hidden="1" customHeight="1" outlineLevel="1">
      <c r="B105" s="78"/>
      <c r="C105" s="217"/>
      <c r="D105" s="218"/>
      <c r="E105" s="219"/>
      <c r="F105" s="219"/>
      <c r="G105" s="220"/>
      <c r="H105" s="221"/>
      <c r="I105" s="212"/>
      <c r="J105" s="213"/>
      <c r="K105" s="86"/>
    </row>
    <row r="106" spans="2:11" ht="24.95" hidden="1" customHeight="1" outlineLevel="1">
      <c r="B106" s="78"/>
      <c r="C106" s="217"/>
      <c r="D106" s="218"/>
      <c r="E106" s="219"/>
      <c r="F106" s="219"/>
      <c r="G106" s="220"/>
      <c r="H106" s="221"/>
      <c r="I106" s="212"/>
      <c r="J106" s="213"/>
      <c r="K106" s="86"/>
    </row>
    <row r="107" spans="2:11" ht="24.95" hidden="1" customHeight="1" outlineLevel="1">
      <c r="B107" s="78"/>
      <c r="C107" s="217"/>
      <c r="D107" s="218"/>
      <c r="E107" s="219"/>
      <c r="F107" s="219"/>
      <c r="G107" s="220"/>
      <c r="H107" s="221"/>
      <c r="I107" s="212"/>
      <c r="J107" s="213"/>
      <c r="K107" s="86"/>
    </row>
    <row r="108" spans="2:11" ht="24.95" hidden="1" customHeight="1" outlineLevel="1">
      <c r="B108" s="78"/>
      <c r="C108" s="217"/>
      <c r="D108" s="218"/>
      <c r="E108" s="219"/>
      <c r="F108" s="219"/>
      <c r="G108" s="220"/>
      <c r="H108" s="221"/>
      <c r="I108" s="212"/>
      <c r="J108" s="213"/>
      <c r="K108" s="86"/>
    </row>
    <row r="109" spans="2:11" ht="24.95" hidden="1" customHeight="1" outlineLevel="1">
      <c r="B109" s="78"/>
      <c r="C109" s="217"/>
      <c r="D109" s="218"/>
      <c r="E109" s="219"/>
      <c r="F109" s="219"/>
      <c r="G109" s="220"/>
      <c r="H109" s="221"/>
      <c r="I109" s="212"/>
      <c r="J109" s="213"/>
      <c r="K109" s="86"/>
    </row>
    <row r="110" spans="2:11" ht="24.95" hidden="1" customHeight="1" outlineLevel="1">
      <c r="B110" s="78"/>
      <c r="C110" s="217"/>
      <c r="D110" s="218"/>
      <c r="E110" s="219"/>
      <c r="F110" s="219"/>
      <c r="G110" s="220"/>
      <c r="H110" s="221"/>
      <c r="I110" s="212"/>
      <c r="J110" s="213"/>
      <c r="K110" s="86"/>
    </row>
    <row r="111" spans="2:11" ht="24.95" hidden="1" customHeight="1" outlineLevel="1">
      <c r="B111" s="78"/>
      <c r="C111" s="217"/>
      <c r="D111" s="218"/>
      <c r="E111" s="219"/>
      <c r="F111" s="219"/>
      <c r="G111" s="220"/>
      <c r="H111" s="221"/>
      <c r="I111" s="212"/>
      <c r="J111" s="213"/>
      <c r="K111" s="86"/>
    </row>
    <row r="112" spans="2:11" ht="24.95" hidden="1" customHeight="1" outlineLevel="1">
      <c r="B112" s="78"/>
      <c r="C112" s="217"/>
      <c r="D112" s="218"/>
      <c r="E112" s="219"/>
      <c r="F112" s="219"/>
      <c r="G112" s="220"/>
      <c r="H112" s="221"/>
      <c r="I112" s="212"/>
      <c r="J112" s="213"/>
      <c r="K112" s="86"/>
    </row>
    <row r="113" spans="1:12" ht="24.95" hidden="1" customHeight="1" outlineLevel="1">
      <c r="B113" s="78"/>
      <c r="C113" s="217"/>
      <c r="D113" s="218"/>
      <c r="E113" s="219"/>
      <c r="F113" s="219"/>
      <c r="G113" s="220"/>
      <c r="H113" s="221"/>
      <c r="I113" s="212"/>
      <c r="J113" s="213"/>
      <c r="K113" s="86"/>
    </row>
    <row r="114" spans="1:12" ht="24.95" hidden="1" customHeight="1" outlineLevel="1">
      <c r="B114" s="78"/>
      <c r="C114" s="217"/>
      <c r="D114" s="218"/>
      <c r="E114" s="219"/>
      <c r="F114" s="219"/>
      <c r="G114" s="220"/>
      <c r="H114" s="221"/>
      <c r="I114" s="212"/>
      <c r="J114" s="213"/>
      <c r="K114" s="86"/>
    </row>
    <row r="115" spans="1:12" ht="24.95" hidden="1" customHeight="1" outlineLevel="1">
      <c r="B115" s="78"/>
      <c r="C115" s="217"/>
      <c r="D115" s="218"/>
      <c r="E115" s="219"/>
      <c r="F115" s="219"/>
      <c r="G115" s="220"/>
      <c r="H115" s="221"/>
      <c r="I115" s="212"/>
      <c r="J115" s="213"/>
      <c r="K115" s="86"/>
    </row>
    <row r="116" spans="1:12" ht="24.95" hidden="1" customHeight="1" outlineLevel="1">
      <c r="B116" s="78"/>
      <c r="C116" s="217"/>
      <c r="D116" s="218"/>
      <c r="E116" s="219"/>
      <c r="F116" s="219"/>
      <c r="G116" s="220"/>
      <c r="H116" s="221"/>
      <c r="I116" s="212"/>
      <c r="J116" s="213"/>
      <c r="K116" s="86"/>
    </row>
    <row r="117" spans="1:12" ht="24.95" hidden="1" customHeight="1" outlineLevel="1">
      <c r="B117" s="78"/>
      <c r="C117" s="217"/>
      <c r="D117" s="218"/>
      <c r="E117" s="219"/>
      <c r="F117" s="219"/>
      <c r="G117" s="220"/>
      <c r="H117" s="221"/>
      <c r="I117" s="212"/>
      <c r="J117" s="213"/>
      <c r="K117" s="86"/>
    </row>
    <row r="118" spans="1:12" ht="24.95" hidden="1" customHeight="1" outlineLevel="1">
      <c r="B118" s="78"/>
      <c r="C118" s="217"/>
      <c r="D118" s="218"/>
      <c r="E118" s="219"/>
      <c r="F118" s="219"/>
      <c r="G118" s="220"/>
      <c r="H118" s="221"/>
      <c r="I118" s="212"/>
      <c r="J118" s="213"/>
      <c r="K118" s="86"/>
    </row>
    <row r="119" spans="1:12" ht="24.95" hidden="1" customHeight="1" outlineLevel="1">
      <c r="B119" s="78"/>
      <c r="C119" s="217"/>
      <c r="D119" s="218"/>
      <c r="E119" s="219"/>
      <c r="F119" s="219"/>
      <c r="G119" s="220"/>
      <c r="H119" s="221"/>
      <c r="I119" s="212"/>
      <c r="J119" s="213"/>
      <c r="K119" s="86"/>
    </row>
    <row r="120" spans="1:12" ht="24.95" hidden="1" customHeight="1" outlineLevel="1">
      <c r="B120" s="78"/>
      <c r="C120" s="217"/>
      <c r="D120" s="218"/>
      <c r="E120" s="219"/>
      <c r="F120" s="219"/>
      <c r="G120" s="220"/>
      <c r="H120" s="221"/>
      <c r="I120" s="212"/>
      <c r="J120" s="213"/>
      <c r="K120" s="86"/>
    </row>
    <row r="121" spans="1:12" ht="24.95" hidden="1" customHeight="1" outlineLevel="1">
      <c r="B121" s="78"/>
      <c r="C121" s="217"/>
      <c r="D121" s="218"/>
      <c r="E121" s="219"/>
      <c r="F121" s="219"/>
      <c r="G121" s="220"/>
      <c r="H121" s="220"/>
      <c r="I121" s="212"/>
      <c r="J121" s="213"/>
      <c r="K121" s="86"/>
    </row>
    <row r="122" spans="1:12" ht="15" customHeight="1" collapsed="1">
      <c r="B122" s="92"/>
      <c r="C122" s="93"/>
      <c r="D122" s="93"/>
      <c r="E122" s="93"/>
      <c r="F122" s="93"/>
      <c r="G122" s="93"/>
      <c r="H122" s="93"/>
      <c r="I122" s="93"/>
      <c r="J122" s="93"/>
      <c r="K122" s="94"/>
    </row>
    <row r="123" spans="1:12" ht="26.1" customHeight="1">
      <c r="B123" s="78"/>
      <c r="C123" s="95" t="s">
        <v>292</v>
      </c>
      <c r="D123" s="62" t="s">
        <v>130</v>
      </c>
      <c r="E123" s="58" t="s">
        <v>92</v>
      </c>
      <c r="F123" s="58" t="s">
        <v>39</v>
      </c>
      <c r="G123" s="59" t="s">
        <v>34</v>
      </c>
      <c r="H123" s="59" t="s">
        <v>69</v>
      </c>
      <c r="I123" s="60" t="s">
        <v>147</v>
      </c>
      <c r="J123" s="61" t="s">
        <v>44</v>
      </c>
      <c r="K123" s="86"/>
    </row>
    <row r="124" spans="1:12" ht="24.95" customHeight="1">
      <c r="B124" s="78"/>
      <c r="C124" s="71" t="str">
        <f>IF(LEN(E124)&gt;0,"5." &amp; COUNTA($E$124:E124),"")</f>
        <v>5.1</v>
      </c>
      <c r="D124" s="63"/>
      <c r="E124" s="70" t="s">
        <v>64</v>
      </c>
      <c r="F124" s="70"/>
      <c r="G124" s="55"/>
      <c r="H124" s="72" t="str">
        <f>IFERROR(IF(OR(LEN(E124)=0,LEN(INDEX( scale[], MATCH(G124,scalename,0),3))=0),"",INDEX( scale[], MATCH(G124,scalename,0),3)),"")</f>
        <v/>
      </c>
      <c r="I124" s="211">
        <f>SUM(H124:H129)</f>
        <v>0</v>
      </c>
      <c r="J124" s="213" t="str">
        <f>IFERROR(SUM(H124:H129)/(maxscore*(COUNT(H124:H129))),"")</f>
        <v/>
      </c>
      <c r="K124" s="86"/>
    </row>
    <row r="125" spans="1:12" ht="24.95" customHeight="1">
      <c r="B125" s="78"/>
      <c r="C125" s="71" t="str">
        <f>IF(LEN(E125)&gt;0,"5." &amp; COUNTA($E$124:E125),"")</f>
        <v>5.2</v>
      </c>
      <c r="D125" s="64"/>
      <c r="E125" s="70" t="s">
        <v>65</v>
      </c>
      <c r="F125" s="70"/>
      <c r="G125" s="55"/>
      <c r="H125" s="72" t="str">
        <f>IFERROR(IF(OR(LEN(E125)=0,LEN(INDEX( scale[], MATCH(G125,scalename,0),3))=0),"",INDEX( scale[], MATCH(G125,scalename,0),3)),"")</f>
        <v/>
      </c>
      <c r="I125" s="211"/>
      <c r="J125" s="213"/>
      <c r="K125" s="86"/>
    </row>
    <row r="126" spans="1:12" ht="24.95" customHeight="1">
      <c r="B126" s="78"/>
      <c r="C126" s="71" t="str">
        <f>IF(LEN(E126)&gt;0,"5." &amp; COUNTA($E$124:E126),"")</f>
        <v>5.3</v>
      </c>
      <c r="D126" s="64"/>
      <c r="E126" s="70" t="s">
        <v>66</v>
      </c>
      <c r="F126" s="70"/>
      <c r="G126" s="55"/>
      <c r="H126" s="72" t="str">
        <f>IFERROR(IF(OR(LEN(E126)=0,LEN(INDEX( scale[], MATCH(G126,scalename,0),3))=0),"",INDEX( scale[], MATCH(G126,scalename,0),3)),"")</f>
        <v/>
      </c>
      <c r="I126" s="211"/>
      <c r="J126" s="213"/>
      <c r="K126" s="86"/>
    </row>
    <row r="127" spans="1:12" ht="24.95" customHeight="1">
      <c r="B127" s="78"/>
      <c r="C127" s="71" t="str">
        <f>IF(LEN(E127)&gt;0,"5." &amp; COUNTA($E$124:E127),"")</f>
        <v>5.4</v>
      </c>
      <c r="D127" s="64"/>
      <c r="E127" s="70" t="s">
        <v>67</v>
      </c>
      <c r="F127" s="70"/>
      <c r="G127" s="55"/>
      <c r="H127" s="72" t="str">
        <f>IFERROR(IF(OR(LEN(E127)=0,LEN(INDEX( scale[], MATCH(G127,scalename,0),3))=0),"",INDEX( scale[], MATCH(G127,scalename,0),3)),"")</f>
        <v/>
      </c>
      <c r="I127" s="211"/>
      <c r="J127" s="213"/>
      <c r="K127" s="86"/>
    </row>
    <row r="128" spans="1:12" ht="24.95" customHeight="1">
      <c r="A128" s="50"/>
      <c r="B128" s="80"/>
      <c r="C128" s="71" t="str">
        <f>IF(LEN(E128)&gt;0,"5." &amp; COUNTA($E$124:E128),"")</f>
        <v/>
      </c>
      <c r="D128" s="64"/>
      <c r="E128" s="70"/>
      <c r="F128" s="70"/>
      <c r="G128" s="55"/>
      <c r="H128" s="72" t="str">
        <f>IFERROR(IF(OR(LEN(E128)=0,LEN(INDEX( scale[], MATCH(G128,scalename,0),3))=0),"",INDEX( scale[], MATCH(G128,scalename,0),3)),"")</f>
        <v/>
      </c>
      <c r="I128" s="211"/>
      <c r="J128" s="213"/>
      <c r="K128" s="86"/>
      <c r="L128" s="50"/>
    </row>
    <row r="129" spans="1:12" ht="24.95" customHeight="1">
      <c r="A129" s="50"/>
      <c r="B129" s="80"/>
      <c r="C129" s="71" t="str">
        <f>IF(LEN(E129)&gt;0,"5." &amp; COUNTA($E$124:E129),"")</f>
        <v/>
      </c>
      <c r="D129" s="64"/>
      <c r="E129" s="70"/>
      <c r="F129" s="70"/>
      <c r="G129" s="55"/>
      <c r="H129" s="72" t="str">
        <f>IFERROR(IF(OR(LEN(E129)=0,LEN(INDEX( scale[], MATCH(G129,scalename,0),3))=0),"",INDEX( scale[], MATCH(G129,scalename,0),3)),"")</f>
        <v/>
      </c>
      <c r="I129" s="211"/>
      <c r="J129" s="213"/>
      <c r="K129" s="86"/>
      <c r="L129" s="50"/>
    </row>
    <row r="130" spans="1:12" ht="24.95" customHeight="1">
      <c r="A130" s="50"/>
      <c r="B130" s="80"/>
      <c r="C130" s="217"/>
      <c r="D130" s="218"/>
      <c r="E130" s="219"/>
      <c r="F130" s="219"/>
      <c r="G130" s="220"/>
      <c r="H130" s="220"/>
      <c r="I130" s="212"/>
      <c r="J130" s="213"/>
      <c r="K130" s="86"/>
      <c r="L130" s="50"/>
    </row>
    <row r="131" spans="1:12" ht="24.95" customHeight="1">
      <c r="A131" s="50"/>
      <c r="B131" s="80"/>
      <c r="C131" s="217"/>
      <c r="D131" s="218"/>
      <c r="E131" s="219"/>
      <c r="F131" s="219"/>
      <c r="G131" s="220"/>
      <c r="H131" s="220"/>
      <c r="I131" s="212"/>
      <c r="J131" s="213"/>
      <c r="K131" s="86"/>
      <c r="L131" s="50"/>
    </row>
    <row r="132" spans="1:12" ht="24.95" hidden="1" customHeight="1" outlineLevel="1">
      <c r="A132" s="50"/>
      <c r="B132" s="80"/>
      <c r="C132" s="217"/>
      <c r="D132" s="218"/>
      <c r="E132" s="219"/>
      <c r="F132" s="219"/>
      <c r="G132" s="220"/>
      <c r="H132" s="221"/>
      <c r="I132" s="212"/>
      <c r="J132" s="213"/>
      <c r="K132" s="86"/>
      <c r="L132" s="50"/>
    </row>
    <row r="133" spans="1:12" ht="24.95" hidden="1" customHeight="1" outlineLevel="1">
      <c r="A133" s="50"/>
      <c r="B133" s="80"/>
      <c r="C133" s="217"/>
      <c r="D133" s="218"/>
      <c r="E133" s="219"/>
      <c r="F133" s="219"/>
      <c r="G133" s="220"/>
      <c r="H133" s="221"/>
      <c r="I133" s="212"/>
      <c r="J133" s="213"/>
      <c r="K133" s="86"/>
      <c r="L133" s="50"/>
    </row>
    <row r="134" spans="1:12" ht="24.95" hidden="1" customHeight="1" outlineLevel="1">
      <c r="A134" s="50"/>
      <c r="B134" s="80"/>
      <c r="C134" s="217"/>
      <c r="D134" s="218"/>
      <c r="E134" s="219"/>
      <c r="F134" s="219"/>
      <c r="G134" s="220"/>
      <c r="H134" s="221"/>
      <c r="I134" s="212"/>
      <c r="J134" s="213"/>
      <c r="K134" s="86"/>
      <c r="L134" s="50"/>
    </row>
    <row r="135" spans="1:12" ht="24.95" hidden="1" customHeight="1" outlineLevel="1">
      <c r="A135" s="50"/>
      <c r="B135" s="80"/>
      <c r="C135" s="217"/>
      <c r="D135" s="218"/>
      <c r="E135" s="219"/>
      <c r="F135" s="219"/>
      <c r="G135" s="220"/>
      <c r="H135" s="221"/>
      <c r="I135" s="212"/>
      <c r="J135" s="213"/>
      <c r="K135" s="86"/>
      <c r="L135" s="50"/>
    </row>
    <row r="136" spans="1:12" ht="24.95" hidden="1" customHeight="1" outlineLevel="1">
      <c r="A136" s="50"/>
      <c r="B136" s="80"/>
      <c r="C136" s="217"/>
      <c r="D136" s="218"/>
      <c r="E136" s="219"/>
      <c r="F136" s="219"/>
      <c r="G136" s="220"/>
      <c r="H136" s="221"/>
      <c r="I136" s="212"/>
      <c r="J136" s="213"/>
      <c r="K136" s="86"/>
      <c r="L136" s="50"/>
    </row>
    <row r="137" spans="1:12" ht="24.95" hidden="1" customHeight="1" outlineLevel="1">
      <c r="A137" s="50"/>
      <c r="B137" s="80"/>
      <c r="C137" s="217"/>
      <c r="D137" s="218"/>
      <c r="E137" s="219"/>
      <c r="F137" s="219"/>
      <c r="G137" s="220"/>
      <c r="H137" s="221"/>
      <c r="I137" s="212"/>
      <c r="J137" s="213"/>
      <c r="K137" s="86"/>
      <c r="L137" s="50"/>
    </row>
    <row r="138" spans="1:12" ht="24.95" hidden="1" customHeight="1" outlineLevel="1">
      <c r="A138" s="50"/>
      <c r="B138" s="80"/>
      <c r="C138" s="217"/>
      <c r="D138" s="218"/>
      <c r="E138" s="219"/>
      <c r="F138" s="219"/>
      <c r="G138" s="220"/>
      <c r="H138" s="221"/>
      <c r="I138" s="212"/>
      <c r="J138" s="213"/>
      <c r="K138" s="86"/>
      <c r="L138" s="50"/>
    </row>
    <row r="139" spans="1:12" ht="24.95" hidden="1" customHeight="1" outlineLevel="1">
      <c r="A139" s="50"/>
      <c r="B139" s="80"/>
      <c r="C139" s="217"/>
      <c r="D139" s="218"/>
      <c r="E139" s="219"/>
      <c r="F139" s="219"/>
      <c r="G139" s="220"/>
      <c r="H139" s="221"/>
      <c r="I139" s="212"/>
      <c r="J139" s="213"/>
      <c r="K139" s="86"/>
      <c r="L139" s="50"/>
    </row>
    <row r="140" spans="1:12" ht="24.95" hidden="1" customHeight="1" outlineLevel="1">
      <c r="A140" s="50"/>
      <c r="B140" s="80"/>
      <c r="C140" s="217"/>
      <c r="D140" s="218"/>
      <c r="E140" s="219"/>
      <c r="F140" s="219"/>
      <c r="G140" s="220"/>
      <c r="H140" s="221"/>
      <c r="I140" s="212"/>
      <c r="J140" s="213"/>
      <c r="K140" s="86"/>
      <c r="L140" s="50"/>
    </row>
    <row r="141" spans="1:12" ht="24.95" hidden="1" customHeight="1" outlineLevel="1">
      <c r="A141" s="50"/>
      <c r="B141" s="80"/>
      <c r="C141" s="217"/>
      <c r="D141" s="218"/>
      <c r="E141" s="219"/>
      <c r="F141" s="219"/>
      <c r="G141" s="220"/>
      <c r="H141" s="221"/>
      <c r="I141" s="212"/>
      <c r="J141" s="213"/>
      <c r="K141" s="86"/>
      <c r="L141" s="50"/>
    </row>
    <row r="142" spans="1:12" ht="24.95" hidden="1" customHeight="1" outlineLevel="1">
      <c r="A142" s="50"/>
      <c r="B142" s="80"/>
      <c r="C142" s="217"/>
      <c r="D142" s="218"/>
      <c r="E142" s="219"/>
      <c r="F142" s="219"/>
      <c r="G142" s="220"/>
      <c r="H142" s="221"/>
      <c r="I142" s="212"/>
      <c r="J142" s="213"/>
      <c r="K142" s="86"/>
      <c r="L142" s="50"/>
    </row>
    <row r="143" spans="1:12" ht="24.95" hidden="1" customHeight="1" outlineLevel="1">
      <c r="A143" s="50"/>
      <c r="B143" s="80"/>
      <c r="C143" s="217"/>
      <c r="D143" s="218"/>
      <c r="E143" s="219"/>
      <c r="F143" s="219"/>
      <c r="G143" s="220"/>
      <c r="H143" s="221"/>
      <c r="I143" s="212"/>
      <c r="J143" s="213"/>
      <c r="K143" s="86"/>
      <c r="L143" s="50"/>
    </row>
    <row r="144" spans="1:12" ht="24.95" hidden="1" customHeight="1" outlineLevel="1">
      <c r="A144" s="50"/>
      <c r="B144" s="80"/>
      <c r="C144" s="217"/>
      <c r="D144" s="218"/>
      <c r="E144" s="219"/>
      <c r="F144" s="219"/>
      <c r="G144" s="220"/>
      <c r="H144" s="221"/>
      <c r="I144" s="212"/>
      <c r="J144" s="213"/>
      <c r="K144" s="86"/>
      <c r="L144" s="50"/>
    </row>
    <row r="145" spans="1:12" ht="24.95" hidden="1" customHeight="1" outlineLevel="1">
      <c r="A145" s="50"/>
      <c r="B145" s="80"/>
      <c r="C145" s="217"/>
      <c r="D145" s="218"/>
      <c r="E145" s="219"/>
      <c r="F145" s="219"/>
      <c r="G145" s="220"/>
      <c r="H145" s="221"/>
      <c r="I145" s="212"/>
      <c r="J145" s="213"/>
      <c r="K145" s="86"/>
      <c r="L145" s="50"/>
    </row>
    <row r="146" spans="1:12" ht="24.95" hidden="1" customHeight="1" outlineLevel="1">
      <c r="A146" s="50"/>
      <c r="B146" s="80"/>
      <c r="C146" s="217"/>
      <c r="D146" s="218"/>
      <c r="E146" s="219"/>
      <c r="F146" s="219"/>
      <c r="G146" s="220"/>
      <c r="H146" s="221"/>
      <c r="I146" s="212"/>
      <c r="J146" s="213"/>
      <c r="K146" s="86"/>
      <c r="L146" s="50"/>
    </row>
    <row r="147" spans="1:12" ht="24.95" hidden="1" customHeight="1" outlineLevel="1">
      <c r="A147" s="50"/>
      <c r="B147" s="80"/>
      <c r="C147" s="217"/>
      <c r="D147" s="218"/>
      <c r="E147" s="219"/>
      <c r="F147" s="219"/>
      <c r="G147" s="220"/>
      <c r="H147" s="221"/>
      <c r="I147" s="212"/>
      <c r="J147" s="213"/>
      <c r="K147" s="86"/>
      <c r="L147" s="50"/>
    </row>
    <row r="148" spans="1:12" ht="24.95" hidden="1" customHeight="1" outlineLevel="1">
      <c r="A148" s="50"/>
      <c r="B148" s="80"/>
      <c r="C148" s="217"/>
      <c r="D148" s="218"/>
      <c r="E148" s="219"/>
      <c r="F148" s="219"/>
      <c r="G148" s="220"/>
      <c r="H148" s="220"/>
      <c r="I148" s="212"/>
      <c r="J148" s="213"/>
      <c r="K148" s="86"/>
      <c r="L148" s="50"/>
    </row>
    <row r="149" spans="1:12" ht="15" customHeight="1" collapsed="1">
      <c r="A149" s="88"/>
      <c r="B149" s="89"/>
      <c r="C149" s="90"/>
      <c r="D149" s="90"/>
      <c r="E149" s="90"/>
      <c r="F149" s="90"/>
      <c r="G149" s="90"/>
      <c r="H149" s="90"/>
      <c r="I149" s="90"/>
      <c r="J149" s="90"/>
      <c r="K149" s="91"/>
      <c r="L149" s="88"/>
    </row>
  </sheetData>
  <sheetProtection algorithmName="SHA-512" hashValue="KAyZdQnFBrDWGNqUOlZyDANLS7KcfzCpqJFtdG1wFnTYOkt3et4ULOsSsuaB0aZrPsa6u3DMOdGkY5p9/BsBHA==" saltValue="T5ahoqA0zWxc0oBBqpD4tA==" spinCount="100000" sheet="1" objects="1" scenarios="1" formatRows="0"/>
  <mergeCells count="11">
    <mergeCell ref="I97:I121"/>
    <mergeCell ref="J97:J121"/>
    <mergeCell ref="I124:I148"/>
    <mergeCell ref="J124:J148"/>
    <mergeCell ref="C7:J7"/>
    <mergeCell ref="I16:I40"/>
    <mergeCell ref="J16:J40"/>
    <mergeCell ref="I43:I67"/>
    <mergeCell ref="J43:J67"/>
    <mergeCell ref="I70:I94"/>
    <mergeCell ref="J70:J94"/>
  </mergeCells>
  <conditionalFormatting sqref="G15:H21 G42:H48 G69:H75 G96:H102 G123:H129">
    <cfRule type="expression" dxfId="185" priority="36">
      <formula>AND($H15=minScore,LEN($H15)&gt;0)</formula>
    </cfRule>
    <cfRule type="expression" dxfId="184" priority="37">
      <formula>AND($H15&lt;(maxscore/2),LEN($H15)&gt;0)</formula>
    </cfRule>
  </conditionalFormatting>
  <conditionalFormatting sqref="J13">
    <cfRule type="expression" dxfId="183" priority="21">
      <formula>AND(J13&gt;=color1,J13&lt;&gt;"")</formula>
    </cfRule>
    <cfRule type="expression" dxfId="182" priority="22">
      <formula>AND(J13&gt;=color2,J13&lt;&gt;"")</formula>
    </cfRule>
    <cfRule type="expression" dxfId="181" priority="23">
      <formula>AND(J13&gt;=color3,J13&lt;&gt;"")</formula>
    </cfRule>
    <cfRule type="expression" dxfId="180" priority="24">
      <formula>AND(J13&gt;=color4,J13&lt;&gt;"")</formula>
    </cfRule>
    <cfRule type="expression" dxfId="179" priority="25">
      <formula>AND(J13&lt;color5,J13&lt;&gt;"")</formula>
    </cfRule>
  </conditionalFormatting>
  <conditionalFormatting sqref="G22:H40">
    <cfRule type="expression" dxfId="89" priority="9">
      <formula>AND($H22=minScore,LEN($H22)&gt;0)</formula>
    </cfRule>
    <cfRule type="expression" dxfId="88" priority="10">
      <formula>AND($H22&lt;(maxscore/2),LEN($H22)&gt;0)</formula>
    </cfRule>
  </conditionalFormatting>
  <conditionalFormatting sqref="G49:H67">
    <cfRule type="expression" dxfId="87" priority="7">
      <formula>AND($H49=minScore,LEN($H49)&gt;0)</formula>
    </cfRule>
    <cfRule type="expression" dxfId="86" priority="8">
      <formula>AND($H49&lt;(maxscore/2),LEN($H49)&gt;0)</formula>
    </cfRule>
  </conditionalFormatting>
  <conditionalFormatting sqref="G76:H94">
    <cfRule type="expression" dxfId="85" priority="5">
      <formula>AND($H76=minScore,LEN($H76)&gt;0)</formula>
    </cfRule>
    <cfRule type="expression" dxfId="84" priority="6">
      <formula>AND($H76&lt;(maxscore/2),LEN($H76)&gt;0)</formula>
    </cfRule>
  </conditionalFormatting>
  <conditionalFormatting sqref="G103:H121">
    <cfRule type="expression" dxfId="83" priority="3">
      <formula>AND($H103=minScore,LEN($H103)&gt;0)</formula>
    </cfRule>
    <cfRule type="expression" dxfId="82" priority="4">
      <formula>AND($H103&lt;(maxscore/2),LEN($H103)&gt;0)</formula>
    </cfRule>
  </conditionalFormatting>
  <conditionalFormatting sqref="G130:H148">
    <cfRule type="expression" dxfId="81" priority="1">
      <formula>AND($H130=minScore,LEN($H130)&gt;0)</formula>
    </cfRule>
    <cfRule type="expression" dxfId="80" priority="2">
      <formula>AND($H130&lt;(maxscore/2),LEN($H130)&gt;0)</formula>
    </cfRule>
  </conditionalFormatting>
  <dataValidations count="5">
    <dataValidation type="list" allowBlank="1" showInputMessage="1" showErrorMessage="1" sqref="E9" xr:uid="{F03F6FDE-15E6-49A8-ACA2-E17D31E0F00D}">
      <formula1>auditArea2</formula1>
    </dataValidation>
    <dataValidation type="list" allowBlank="1" showInputMessage="1" showErrorMessage="1" sqref="C12" xr:uid="{C0EB4F65-1764-419C-BFD2-3A7A6EB193A5}">
      <formula1>"Month, Quarter"</formula1>
    </dataValidation>
    <dataValidation type="list" allowBlank="1" showInputMessage="1" showErrorMessage="1" sqref="E12:E13" xr:uid="{2DC3FC7C-BA86-4DDA-A895-E9B212ACA885}">
      <formula1>auditors2</formula1>
    </dataValidation>
    <dataValidation type="date" operator="greaterThan" allowBlank="1" showInputMessage="1" showErrorMessage="1" errorTitle="Date format!" error="Please enter valid date format." sqref="C10" xr:uid="{92A842E6-2692-4221-A51B-234FBB7873DC}">
      <formula1>40179</formula1>
    </dataValidation>
    <dataValidation type="list" allowBlank="1" showInputMessage="1" showErrorMessage="1" sqref="G70:G75 G97:G102 G16:G21 G43:G48 G124:G129" xr:uid="{E3514E6E-2D91-4221-AF49-425239C2AEF6}">
      <formula1>scaleFilter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scale="59" fitToHeight="0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4802F-69FC-42A8-9CBF-CA7E11791B4E}">
  <sheetPr codeName="Sheet13">
    <pageSetUpPr fitToPage="1"/>
  </sheetPr>
  <dimension ref="A1:S149"/>
  <sheetViews>
    <sheetView showGridLines="0" showRowColHeaders="0" workbookViewId="0">
      <pane ySplit="4" topLeftCell="A5" activePane="bottomLeft" state="frozen"/>
      <selection pane="bottomLeft" activeCell="A5" sqref="A5"/>
    </sheetView>
  </sheetViews>
  <sheetFormatPr defaultRowHeight="15" outlineLevelRow="1"/>
  <cols>
    <col min="1" max="2" width="3.7109375" style="49" customWidth="1"/>
    <col min="3" max="3" width="14.140625" style="49" bestFit="1" customWidth="1"/>
    <col min="4" max="4" width="15.7109375" style="54" customWidth="1"/>
    <col min="5" max="5" width="45.7109375" style="51" customWidth="1"/>
    <col min="6" max="6" width="40.7109375" style="51" customWidth="1"/>
    <col min="7" max="8" width="9.7109375" style="49" customWidth="1"/>
    <col min="9" max="9" width="10.7109375" style="49" customWidth="1"/>
    <col min="10" max="10" width="13.28515625" style="49" customWidth="1"/>
    <col min="11" max="11" width="3.7109375" style="49" customWidth="1"/>
    <col min="12" max="12" width="2.7109375" style="49" customWidth="1"/>
    <col min="13" max="13" width="10.5703125" style="49" bestFit="1" customWidth="1"/>
    <col min="14" max="14" width="8.7109375" style="49" customWidth="1"/>
    <col min="15" max="16384" width="9.140625" style="49"/>
  </cols>
  <sheetData>
    <row r="1" spans="1:18" s="1" customFormat="1" ht="6.75" customHeight="1">
      <c r="C1" s="2"/>
      <c r="F1" s="3"/>
      <c r="G1" s="3"/>
      <c r="H1" s="3"/>
      <c r="I1" s="3"/>
    </row>
    <row r="2" spans="1:18" s="4" customFormat="1" ht="20.100000000000001" customHeight="1">
      <c r="B2" s="30"/>
      <c r="C2" s="134" t="s">
        <v>239</v>
      </c>
      <c r="D2" s="5"/>
      <c r="E2" s="5"/>
      <c r="F2" s="16"/>
      <c r="G2" s="6"/>
      <c r="H2" s="6"/>
      <c r="I2" s="6"/>
      <c r="J2" s="6"/>
      <c r="K2" s="6"/>
      <c r="L2" s="8"/>
      <c r="M2" s="8"/>
      <c r="N2" s="8"/>
      <c r="O2" s="8"/>
      <c r="P2" s="8"/>
      <c r="Q2" s="8"/>
      <c r="R2" s="8"/>
    </row>
    <row r="3" spans="1:18" s="149" customFormat="1" ht="24" customHeight="1">
      <c r="B3" s="150"/>
      <c r="C3" s="151" t="s">
        <v>260</v>
      </c>
      <c r="D3" s="152"/>
      <c r="E3" s="152"/>
      <c r="F3" s="153"/>
      <c r="G3" s="154"/>
      <c r="H3" s="154"/>
      <c r="I3" s="154"/>
      <c r="J3" s="154"/>
      <c r="K3" s="154"/>
      <c r="L3" s="156"/>
      <c r="M3" s="156"/>
      <c r="N3" s="156"/>
      <c r="O3" s="156"/>
      <c r="P3" s="156"/>
      <c r="Q3" s="156"/>
      <c r="R3" s="156"/>
    </row>
    <row r="4" spans="1:18" s="1" customFormat="1" ht="4.9000000000000004" customHeight="1">
      <c r="A4" s="11"/>
      <c r="B4" s="11"/>
      <c r="C4" s="11"/>
      <c r="D4" s="11"/>
      <c r="E4" s="11"/>
      <c r="F4" s="17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1" customFormat="1" ht="4.9000000000000004" customHeight="1">
      <c r="A5" s="11"/>
      <c r="B5" s="11"/>
      <c r="C5" s="11"/>
      <c r="D5" s="11"/>
      <c r="E5" s="11"/>
      <c r="F5" s="17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ht="9.9499999999999993" customHeight="1">
      <c r="B6" s="73"/>
      <c r="C6" s="74"/>
      <c r="D6" s="75"/>
      <c r="E6" s="76"/>
      <c r="F6" s="76"/>
      <c r="G6" s="74"/>
      <c r="H6" s="74"/>
      <c r="I6" s="74"/>
      <c r="J6" s="74"/>
      <c r="K6" s="77"/>
    </row>
    <row r="7" spans="1:18" ht="23.25">
      <c r="B7" s="78"/>
      <c r="C7" s="208" t="str">
        <f>"5S " &amp; E9 &amp; " Area Audit"</f>
        <v>5S  Area Audit</v>
      </c>
      <c r="D7" s="209"/>
      <c r="E7" s="209"/>
      <c r="F7" s="209"/>
      <c r="G7" s="209"/>
      <c r="H7" s="209"/>
      <c r="I7" s="209"/>
      <c r="J7" s="210"/>
      <c r="K7" s="86"/>
    </row>
    <row r="8" spans="1:18" ht="8.1" customHeight="1">
      <c r="B8" s="87"/>
      <c r="C8" s="85"/>
      <c r="D8" s="85"/>
      <c r="E8" s="85"/>
      <c r="F8" s="85"/>
      <c r="G8" s="85"/>
      <c r="H8" s="85"/>
      <c r="I8" s="85"/>
      <c r="J8" s="85"/>
      <c r="K8" s="86"/>
    </row>
    <row r="9" spans="1:18" ht="27" customHeight="1">
      <c r="B9" s="78"/>
      <c r="C9" s="99" t="s">
        <v>14</v>
      </c>
      <c r="D9" s="100" t="s">
        <v>108</v>
      </c>
      <c r="E9" s="67"/>
      <c r="F9" s="85"/>
      <c r="G9" s="85"/>
      <c r="H9" s="85"/>
      <c r="I9" s="85"/>
      <c r="J9" s="99" t="s">
        <v>88</v>
      </c>
      <c r="K9" s="86"/>
    </row>
    <row r="10" spans="1:18" ht="27" customHeight="1">
      <c r="B10" s="78"/>
      <c r="C10" s="101"/>
      <c r="D10" s="102" t="s">
        <v>107</v>
      </c>
      <c r="E10" s="103"/>
      <c r="F10" s="85"/>
      <c r="G10" s="85"/>
      <c r="H10" s="85"/>
      <c r="I10" s="85"/>
      <c r="J10" s="104">
        <f>SUM(H16:H199)</f>
        <v>0</v>
      </c>
      <c r="K10" s="86"/>
    </row>
    <row r="11" spans="1:18" ht="8.1" customHeight="1">
      <c r="B11" s="78"/>
      <c r="C11" s="109"/>
      <c r="D11" s="110"/>
      <c r="E11" s="108"/>
      <c r="F11" s="85"/>
      <c r="G11" s="85"/>
      <c r="H11" s="85"/>
      <c r="I11" s="85"/>
      <c r="J11" s="111"/>
      <c r="K11" s="86"/>
    </row>
    <row r="12" spans="1:18" ht="27" customHeight="1">
      <c r="B12" s="78"/>
      <c r="C12" s="105" t="s">
        <v>124</v>
      </c>
      <c r="D12" s="106" t="s">
        <v>16</v>
      </c>
      <c r="E12" s="107"/>
      <c r="F12" s="85"/>
      <c r="G12" s="85"/>
      <c r="H12" s="85"/>
      <c r="I12" s="85"/>
      <c r="J12" s="106" t="s">
        <v>95</v>
      </c>
      <c r="K12" s="86"/>
    </row>
    <row r="13" spans="1:18" ht="27" customHeight="1">
      <c r="B13" s="78"/>
      <c r="C13" s="96" t="str">
        <f>IFERROR(IF(ISNUMBER(C10),IF(C12="Month",INDEX(monthsList,MONTH(C10),1),IF(MONTH(C10)&lt;4,"Q1",IF(MONTH(C10)&lt;7,"Q2",IF(MONTH(C10)&lt;10,"Q3","Q4")))),""),"")</f>
        <v/>
      </c>
      <c r="D13" s="100" t="s">
        <v>15</v>
      </c>
      <c r="E13" s="67"/>
      <c r="F13" s="85"/>
      <c r="G13" s="85"/>
      <c r="H13" s="85"/>
      <c r="I13" s="85"/>
      <c r="J13" s="97" t="str">
        <f>IFERROR(ROUND(J10/(COUNT(H16:H199)*maxscore),2),"")</f>
        <v/>
      </c>
      <c r="K13" s="86"/>
      <c r="L13" s="51"/>
      <c r="M13" s="51"/>
      <c r="N13" s="51"/>
      <c r="O13" s="51"/>
    </row>
    <row r="14" spans="1:18" ht="8.1" customHeight="1">
      <c r="B14" s="87"/>
      <c r="C14" s="85"/>
      <c r="D14" s="85"/>
      <c r="E14" s="85"/>
      <c r="F14" s="85"/>
      <c r="G14" s="85"/>
      <c r="H14" s="85"/>
      <c r="I14" s="85"/>
      <c r="J14" s="85"/>
      <c r="K14" s="86"/>
      <c r="L14" s="52"/>
      <c r="M14" s="52"/>
      <c r="N14" s="52"/>
    </row>
    <row r="15" spans="1:18" ht="26.1" customHeight="1">
      <c r="B15" s="78"/>
      <c r="C15" s="95" t="s">
        <v>288</v>
      </c>
      <c r="D15" s="112" t="s">
        <v>130</v>
      </c>
      <c r="E15" s="58" t="s">
        <v>92</v>
      </c>
      <c r="F15" s="58" t="s">
        <v>39</v>
      </c>
      <c r="G15" s="59" t="s">
        <v>34</v>
      </c>
      <c r="H15" s="59" t="s">
        <v>69</v>
      </c>
      <c r="I15" s="60" t="s">
        <v>147</v>
      </c>
      <c r="J15" s="61" t="s">
        <v>44</v>
      </c>
      <c r="K15" s="86"/>
    </row>
    <row r="16" spans="1:18" ht="24.95" customHeight="1">
      <c r="B16" s="78"/>
      <c r="C16" s="71" t="str">
        <f>IF(LEN(E16)&gt;0,"1." &amp; COUNTA($E$16:E16),"")</f>
        <v/>
      </c>
      <c r="D16" s="68"/>
      <c r="E16" s="69"/>
      <c r="F16" s="69"/>
      <c r="G16" s="55"/>
      <c r="H16" s="72" t="str">
        <f>IFERROR(IF(OR(LEN(E16)=0,LEN(INDEX( scale[], MATCH(G16,scalename,0),3))=0),"",INDEX( scale[], MATCH(G16,scalename,0),3)),"")</f>
        <v/>
      </c>
      <c r="I16" s="211">
        <f>SUM(H16:H21)</f>
        <v>0</v>
      </c>
      <c r="J16" s="213" t="str">
        <f>IFERROR(SUM(H16:H21)/(maxscore*(COUNT(H16:H21))),"")</f>
        <v/>
      </c>
      <c r="K16" s="86"/>
    </row>
    <row r="17" spans="2:19" ht="24.95" customHeight="1">
      <c r="B17" s="78"/>
      <c r="C17" s="71" t="str">
        <f>IF(LEN(E17)&gt;0,"1." &amp; COUNTA($E$16:E17),"")</f>
        <v/>
      </c>
      <c r="D17" s="68"/>
      <c r="E17" s="69"/>
      <c r="F17" s="69"/>
      <c r="G17" s="55"/>
      <c r="H17" s="72" t="str">
        <f>IFERROR(IF(OR(LEN(E17)=0,LEN(INDEX( scale[], MATCH(G17,scalename,0),3))=0),"",INDEX( scale[], MATCH(G17,scalename,0),3)),"")</f>
        <v/>
      </c>
      <c r="I17" s="211"/>
      <c r="J17" s="213"/>
      <c r="K17" s="86"/>
    </row>
    <row r="18" spans="2:19" ht="24.95" customHeight="1">
      <c r="B18" s="78"/>
      <c r="C18" s="71" t="str">
        <f>IF(LEN(E18)&gt;0,"1." &amp; COUNTA($E$16:E18),"")</f>
        <v/>
      </c>
      <c r="D18" s="68"/>
      <c r="E18" s="69"/>
      <c r="F18" s="69"/>
      <c r="G18" s="55"/>
      <c r="H18" s="72" t="str">
        <f>IFERROR(IF(OR(LEN(E18)=0,LEN(INDEX( scale[], MATCH(G18,scalename,0),3))=0),"",INDEX( scale[], MATCH(G18,scalename,0),3)),"")</f>
        <v/>
      </c>
      <c r="I18" s="211"/>
      <c r="J18" s="213"/>
      <c r="K18" s="86"/>
    </row>
    <row r="19" spans="2:19" ht="24.95" customHeight="1">
      <c r="B19" s="78"/>
      <c r="C19" s="71" t="str">
        <f>IF(LEN(E19)&gt;0,"1." &amp; COUNTA($E$16:E19),"")</f>
        <v/>
      </c>
      <c r="D19" s="68"/>
      <c r="E19" s="69"/>
      <c r="F19" s="69"/>
      <c r="G19" s="55"/>
      <c r="H19" s="72" t="str">
        <f>IFERROR(IF(OR(LEN(E19)=0,LEN(INDEX( scale[], MATCH(G19,scalename,0),3))=0),"",INDEX( scale[], MATCH(G19,scalename,0),3)),"")</f>
        <v/>
      </c>
      <c r="I19" s="211"/>
      <c r="J19" s="213"/>
      <c r="K19" s="86"/>
    </row>
    <row r="20" spans="2:19" ht="24.95" customHeight="1">
      <c r="B20" s="78"/>
      <c r="C20" s="71" t="str">
        <f>IF(LEN(E20)&gt;0,"1." &amp; COUNTA($E$16:E20),"")</f>
        <v/>
      </c>
      <c r="D20" s="68"/>
      <c r="E20" s="69"/>
      <c r="F20" s="69"/>
      <c r="G20" s="55"/>
      <c r="H20" s="72" t="str">
        <f>IFERROR(IF(OR(LEN(E20)=0,LEN(INDEX( scale[], MATCH(G20,scalename,0),3))=0),"",INDEX( scale[], MATCH(G20,scalename,0),3)),"")</f>
        <v/>
      </c>
      <c r="I20" s="211"/>
      <c r="J20" s="213"/>
      <c r="K20" s="86"/>
    </row>
    <row r="21" spans="2:19" ht="24.95" customHeight="1">
      <c r="B21" s="78"/>
      <c r="C21" s="71" t="str">
        <f>IF(LEN(E21)&gt;0,"1." &amp; COUNTA($E$16:E21),"")</f>
        <v/>
      </c>
      <c r="D21" s="68"/>
      <c r="E21" s="69"/>
      <c r="F21" s="69"/>
      <c r="G21" s="55"/>
      <c r="H21" s="72" t="str">
        <f>IFERROR(IF(OR(LEN(E21)=0,LEN(INDEX( scale[], MATCH(G21,scalename,0),3))=0),"",INDEX( scale[], MATCH(G21,scalename,0),3)),"")</f>
        <v/>
      </c>
      <c r="I21" s="211"/>
      <c r="J21" s="213"/>
      <c r="K21" s="86"/>
    </row>
    <row r="22" spans="2:19" ht="24.95" customHeight="1">
      <c r="B22" s="78"/>
      <c r="C22" s="217"/>
      <c r="D22" s="218"/>
      <c r="E22" s="219"/>
      <c r="F22" s="219"/>
      <c r="G22" s="220"/>
      <c r="H22" s="220"/>
      <c r="I22" s="212"/>
      <c r="J22" s="213"/>
      <c r="K22" s="86"/>
    </row>
    <row r="23" spans="2:19" ht="24.95" customHeight="1">
      <c r="B23" s="78"/>
      <c r="C23" s="217"/>
      <c r="D23" s="218"/>
      <c r="E23" s="219"/>
      <c r="F23" s="219"/>
      <c r="G23" s="220"/>
      <c r="H23" s="220"/>
      <c r="I23" s="212"/>
      <c r="J23" s="213"/>
      <c r="K23" s="86"/>
    </row>
    <row r="24" spans="2:19" ht="24.95" hidden="1" customHeight="1" outlineLevel="1">
      <c r="B24" s="78"/>
      <c r="C24" s="217"/>
      <c r="D24" s="218"/>
      <c r="E24" s="219"/>
      <c r="F24" s="219"/>
      <c r="G24" s="220"/>
      <c r="H24" s="221"/>
      <c r="I24" s="212"/>
      <c r="J24" s="213"/>
      <c r="K24" s="86"/>
    </row>
    <row r="25" spans="2:19" ht="24.95" hidden="1" customHeight="1" outlineLevel="1">
      <c r="B25" s="78"/>
      <c r="C25" s="217"/>
      <c r="D25" s="218"/>
      <c r="E25" s="219"/>
      <c r="F25" s="219"/>
      <c r="G25" s="220"/>
      <c r="H25" s="221"/>
      <c r="I25" s="212"/>
      <c r="J25" s="213"/>
      <c r="K25" s="86"/>
    </row>
    <row r="26" spans="2:19" ht="24.95" hidden="1" customHeight="1" outlineLevel="1">
      <c r="B26" s="78"/>
      <c r="C26" s="217"/>
      <c r="D26" s="218"/>
      <c r="E26" s="219"/>
      <c r="F26" s="219"/>
      <c r="G26" s="220"/>
      <c r="H26" s="221"/>
      <c r="I26" s="212"/>
      <c r="J26" s="213"/>
      <c r="K26" s="86"/>
    </row>
    <row r="27" spans="2:19" ht="24.95" hidden="1" customHeight="1" outlineLevel="1">
      <c r="B27" s="78"/>
      <c r="C27" s="217"/>
      <c r="D27" s="218"/>
      <c r="E27" s="219"/>
      <c r="F27" s="219"/>
      <c r="G27" s="220"/>
      <c r="H27" s="221"/>
      <c r="I27" s="212"/>
      <c r="J27" s="213"/>
      <c r="K27" s="86"/>
    </row>
    <row r="28" spans="2:19" ht="24.95" hidden="1" customHeight="1" outlineLevel="1">
      <c r="B28" s="78"/>
      <c r="C28" s="217"/>
      <c r="D28" s="218"/>
      <c r="E28" s="219"/>
      <c r="F28" s="219"/>
      <c r="G28" s="220"/>
      <c r="H28" s="221"/>
      <c r="I28" s="212"/>
      <c r="J28" s="213"/>
      <c r="K28" s="86"/>
      <c r="O28" s="50"/>
      <c r="P28" s="50"/>
      <c r="Q28" s="50"/>
      <c r="R28" s="50"/>
      <c r="S28" s="50"/>
    </row>
    <row r="29" spans="2:19" ht="24.95" hidden="1" customHeight="1" outlineLevel="1">
      <c r="B29" s="78"/>
      <c r="C29" s="217"/>
      <c r="D29" s="218"/>
      <c r="E29" s="219"/>
      <c r="F29" s="219"/>
      <c r="G29" s="220"/>
      <c r="H29" s="221"/>
      <c r="I29" s="212"/>
      <c r="J29" s="213"/>
      <c r="K29" s="86"/>
      <c r="O29" s="50"/>
      <c r="P29" s="50"/>
      <c r="Q29" s="50"/>
      <c r="R29" s="50"/>
      <c r="S29" s="50"/>
    </row>
    <row r="30" spans="2:19" ht="24.95" hidden="1" customHeight="1" outlineLevel="1">
      <c r="B30" s="78"/>
      <c r="C30" s="217"/>
      <c r="D30" s="218"/>
      <c r="E30" s="219"/>
      <c r="F30" s="219"/>
      <c r="G30" s="220"/>
      <c r="H30" s="221"/>
      <c r="I30" s="212"/>
      <c r="J30" s="213"/>
      <c r="K30" s="86"/>
      <c r="O30" s="50"/>
      <c r="P30" s="50"/>
      <c r="Q30" s="50"/>
      <c r="R30" s="50"/>
      <c r="S30" s="50"/>
    </row>
    <row r="31" spans="2:19" ht="24.95" hidden="1" customHeight="1" outlineLevel="1">
      <c r="B31" s="78"/>
      <c r="C31" s="217"/>
      <c r="D31" s="218"/>
      <c r="E31" s="219"/>
      <c r="F31" s="219"/>
      <c r="G31" s="220"/>
      <c r="H31" s="221"/>
      <c r="I31" s="212"/>
      <c r="J31" s="213"/>
      <c r="K31" s="86"/>
      <c r="O31" s="50"/>
      <c r="P31" s="50"/>
      <c r="Q31" s="50"/>
      <c r="R31" s="50"/>
      <c r="S31" s="50"/>
    </row>
    <row r="32" spans="2:19" ht="24.95" hidden="1" customHeight="1" outlineLevel="1">
      <c r="B32" s="78"/>
      <c r="C32" s="217"/>
      <c r="D32" s="218"/>
      <c r="E32" s="219"/>
      <c r="F32" s="219"/>
      <c r="G32" s="220"/>
      <c r="H32" s="221"/>
      <c r="I32" s="212"/>
      <c r="J32" s="213"/>
      <c r="K32" s="86"/>
      <c r="O32" s="50"/>
      <c r="P32" s="50"/>
      <c r="Q32" s="50"/>
      <c r="R32" s="50"/>
      <c r="S32" s="50"/>
    </row>
    <row r="33" spans="2:19" ht="24.95" hidden="1" customHeight="1" outlineLevel="1">
      <c r="B33" s="78"/>
      <c r="C33" s="217"/>
      <c r="D33" s="218"/>
      <c r="E33" s="219"/>
      <c r="F33" s="219"/>
      <c r="G33" s="220"/>
      <c r="H33" s="221"/>
      <c r="I33" s="212"/>
      <c r="J33" s="213"/>
      <c r="K33" s="86"/>
      <c r="O33" s="50"/>
      <c r="P33" s="50"/>
      <c r="Q33" s="50"/>
      <c r="R33" s="50"/>
      <c r="S33" s="50"/>
    </row>
    <row r="34" spans="2:19" ht="24.95" hidden="1" customHeight="1" outlineLevel="1">
      <c r="B34" s="78"/>
      <c r="C34" s="217"/>
      <c r="D34" s="218"/>
      <c r="E34" s="219"/>
      <c r="F34" s="219"/>
      <c r="G34" s="220"/>
      <c r="H34" s="221"/>
      <c r="I34" s="212"/>
      <c r="J34" s="213"/>
      <c r="K34" s="86"/>
      <c r="O34" s="50"/>
      <c r="P34" s="50"/>
      <c r="Q34" s="50"/>
      <c r="R34" s="50"/>
      <c r="S34" s="50"/>
    </row>
    <row r="35" spans="2:19" ht="24.95" hidden="1" customHeight="1" outlineLevel="1">
      <c r="B35" s="78"/>
      <c r="C35" s="217"/>
      <c r="D35" s="218"/>
      <c r="E35" s="219"/>
      <c r="F35" s="219"/>
      <c r="G35" s="220"/>
      <c r="H35" s="221"/>
      <c r="I35" s="212"/>
      <c r="J35" s="213"/>
      <c r="K35" s="86"/>
      <c r="O35" s="50"/>
      <c r="P35" s="50"/>
      <c r="Q35" s="50"/>
      <c r="R35" s="50"/>
      <c r="S35" s="50"/>
    </row>
    <row r="36" spans="2:19" ht="24.95" hidden="1" customHeight="1" outlineLevel="1">
      <c r="B36" s="78"/>
      <c r="C36" s="217"/>
      <c r="D36" s="218"/>
      <c r="E36" s="219"/>
      <c r="F36" s="219"/>
      <c r="G36" s="220"/>
      <c r="H36" s="221"/>
      <c r="I36" s="212"/>
      <c r="J36" s="213"/>
      <c r="K36" s="86"/>
      <c r="O36" s="50"/>
      <c r="P36" s="50"/>
      <c r="Q36" s="50"/>
      <c r="R36" s="50"/>
      <c r="S36" s="50"/>
    </row>
    <row r="37" spans="2:19" ht="24.95" hidden="1" customHeight="1" outlineLevel="1">
      <c r="B37" s="78"/>
      <c r="C37" s="217"/>
      <c r="D37" s="218"/>
      <c r="E37" s="219"/>
      <c r="F37" s="219"/>
      <c r="G37" s="220"/>
      <c r="H37" s="221"/>
      <c r="I37" s="212"/>
      <c r="J37" s="213"/>
      <c r="K37" s="86"/>
      <c r="O37" s="50"/>
      <c r="P37" s="50"/>
      <c r="Q37" s="50"/>
      <c r="R37" s="50"/>
      <c r="S37" s="50"/>
    </row>
    <row r="38" spans="2:19" ht="24.95" hidden="1" customHeight="1" outlineLevel="1">
      <c r="B38" s="78"/>
      <c r="C38" s="217"/>
      <c r="D38" s="218"/>
      <c r="E38" s="219"/>
      <c r="F38" s="219"/>
      <c r="G38" s="220"/>
      <c r="H38" s="221"/>
      <c r="I38" s="212"/>
      <c r="J38" s="213"/>
      <c r="K38" s="86"/>
      <c r="O38" s="50"/>
      <c r="P38" s="50"/>
      <c r="Q38" s="50"/>
      <c r="R38" s="50"/>
      <c r="S38" s="50"/>
    </row>
    <row r="39" spans="2:19" ht="24.95" hidden="1" customHeight="1" outlineLevel="1">
      <c r="B39" s="78"/>
      <c r="C39" s="217"/>
      <c r="D39" s="218"/>
      <c r="E39" s="219"/>
      <c r="F39" s="219"/>
      <c r="G39" s="220"/>
      <c r="H39" s="221"/>
      <c r="I39" s="212"/>
      <c r="J39" s="213"/>
      <c r="K39" s="86"/>
      <c r="O39" s="50"/>
      <c r="P39" s="50"/>
      <c r="Q39" s="50"/>
      <c r="R39" s="50"/>
      <c r="S39" s="50"/>
    </row>
    <row r="40" spans="2:19" ht="24.95" hidden="1" customHeight="1" outlineLevel="1">
      <c r="B40" s="78"/>
      <c r="C40" s="217"/>
      <c r="D40" s="218"/>
      <c r="E40" s="219"/>
      <c r="F40" s="219"/>
      <c r="G40" s="220"/>
      <c r="H40" s="220"/>
      <c r="I40" s="212"/>
      <c r="J40" s="213"/>
      <c r="K40" s="86"/>
      <c r="O40" s="50"/>
      <c r="P40" s="50"/>
      <c r="Q40" s="50"/>
      <c r="R40" s="50"/>
      <c r="S40" s="50"/>
    </row>
    <row r="41" spans="2:19" ht="15" customHeight="1" collapsed="1">
      <c r="B41" s="92"/>
      <c r="C41" s="93"/>
      <c r="D41" s="93"/>
      <c r="E41" s="93"/>
      <c r="F41" s="93"/>
      <c r="G41" s="93"/>
      <c r="H41" s="93"/>
      <c r="I41" s="93"/>
      <c r="J41" s="93"/>
      <c r="K41" s="94"/>
      <c r="M41" s="88"/>
      <c r="N41" s="88"/>
      <c r="O41" s="88"/>
      <c r="P41" s="88"/>
      <c r="Q41" s="88"/>
      <c r="R41" s="88"/>
      <c r="S41" s="88"/>
    </row>
    <row r="42" spans="2:19" ht="26.1" customHeight="1">
      <c r="B42" s="78"/>
      <c r="C42" s="95" t="s">
        <v>289</v>
      </c>
      <c r="D42" s="112" t="s">
        <v>130</v>
      </c>
      <c r="E42" s="58" t="s">
        <v>92</v>
      </c>
      <c r="F42" s="58" t="s">
        <v>39</v>
      </c>
      <c r="G42" s="59" t="s">
        <v>34</v>
      </c>
      <c r="H42" s="59" t="s">
        <v>69</v>
      </c>
      <c r="I42" s="60" t="s">
        <v>147</v>
      </c>
      <c r="J42" s="61" t="s">
        <v>44</v>
      </c>
      <c r="K42" s="86"/>
      <c r="M42" s="50"/>
      <c r="N42" s="50"/>
      <c r="O42" s="50"/>
      <c r="P42" s="50"/>
      <c r="Q42" s="50"/>
      <c r="R42" s="50"/>
      <c r="S42" s="50"/>
    </row>
    <row r="43" spans="2:19" ht="24.95" customHeight="1">
      <c r="B43" s="78"/>
      <c r="C43" s="71" t="str">
        <f>IF(LEN(E43)&gt;0,"2." &amp; COUNTA($E$43:E43),"")</f>
        <v/>
      </c>
      <c r="D43" s="63"/>
      <c r="E43" s="70"/>
      <c r="F43" s="70"/>
      <c r="G43" s="55"/>
      <c r="H43" s="72" t="str">
        <f>IFERROR(IF(OR(LEN(E43)=0,LEN(INDEX( scale[], MATCH(G43,scalename,0),3))=0),"",INDEX( scale[], MATCH(G43,scalename,0),3)),"")</f>
        <v/>
      </c>
      <c r="I43" s="211">
        <f>SUM(H43:H48)</f>
        <v>0</v>
      </c>
      <c r="J43" s="213" t="str">
        <f>IFERROR(SUM(H43:H48)/(maxscore*(COUNT(H43:H48))),"")</f>
        <v/>
      </c>
      <c r="K43" s="86"/>
    </row>
    <row r="44" spans="2:19" ht="24.95" customHeight="1">
      <c r="B44" s="78"/>
      <c r="C44" s="71" t="str">
        <f>IF(LEN(E44)&gt;0,"2." &amp; COUNTA($E$43:E44),"")</f>
        <v/>
      </c>
      <c r="D44" s="64"/>
      <c r="E44" s="70"/>
      <c r="F44" s="70"/>
      <c r="G44" s="55"/>
      <c r="H44" s="72" t="str">
        <f>IFERROR(IF(OR(LEN(E44)=0,LEN(INDEX( scale[], MATCH(G44,scalename,0),3))=0),"",INDEX( scale[], MATCH(G44,scalename,0),3)),"")</f>
        <v/>
      </c>
      <c r="I44" s="211"/>
      <c r="J44" s="213"/>
      <c r="K44" s="86"/>
    </row>
    <row r="45" spans="2:19" ht="24.95" customHeight="1">
      <c r="B45" s="78"/>
      <c r="C45" s="71" t="str">
        <f>IF(LEN(E45)&gt;0,"2." &amp; COUNTA($E$43:E45),"")</f>
        <v/>
      </c>
      <c r="D45" s="64"/>
      <c r="E45" s="70"/>
      <c r="F45" s="70"/>
      <c r="G45" s="55"/>
      <c r="H45" s="72" t="str">
        <f>IFERROR(IF(OR(LEN(E45)=0,LEN(INDEX( scale[], MATCH(G45,scalename,0),3))=0),"",INDEX( scale[], MATCH(G45,scalename,0),3)),"")</f>
        <v/>
      </c>
      <c r="I45" s="211"/>
      <c r="J45" s="213"/>
      <c r="K45" s="86"/>
    </row>
    <row r="46" spans="2:19" ht="24.95" customHeight="1">
      <c r="B46" s="78"/>
      <c r="C46" s="71" t="str">
        <f>IF(LEN(E46)&gt;0,"2." &amp; COUNTA($E$43:E46),"")</f>
        <v/>
      </c>
      <c r="D46" s="64"/>
      <c r="E46" s="70"/>
      <c r="F46" s="70"/>
      <c r="G46" s="55"/>
      <c r="H46" s="72" t="str">
        <f>IFERROR(IF(OR(LEN(E46)=0,LEN(INDEX( scale[], MATCH(G46,scalename,0),3))=0),"",INDEX( scale[], MATCH(G46,scalename,0),3)),"")</f>
        <v/>
      </c>
      <c r="I46" s="211"/>
      <c r="J46" s="213"/>
      <c r="K46" s="86"/>
    </row>
    <row r="47" spans="2:19" ht="24.95" customHeight="1">
      <c r="B47" s="78"/>
      <c r="C47" s="71" t="str">
        <f>IF(LEN(E47)&gt;0,"2." &amp; COUNTA($E$43:E47),"")</f>
        <v/>
      </c>
      <c r="D47" s="64"/>
      <c r="E47" s="70"/>
      <c r="F47" s="70"/>
      <c r="G47" s="55"/>
      <c r="H47" s="72" t="str">
        <f>IFERROR(IF(OR(LEN(E47)=0,LEN(INDEX( scale[], MATCH(G47,scalename,0),3))=0),"",INDEX( scale[], MATCH(G47,scalename,0),3)),"")</f>
        <v/>
      </c>
      <c r="I47" s="211"/>
      <c r="J47" s="213"/>
      <c r="K47" s="86"/>
    </row>
    <row r="48" spans="2:19" ht="24.95" customHeight="1">
      <c r="B48" s="78"/>
      <c r="C48" s="71" t="str">
        <f>IF(LEN(E48)&gt;0,"2." &amp; COUNTA($E$43:E48),"")</f>
        <v/>
      </c>
      <c r="D48" s="64"/>
      <c r="E48" s="70"/>
      <c r="F48" s="70"/>
      <c r="G48" s="55"/>
      <c r="H48" s="72" t="str">
        <f>IFERROR(IF(OR(LEN(E48)=0,LEN(INDEX( scale[], MATCH(G48,scalename,0),3))=0),"",INDEX( scale[], MATCH(G48,scalename,0),3)),"")</f>
        <v/>
      </c>
      <c r="I48" s="211"/>
      <c r="J48" s="213"/>
      <c r="K48" s="86"/>
    </row>
    <row r="49" spans="2:11" ht="24.95" customHeight="1">
      <c r="B49" s="78"/>
      <c r="C49" s="217"/>
      <c r="D49" s="218"/>
      <c r="E49" s="219"/>
      <c r="F49" s="219"/>
      <c r="G49" s="220"/>
      <c r="H49" s="220"/>
      <c r="I49" s="212"/>
      <c r="J49" s="213"/>
      <c r="K49" s="86"/>
    </row>
    <row r="50" spans="2:11" ht="24.95" customHeight="1">
      <c r="B50" s="78"/>
      <c r="C50" s="217"/>
      <c r="D50" s="218"/>
      <c r="E50" s="219"/>
      <c r="F50" s="219"/>
      <c r="G50" s="220"/>
      <c r="H50" s="220"/>
      <c r="I50" s="212"/>
      <c r="J50" s="213"/>
      <c r="K50" s="86"/>
    </row>
    <row r="51" spans="2:11" ht="24.95" hidden="1" customHeight="1" outlineLevel="1">
      <c r="B51" s="78"/>
      <c r="C51" s="217"/>
      <c r="D51" s="218"/>
      <c r="E51" s="219"/>
      <c r="F51" s="219"/>
      <c r="G51" s="220"/>
      <c r="H51" s="221"/>
      <c r="I51" s="212"/>
      <c r="J51" s="213"/>
      <c r="K51" s="86"/>
    </row>
    <row r="52" spans="2:11" ht="24.95" hidden="1" customHeight="1" outlineLevel="1">
      <c r="B52" s="78"/>
      <c r="C52" s="217"/>
      <c r="D52" s="218"/>
      <c r="E52" s="219"/>
      <c r="F52" s="219"/>
      <c r="G52" s="220"/>
      <c r="H52" s="221"/>
      <c r="I52" s="212"/>
      <c r="J52" s="213"/>
      <c r="K52" s="86"/>
    </row>
    <row r="53" spans="2:11" ht="24.95" hidden="1" customHeight="1" outlineLevel="1">
      <c r="B53" s="78"/>
      <c r="C53" s="217"/>
      <c r="D53" s="218"/>
      <c r="E53" s="219"/>
      <c r="F53" s="219"/>
      <c r="G53" s="220"/>
      <c r="H53" s="221"/>
      <c r="I53" s="212"/>
      <c r="J53" s="213"/>
      <c r="K53" s="86"/>
    </row>
    <row r="54" spans="2:11" ht="24.95" hidden="1" customHeight="1" outlineLevel="1">
      <c r="B54" s="78"/>
      <c r="C54" s="217"/>
      <c r="D54" s="218"/>
      <c r="E54" s="219"/>
      <c r="F54" s="219"/>
      <c r="G54" s="220"/>
      <c r="H54" s="221"/>
      <c r="I54" s="212"/>
      <c r="J54" s="213"/>
      <c r="K54" s="86"/>
    </row>
    <row r="55" spans="2:11" ht="24.95" hidden="1" customHeight="1" outlineLevel="1">
      <c r="B55" s="78"/>
      <c r="C55" s="217"/>
      <c r="D55" s="218"/>
      <c r="E55" s="219"/>
      <c r="F55" s="219"/>
      <c r="G55" s="220"/>
      <c r="H55" s="221"/>
      <c r="I55" s="212"/>
      <c r="J55" s="213"/>
      <c r="K55" s="86"/>
    </row>
    <row r="56" spans="2:11" ht="24.95" hidden="1" customHeight="1" outlineLevel="1">
      <c r="B56" s="78"/>
      <c r="C56" s="217"/>
      <c r="D56" s="218"/>
      <c r="E56" s="219"/>
      <c r="F56" s="219"/>
      <c r="G56" s="220"/>
      <c r="H56" s="221"/>
      <c r="I56" s="212"/>
      <c r="J56" s="213"/>
      <c r="K56" s="86"/>
    </row>
    <row r="57" spans="2:11" ht="24.95" hidden="1" customHeight="1" outlineLevel="1">
      <c r="B57" s="78"/>
      <c r="C57" s="217"/>
      <c r="D57" s="218"/>
      <c r="E57" s="219"/>
      <c r="F57" s="219"/>
      <c r="G57" s="220"/>
      <c r="H57" s="221"/>
      <c r="I57" s="212"/>
      <c r="J57" s="213"/>
      <c r="K57" s="86"/>
    </row>
    <row r="58" spans="2:11" ht="24.95" hidden="1" customHeight="1" outlineLevel="1">
      <c r="B58" s="78"/>
      <c r="C58" s="217"/>
      <c r="D58" s="218"/>
      <c r="E58" s="219"/>
      <c r="F58" s="219"/>
      <c r="G58" s="220"/>
      <c r="H58" s="221"/>
      <c r="I58" s="212"/>
      <c r="J58" s="213"/>
      <c r="K58" s="86"/>
    </row>
    <row r="59" spans="2:11" ht="24.95" hidden="1" customHeight="1" outlineLevel="1">
      <c r="B59" s="78"/>
      <c r="C59" s="217"/>
      <c r="D59" s="218"/>
      <c r="E59" s="219"/>
      <c r="F59" s="219"/>
      <c r="G59" s="220"/>
      <c r="H59" s="221"/>
      <c r="I59" s="212"/>
      <c r="J59" s="213"/>
      <c r="K59" s="86"/>
    </row>
    <row r="60" spans="2:11" ht="24.95" hidden="1" customHeight="1" outlineLevel="1">
      <c r="B60" s="78"/>
      <c r="C60" s="217"/>
      <c r="D60" s="218"/>
      <c r="E60" s="219"/>
      <c r="F60" s="219"/>
      <c r="G60" s="220"/>
      <c r="H60" s="221"/>
      <c r="I60" s="212"/>
      <c r="J60" s="213"/>
      <c r="K60" s="86"/>
    </row>
    <row r="61" spans="2:11" ht="24.95" hidden="1" customHeight="1" outlineLevel="1">
      <c r="B61" s="78"/>
      <c r="C61" s="217"/>
      <c r="D61" s="218"/>
      <c r="E61" s="219"/>
      <c r="F61" s="219"/>
      <c r="G61" s="220"/>
      <c r="H61" s="221"/>
      <c r="I61" s="212"/>
      <c r="J61" s="213"/>
      <c r="K61" s="86"/>
    </row>
    <row r="62" spans="2:11" ht="24.95" hidden="1" customHeight="1" outlineLevel="1">
      <c r="B62" s="78"/>
      <c r="C62" s="217"/>
      <c r="D62" s="218"/>
      <c r="E62" s="219"/>
      <c r="F62" s="219"/>
      <c r="G62" s="220"/>
      <c r="H62" s="221"/>
      <c r="I62" s="212"/>
      <c r="J62" s="213"/>
      <c r="K62" s="86"/>
    </row>
    <row r="63" spans="2:11" ht="24.95" hidden="1" customHeight="1" outlineLevel="1">
      <c r="B63" s="78"/>
      <c r="C63" s="217"/>
      <c r="D63" s="218"/>
      <c r="E63" s="219"/>
      <c r="F63" s="219"/>
      <c r="G63" s="220"/>
      <c r="H63" s="221"/>
      <c r="I63" s="212"/>
      <c r="J63" s="213"/>
      <c r="K63" s="86"/>
    </row>
    <row r="64" spans="2:11" ht="24.95" hidden="1" customHeight="1" outlineLevel="1">
      <c r="B64" s="78"/>
      <c r="C64" s="217"/>
      <c r="D64" s="218"/>
      <c r="E64" s="219"/>
      <c r="F64" s="219"/>
      <c r="G64" s="220"/>
      <c r="H64" s="221"/>
      <c r="I64" s="212"/>
      <c r="J64" s="213"/>
      <c r="K64" s="86"/>
    </row>
    <row r="65" spans="2:14" ht="24.95" hidden="1" customHeight="1" outlineLevel="1">
      <c r="B65" s="78"/>
      <c r="C65" s="217"/>
      <c r="D65" s="218"/>
      <c r="E65" s="219"/>
      <c r="F65" s="219"/>
      <c r="G65" s="220"/>
      <c r="H65" s="221"/>
      <c r="I65" s="212"/>
      <c r="J65" s="213"/>
      <c r="K65" s="86"/>
    </row>
    <row r="66" spans="2:14" ht="24.95" hidden="1" customHeight="1" outlineLevel="1">
      <c r="B66" s="78"/>
      <c r="C66" s="217"/>
      <c r="D66" s="218"/>
      <c r="E66" s="219"/>
      <c r="F66" s="219"/>
      <c r="G66" s="220"/>
      <c r="H66" s="221"/>
      <c r="I66" s="212"/>
      <c r="J66" s="213"/>
      <c r="K66" s="86"/>
    </row>
    <row r="67" spans="2:14" ht="24.95" hidden="1" customHeight="1" outlineLevel="1">
      <c r="B67" s="78"/>
      <c r="C67" s="217"/>
      <c r="D67" s="218"/>
      <c r="E67" s="219"/>
      <c r="F67" s="219"/>
      <c r="G67" s="220"/>
      <c r="H67" s="220"/>
      <c r="I67" s="212"/>
      <c r="J67" s="213"/>
      <c r="K67" s="86"/>
    </row>
    <row r="68" spans="2:14" ht="15" customHeight="1" collapsed="1">
      <c r="B68" s="92"/>
      <c r="C68" s="93"/>
      <c r="D68" s="93"/>
      <c r="E68" s="93"/>
      <c r="F68" s="93"/>
      <c r="G68" s="93"/>
      <c r="H68" s="93"/>
      <c r="I68" s="93"/>
      <c r="J68" s="93"/>
      <c r="K68" s="94"/>
    </row>
    <row r="69" spans="2:14" ht="26.1" customHeight="1">
      <c r="B69" s="78"/>
      <c r="C69" s="95" t="s">
        <v>290</v>
      </c>
      <c r="D69" s="112" t="s">
        <v>130</v>
      </c>
      <c r="E69" s="58" t="s">
        <v>92</v>
      </c>
      <c r="F69" s="58" t="s">
        <v>39</v>
      </c>
      <c r="G69" s="59" t="s">
        <v>34</v>
      </c>
      <c r="H69" s="59" t="s">
        <v>69</v>
      </c>
      <c r="I69" s="60" t="s">
        <v>147</v>
      </c>
      <c r="J69" s="61" t="s">
        <v>44</v>
      </c>
      <c r="K69" s="86"/>
    </row>
    <row r="70" spans="2:14" ht="24.95" customHeight="1">
      <c r="B70" s="78"/>
      <c r="C70" s="71" t="str">
        <f>IF(LEN(E70)&gt;0,"3." &amp; COUNTA($E$70:E70),"")</f>
        <v/>
      </c>
      <c r="D70" s="63"/>
      <c r="E70" s="70"/>
      <c r="F70" s="70"/>
      <c r="G70" s="55"/>
      <c r="H70" s="72" t="str">
        <f>IFERROR(IF(OR(LEN(E70)=0,LEN(INDEX( scale[], MATCH(G70,scalename,0),3))=0),"",INDEX( scale[], MATCH(G70,scalename,0),3)),"")</f>
        <v/>
      </c>
      <c r="I70" s="211">
        <f>SUM(H70:H75)</f>
        <v>0</v>
      </c>
      <c r="J70" s="213" t="str">
        <f>IFERROR(SUM(H70:H75)/(maxscore*(COUNT(H70:H75))),"")</f>
        <v/>
      </c>
      <c r="K70" s="86"/>
    </row>
    <row r="71" spans="2:14" ht="24.95" customHeight="1">
      <c r="B71" s="78"/>
      <c r="C71" s="71" t="str">
        <f>IF(LEN(E71)&gt;0,"3." &amp; COUNTA($E$70:E71),"")</f>
        <v/>
      </c>
      <c r="D71" s="64"/>
      <c r="E71" s="70"/>
      <c r="F71" s="70"/>
      <c r="G71" s="55"/>
      <c r="H71" s="72" t="str">
        <f>IFERROR(IF(OR(LEN(E71)=0,LEN(INDEX( scale[], MATCH(G71,scalename,0),3))=0),"",INDEX( scale[], MATCH(G71,scalename,0),3)),"")</f>
        <v/>
      </c>
      <c r="I71" s="211"/>
      <c r="J71" s="213"/>
      <c r="K71" s="86"/>
    </row>
    <row r="72" spans="2:14" ht="24.95" customHeight="1">
      <c r="B72" s="78"/>
      <c r="C72" s="71" t="str">
        <f>IF(LEN(E72)&gt;0,"3." &amp; COUNTA($E$70:E72),"")</f>
        <v/>
      </c>
      <c r="D72" s="64"/>
      <c r="E72" s="70"/>
      <c r="F72" s="70"/>
      <c r="G72" s="55"/>
      <c r="H72" s="72" t="str">
        <f>IFERROR(IF(OR(LEN(E72)=0,LEN(INDEX( scale[], MATCH(G72,scalename,0),3))=0),"",INDEX( scale[], MATCH(G72,scalename,0),3)),"")</f>
        <v/>
      </c>
      <c r="I72" s="211"/>
      <c r="J72" s="213"/>
      <c r="K72" s="86"/>
    </row>
    <row r="73" spans="2:14" ht="24.95" customHeight="1">
      <c r="B73" s="78"/>
      <c r="C73" s="71" t="str">
        <f>IF(LEN(E73)&gt;0,"3." &amp; COUNTA($E$70:E73),"")</f>
        <v/>
      </c>
      <c r="D73" s="64"/>
      <c r="E73" s="70"/>
      <c r="F73" s="70"/>
      <c r="G73" s="55"/>
      <c r="H73" s="72" t="str">
        <f>IFERROR(IF(OR(LEN(E73)=0,LEN(INDEX( scale[], MATCH(G73,scalename,0),3))=0),"",INDEX( scale[], MATCH(G73,scalename,0),3)),"")</f>
        <v/>
      </c>
      <c r="I73" s="211"/>
      <c r="J73" s="213"/>
      <c r="K73" s="86"/>
      <c r="L73" s="53"/>
      <c r="M73" s="53"/>
      <c r="N73" s="53"/>
    </row>
    <row r="74" spans="2:14" ht="24.95" customHeight="1">
      <c r="B74" s="78"/>
      <c r="C74" s="71" t="str">
        <f>IF(LEN(E74)&gt;0,"3." &amp; COUNTA($E$70:E74),"")</f>
        <v/>
      </c>
      <c r="D74" s="64"/>
      <c r="E74" s="70"/>
      <c r="F74" s="70"/>
      <c r="G74" s="55"/>
      <c r="H74" s="72" t="str">
        <f>IFERROR(IF(OR(LEN(E74)=0,LEN(INDEX( scale[], MATCH(G74,scalename,0),3))=0),"",INDEX( scale[], MATCH(G74,scalename,0),3)),"")</f>
        <v/>
      </c>
      <c r="I74" s="211"/>
      <c r="J74" s="213"/>
      <c r="K74" s="86"/>
    </row>
    <row r="75" spans="2:14" ht="24.95" customHeight="1">
      <c r="B75" s="78"/>
      <c r="C75" s="71" t="str">
        <f>IF(LEN(E75)&gt;0,"3." &amp; COUNTA($E$70:E75),"")</f>
        <v/>
      </c>
      <c r="D75" s="64"/>
      <c r="E75" s="70"/>
      <c r="F75" s="70"/>
      <c r="G75" s="55"/>
      <c r="H75" s="72" t="str">
        <f>IFERROR(IF(OR(LEN(E75)=0,LEN(INDEX( scale[], MATCH(G75,scalename,0),3))=0),"",INDEX( scale[], MATCH(G75,scalename,0),3)),"")</f>
        <v/>
      </c>
      <c r="I75" s="211"/>
      <c r="J75" s="213"/>
      <c r="K75" s="86"/>
    </row>
    <row r="76" spans="2:14" ht="24.95" customHeight="1">
      <c r="B76" s="78"/>
      <c r="C76" s="217"/>
      <c r="D76" s="218"/>
      <c r="E76" s="219"/>
      <c r="F76" s="219"/>
      <c r="G76" s="220"/>
      <c r="H76" s="220"/>
      <c r="I76" s="212"/>
      <c r="J76" s="213"/>
      <c r="K76" s="86"/>
    </row>
    <row r="77" spans="2:14" ht="24.95" customHeight="1">
      <c r="B77" s="78"/>
      <c r="C77" s="217"/>
      <c r="D77" s="218"/>
      <c r="E77" s="219"/>
      <c r="F77" s="219"/>
      <c r="G77" s="220"/>
      <c r="H77" s="220"/>
      <c r="I77" s="212"/>
      <c r="J77" s="213"/>
      <c r="K77" s="86"/>
    </row>
    <row r="78" spans="2:14" ht="24.95" hidden="1" customHeight="1" outlineLevel="1">
      <c r="B78" s="78"/>
      <c r="C78" s="217"/>
      <c r="D78" s="218"/>
      <c r="E78" s="219"/>
      <c r="F78" s="219"/>
      <c r="G78" s="220"/>
      <c r="H78" s="221"/>
      <c r="I78" s="212"/>
      <c r="J78" s="213"/>
      <c r="K78" s="86"/>
    </row>
    <row r="79" spans="2:14" ht="24.95" hidden="1" customHeight="1" outlineLevel="1">
      <c r="B79" s="78"/>
      <c r="C79" s="217"/>
      <c r="D79" s="218"/>
      <c r="E79" s="219"/>
      <c r="F79" s="219"/>
      <c r="G79" s="220"/>
      <c r="H79" s="221"/>
      <c r="I79" s="212"/>
      <c r="J79" s="213"/>
      <c r="K79" s="86"/>
    </row>
    <row r="80" spans="2:14" ht="24.95" hidden="1" customHeight="1" outlineLevel="1">
      <c r="B80" s="78"/>
      <c r="C80" s="217"/>
      <c r="D80" s="218"/>
      <c r="E80" s="219"/>
      <c r="F80" s="219"/>
      <c r="G80" s="220"/>
      <c r="H80" s="221"/>
      <c r="I80" s="212"/>
      <c r="J80" s="213"/>
      <c r="K80" s="86"/>
    </row>
    <row r="81" spans="2:11" ht="24.95" hidden="1" customHeight="1" outlineLevel="1">
      <c r="B81" s="78"/>
      <c r="C81" s="217"/>
      <c r="D81" s="218"/>
      <c r="E81" s="219"/>
      <c r="F81" s="219"/>
      <c r="G81" s="220"/>
      <c r="H81" s="221"/>
      <c r="I81" s="212"/>
      <c r="J81" s="213"/>
      <c r="K81" s="86"/>
    </row>
    <row r="82" spans="2:11" ht="24.95" hidden="1" customHeight="1" outlineLevel="1">
      <c r="B82" s="78"/>
      <c r="C82" s="217"/>
      <c r="D82" s="218"/>
      <c r="E82" s="219"/>
      <c r="F82" s="219"/>
      <c r="G82" s="220"/>
      <c r="H82" s="221"/>
      <c r="I82" s="212"/>
      <c r="J82" s="213"/>
      <c r="K82" s="86"/>
    </row>
    <row r="83" spans="2:11" ht="24.95" hidden="1" customHeight="1" outlineLevel="1">
      <c r="B83" s="78"/>
      <c r="C83" s="217"/>
      <c r="D83" s="218"/>
      <c r="E83" s="219"/>
      <c r="F83" s="219"/>
      <c r="G83" s="220"/>
      <c r="H83" s="221"/>
      <c r="I83" s="212"/>
      <c r="J83" s="213"/>
      <c r="K83" s="86"/>
    </row>
    <row r="84" spans="2:11" ht="24.95" hidden="1" customHeight="1" outlineLevel="1">
      <c r="B84" s="78"/>
      <c r="C84" s="217"/>
      <c r="D84" s="218"/>
      <c r="E84" s="219"/>
      <c r="F84" s="219"/>
      <c r="G84" s="220"/>
      <c r="H84" s="221"/>
      <c r="I84" s="212"/>
      <c r="J84" s="213"/>
      <c r="K84" s="86"/>
    </row>
    <row r="85" spans="2:11" ht="24.95" hidden="1" customHeight="1" outlineLevel="1">
      <c r="B85" s="78"/>
      <c r="C85" s="217"/>
      <c r="D85" s="218"/>
      <c r="E85" s="219"/>
      <c r="F85" s="219"/>
      <c r="G85" s="220"/>
      <c r="H85" s="221"/>
      <c r="I85" s="212"/>
      <c r="J85" s="213"/>
      <c r="K85" s="86"/>
    </row>
    <row r="86" spans="2:11" ht="24.95" hidden="1" customHeight="1" outlineLevel="1">
      <c r="B86" s="78"/>
      <c r="C86" s="217"/>
      <c r="D86" s="218"/>
      <c r="E86" s="219"/>
      <c r="F86" s="219"/>
      <c r="G86" s="220"/>
      <c r="H86" s="221"/>
      <c r="I86" s="212"/>
      <c r="J86" s="213"/>
      <c r="K86" s="86"/>
    </row>
    <row r="87" spans="2:11" ht="24.95" hidden="1" customHeight="1" outlineLevel="1">
      <c r="B87" s="78"/>
      <c r="C87" s="217"/>
      <c r="D87" s="218"/>
      <c r="E87" s="219"/>
      <c r="F87" s="219"/>
      <c r="G87" s="220"/>
      <c r="H87" s="221"/>
      <c r="I87" s="212"/>
      <c r="J87" s="213"/>
      <c r="K87" s="86"/>
    </row>
    <row r="88" spans="2:11" ht="24.95" hidden="1" customHeight="1" outlineLevel="1">
      <c r="B88" s="78"/>
      <c r="C88" s="217"/>
      <c r="D88" s="218"/>
      <c r="E88" s="219"/>
      <c r="F88" s="219"/>
      <c r="G88" s="220"/>
      <c r="H88" s="221"/>
      <c r="I88" s="212"/>
      <c r="J88" s="213"/>
      <c r="K88" s="86"/>
    </row>
    <row r="89" spans="2:11" ht="24.95" hidden="1" customHeight="1" outlineLevel="1">
      <c r="B89" s="78"/>
      <c r="C89" s="217"/>
      <c r="D89" s="218"/>
      <c r="E89" s="219"/>
      <c r="F89" s="219"/>
      <c r="G89" s="220"/>
      <c r="H89" s="221"/>
      <c r="I89" s="212"/>
      <c r="J89" s="213"/>
      <c r="K89" s="86"/>
    </row>
    <row r="90" spans="2:11" ht="24.95" hidden="1" customHeight="1" outlineLevel="1">
      <c r="B90" s="78"/>
      <c r="C90" s="217"/>
      <c r="D90" s="218"/>
      <c r="E90" s="219"/>
      <c r="F90" s="219"/>
      <c r="G90" s="220"/>
      <c r="H90" s="221"/>
      <c r="I90" s="212"/>
      <c r="J90" s="213"/>
      <c r="K90" s="86"/>
    </row>
    <row r="91" spans="2:11" ht="24.95" hidden="1" customHeight="1" outlineLevel="1">
      <c r="B91" s="78"/>
      <c r="C91" s="217"/>
      <c r="D91" s="218"/>
      <c r="E91" s="219"/>
      <c r="F91" s="219"/>
      <c r="G91" s="220"/>
      <c r="H91" s="221"/>
      <c r="I91" s="212"/>
      <c r="J91" s="213"/>
      <c r="K91" s="86"/>
    </row>
    <row r="92" spans="2:11" ht="24.95" hidden="1" customHeight="1" outlineLevel="1">
      <c r="B92" s="78"/>
      <c r="C92" s="217"/>
      <c r="D92" s="218"/>
      <c r="E92" s="219"/>
      <c r="F92" s="219"/>
      <c r="G92" s="220"/>
      <c r="H92" s="221"/>
      <c r="I92" s="212"/>
      <c r="J92" s="213"/>
      <c r="K92" s="86"/>
    </row>
    <row r="93" spans="2:11" ht="24.95" hidden="1" customHeight="1" outlineLevel="1">
      <c r="B93" s="78"/>
      <c r="C93" s="217"/>
      <c r="D93" s="218"/>
      <c r="E93" s="219"/>
      <c r="F93" s="219"/>
      <c r="G93" s="220"/>
      <c r="H93" s="221"/>
      <c r="I93" s="212"/>
      <c r="J93" s="213"/>
      <c r="K93" s="86"/>
    </row>
    <row r="94" spans="2:11" ht="24.95" hidden="1" customHeight="1" outlineLevel="1">
      <c r="B94" s="78"/>
      <c r="C94" s="217"/>
      <c r="D94" s="218"/>
      <c r="E94" s="219"/>
      <c r="F94" s="219"/>
      <c r="G94" s="220"/>
      <c r="H94" s="220"/>
      <c r="I94" s="212"/>
      <c r="J94" s="213"/>
      <c r="K94" s="86"/>
    </row>
    <row r="95" spans="2:11" ht="15" customHeight="1" collapsed="1">
      <c r="B95" s="92"/>
      <c r="C95" s="93"/>
      <c r="D95" s="93"/>
      <c r="E95" s="93"/>
      <c r="F95" s="93"/>
      <c r="G95" s="93"/>
      <c r="H95" s="93"/>
      <c r="I95" s="93"/>
      <c r="J95" s="93"/>
      <c r="K95" s="94"/>
    </row>
    <row r="96" spans="2:11" ht="26.1" customHeight="1">
      <c r="B96" s="78"/>
      <c r="C96" s="198" t="s">
        <v>291</v>
      </c>
      <c r="D96" s="112" t="s">
        <v>130</v>
      </c>
      <c r="E96" s="58" t="s">
        <v>92</v>
      </c>
      <c r="F96" s="58" t="s">
        <v>39</v>
      </c>
      <c r="G96" s="59" t="s">
        <v>34</v>
      </c>
      <c r="H96" s="59" t="s">
        <v>69</v>
      </c>
      <c r="I96" s="60" t="s">
        <v>147</v>
      </c>
      <c r="J96" s="61" t="s">
        <v>44</v>
      </c>
      <c r="K96" s="86"/>
    </row>
    <row r="97" spans="2:11" ht="24.95" customHeight="1">
      <c r="B97" s="78"/>
      <c r="C97" s="71" t="str">
        <f>IF(LEN(E97)&gt;0,"4." &amp; COUNTA($E$97:E97),"")</f>
        <v/>
      </c>
      <c r="D97" s="63"/>
      <c r="E97" s="70"/>
      <c r="F97" s="70"/>
      <c r="G97" s="55"/>
      <c r="H97" s="72" t="str">
        <f>IFERROR(IF(OR(LEN(E97)=0,LEN(INDEX( scale[], MATCH(G97,scalename,0),3))=0),"",INDEX( scale[], MATCH(G97,scalename,0),3)),"")</f>
        <v/>
      </c>
      <c r="I97" s="211">
        <f>SUM(H97:H102)</f>
        <v>0</v>
      </c>
      <c r="J97" s="213" t="str">
        <f>IFERROR(SUM(H97:H102)/(maxscore*(COUNT(H97:H102))),"")</f>
        <v/>
      </c>
      <c r="K97" s="86"/>
    </row>
    <row r="98" spans="2:11" ht="24.95" customHeight="1">
      <c r="B98" s="78"/>
      <c r="C98" s="71" t="str">
        <f>IF(LEN(E98)&gt;0,"4." &amp; COUNTA($E$97:E98),"")</f>
        <v/>
      </c>
      <c r="D98" s="64"/>
      <c r="E98" s="70"/>
      <c r="F98" s="70"/>
      <c r="G98" s="55"/>
      <c r="H98" s="72" t="str">
        <f>IFERROR(IF(OR(LEN(E98)=0,LEN(INDEX( scale[], MATCH(G98,scalename,0),3))=0),"",INDEX( scale[], MATCH(G98,scalename,0),3)),"")</f>
        <v/>
      </c>
      <c r="I98" s="211"/>
      <c r="J98" s="213"/>
      <c r="K98" s="86"/>
    </row>
    <row r="99" spans="2:11" ht="24.95" customHeight="1">
      <c r="B99" s="78"/>
      <c r="C99" s="71" t="str">
        <f>IF(LEN(E99)&gt;0,"4." &amp; COUNTA($E$97:E99),"")</f>
        <v/>
      </c>
      <c r="D99" s="64"/>
      <c r="E99" s="70"/>
      <c r="F99" s="70"/>
      <c r="G99" s="55"/>
      <c r="H99" s="72" t="str">
        <f>IFERROR(IF(OR(LEN(E99)=0,LEN(INDEX( scale[], MATCH(G99,scalename,0),3))=0),"",INDEX( scale[], MATCH(G99,scalename,0),3)),"")</f>
        <v/>
      </c>
      <c r="I99" s="211"/>
      <c r="J99" s="213"/>
      <c r="K99" s="86"/>
    </row>
    <row r="100" spans="2:11" ht="24.95" customHeight="1">
      <c r="B100" s="78"/>
      <c r="C100" s="71" t="str">
        <f>IF(LEN(E100)&gt;0,"4." &amp; COUNTA($E$97:E100),"")</f>
        <v/>
      </c>
      <c r="D100" s="64"/>
      <c r="E100" s="70"/>
      <c r="F100" s="70"/>
      <c r="G100" s="55"/>
      <c r="H100" s="72" t="str">
        <f>IFERROR(IF(OR(LEN(E100)=0,LEN(INDEX( scale[], MATCH(G100,scalename,0),3))=0),"",INDEX( scale[], MATCH(G100,scalename,0),3)),"")</f>
        <v/>
      </c>
      <c r="I100" s="211"/>
      <c r="J100" s="213"/>
      <c r="K100" s="86"/>
    </row>
    <row r="101" spans="2:11" ht="24.95" customHeight="1">
      <c r="B101" s="78"/>
      <c r="C101" s="71" t="str">
        <f>IF(LEN(E101)&gt;0,"4." &amp; COUNTA($E$97:E101),"")</f>
        <v/>
      </c>
      <c r="D101" s="64"/>
      <c r="E101" s="70"/>
      <c r="F101" s="70"/>
      <c r="G101" s="55"/>
      <c r="H101" s="72" t="str">
        <f>IFERROR(IF(OR(LEN(E101)=0,LEN(INDEX( scale[], MATCH(G101,scalename,0),3))=0),"",INDEX( scale[], MATCH(G101,scalename,0),3)),"")</f>
        <v/>
      </c>
      <c r="I101" s="211"/>
      <c r="J101" s="213"/>
      <c r="K101" s="86"/>
    </row>
    <row r="102" spans="2:11" ht="24.95" customHeight="1">
      <c r="B102" s="78"/>
      <c r="C102" s="71" t="str">
        <f>IF(LEN(E102)&gt;0,"4." &amp; COUNTA($E$97:E102),"")</f>
        <v/>
      </c>
      <c r="D102" s="64"/>
      <c r="E102" s="70"/>
      <c r="F102" s="70"/>
      <c r="G102" s="55"/>
      <c r="H102" s="72" t="str">
        <f>IFERROR(IF(OR(LEN(E102)=0,LEN(INDEX( scale[], MATCH(G102,scalename,0),3))=0),"",INDEX( scale[], MATCH(G102,scalename,0),3)),"")</f>
        <v/>
      </c>
      <c r="I102" s="211"/>
      <c r="J102" s="213"/>
      <c r="K102" s="86"/>
    </row>
    <row r="103" spans="2:11" ht="24.95" customHeight="1">
      <c r="B103" s="78"/>
      <c r="C103" s="217"/>
      <c r="D103" s="218"/>
      <c r="E103" s="219"/>
      <c r="F103" s="219"/>
      <c r="G103" s="220"/>
      <c r="H103" s="220"/>
      <c r="I103" s="212"/>
      <c r="J103" s="213"/>
      <c r="K103" s="86"/>
    </row>
    <row r="104" spans="2:11" ht="24.95" customHeight="1">
      <c r="B104" s="78"/>
      <c r="C104" s="217"/>
      <c r="D104" s="218"/>
      <c r="E104" s="219"/>
      <c r="F104" s="219"/>
      <c r="G104" s="220"/>
      <c r="H104" s="220"/>
      <c r="I104" s="212"/>
      <c r="J104" s="213"/>
      <c r="K104" s="86"/>
    </row>
    <row r="105" spans="2:11" ht="24.95" hidden="1" customHeight="1" outlineLevel="1">
      <c r="B105" s="78"/>
      <c r="C105" s="217"/>
      <c r="D105" s="218"/>
      <c r="E105" s="219"/>
      <c r="F105" s="219"/>
      <c r="G105" s="220"/>
      <c r="H105" s="221"/>
      <c r="I105" s="212"/>
      <c r="J105" s="213"/>
      <c r="K105" s="86"/>
    </row>
    <row r="106" spans="2:11" ht="24.95" hidden="1" customHeight="1" outlineLevel="1">
      <c r="B106" s="78"/>
      <c r="C106" s="217"/>
      <c r="D106" s="218"/>
      <c r="E106" s="219"/>
      <c r="F106" s="219"/>
      <c r="G106" s="220"/>
      <c r="H106" s="221"/>
      <c r="I106" s="212"/>
      <c r="J106" s="213"/>
      <c r="K106" s="86"/>
    </row>
    <row r="107" spans="2:11" ht="24.95" hidden="1" customHeight="1" outlineLevel="1">
      <c r="B107" s="78"/>
      <c r="C107" s="217"/>
      <c r="D107" s="218"/>
      <c r="E107" s="219"/>
      <c r="F107" s="219"/>
      <c r="G107" s="220"/>
      <c r="H107" s="221"/>
      <c r="I107" s="212"/>
      <c r="J107" s="213"/>
      <c r="K107" s="86"/>
    </row>
    <row r="108" spans="2:11" ht="24.95" hidden="1" customHeight="1" outlineLevel="1">
      <c r="B108" s="78"/>
      <c r="C108" s="217"/>
      <c r="D108" s="218"/>
      <c r="E108" s="219"/>
      <c r="F108" s="219"/>
      <c r="G108" s="220"/>
      <c r="H108" s="221"/>
      <c r="I108" s="212"/>
      <c r="J108" s="213"/>
      <c r="K108" s="86"/>
    </row>
    <row r="109" spans="2:11" ht="24.95" hidden="1" customHeight="1" outlineLevel="1">
      <c r="B109" s="78"/>
      <c r="C109" s="217"/>
      <c r="D109" s="218"/>
      <c r="E109" s="219"/>
      <c r="F109" s="219"/>
      <c r="G109" s="220"/>
      <c r="H109" s="221"/>
      <c r="I109" s="212"/>
      <c r="J109" s="213"/>
      <c r="K109" s="86"/>
    </row>
    <row r="110" spans="2:11" ht="24.95" hidden="1" customHeight="1" outlineLevel="1">
      <c r="B110" s="78"/>
      <c r="C110" s="217"/>
      <c r="D110" s="218"/>
      <c r="E110" s="219"/>
      <c r="F110" s="219"/>
      <c r="G110" s="220"/>
      <c r="H110" s="221"/>
      <c r="I110" s="212"/>
      <c r="J110" s="213"/>
      <c r="K110" s="86"/>
    </row>
    <row r="111" spans="2:11" ht="24.95" hidden="1" customHeight="1" outlineLevel="1">
      <c r="B111" s="78"/>
      <c r="C111" s="217"/>
      <c r="D111" s="218"/>
      <c r="E111" s="219"/>
      <c r="F111" s="219"/>
      <c r="G111" s="220"/>
      <c r="H111" s="221"/>
      <c r="I111" s="212"/>
      <c r="J111" s="213"/>
      <c r="K111" s="86"/>
    </row>
    <row r="112" spans="2:11" ht="24.95" hidden="1" customHeight="1" outlineLevel="1">
      <c r="B112" s="78"/>
      <c r="C112" s="217"/>
      <c r="D112" s="218"/>
      <c r="E112" s="219"/>
      <c r="F112" s="219"/>
      <c r="G112" s="220"/>
      <c r="H112" s="221"/>
      <c r="I112" s="212"/>
      <c r="J112" s="213"/>
      <c r="K112" s="86"/>
    </row>
    <row r="113" spans="1:12" ht="24.95" hidden="1" customHeight="1" outlineLevel="1">
      <c r="B113" s="78"/>
      <c r="C113" s="217"/>
      <c r="D113" s="218"/>
      <c r="E113" s="219"/>
      <c r="F113" s="219"/>
      <c r="G113" s="220"/>
      <c r="H113" s="221"/>
      <c r="I113" s="212"/>
      <c r="J113" s="213"/>
      <c r="K113" s="86"/>
    </row>
    <row r="114" spans="1:12" ht="24.95" hidden="1" customHeight="1" outlineLevel="1">
      <c r="B114" s="78"/>
      <c r="C114" s="217"/>
      <c r="D114" s="218"/>
      <c r="E114" s="219"/>
      <c r="F114" s="219"/>
      <c r="G114" s="220"/>
      <c r="H114" s="221"/>
      <c r="I114" s="212"/>
      <c r="J114" s="213"/>
      <c r="K114" s="86"/>
    </row>
    <row r="115" spans="1:12" ht="24.95" hidden="1" customHeight="1" outlineLevel="1">
      <c r="B115" s="78"/>
      <c r="C115" s="217"/>
      <c r="D115" s="218"/>
      <c r="E115" s="219"/>
      <c r="F115" s="219"/>
      <c r="G115" s="220"/>
      <c r="H115" s="221"/>
      <c r="I115" s="212"/>
      <c r="J115" s="213"/>
      <c r="K115" s="86"/>
    </row>
    <row r="116" spans="1:12" ht="24.95" hidden="1" customHeight="1" outlineLevel="1">
      <c r="B116" s="78"/>
      <c r="C116" s="217"/>
      <c r="D116" s="218"/>
      <c r="E116" s="219"/>
      <c r="F116" s="219"/>
      <c r="G116" s="220"/>
      <c r="H116" s="221"/>
      <c r="I116" s="212"/>
      <c r="J116" s="213"/>
      <c r="K116" s="86"/>
    </row>
    <row r="117" spans="1:12" ht="24.95" hidden="1" customHeight="1" outlineLevel="1">
      <c r="B117" s="78"/>
      <c r="C117" s="217"/>
      <c r="D117" s="218"/>
      <c r="E117" s="219"/>
      <c r="F117" s="219"/>
      <c r="G117" s="220"/>
      <c r="H117" s="221"/>
      <c r="I117" s="212"/>
      <c r="J117" s="213"/>
      <c r="K117" s="86"/>
    </row>
    <row r="118" spans="1:12" ht="24.95" hidden="1" customHeight="1" outlineLevel="1">
      <c r="B118" s="78"/>
      <c r="C118" s="217"/>
      <c r="D118" s="218"/>
      <c r="E118" s="219"/>
      <c r="F118" s="219"/>
      <c r="G118" s="220"/>
      <c r="H118" s="221"/>
      <c r="I118" s="212"/>
      <c r="J118" s="213"/>
      <c r="K118" s="86"/>
    </row>
    <row r="119" spans="1:12" ht="24.95" hidden="1" customHeight="1" outlineLevel="1">
      <c r="B119" s="78"/>
      <c r="C119" s="217"/>
      <c r="D119" s="218"/>
      <c r="E119" s="219"/>
      <c r="F119" s="219"/>
      <c r="G119" s="220"/>
      <c r="H119" s="221"/>
      <c r="I119" s="212"/>
      <c r="J119" s="213"/>
      <c r="K119" s="86"/>
    </row>
    <row r="120" spans="1:12" ht="24.95" hidden="1" customHeight="1" outlineLevel="1">
      <c r="B120" s="78"/>
      <c r="C120" s="217"/>
      <c r="D120" s="218"/>
      <c r="E120" s="219"/>
      <c r="F120" s="219"/>
      <c r="G120" s="220"/>
      <c r="H120" s="221"/>
      <c r="I120" s="212"/>
      <c r="J120" s="213"/>
      <c r="K120" s="86"/>
    </row>
    <row r="121" spans="1:12" ht="24.95" hidden="1" customHeight="1" outlineLevel="1">
      <c r="B121" s="78"/>
      <c r="C121" s="217"/>
      <c r="D121" s="218"/>
      <c r="E121" s="219"/>
      <c r="F121" s="219"/>
      <c r="G121" s="220"/>
      <c r="H121" s="220"/>
      <c r="I121" s="212"/>
      <c r="J121" s="213"/>
      <c r="K121" s="86"/>
    </row>
    <row r="122" spans="1:12" ht="15" customHeight="1" collapsed="1">
      <c r="B122" s="92"/>
      <c r="C122" s="93"/>
      <c r="D122" s="93"/>
      <c r="E122" s="93"/>
      <c r="F122" s="93"/>
      <c r="G122" s="93"/>
      <c r="H122" s="93"/>
      <c r="I122" s="93"/>
      <c r="J122" s="93"/>
      <c r="K122" s="94"/>
    </row>
    <row r="123" spans="1:12" ht="26.1" customHeight="1">
      <c r="B123" s="78"/>
      <c r="C123" s="95" t="s">
        <v>292</v>
      </c>
      <c r="D123" s="62" t="s">
        <v>130</v>
      </c>
      <c r="E123" s="58" t="s">
        <v>92</v>
      </c>
      <c r="F123" s="58" t="s">
        <v>39</v>
      </c>
      <c r="G123" s="59" t="s">
        <v>34</v>
      </c>
      <c r="H123" s="59" t="s">
        <v>69</v>
      </c>
      <c r="I123" s="60" t="s">
        <v>147</v>
      </c>
      <c r="J123" s="61" t="s">
        <v>44</v>
      </c>
      <c r="K123" s="86"/>
    </row>
    <row r="124" spans="1:12" ht="24.95" customHeight="1">
      <c r="B124" s="78"/>
      <c r="C124" s="71" t="str">
        <f>IF(LEN(E124)&gt;0,"5." &amp; COUNTA($E$124:E124),"")</f>
        <v/>
      </c>
      <c r="D124" s="63"/>
      <c r="E124" s="70"/>
      <c r="F124" s="70"/>
      <c r="G124" s="55"/>
      <c r="H124" s="72" t="str">
        <f>IFERROR(IF(OR(LEN(E124)=0,LEN(INDEX( scale[], MATCH(G124,scalename,0),3))=0),"",INDEX( scale[], MATCH(G124,scalename,0),3)),"")</f>
        <v/>
      </c>
      <c r="I124" s="211">
        <f>SUM(H124:H129)</f>
        <v>0</v>
      </c>
      <c r="J124" s="213" t="str">
        <f>IFERROR(SUM(H124:H129)/(maxscore*(COUNT(H124:H129))),"")</f>
        <v/>
      </c>
      <c r="K124" s="86"/>
    </row>
    <row r="125" spans="1:12" ht="24.95" customHeight="1">
      <c r="B125" s="78"/>
      <c r="C125" s="71" t="str">
        <f>IF(LEN(E125)&gt;0,"5." &amp; COUNTA($E$124:E125),"")</f>
        <v/>
      </c>
      <c r="D125" s="64"/>
      <c r="E125" s="70"/>
      <c r="F125" s="70"/>
      <c r="G125" s="55"/>
      <c r="H125" s="72" t="str">
        <f>IFERROR(IF(OR(LEN(E125)=0,LEN(INDEX( scale[], MATCH(G125,scalename,0),3))=0),"",INDEX( scale[], MATCH(G125,scalename,0),3)),"")</f>
        <v/>
      </c>
      <c r="I125" s="211"/>
      <c r="J125" s="213"/>
      <c r="K125" s="86"/>
    </row>
    <row r="126" spans="1:12" ht="24.95" customHeight="1">
      <c r="B126" s="78"/>
      <c r="C126" s="71" t="str">
        <f>IF(LEN(E126)&gt;0,"5." &amp; COUNTA($E$124:E126),"")</f>
        <v/>
      </c>
      <c r="D126" s="64"/>
      <c r="E126" s="70"/>
      <c r="F126" s="70"/>
      <c r="G126" s="55"/>
      <c r="H126" s="72" t="str">
        <f>IFERROR(IF(OR(LEN(E126)=0,LEN(INDEX( scale[], MATCH(G126,scalename,0),3))=0),"",INDEX( scale[], MATCH(G126,scalename,0),3)),"")</f>
        <v/>
      </c>
      <c r="I126" s="211"/>
      <c r="J126" s="213"/>
      <c r="K126" s="86"/>
    </row>
    <row r="127" spans="1:12" ht="24.95" customHeight="1">
      <c r="B127" s="78"/>
      <c r="C127" s="71" t="str">
        <f>IF(LEN(E127)&gt;0,"5." &amp; COUNTA($E$124:E127),"")</f>
        <v/>
      </c>
      <c r="D127" s="64"/>
      <c r="E127" s="70"/>
      <c r="F127" s="70"/>
      <c r="G127" s="55"/>
      <c r="H127" s="72" t="str">
        <f>IFERROR(IF(OR(LEN(E127)=0,LEN(INDEX( scale[], MATCH(G127,scalename,0),3))=0),"",INDEX( scale[], MATCH(G127,scalename,0),3)),"")</f>
        <v/>
      </c>
      <c r="I127" s="211"/>
      <c r="J127" s="213"/>
      <c r="K127" s="86"/>
    </row>
    <row r="128" spans="1:12" ht="24.95" customHeight="1">
      <c r="A128" s="50"/>
      <c r="B128" s="80"/>
      <c r="C128" s="71" t="str">
        <f>IF(LEN(E128)&gt;0,"5." &amp; COUNTA($E$124:E128),"")</f>
        <v/>
      </c>
      <c r="D128" s="64"/>
      <c r="E128" s="70"/>
      <c r="F128" s="70"/>
      <c r="G128" s="55"/>
      <c r="H128" s="72" t="str">
        <f>IFERROR(IF(OR(LEN(E128)=0,LEN(INDEX( scale[], MATCH(G128,scalename,0),3))=0),"",INDEX( scale[], MATCH(G128,scalename,0),3)),"")</f>
        <v/>
      </c>
      <c r="I128" s="211"/>
      <c r="J128" s="213"/>
      <c r="K128" s="86"/>
      <c r="L128" s="50"/>
    </row>
    <row r="129" spans="1:12" ht="24.95" customHeight="1">
      <c r="A129" s="50"/>
      <c r="B129" s="80"/>
      <c r="C129" s="71" t="str">
        <f>IF(LEN(E129)&gt;0,"5." &amp; COUNTA($E$124:E129),"")</f>
        <v/>
      </c>
      <c r="D129" s="64"/>
      <c r="E129" s="70"/>
      <c r="F129" s="70"/>
      <c r="G129" s="55"/>
      <c r="H129" s="72" t="str">
        <f>IFERROR(IF(OR(LEN(E129)=0,LEN(INDEX( scale[], MATCH(G129,scalename,0),3))=0),"",INDEX( scale[], MATCH(G129,scalename,0),3)),"")</f>
        <v/>
      </c>
      <c r="I129" s="211"/>
      <c r="J129" s="213"/>
      <c r="K129" s="86"/>
      <c r="L129" s="50"/>
    </row>
    <row r="130" spans="1:12" ht="24.95" customHeight="1">
      <c r="A130" s="50"/>
      <c r="B130" s="80"/>
      <c r="C130" s="217"/>
      <c r="D130" s="218"/>
      <c r="E130" s="219"/>
      <c r="F130" s="219"/>
      <c r="G130" s="220"/>
      <c r="H130" s="220"/>
      <c r="I130" s="212"/>
      <c r="J130" s="213"/>
      <c r="K130" s="86"/>
      <c r="L130" s="50"/>
    </row>
    <row r="131" spans="1:12" ht="24.95" customHeight="1">
      <c r="A131" s="50"/>
      <c r="B131" s="80"/>
      <c r="C131" s="217"/>
      <c r="D131" s="218"/>
      <c r="E131" s="219"/>
      <c r="F131" s="219"/>
      <c r="G131" s="220"/>
      <c r="H131" s="220"/>
      <c r="I131" s="212"/>
      <c r="J131" s="213"/>
      <c r="K131" s="86"/>
      <c r="L131" s="50"/>
    </row>
    <row r="132" spans="1:12" ht="24.95" hidden="1" customHeight="1" outlineLevel="1">
      <c r="A132" s="50"/>
      <c r="B132" s="80"/>
      <c r="C132" s="217"/>
      <c r="D132" s="218"/>
      <c r="E132" s="219"/>
      <c r="F132" s="219"/>
      <c r="G132" s="220"/>
      <c r="H132" s="221"/>
      <c r="I132" s="212"/>
      <c r="J132" s="213"/>
      <c r="K132" s="86"/>
      <c r="L132" s="50"/>
    </row>
    <row r="133" spans="1:12" ht="24.95" hidden="1" customHeight="1" outlineLevel="1">
      <c r="A133" s="50"/>
      <c r="B133" s="80"/>
      <c r="C133" s="217"/>
      <c r="D133" s="218"/>
      <c r="E133" s="219"/>
      <c r="F133" s="219"/>
      <c r="G133" s="220"/>
      <c r="H133" s="221"/>
      <c r="I133" s="212"/>
      <c r="J133" s="213"/>
      <c r="K133" s="86"/>
      <c r="L133" s="50"/>
    </row>
    <row r="134" spans="1:12" ht="24.95" hidden="1" customHeight="1" outlineLevel="1">
      <c r="A134" s="50"/>
      <c r="B134" s="80"/>
      <c r="C134" s="217"/>
      <c r="D134" s="218"/>
      <c r="E134" s="219"/>
      <c r="F134" s="219"/>
      <c r="G134" s="220"/>
      <c r="H134" s="221"/>
      <c r="I134" s="212"/>
      <c r="J134" s="213"/>
      <c r="K134" s="86"/>
      <c r="L134" s="50"/>
    </row>
    <row r="135" spans="1:12" ht="24.95" hidden="1" customHeight="1" outlineLevel="1">
      <c r="A135" s="50"/>
      <c r="B135" s="80"/>
      <c r="C135" s="217"/>
      <c r="D135" s="218"/>
      <c r="E135" s="219"/>
      <c r="F135" s="219"/>
      <c r="G135" s="220"/>
      <c r="H135" s="221"/>
      <c r="I135" s="212"/>
      <c r="J135" s="213"/>
      <c r="K135" s="86"/>
      <c r="L135" s="50"/>
    </row>
    <row r="136" spans="1:12" ht="24.95" hidden="1" customHeight="1" outlineLevel="1">
      <c r="A136" s="50"/>
      <c r="B136" s="80"/>
      <c r="C136" s="217"/>
      <c r="D136" s="218"/>
      <c r="E136" s="219"/>
      <c r="F136" s="219"/>
      <c r="G136" s="220"/>
      <c r="H136" s="221"/>
      <c r="I136" s="212"/>
      <c r="J136" s="213"/>
      <c r="K136" s="86"/>
      <c r="L136" s="50"/>
    </row>
    <row r="137" spans="1:12" ht="24.95" hidden="1" customHeight="1" outlineLevel="1">
      <c r="A137" s="50"/>
      <c r="B137" s="80"/>
      <c r="C137" s="217"/>
      <c r="D137" s="218"/>
      <c r="E137" s="219"/>
      <c r="F137" s="219"/>
      <c r="G137" s="220"/>
      <c r="H137" s="221"/>
      <c r="I137" s="212"/>
      <c r="J137" s="213"/>
      <c r="K137" s="86"/>
      <c r="L137" s="50"/>
    </row>
    <row r="138" spans="1:12" ht="24.95" hidden="1" customHeight="1" outlineLevel="1">
      <c r="A138" s="50"/>
      <c r="B138" s="80"/>
      <c r="C138" s="217"/>
      <c r="D138" s="218"/>
      <c r="E138" s="219"/>
      <c r="F138" s="219"/>
      <c r="G138" s="220"/>
      <c r="H138" s="221"/>
      <c r="I138" s="212"/>
      <c r="J138" s="213"/>
      <c r="K138" s="86"/>
      <c r="L138" s="50"/>
    </row>
    <row r="139" spans="1:12" ht="24.95" hidden="1" customHeight="1" outlineLevel="1">
      <c r="A139" s="50"/>
      <c r="B139" s="80"/>
      <c r="C139" s="217"/>
      <c r="D139" s="218"/>
      <c r="E139" s="219"/>
      <c r="F139" s="219"/>
      <c r="G139" s="220"/>
      <c r="H139" s="221"/>
      <c r="I139" s="212"/>
      <c r="J139" s="213"/>
      <c r="K139" s="86"/>
      <c r="L139" s="50"/>
    </row>
    <row r="140" spans="1:12" ht="24.95" hidden="1" customHeight="1" outlineLevel="1">
      <c r="A140" s="50"/>
      <c r="B140" s="80"/>
      <c r="C140" s="217"/>
      <c r="D140" s="218"/>
      <c r="E140" s="219"/>
      <c r="F140" s="219"/>
      <c r="G140" s="220"/>
      <c r="H140" s="221"/>
      <c r="I140" s="212"/>
      <c r="J140" s="213"/>
      <c r="K140" s="86"/>
      <c r="L140" s="50"/>
    </row>
    <row r="141" spans="1:12" ht="24.95" hidden="1" customHeight="1" outlineLevel="1">
      <c r="A141" s="50"/>
      <c r="B141" s="80"/>
      <c r="C141" s="217"/>
      <c r="D141" s="218"/>
      <c r="E141" s="219"/>
      <c r="F141" s="219"/>
      <c r="G141" s="220"/>
      <c r="H141" s="221"/>
      <c r="I141" s="212"/>
      <c r="J141" s="213"/>
      <c r="K141" s="86"/>
      <c r="L141" s="50"/>
    </row>
    <row r="142" spans="1:12" ht="24.95" hidden="1" customHeight="1" outlineLevel="1">
      <c r="A142" s="50"/>
      <c r="B142" s="80"/>
      <c r="C142" s="217"/>
      <c r="D142" s="218"/>
      <c r="E142" s="219"/>
      <c r="F142" s="219"/>
      <c r="G142" s="220"/>
      <c r="H142" s="221"/>
      <c r="I142" s="212"/>
      <c r="J142" s="213"/>
      <c r="K142" s="86"/>
      <c r="L142" s="50"/>
    </row>
    <row r="143" spans="1:12" ht="24.95" hidden="1" customHeight="1" outlineLevel="1">
      <c r="A143" s="50"/>
      <c r="B143" s="80"/>
      <c r="C143" s="217"/>
      <c r="D143" s="218"/>
      <c r="E143" s="219"/>
      <c r="F143" s="219"/>
      <c r="G143" s="220"/>
      <c r="H143" s="221"/>
      <c r="I143" s="212"/>
      <c r="J143" s="213"/>
      <c r="K143" s="86"/>
      <c r="L143" s="50"/>
    </row>
    <row r="144" spans="1:12" ht="24.95" hidden="1" customHeight="1" outlineLevel="1">
      <c r="A144" s="50"/>
      <c r="B144" s="80"/>
      <c r="C144" s="217"/>
      <c r="D144" s="218"/>
      <c r="E144" s="219"/>
      <c r="F144" s="219"/>
      <c r="G144" s="220"/>
      <c r="H144" s="221"/>
      <c r="I144" s="212"/>
      <c r="J144" s="213"/>
      <c r="K144" s="86"/>
      <c r="L144" s="50"/>
    </row>
    <row r="145" spans="1:12" ht="24.95" hidden="1" customHeight="1" outlineLevel="1">
      <c r="A145" s="50"/>
      <c r="B145" s="80"/>
      <c r="C145" s="217"/>
      <c r="D145" s="218"/>
      <c r="E145" s="219"/>
      <c r="F145" s="219"/>
      <c r="G145" s="220"/>
      <c r="H145" s="221"/>
      <c r="I145" s="212"/>
      <c r="J145" s="213"/>
      <c r="K145" s="86"/>
      <c r="L145" s="50"/>
    </row>
    <row r="146" spans="1:12" ht="24.95" hidden="1" customHeight="1" outlineLevel="1">
      <c r="A146" s="50"/>
      <c r="B146" s="80"/>
      <c r="C146" s="217"/>
      <c r="D146" s="218"/>
      <c r="E146" s="219"/>
      <c r="F146" s="219"/>
      <c r="G146" s="220"/>
      <c r="H146" s="221"/>
      <c r="I146" s="212"/>
      <c r="J146" s="213"/>
      <c r="K146" s="86"/>
      <c r="L146" s="50"/>
    </row>
    <row r="147" spans="1:12" ht="24.95" hidden="1" customHeight="1" outlineLevel="1">
      <c r="A147" s="50"/>
      <c r="B147" s="80"/>
      <c r="C147" s="217"/>
      <c r="D147" s="218"/>
      <c r="E147" s="219"/>
      <c r="F147" s="219"/>
      <c r="G147" s="220"/>
      <c r="H147" s="221"/>
      <c r="I147" s="212"/>
      <c r="J147" s="213"/>
      <c r="K147" s="86"/>
      <c r="L147" s="50"/>
    </row>
    <row r="148" spans="1:12" ht="24.95" hidden="1" customHeight="1" outlineLevel="1">
      <c r="A148" s="50"/>
      <c r="B148" s="80"/>
      <c r="C148" s="217"/>
      <c r="D148" s="218"/>
      <c r="E148" s="219"/>
      <c r="F148" s="219"/>
      <c r="G148" s="220"/>
      <c r="H148" s="220"/>
      <c r="I148" s="212"/>
      <c r="J148" s="213"/>
      <c r="K148" s="86"/>
      <c r="L148" s="50"/>
    </row>
    <row r="149" spans="1:12" ht="15" customHeight="1" collapsed="1">
      <c r="A149" s="88"/>
      <c r="B149" s="89"/>
      <c r="C149" s="90"/>
      <c r="D149" s="90"/>
      <c r="E149" s="90"/>
      <c r="F149" s="90"/>
      <c r="G149" s="90"/>
      <c r="H149" s="90"/>
      <c r="I149" s="90"/>
      <c r="J149" s="90"/>
      <c r="K149" s="91"/>
      <c r="L149" s="88"/>
    </row>
  </sheetData>
  <sheetProtection algorithmName="SHA-512" hashValue="K7l/x8BhazytAcLBamRnAAWqqxLOKWR8C9o3EJYX1GC2lfAZJzGKunIgnsaDrUDC7oBnVGxj3yodPDEv2GVnXw==" saltValue="IYtbbyntzbToVn7b3EzcRQ==" spinCount="100000" sheet="1" objects="1" scenarios="1" formatRows="0"/>
  <mergeCells count="11">
    <mergeCell ref="I97:I121"/>
    <mergeCell ref="J97:J121"/>
    <mergeCell ref="I124:I148"/>
    <mergeCell ref="J124:J148"/>
    <mergeCell ref="C7:J7"/>
    <mergeCell ref="I16:I40"/>
    <mergeCell ref="J16:J40"/>
    <mergeCell ref="I43:I67"/>
    <mergeCell ref="J43:J67"/>
    <mergeCell ref="I70:I94"/>
    <mergeCell ref="J70:J94"/>
  </mergeCells>
  <conditionalFormatting sqref="G15:H21 G42:H48 G69:H75 G96:H102 G123:H129">
    <cfRule type="expression" dxfId="168" priority="36">
      <formula>AND($H15=minScore,LEN($H15)&gt;0)</formula>
    </cfRule>
    <cfRule type="expression" dxfId="167" priority="37">
      <formula>AND($H15&lt;(maxscore/2),LEN($H15)&gt;0)</formula>
    </cfRule>
  </conditionalFormatting>
  <conditionalFormatting sqref="J13">
    <cfRule type="expression" dxfId="166" priority="21">
      <formula>AND(J13&gt;=color1,J13&lt;&gt;"")</formula>
    </cfRule>
    <cfRule type="expression" dxfId="165" priority="22">
      <formula>AND(J13&gt;=color2,J13&lt;&gt;"")</formula>
    </cfRule>
    <cfRule type="expression" dxfId="164" priority="23">
      <formula>AND(J13&gt;=color3,J13&lt;&gt;"")</formula>
    </cfRule>
    <cfRule type="expression" dxfId="163" priority="24">
      <formula>AND(J13&gt;=color4,J13&lt;&gt;"")</formula>
    </cfRule>
    <cfRule type="expression" dxfId="162" priority="25">
      <formula>AND(J13&lt;color5,J13&lt;&gt;"")</formula>
    </cfRule>
  </conditionalFormatting>
  <conditionalFormatting sqref="G22:H40">
    <cfRule type="expression" dxfId="99" priority="9">
      <formula>AND($H22=minScore,LEN($H22)&gt;0)</formula>
    </cfRule>
    <cfRule type="expression" dxfId="98" priority="10">
      <formula>AND($H22&lt;(maxscore/2),LEN($H22)&gt;0)</formula>
    </cfRule>
  </conditionalFormatting>
  <conditionalFormatting sqref="G49:H67">
    <cfRule type="expression" dxfId="97" priority="7">
      <formula>AND($H49=minScore,LEN($H49)&gt;0)</formula>
    </cfRule>
    <cfRule type="expression" dxfId="96" priority="8">
      <formula>AND($H49&lt;(maxscore/2),LEN($H49)&gt;0)</formula>
    </cfRule>
  </conditionalFormatting>
  <conditionalFormatting sqref="G76:H94">
    <cfRule type="expression" dxfId="95" priority="5">
      <formula>AND($H76=minScore,LEN($H76)&gt;0)</formula>
    </cfRule>
    <cfRule type="expression" dxfId="94" priority="6">
      <formula>AND($H76&lt;(maxscore/2),LEN($H76)&gt;0)</formula>
    </cfRule>
  </conditionalFormatting>
  <conditionalFormatting sqref="G103:H121">
    <cfRule type="expression" dxfId="93" priority="3">
      <formula>AND($H103=minScore,LEN($H103)&gt;0)</formula>
    </cfRule>
    <cfRule type="expression" dxfId="92" priority="4">
      <formula>AND($H103&lt;(maxscore/2),LEN($H103)&gt;0)</formula>
    </cfRule>
  </conditionalFormatting>
  <conditionalFormatting sqref="G130:H148">
    <cfRule type="expression" dxfId="91" priority="1">
      <formula>AND($H130=minScore,LEN($H130)&gt;0)</formula>
    </cfRule>
    <cfRule type="expression" dxfId="90" priority="2">
      <formula>AND($H130&lt;(maxscore/2),LEN($H130)&gt;0)</formula>
    </cfRule>
  </conditionalFormatting>
  <dataValidations count="5">
    <dataValidation type="date" operator="greaterThan" allowBlank="1" showInputMessage="1" showErrorMessage="1" errorTitle="Date format!" error="Please enter valid date format." sqref="C10" xr:uid="{32FBB81C-3D78-4C15-B40B-EA5A70B0773C}">
      <formula1>40179</formula1>
    </dataValidation>
    <dataValidation type="list" allowBlank="1" showInputMessage="1" showErrorMessage="1" sqref="E12:E13" xr:uid="{3C8A4FB1-5C24-4DD3-A882-A20DE07F4148}">
      <formula1>auditors2</formula1>
    </dataValidation>
    <dataValidation type="list" allowBlank="1" showInputMessage="1" showErrorMessage="1" sqref="C12" xr:uid="{5A773260-6CAE-4A6B-8AA0-CBDE70991BD7}">
      <formula1>"Month, Quarter"</formula1>
    </dataValidation>
    <dataValidation type="list" allowBlank="1" showInputMessage="1" showErrorMessage="1" sqref="E9" xr:uid="{C3C64E84-B9EB-4FF5-B09B-2E803F7FF597}">
      <formula1>auditArea2</formula1>
    </dataValidation>
    <dataValidation type="list" allowBlank="1" showInputMessage="1" showErrorMessage="1" sqref="G70:G75 G97:G102 G16:G21 G43:G48 G124:G129" xr:uid="{7D487709-BAFE-4272-881F-12A520CF315A}">
      <formula1>scaleFilter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scale="59" fitToHeight="0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37227-98DE-43F1-A599-FF9EE3D85BEB}">
  <sheetPr codeName="Sheet14">
    <pageSetUpPr fitToPage="1"/>
  </sheetPr>
  <dimension ref="A1:S149"/>
  <sheetViews>
    <sheetView showGridLines="0" showRowColHeaders="0" workbookViewId="0">
      <pane ySplit="4" topLeftCell="A5" activePane="bottomLeft" state="frozen"/>
      <selection pane="bottomLeft" activeCell="A5" sqref="A5"/>
    </sheetView>
  </sheetViews>
  <sheetFormatPr defaultRowHeight="15" outlineLevelRow="1"/>
  <cols>
    <col min="1" max="2" width="3.7109375" style="49" customWidth="1"/>
    <col min="3" max="3" width="14.140625" style="49" bestFit="1" customWidth="1"/>
    <col min="4" max="4" width="15.7109375" style="54" customWidth="1"/>
    <col min="5" max="5" width="45.7109375" style="51" customWidth="1"/>
    <col min="6" max="6" width="40.7109375" style="51" customWidth="1"/>
    <col min="7" max="8" width="9.7109375" style="49" customWidth="1"/>
    <col min="9" max="9" width="10.7109375" style="49" customWidth="1"/>
    <col min="10" max="10" width="13.28515625" style="49" customWidth="1"/>
    <col min="11" max="11" width="3.7109375" style="49" customWidth="1"/>
    <col min="12" max="12" width="2.7109375" style="49" customWidth="1"/>
    <col min="13" max="13" width="10.5703125" style="49" bestFit="1" customWidth="1"/>
    <col min="14" max="14" width="8.7109375" style="49" customWidth="1"/>
    <col min="15" max="16384" width="9.140625" style="49"/>
  </cols>
  <sheetData>
    <row r="1" spans="1:18" s="1" customFormat="1" ht="6.75" customHeight="1">
      <c r="C1" s="2"/>
      <c r="F1" s="3"/>
      <c r="G1" s="3"/>
      <c r="H1" s="3"/>
      <c r="I1" s="3"/>
    </row>
    <row r="2" spans="1:18" s="4" customFormat="1" ht="20.100000000000001" customHeight="1">
      <c r="B2" s="30"/>
      <c r="C2" s="134" t="s">
        <v>239</v>
      </c>
      <c r="D2" s="5"/>
      <c r="E2" s="5"/>
      <c r="F2" s="16"/>
      <c r="G2" s="6"/>
      <c r="H2" s="6"/>
      <c r="I2" s="6"/>
      <c r="J2" s="6"/>
      <c r="K2" s="6"/>
      <c r="L2" s="8"/>
      <c r="M2" s="8"/>
      <c r="N2" s="8"/>
      <c r="O2" s="8"/>
      <c r="P2" s="8"/>
      <c r="Q2" s="8"/>
      <c r="R2" s="8"/>
    </row>
    <row r="3" spans="1:18" s="149" customFormat="1" ht="24" customHeight="1">
      <c r="B3" s="150"/>
      <c r="C3" s="151" t="s">
        <v>261</v>
      </c>
      <c r="D3" s="152"/>
      <c r="E3" s="152"/>
      <c r="F3" s="153"/>
      <c r="G3" s="154"/>
      <c r="H3" s="154"/>
      <c r="I3" s="154"/>
      <c r="J3" s="154"/>
      <c r="K3" s="154"/>
      <c r="L3" s="156"/>
      <c r="M3" s="156"/>
      <c r="N3" s="156"/>
      <c r="O3" s="156"/>
      <c r="P3" s="156"/>
      <c r="Q3" s="156"/>
      <c r="R3" s="156"/>
    </row>
    <row r="4" spans="1:18" s="1" customFormat="1" ht="4.9000000000000004" customHeight="1">
      <c r="A4" s="11"/>
      <c r="B4" s="11"/>
      <c r="C4" s="11"/>
      <c r="D4" s="11"/>
      <c r="E4" s="11"/>
      <c r="F4" s="17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1" customFormat="1" ht="4.9000000000000004" customHeight="1">
      <c r="A5" s="11"/>
      <c r="B5" s="11"/>
      <c r="C5" s="11"/>
      <c r="D5" s="11"/>
      <c r="E5" s="11"/>
      <c r="F5" s="17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ht="9.9499999999999993" customHeight="1">
      <c r="B6" s="73"/>
      <c r="C6" s="74"/>
      <c r="D6" s="75"/>
      <c r="E6" s="76"/>
      <c r="F6" s="76"/>
      <c r="G6" s="74"/>
      <c r="H6" s="74"/>
      <c r="I6" s="74"/>
      <c r="J6" s="74"/>
      <c r="K6" s="77"/>
    </row>
    <row r="7" spans="1:18" ht="23.25">
      <c r="B7" s="78"/>
      <c r="C7" s="208" t="str">
        <f>"5S " &amp; E9 &amp; " Area Audit"</f>
        <v>5S  Area Audit</v>
      </c>
      <c r="D7" s="209"/>
      <c r="E7" s="209"/>
      <c r="F7" s="209"/>
      <c r="G7" s="209"/>
      <c r="H7" s="209"/>
      <c r="I7" s="209"/>
      <c r="J7" s="210"/>
      <c r="K7" s="86"/>
    </row>
    <row r="8" spans="1:18" ht="8.1" customHeight="1">
      <c r="B8" s="87"/>
      <c r="C8" s="85"/>
      <c r="D8" s="85"/>
      <c r="E8" s="85"/>
      <c r="F8" s="85"/>
      <c r="G8" s="85"/>
      <c r="H8" s="85"/>
      <c r="I8" s="85"/>
      <c r="J8" s="85"/>
      <c r="K8" s="86"/>
    </row>
    <row r="9" spans="1:18" ht="27" customHeight="1">
      <c r="B9" s="78"/>
      <c r="C9" s="99" t="s">
        <v>14</v>
      </c>
      <c r="D9" s="100" t="s">
        <v>108</v>
      </c>
      <c r="E9" s="67"/>
      <c r="F9" s="85"/>
      <c r="G9" s="85"/>
      <c r="H9" s="85"/>
      <c r="I9" s="85"/>
      <c r="J9" s="99" t="s">
        <v>88</v>
      </c>
      <c r="K9" s="86"/>
    </row>
    <row r="10" spans="1:18" ht="27" customHeight="1">
      <c r="B10" s="78"/>
      <c r="C10" s="101"/>
      <c r="D10" s="102" t="s">
        <v>107</v>
      </c>
      <c r="E10" s="103"/>
      <c r="F10" s="85"/>
      <c r="G10" s="85"/>
      <c r="H10" s="85"/>
      <c r="I10" s="85"/>
      <c r="J10" s="104">
        <f>SUM(H16:H199)</f>
        <v>0</v>
      </c>
      <c r="K10" s="86"/>
    </row>
    <row r="11" spans="1:18" ht="8.1" customHeight="1">
      <c r="B11" s="78"/>
      <c r="C11" s="109"/>
      <c r="D11" s="110"/>
      <c r="E11" s="108"/>
      <c r="F11" s="85"/>
      <c r="G11" s="85"/>
      <c r="H11" s="85"/>
      <c r="I11" s="85"/>
      <c r="J11" s="111"/>
      <c r="K11" s="86"/>
    </row>
    <row r="12" spans="1:18" ht="27" customHeight="1">
      <c r="B12" s="78"/>
      <c r="C12" s="105" t="s">
        <v>124</v>
      </c>
      <c r="D12" s="106" t="s">
        <v>16</v>
      </c>
      <c r="E12" s="107"/>
      <c r="F12" s="85"/>
      <c r="G12" s="85"/>
      <c r="H12" s="85"/>
      <c r="I12" s="85"/>
      <c r="J12" s="106" t="s">
        <v>95</v>
      </c>
      <c r="K12" s="86"/>
    </row>
    <row r="13" spans="1:18" ht="27" customHeight="1">
      <c r="B13" s="78"/>
      <c r="C13" s="96" t="str">
        <f>IFERROR(IF(ISNUMBER(C10),IF(C12="Month",INDEX(monthsList,MONTH(C10),1),IF(MONTH(C10)&lt;4,"Q1",IF(MONTH(C10)&lt;7,"Q2",IF(MONTH(C10)&lt;10,"Q3","Q4")))),""),"")</f>
        <v/>
      </c>
      <c r="D13" s="100" t="s">
        <v>15</v>
      </c>
      <c r="E13" s="67"/>
      <c r="F13" s="85"/>
      <c r="G13" s="85"/>
      <c r="H13" s="85"/>
      <c r="I13" s="85"/>
      <c r="J13" s="97" t="str">
        <f>IFERROR(ROUND(J10/(COUNT(H16:H199)*maxscore),2),"")</f>
        <v/>
      </c>
      <c r="K13" s="86"/>
      <c r="L13" s="51"/>
      <c r="M13" s="51"/>
      <c r="N13" s="51"/>
      <c r="O13" s="51"/>
    </row>
    <row r="14" spans="1:18" ht="8.1" customHeight="1">
      <c r="B14" s="87"/>
      <c r="C14" s="85"/>
      <c r="D14" s="85"/>
      <c r="E14" s="85"/>
      <c r="F14" s="85"/>
      <c r="G14" s="85"/>
      <c r="H14" s="85"/>
      <c r="I14" s="85"/>
      <c r="J14" s="85"/>
      <c r="K14" s="86"/>
      <c r="L14" s="52"/>
      <c r="M14" s="52"/>
      <c r="N14" s="52"/>
    </row>
    <row r="15" spans="1:18" ht="26.1" customHeight="1">
      <c r="B15" s="78"/>
      <c r="C15" s="95" t="s">
        <v>288</v>
      </c>
      <c r="D15" s="112" t="s">
        <v>130</v>
      </c>
      <c r="E15" s="58" t="s">
        <v>92</v>
      </c>
      <c r="F15" s="58" t="s">
        <v>39</v>
      </c>
      <c r="G15" s="59" t="s">
        <v>34</v>
      </c>
      <c r="H15" s="59" t="s">
        <v>69</v>
      </c>
      <c r="I15" s="60" t="s">
        <v>147</v>
      </c>
      <c r="J15" s="61" t="s">
        <v>44</v>
      </c>
      <c r="K15" s="86"/>
    </row>
    <row r="16" spans="1:18" ht="24.95" customHeight="1">
      <c r="B16" s="78"/>
      <c r="C16" s="71" t="str">
        <f>IF(LEN(E16)&gt;0,"1." &amp; COUNTA($E$16:E16),"")</f>
        <v/>
      </c>
      <c r="D16" s="68"/>
      <c r="E16" s="69"/>
      <c r="F16" s="69"/>
      <c r="G16" s="55"/>
      <c r="H16" s="72" t="str">
        <f>IFERROR(IF(OR(LEN(E16)=0,LEN(INDEX( scale[], MATCH(G16,scalename,0),3))=0),"",INDEX( scale[], MATCH(G16,scalename,0),3)),"")</f>
        <v/>
      </c>
      <c r="I16" s="211">
        <f>SUM(H16:H21)</f>
        <v>0</v>
      </c>
      <c r="J16" s="213" t="str">
        <f>IFERROR(SUM(H16:H21)/(maxscore*(COUNT(H16:H21))),"")</f>
        <v/>
      </c>
      <c r="K16" s="86"/>
    </row>
    <row r="17" spans="2:19" ht="24.95" customHeight="1">
      <c r="B17" s="78"/>
      <c r="C17" s="71" t="str">
        <f>IF(LEN(E17)&gt;0,"1." &amp; COUNTA($E$16:E17),"")</f>
        <v/>
      </c>
      <c r="D17" s="68"/>
      <c r="E17" s="69"/>
      <c r="F17" s="69"/>
      <c r="G17" s="55"/>
      <c r="H17" s="72" t="str">
        <f>IFERROR(IF(OR(LEN(E17)=0,LEN(INDEX( scale[], MATCH(G17,scalename,0),3))=0),"",INDEX( scale[], MATCH(G17,scalename,0),3)),"")</f>
        <v/>
      </c>
      <c r="I17" s="211"/>
      <c r="J17" s="213"/>
      <c r="K17" s="86"/>
    </row>
    <row r="18" spans="2:19" ht="24.95" customHeight="1">
      <c r="B18" s="78"/>
      <c r="C18" s="71" t="str">
        <f>IF(LEN(E18)&gt;0,"1." &amp; COUNTA($E$16:E18),"")</f>
        <v/>
      </c>
      <c r="D18" s="68"/>
      <c r="E18" s="69"/>
      <c r="F18" s="69"/>
      <c r="G18" s="55"/>
      <c r="H18" s="72" t="str">
        <f>IFERROR(IF(OR(LEN(E18)=0,LEN(INDEX( scale[], MATCH(G18,scalename,0),3))=0),"",INDEX( scale[], MATCH(G18,scalename,0),3)),"")</f>
        <v/>
      </c>
      <c r="I18" s="211"/>
      <c r="J18" s="213"/>
      <c r="K18" s="86"/>
    </row>
    <row r="19" spans="2:19" ht="24.95" customHeight="1">
      <c r="B19" s="78"/>
      <c r="C19" s="71" t="str">
        <f>IF(LEN(E19)&gt;0,"1." &amp; COUNTA($E$16:E19),"")</f>
        <v/>
      </c>
      <c r="D19" s="68"/>
      <c r="E19" s="69"/>
      <c r="F19" s="69"/>
      <c r="G19" s="55"/>
      <c r="H19" s="72" t="str">
        <f>IFERROR(IF(OR(LEN(E19)=0,LEN(INDEX( scale[], MATCH(G19,scalename,0),3))=0),"",INDEX( scale[], MATCH(G19,scalename,0),3)),"")</f>
        <v/>
      </c>
      <c r="I19" s="211"/>
      <c r="J19" s="213"/>
      <c r="K19" s="86"/>
    </row>
    <row r="20" spans="2:19" ht="24.95" customHeight="1">
      <c r="B20" s="78"/>
      <c r="C20" s="71" t="str">
        <f>IF(LEN(E20)&gt;0,"1." &amp; COUNTA($E$16:E20),"")</f>
        <v/>
      </c>
      <c r="D20" s="68"/>
      <c r="E20" s="69"/>
      <c r="F20" s="69"/>
      <c r="G20" s="55"/>
      <c r="H20" s="72" t="str">
        <f>IFERROR(IF(OR(LEN(E20)=0,LEN(INDEX( scale[], MATCH(G20,scalename,0),3))=0),"",INDEX( scale[], MATCH(G20,scalename,0),3)),"")</f>
        <v/>
      </c>
      <c r="I20" s="211"/>
      <c r="J20" s="213"/>
      <c r="K20" s="86"/>
    </row>
    <row r="21" spans="2:19" ht="24.95" customHeight="1">
      <c r="B21" s="78"/>
      <c r="C21" s="71" t="str">
        <f>IF(LEN(E21)&gt;0,"1." &amp; COUNTA($E$16:E21),"")</f>
        <v/>
      </c>
      <c r="D21" s="68"/>
      <c r="E21" s="69"/>
      <c r="F21" s="69"/>
      <c r="G21" s="55"/>
      <c r="H21" s="72" t="str">
        <f>IFERROR(IF(OR(LEN(E21)=0,LEN(INDEX( scale[], MATCH(G21,scalename,0),3))=0),"",INDEX( scale[], MATCH(G21,scalename,0),3)),"")</f>
        <v/>
      </c>
      <c r="I21" s="211"/>
      <c r="J21" s="213"/>
      <c r="K21" s="86"/>
    </row>
    <row r="22" spans="2:19" ht="24.95" customHeight="1">
      <c r="B22" s="78"/>
      <c r="C22" s="217"/>
      <c r="D22" s="218"/>
      <c r="E22" s="219"/>
      <c r="F22" s="219"/>
      <c r="G22" s="220"/>
      <c r="H22" s="220"/>
      <c r="I22" s="212"/>
      <c r="J22" s="213"/>
      <c r="K22" s="86"/>
    </row>
    <row r="23" spans="2:19" ht="24.95" customHeight="1">
      <c r="B23" s="78"/>
      <c r="C23" s="217"/>
      <c r="D23" s="218"/>
      <c r="E23" s="219"/>
      <c r="F23" s="219"/>
      <c r="G23" s="220"/>
      <c r="H23" s="220"/>
      <c r="I23" s="212"/>
      <c r="J23" s="213"/>
      <c r="K23" s="86"/>
    </row>
    <row r="24" spans="2:19" ht="24.95" hidden="1" customHeight="1" outlineLevel="1">
      <c r="B24" s="78"/>
      <c r="C24" s="217"/>
      <c r="D24" s="218"/>
      <c r="E24" s="219"/>
      <c r="F24" s="219"/>
      <c r="G24" s="220"/>
      <c r="H24" s="221"/>
      <c r="I24" s="212"/>
      <c r="J24" s="213"/>
      <c r="K24" s="86"/>
    </row>
    <row r="25" spans="2:19" ht="24.95" hidden="1" customHeight="1" outlineLevel="1">
      <c r="B25" s="78"/>
      <c r="C25" s="217"/>
      <c r="D25" s="218"/>
      <c r="E25" s="219"/>
      <c r="F25" s="219"/>
      <c r="G25" s="220"/>
      <c r="H25" s="221"/>
      <c r="I25" s="212"/>
      <c r="J25" s="213"/>
      <c r="K25" s="86"/>
    </row>
    <row r="26" spans="2:19" ht="24.95" hidden="1" customHeight="1" outlineLevel="1">
      <c r="B26" s="78"/>
      <c r="C26" s="217"/>
      <c r="D26" s="218"/>
      <c r="E26" s="219"/>
      <c r="F26" s="219"/>
      <c r="G26" s="220"/>
      <c r="H26" s="221"/>
      <c r="I26" s="212"/>
      <c r="J26" s="213"/>
      <c r="K26" s="86"/>
    </row>
    <row r="27" spans="2:19" ht="24.95" hidden="1" customHeight="1" outlineLevel="1">
      <c r="B27" s="78"/>
      <c r="C27" s="217"/>
      <c r="D27" s="218"/>
      <c r="E27" s="219"/>
      <c r="F27" s="219"/>
      <c r="G27" s="220"/>
      <c r="H27" s="221"/>
      <c r="I27" s="212"/>
      <c r="J27" s="213"/>
      <c r="K27" s="86"/>
    </row>
    <row r="28" spans="2:19" ht="24.95" hidden="1" customHeight="1" outlineLevel="1">
      <c r="B28" s="78"/>
      <c r="C28" s="217"/>
      <c r="D28" s="218"/>
      <c r="E28" s="219"/>
      <c r="F28" s="219"/>
      <c r="G28" s="220"/>
      <c r="H28" s="221"/>
      <c r="I28" s="212"/>
      <c r="J28" s="213"/>
      <c r="K28" s="86"/>
      <c r="O28" s="50"/>
      <c r="P28" s="50"/>
      <c r="Q28" s="50"/>
      <c r="R28" s="50"/>
      <c r="S28" s="50"/>
    </row>
    <row r="29" spans="2:19" ht="24.95" hidden="1" customHeight="1" outlineLevel="1">
      <c r="B29" s="78"/>
      <c r="C29" s="217"/>
      <c r="D29" s="218"/>
      <c r="E29" s="219"/>
      <c r="F29" s="219"/>
      <c r="G29" s="220"/>
      <c r="H29" s="221"/>
      <c r="I29" s="212"/>
      <c r="J29" s="213"/>
      <c r="K29" s="86"/>
      <c r="O29" s="50"/>
      <c r="P29" s="50"/>
      <c r="Q29" s="50"/>
      <c r="R29" s="50"/>
      <c r="S29" s="50"/>
    </row>
    <row r="30" spans="2:19" ht="24.95" hidden="1" customHeight="1" outlineLevel="1">
      <c r="B30" s="78"/>
      <c r="C30" s="217"/>
      <c r="D30" s="218"/>
      <c r="E30" s="219"/>
      <c r="F30" s="219"/>
      <c r="G30" s="220"/>
      <c r="H30" s="221"/>
      <c r="I30" s="212"/>
      <c r="J30" s="213"/>
      <c r="K30" s="86"/>
      <c r="O30" s="50"/>
      <c r="P30" s="50"/>
      <c r="Q30" s="50"/>
      <c r="R30" s="50"/>
      <c r="S30" s="50"/>
    </row>
    <row r="31" spans="2:19" ht="24.95" hidden="1" customHeight="1" outlineLevel="1">
      <c r="B31" s="78"/>
      <c r="C31" s="217"/>
      <c r="D31" s="218"/>
      <c r="E31" s="219"/>
      <c r="F31" s="219"/>
      <c r="G31" s="220"/>
      <c r="H31" s="221"/>
      <c r="I31" s="212"/>
      <c r="J31" s="213"/>
      <c r="K31" s="86"/>
      <c r="O31" s="50"/>
      <c r="P31" s="50"/>
      <c r="Q31" s="50"/>
      <c r="R31" s="50"/>
      <c r="S31" s="50"/>
    </row>
    <row r="32" spans="2:19" ht="24.95" hidden="1" customHeight="1" outlineLevel="1">
      <c r="B32" s="78"/>
      <c r="C32" s="217"/>
      <c r="D32" s="218"/>
      <c r="E32" s="219"/>
      <c r="F32" s="219"/>
      <c r="G32" s="220"/>
      <c r="H32" s="221"/>
      <c r="I32" s="212"/>
      <c r="J32" s="213"/>
      <c r="K32" s="86"/>
      <c r="O32" s="50"/>
      <c r="P32" s="50"/>
      <c r="Q32" s="50"/>
      <c r="R32" s="50"/>
      <c r="S32" s="50"/>
    </row>
    <row r="33" spans="2:19" ht="24.95" hidden="1" customHeight="1" outlineLevel="1">
      <c r="B33" s="78"/>
      <c r="C33" s="217"/>
      <c r="D33" s="218"/>
      <c r="E33" s="219"/>
      <c r="F33" s="219"/>
      <c r="G33" s="220"/>
      <c r="H33" s="221"/>
      <c r="I33" s="212"/>
      <c r="J33" s="213"/>
      <c r="K33" s="86"/>
      <c r="O33" s="50"/>
      <c r="P33" s="50"/>
      <c r="Q33" s="50"/>
      <c r="R33" s="50"/>
      <c r="S33" s="50"/>
    </row>
    <row r="34" spans="2:19" ht="24.95" hidden="1" customHeight="1" outlineLevel="1">
      <c r="B34" s="78"/>
      <c r="C34" s="217"/>
      <c r="D34" s="218"/>
      <c r="E34" s="219"/>
      <c r="F34" s="219"/>
      <c r="G34" s="220"/>
      <c r="H34" s="221"/>
      <c r="I34" s="212"/>
      <c r="J34" s="213"/>
      <c r="K34" s="86"/>
      <c r="O34" s="50"/>
      <c r="P34" s="50"/>
      <c r="Q34" s="50"/>
      <c r="R34" s="50"/>
      <c r="S34" s="50"/>
    </row>
    <row r="35" spans="2:19" ht="24.95" hidden="1" customHeight="1" outlineLevel="1">
      <c r="B35" s="78"/>
      <c r="C35" s="217"/>
      <c r="D35" s="218"/>
      <c r="E35" s="219"/>
      <c r="F35" s="219"/>
      <c r="G35" s="220"/>
      <c r="H35" s="221"/>
      <c r="I35" s="212"/>
      <c r="J35" s="213"/>
      <c r="K35" s="86"/>
      <c r="O35" s="50"/>
      <c r="P35" s="50"/>
      <c r="Q35" s="50"/>
      <c r="R35" s="50"/>
      <c r="S35" s="50"/>
    </row>
    <row r="36" spans="2:19" ht="24.95" hidden="1" customHeight="1" outlineLevel="1">
      <c r="B36" s="78"/>
      <c r="C36" s="217"/>
      <c r="D36" s="218"/>
      <c r="E36" s="219"/>
      <c r="F36" s="219"/>
      <c r="G36" s="220"/>
      <c r="H36" s="221"/>
      <c r="I36" s="212"/>
      <c r="J36" s="213"/>
      <c r="K36" s="86"/>
      <c r="O36" s="50"/>
      <c r="P36" s="50"/>
      <c r="Q36" s="50"/>
      <c r="R36" s="50"/>
      <c r="S36" s="50"/>
    </row>
    <row r="37" spans="2:19" ht="24.95" hidden="1" customHeight="1" outlineLevel="1">
      <c r="B37" s="78"/>
      <c r="C37" s="217"/>
      <c r="D37" s="218"/>
      <c r="E37" s="219"/>
      <c r="F37" s="219"/>
      <c r="G37" s="220"/>
      <c r="H37" s="221"/>
      <c r="I37" s="212"/>
      <c r="J37" s="213"/>
      <c r="K37" s="86"/>
      <c r="O37" s="50"/>
      <c r="P37" s="50"/>
      <c r="Q37" s="50"/>
      <c r="R37" s="50"/>
      <c r="S37" s="50"/>
    </row>
    <row r="38" spans="2:19" ht="24.95" hidden="1" customHeight="1" outlineLevel="1">
      <c r="B38" s="78"/>
      <c r="C38" s="217"/>
      <c r="D38" s="218"/>
      <c r="E38" s="219"/>
      <c r="F38" s="219"/>
      <c r="G38" s="220"/>
      <c r="H38" s="221"/>
      <c r="I38" s="212"/>
      <c r="J38" s="213"/>
      <c r="K38" s="86"/>
      <c r="O38" s="50"/>
      <c r="P38" s="50"/>
      <c r="Q38" s="50"/>
      <c r="R38" s="50"/>
      <c r="S38" s="50"/>
    </row>
    <row r="39" spans="2:19" ht="24.95" hidden="1" customHeight="1" outlineLevel="1">
      <c r="B39" s="78"/>
      <c r="C39" s="217"/>
      <c r="D39" s="218"/>
      <c r="E39" s="219"/>
      <c r="F39" s="219"/>
      <c r="G39" s="220"/>
      <c r="H39" s="221"/>
      <c r="I39" s="212"/>
      <c r="J39" s="213"/>
      <c r="K39" s="86"/>
      <c r="O39" s="50"/>
      <c r="P39" s="50"/>
      <c r="Q39" s="50"/>
      <c r="R39" s="50"/>
      <c r="S39" s="50"/>
    </row>
    <row r="40" spans="2:19" ht="24.95" hidden="1" customHeight="1" outlineLevel="1">
      <c r="B40" s="78"/>
      <c r="C40" s="217"/>
      <c r="D40" s="218"/>
      <c r="E40" s="219"/>
      <c r="F40" s="219"/>
      <c r="G40" s="220"/>
      <c r="H40" s="220"/>
      <c r="I40" s="212"/>
      <c r="J40" s="213"/>
      <c r="K40" s="86"/>
      <c r="O40" s="50"/>
      <c r="P40" s="50"/>
      <c r="Q40" s="50"/>
      <c r="R40" s="50"/>
      <c r="S40" s="50"/>
    </row>
    <row r="41" spans="2:19" ht="15" customHeight="1" collapsed="1">
      <c r="B41" s="92"/>
      <c r="C41" s="93"/>
      <c r="D41" s="93"/>
      <c r="E41" s="93"/>
      <c r="F41" s="93"/>
      <c r="G41" s="93"/>
      <c r="H41" s="93"/>
      <c r="I41" s="93"/>
      <c r="J41" s="93"/>
      <c r="K41" s="94"/>
      <c r="M41" s="88"/>
      <c r="N41" s="88"/>
      <c r="O41" s="88"/>
      <c r="P41" s="88"/>
      <c r="Q41" s="88"/>
      <c r="R41" s="88"/>
      <c r="S41" s="88"/>
    </row>
    <row r="42" spans="2:19" ht="26.1" customHeight="1">
      <c r="B42" s="78"/>
      <c r="C42" s="95" t="s">
        <v>289</v>
      </c>
      <c r="D42" s="112" t="s">
        <v>130</v>
      </c>
      <c r="E42" s="58" t="s">
        <v>92</v>
      </c>
      <c r="F42" s="58" t="s">
        <v>39</v>
      </c>
      <c r="G42" s="59" t="s">
        <v>34</v>
      </c>
      <c r="H42" s="59" t="s">
        <v>69</v>
      </c>
      <c r="I42" s="60" t="s">
        <v>147</v>
      </c>
      <c r="J42" s="61" t="s">
        <v>44</v>
      </c>
      <c r="K42" s="86"/>
      <c r="M42" s="50"/>
      <c r="N42" s="50"/>
      <c r="O42" s="50"/>
      <c r="P42" s="50"/>
      <c r="Q42" s="50"/>
      <c r="R42" s="50"/>
      <c r="S42" s="50"/>
    </row>
    <row r="43" spans="2:19" ht="24.95" customHeight="1">
      <c r="B43" s="78"/>
      <c r="C43" s="71" t="str">
        <f>IF(LEN(E43)&gt;0,"2." &amp; COUNTA($E$43:E43),"")</f>
        <v/>
      </c>
      <c r="D43" s="63"/>
      <c r="E43" s="70"/>
      <c r="F43" s="70"/>
      <c r="G43" s="55"/>
      <c r="H43" s="72" t="str">
        <f>IFERROR(IF(OR(LEN(E43)=0,LEN(INDEX( scale[], MATCH(G43,scalename,0),3))=0),"",INDEX( scale[], MATCH(G43,scalename,0),3)),"")</f>
        <v/>
      </c>
      <c r="I43" s="211">
        <f>SUM(H43:H48)</f>
        <v>0</v>
      </c>
      <c r="J43" s="213" t="str">
        <f>IFERROR(SUM(H43:H48)/(maxscore*(COUNT(H43:H48))),"")</f>
        <v/>
      </c>
      <c r="K43" s="86"/>
    </row>
    <row r="44" spans="2:19" ht="24.95" customHeight="1">
      <c r="B44" s="78"/>
      <c r="C44" s="71" t="str">
        <f>IF(LEN(E44)&gt;0,"2." &amp; COUNTA($E$43:E44),"")</f>
        <v/>
      </c>
      <c r="D44" s="64"/>
      <c r="E44" s="70"/>
      <c r="F44" s="70"/>
      <c r="G44" s="55"/>
      <c r="H44" s="72" t="str">
        <f>IFERROR(IF(OR(LEN(E44)=0,LEN(INDEX( scale[], MATCH(G44,scalename,0),3))=0),"",INDEX( scale[], MATCH(G44,scalename,0),3)),"")</f>
        <v/>
      </c>
      <c r="I44" s="211"/>
      <c r="J44" s="213"/>
      <c r="K44" s="86"/>
    </row>
    <row r="45" spans="2:19" ht="24.95" customHeight="1">
      <c r="B45" s="78"/>
      <c r="C45" s="71" t="str">
        <f>IF(LEN(E45)&gt;0,"2." &amp; COUNTA($E$43:E45),"")</f>
        <v/>
      </c>
      <c r="D45" s="64"/>
      <c r="E45" s="70"/>
      <c r="F45" s="70"/>
      <c r="G45" s="55"/>
      <c r="H45" s="72" t="str">
        <f>IFERROR(IF(OR(LEN(E45)=0,LEN(INDEX( scale[], MATCH(G45,scalename,0),3))=0),"",INDEX( scale[], MATCH(G45,scalename,0),3)),"")</f>
        <v/>
      </c>
      <c r="I45" s="211"/>
      <c r="J45" s="213"/>
      <c r="K45" s="86"/>
    </row>
    <row r="46" spans="2:19" ht="24.95" customHeight="1">
      <c r="B46" s="78"/>
      <c r="C46" s="71" t="str">
        <f>IF(LEN(E46)&gt;0,"2." &amp; COUNTA($E$43:E46),"")</f>
        <v/>
      </c>
      <c r="D46" s="64"/>
      <c r="E46" s="70"/>
      <c r="F46" s="70"/>
      <c r="G46" s="55"/>
      <c r="H46" s="72" t="str">
        <f>IFERROR(IF(OR(LEN(E46)=0,LEN(INDEX( scale[], MATCH(G46,scalename,0),3))=0),"",INDEX( scale[], MATCH(G46,scalename,0),3)),"")</f>
        <v/>
      </c>
      <c r="I46" s="211"/>
      <c r="J46" s="213"/>
      <c r="K46" s="86"/>
    </row>
    <row r="47" spans="2:19" ht="24.95" customHeight="1">
      <c r="B47" s="78"/>
      <c r="C47" s="71" t="str">
        <f>IF(LEN(E47)&gt;0,"2." &amp; COUNTA($E$43:E47),"")</f>
        <v/>
      </c>
      <c r="D47" s="64"/>
      <c r="E47" s="70"/>
      <c r="F47" s="70"/>
      <c r="G47" s="55"/>
      <c r="H47" s="72" t="str">
        <f>IFERROR(IF(OR(LEN(E47)=0,LEN(INDEX( scale[], MATCH(G47,scalename,0),3))=0),"",INDEX( scale[], MATCH(G47,scalename,0),3)),"")</f>
        <v/>
      </c>
      <c r="I47" s="211"/>
      <c r="J47" s="213"/>
      <c r="K47" s="86"/>
    </row>
    <row r="48" spans="2:19" ht="24.95" customHeight="1">
      <c r="B48" s="78"/>
      <c r="C48" s="71" t="str">
        <f>IF(LEN(E48)&gt;0,"2." &amp; COUNTA($E$43:E48),"")</f>
        <v/>
      </c>
      <c r="D48" s="64"/>
      <c r="E48" s="70"/>
      <c r="F48" s="70"/>
      <c r="G48" s="55"/>
      <c r="H48" s="72" t="str">
        <f>IFERROR(IF(OR(LEN(E48)=0,LEN(INDEX( scale[], MATCH(G48,scalename,0),3))=0),"",INDEX( scale[], MATCH(G48,scalename,0),3)),"")</f>
        <v/>
      </c>
      <c r="I48" s="211"/>
      <c r="J48" s="213"/>
      <c r="K48" s="86"/>
    </row>
    <row r="49" spans="2:11" ht="24.95" customHeight="1">
      <c r="B49" s="78"/>
      <c r="C49" s="217"/>
      <c r="D49" s="218"/>
      <c r="E49" s="219"/>
      <c r="F49" s="219"/>
      <c r="G49" s="220"/>
      <c r="H49" s="220"/>
      <c r="I49" s="212"/>
      <c r="J49" s="213"/>
      <c r="K49" s="86"/>
    </row>
    <row r="50" spans="2:11" ht="24.95" customHeight="1">
      <c r="B50" s="78"/>
      <c r="C50" s="217"/>
      <c r="D50" s="218"/>
      <c r="E50" s="219"/>
      <c r="F50" s="219"/>
      <c r="G50" s="220"/>
      <c r="H50" s="220"/>
      <c r="I50" s="212"/>
      <c r="J50" s="213"/>
      <c r="K50" s="86"/>
    </row>
    <row r="51" spans="2:11" ht="24.95" hidden="1" customHeight="1" outlineLevel="1">
      <c r="B51" s="78"/>
      <c r="C51" s="217"/>
      <c r="D51" s="218"/>
      <c r="E51" s="219"/>
      <c r="F51" s="219"/>
      <c r="G51" s="220"/>
      <c r="H51" s="221"/>
      <c r="I51" s="212"/>
      <c r="J51" s="213"/>
      <c r="K51" s="86"/>
    </row>
    <row r="52" spans="2:11" ht="24.95" hidden="1" customHeight="1" outlineLevel="1">
      <c r="B52" s="78"/>
      <c r="C52" s="217"/>
      <c r="D52" s="218"/>
      <c r="E52" s="219"/>
      <c r="F52" s="219"/>
      <c r="G52" s="220"/>
      <c r="H52" s="221"/>
      <c r="I52" s="212"/>
      <c r="J52" s="213"/>
      <c r="K52" s="86"/>
    </row>
    <row r="53" spans="2:11" ht="24.95" hidden="1" customHeight="1" outlineLevel="1">
      <c r="B53" s="78"/>
      <c r="C53" s="217"/>
      <c r="D53" s="218"/>
      <c r="E53" s="219"/>
      <c r="F53" s="219"/>
      <c r="G53" s="220"/>
      <c r="H53" s="221"/>
      <c r="I53" s="212"/>
      <c r="J53" s="213"/>
      <c r="K53" s="86"/>
    </row>
    <row r="54" spans="2:11" ht="24.95" hidden="1" customHeight="1" outlineLevel="1">
      <c r="B54" s="78"/>
      <c r="C54" s="217"/>
      <c r="D54" s="218"/>
      <c r="E54" s="219"/>
      <c r="F54" s="219"/>
      <c r="G54" s="220"/>
      <c r="H54" s="221"/>
      <c r="I54" s="212"/>
      <c r="J54" s="213"/>
      <c r="K54" s="86"/>
    </row>
    <row r="55" spans="2:11" ht="24.95" hidden="1" customHeight="1" outlineLevel="1">
      <c r="B55" s="78"/>
      <c r="C55" s="217"/>
      <c r="D55" s="218"/>
      <c r="E55" s="219"/>
      <c r="F55" s="219"/>
      <c r="G55" s="220"/>
      <c r="H55" s="221"/>
      <c r="I55" s="212"/>
      <c r="J55" s="213"/>
      <c r="K55" s="86"/>
    </row>
    <row r="56" spans="2:11" ht="24.95" hidden="1" customHeight="1" outlineLevel="1">
      <c r="B56" s="78"/>
      <c r="C56" s="217"/>
      <c r="D56" s="218"/>
      <c r="E56" s="219"/>
      <c r="F56" s="219"/>
      <c r="G56" s="220"/>
      <c r="H56" s="221"/>
      <c r="I56" s="212"/>
      <c r="J56" s="213"/>
      <c r="K56" s="86"/>
    </row>
    <row r="57" spans="2:11" ht="24.95" hidden="1" customHeight="1" outlineLevel="1">
      <c r="B57" s="78"/>
      <c r="C57" s="217"/>
      <c r="D57" s="218"/>
      <c r="E57" s="219"/>
      <c r="F57" s="219"/>
      <c r="G57" s="220"/>
      <c r="H57" s="221"/>
      <c r="I57" s="212"/>
      <c r="J57" s="213"/>
      <c r="K57" s="86"/>
    </row>
    <row r="58" spans="2:11" ht="24.95" hidden="1" customHeight="1" outlineLevel="1">
      <c r="B58" s="78"/>
      <c r="C58" s="217"/>
      <c r="D58" s="218"/>
      <c r="E58" s="219"/>
      <c r="F58" s="219"/>
      <c r="G58" s="220"/>
      <c r="H58" s="221"/>
      <c r="I58" s="212"/>
      <c r="J58" s="213"/>
      <c r="K58" s="86"/>
    </row>
    <row r="59" spans="2:11" ht="24.95" hidden="1" customHeight="1" outlineLevel="1">
      <c r="B59" s="78"/>
      <c r="C59" s="217"/>
      <c r="D59" s="218"/>
      <c r="E59" s="219"/>
      <c r="F59" s="219"/>
      <c r="G59" s="220"/>
      <c r="H59" s="221"/>
      <c r="I59" s="212"/>
      <c r="J59" s="213"/>
      <c r="K59" s="86"/>
    </row>
    <row r="60" spans="2:11" ht="24.95" hidden="1" customHeight="1" outlineLevel="1">
      <c r="B60" s="78"/>
      <c r="C60" s="217"/>
      <c r="D60" s="218"/>
      <c r="E60" s="219"/>
      <c r="F60" s="219"/>
      <c r="G60" s="220"/>
      <c r="H60" s="221"/>
      <c r="I60" s="212"/>
      <c r="J60" s="213"/>
      <c r="K60" s="86"/>
    </row>
    <row r="61" spans="2:11" ht="24.95" hidden="1" customHeight="1" outlineLevel="1">
      <c r="B61" s="78"/>
      <c r="C61" s="217"/>
      <c r="D61" s="218"/>
      <c r="E61" s="219"/>
      <c r="F61" s="219"/>
      <c r="G61" s="220"/>
      <c r="H61" s="221"/>
      <c r="I61" s="212"/>
      <c r="J61" s="213"/>
      <c r="K61" s="86"/>
    </row>
    <row r="62" spans="2:11" ht="24.95" hidden="1" customHeight="1" outlineLevel="1">
      <c r="B62" s="78"/>
      <c r="C62" s="217"/>
      <c r="D62" s="218"/>
      <c r="E62" s="219"/>
      <c r="F62" s="219"/>
      <c r="G62" s="220"/>
      <c r="H62" s="221"/>
      <c r="I62" s="212"/>
      <c r="J62" s="213"/>
      <c r="K62" s="86"/>
    </row>
    <row r="63" spans="2:11" ht="24.95" hidden="1" customHeight="1" outlineLevel="1">
      <c r="B63" s="78"/>
      <c r="C63" s="217"/>
      <c r="D63" s="218"/>
      <c r="E63" s="219"/>
      <c r="F63" s="219"/>
      <c r="G63" s="220"/>
      <c r="H63" s="221"/>
      <c r="I63" s="212"/>
      <c r="J63" s="213"/>
      <c r="K63" s="86"/>
    </row>
    <row r="64" spans="2:11" ht="24.95" hidden="1" customHeight="1" outlineLevel="1">
      <c r="B64" s="78"/>
      <c r="C64" s="217"/>
      <c r="D64" s="218"/>
      <c r="E64" s="219"/>
      <c r="F64" s="219"/>
      <c r="G64" s="220"/>
      <c r="H64" s="221"/>
      <c r="I64" s="212"/>
      <c r="J64" s="213"/>
      <c r="K64" s="86"/>
    </row>
    <row r="65" spans="2:14" ht="24.95" hidden="1" customHeight="1" outlineLevel="1">
      <c r="B65" s="78"/>
      <c r="C65" s="217"/>
      <c r="D65" s="218"/>
      <c r="E65" s="219"/>
      <c r="F65" s="219"/>
      <c r="G65" s="220"/>
      <c r="H65" s="221"/>
      <c r="I65" s="212"/>
      <c r="J65" s="213"/>
      <c r="K65" s="86"/>
    </row>
    <row r="66" spans="2:14" ht="24.95" hidden="1" customHeight="1" outlineLevel="1">
      <c r="B66" s="78"/>
      <c r="C66" s="217"/>
      <c r="D66" s="218"/>
      <c r="E66" s="219"/>
      <c r="F66" s="219"/>
      <c r="G66" s="220"/>
      <c r="H66" s="221"/>
      <c r="I66" s="212"/>
      <c r="J66" s="213"/>
      <c r="K66" s="86"/>
    </row>
    <row r="67" spans="2:14" ht="24.95" hidden="1" customHeight="1" outlineLevel="1">
      <c r="B67" s="78"/>
      <c r="C67" s="217"/>
      <c r="D67" s="218"/>
      <c r="E67" s="219"/>
      <c r="F67" s="219"/>
      <c r="G67" s="220"/>
      <c r="H67" s="220"/>
      <c r="I67" s="212"/>
      <c r="J67" s="213"/>
      <c r="K67" s="86"/>
    </row>
    <row r="68" spans="2:14" ht="15" customHeight="1" collapsed="1">
      <c r="B68" s="92"/>
      <c r="C68" s="93"/>
      <c r="D68" s="93"/>
      <c r="E68" s="93"/>
      <c r="F68" s="93"/>
      <c r="G68" s="93"/>
      <c r="H68" s="93"/>
      <c r="I68" s="93"/>
      <c r="J68" s="93"/>
      <c r="K68" s="94"/>
    </row>
    <row r="69" spans="2:14" ht="26.1" customHeight="1">
      <c r="B69" s="78"/>
      <c r="C69" s="95" t="s">
        <v>290</v>
      </c>
      <c r="D69" s="112" t="s">
        <v>130</v>
      </c>
      <c r="E69" s="58" t="s">
        <v>92</v>
      </c>
      <c r="F69" s="58" t="s">
        <v>39</v>
      </c>
      <c r="G69" s="59" t="s">
        <v>34</v>
      </c>
      <c r="H69" s="59" t="s">
        <v>69</v>
      </c>
      <c r="I69" s="60" t="s">
        <v>147</v>
      </c>
      <c r="J69" s="61" t="s">
        <v>44</v>
      </c>
      <c r="K69" s="86"/>
    </row>
    <row r="70" spans="2:14" ht="24.95" customHeight="1">
      <c r="B70" s="78"/>
      <c r="C70" s="71" t="str">
        <f>IF(LEN(E70)&gt;0,"3." &amp; COUNTA($E$70:E70),"")</f>
        <v/>
      </c>
      <c r="D70" s="63"/>
      <c r="E70" s="70"/>
      <c r="F70" s="70"/>
      <c r="G70" s="55"/>
      <c r="H70" s="72" t="str">
        <f>IFERROR(IF(OR(LEN(E70)=0,LEN(INDEX( scale[], MATCH(G70,scalename,0),3))=0),"",INDEX( scale[], MATCH(G70,scalename,0),3)),"")</f>
        <v/>
      </c>
      <c r="I70" s="211">
        <f>SUM(H70:H75)</f>
        <v>0</v>
      </c>
      <c r="J70" s="213" t="str">
        <f>IFERROR(SUM(H70:H75)/(maxscore*(COUNT(H70:H75))),"")</f>
        <v/>
      </c>
      <c r="K70" s="86"/>
    </row>
    <row r="71" spans="2:14" ht="24.95" customHeight="1">
      <c r="B71" s="78"/>
      <c r="C71" s="71" t="str">
        <f>IF(LEN(E71)&gt;0,"3." &amp; COUNTA($E$70:E71),"")</f>
        <v/>
      </c>
      <c r="D71" s="64"/>
      <c r="E71" s="70"/>
      <c r="F71" s="70"/>
      <c r="G71" s="55"/>
      <c r="H71" s="72" t="str">
        <f>IFERROR(IF(OR(LEN(E71)=0,LEN(INDEX( scale[], MATCH(G71,scalename,0),3))=0),"",INDEX( scale[], MATCH(G71,scalename,0),3)),"")</f>
        <v/>
      </c>
      <c r="I71" s="211"/>
      <c r="J71" s="213"/>
      <c r="K71" s="86"/>
    </row>
    <row r="72" spans="2:14" ht="24.95" customHeight="1">
      <c r="B72" s="78"/>
      <c r="C72" s="71" t="str">
        <f>IF(LEN(E72)&gt;0,"3." &amp; COUNTA($E$70:E72),"")</f>
        <v/>
      </c>
      <c r="D72" s="64"/>
      <c r="E72" s="70"/>
      <c r="F72" s="70"/>
      <c r="G72" s="55"/>
      <c r="H72" s="72" t="str">
        <f>IFERROR(IF(OR(LEN(E72)=0,LEN(INDEX( scale[], MATCH(G72,scalename,0),3))=0),"",INDEX( scale[], MATCH(G72,scalename,0),3)),"")</f>
        <v/>
      </c>
      <c r="I72" s="211"/>
      <c r="J72" s="213"/>
      <c r="K72" s="86"/>
    </row>
    <row r="73" spans="2:14" ht="24.95" customHeight="1">
      <c r="B73" s="78"/>
      <c r="C73" s="71" t="str">
        <f>IF(LEN(E73)&gt;0,"3." &amp; COUNTA($E$70:E73),"")</f>
        <v/>
      </c>
      <c r="D73" s="64"/>
      <c r="E73" s="70"/>
      <c r="F73" s="70"/>
      <c r="G73" s="55"/>
      <c r="H73" s="72" t="str">
        <f>IFERROR(IF(OR(LEN(E73)=0,LEN(INDEX( scale[], MATCH(G73,scalename,0),3))=0),"",INDEX( scale[], MATCH(G73,scalename,0),3)),"")</f>
        <v/>
      </c>
      <c r="I73" s="211"/>
      <c r="J73" s="213"/>
      <c r="K73" s="86"/>
      <c r="L73" s="53"/>
      <c r="M73" s="53"/>
      <c r="N73" s="53"/>
    </row>
    <row r="74" spans="2:14" ht="24.95" customHeight="1">
      <c r="B74" s="78"/>
      <c r="C74" s="71" t="str">
        <f>IF(LEN(E74)&gt;0,"3." &amp; COUNTA($E$70:E74),"")</f>
        <v/>
      </c>
      <c r="D74" s="64"/>
      <c r="E74" s="70"/>
      <c r="F74" s="70"/>
      <c r="G74" s="55"/>
      <c r="H74" s="72" t="str">
        <f>IFERROR(IF(OR(LEN(E74)=0,LEN(INDEX( scale[], MATCH(G74,scalename,0),3))=0),"",INDEX( scale[], MATCH(G74,scalename,0),3)),"")</f>
        <v/>
      </c>
      <c r="I74" s="211"/>
      <c r="J74" s="213"/>
      <c r="K74" s="86"/>
    </row>
    <row r="75" spans="2:14" ht="24.95" customHeight="1">
      <c r="B75" s="78"/>
      <c r="C75" s="71" t="str">
        <f>IF(LEN(E75)&gt;0,"3." &amp; COUNTA($E$70:E75),"")</f>
        <v/>
      </c>
      <c r="D75" s="64"/>
      <c r="E75" s="70"/>
      <c r="F75" s="70"/>
      <c r="G75" s="55"/>
      <c r="H75" s="72" t="str">
        <f>IFERROR(IF(OR(LEN(E75)=0,LEN(INDEX( scale[], MATCH(G75,scalename,0),3))=0),"",INDEX( scale[], MATCH(G75,scalename,0),3)),"")</f>
        <v/>
      </c>
      <c r="I75" s="211"/>
      <c r="J75" s="213"/>
      <c r="K75" s="86"/>
    </row>
    <row r="76" spans="2:14" ht="24.95" customHeight="1">
      <c r="B76" s="78"/>
      <c r="C76" s="217"/>
      <c r="D76" s="218"/>
      <c r="E76" s="219"/>
      <c r="F76" s="219"/>
      <c r="G76" s="220"/>
      <c r="H76" s="220"/>
      <c r="I76" s="212"/>
      <c r="J76" s="213"/>
      <c r="K76" s="86"/>
    </row>
    <row r="77" spans="2:14" ht="24.95" customHeight="1">
      <c r="B77" s="78"/>
      <c r="C77" s="217"/>
      <c r="D77" s="218"/>
      <c r="E77" s="219"/>
      <c r="F77" s="219"/>
      <c r="G77" s="220"/>
      <c r="H77" s="220"/>
      <c r="I77" s="212"/>
      <c r="J77" s="213"/>
      <c r="K77" s="86"/>
    </row>
    <row r="78" spans="2:14" ht="24.95" hidden="1" customHeight="1" outlineLevel="1">
      <c r="B78" s="78"/>
      <c r="C78" s="217"/>
      <c r="D78" s="218"/>
      <c r="E78" s="219"/>
      <c r="F78" s="219"/>
      <c r="G78" s="220"/>
      <c r="H78" s="221"/>
      <c r="I78" s="212"/>
      <c r="J78" s="213"/>
      <c r="K78" s="86"/>
    </row>
    <row r="79" spans="2:14" ht="24.95" hidden="1" customHeight="1" outlineLevel="1">
      <c r="B79" s="78"/>
      <c r="C79" s="217"/>
      <c r="D79" s="218"/>
      <c r="E79" s="219"/>
      <c r="F79" s="219"/>
      <c r="G79" s="220"/>
      <c r="H79" s="221"/>
      <c r="I79" s="212"/>
      <c r="J79" s="213"/>
      <c r="K79" s="86"/>
    </row>
    <row r="80" spans="2:14" ht="24.95" hidden="1" customHeight="1" outlineLevel="1">
      <c r="B80" s="78"/>
      <c r="C80" s="217"/>
      <c r="D80" s="218"/>
      <c r="E80" s="219"/>
      <c r="F80" s="219"/>
      <c r="G80" s="220"/>
      <c r="H80" s="221"/>
      <c r="I80" s="212"/>
      <c r="J80" s="213"/>
      <c r="K80" s="86"/>
    </row>
    <row r="81" spans="2:11" ht="24.95" hidden="1" customHeight="1" outlineLevel="1">
      <c r="B81" s="78"/>
      <c r="C81" s="217"/>
      <c r="D81" s="218"/>
      <c r="E81" s="219"/>
      <c r="F81" s="219"/>
      <c r="G81" s="220"/>
      <c r="H81" s="221"/>
      <c r="I81" s="212"/>
      <c r="J81" s="213"/>
      <c r="K81" s="86"/>
    </row>
    <row r="82" spans="2:11" ht="24.95" hidden="1" customHeight="1" outlineLevel="1">
      <c r="B82" s="78"/>
      <c r="C82" s="217"/>
      <c r="D82" s="218"/>
      <c r="E82" s="219"/>
      <c r="F82" s="219"/>
      <c r="G82" s="220"/>
      <c r="H82" s="221"/>
      <c r="I82" s="212"/>
      <c r="J82" s="213"/>
      <c r="K82" s="86"/>
    </row>
    <row r="83" spans="2:11" ht="24.95" hidden="1" customHeight="1" outlineLevel="1">
      <c r="B83" s="78"/>
      <c r="C83" s="217"/>
      <c r="D83" s="218"/>
      <c r="E83" s="219"/>
      <c r="F83" s="219"/>
      <c r="G83" s="220"/>
      <c r="H83" s="221"/>
      <c r="I83" s="212"/>
      <c r="J83" s="213"/>
      <c r="K83" s="86"/>
    </row>
    <row r="84" spans="2:11" ht="24.95" hidden="1" customHeight="1" outlineLevel="1">
      <c r="B84" s="78"/>
      <c r="C84" s="217"/>
      <c r="D84" s="218"/>
      <c r="E84" s="219"/>
      <c r="F84" s="219"/>
      <c r="G84" s="220"/>
      <c r="H84" s="221"/>
      <c r="I84" s="212"/>
      <c r="J84" s="213"/>
      <c r="K84" s="86"/>
    </row>
    <row r="85" spans="2:11" ht="24.95" hidden="1" customHeight="1" outlineLevel="1">
      <c r="B85" s="78"/>
      <c r="C85" s="217"/>
      <c r="D85" s="218"/>
      <c r="E85" s="219"/>
      <c r="F85" s="219"/>
      <c r="G85" s="220"/>
      <c r="H85" s="221"/>
      <c r="I85" s="212"/>
      <c r="J85" s="213"/>
      <c r="K85" s="86"/>
    </row>
    <row r="86" spans="2:11" ht="24.95" hidden="1" customHeight="1" outlineLevel="1">
      <c r="B86" s="78"/>
      <c r="C86" s="217"/>
      <c r="D86" s="218"/>
      <c r="E86" s="219"/>
      <c r="F86" s="219"/>
      <c r="G86" s="220"/>
      <c r="H86" s="221"/>
      <c r="I86" s="212"/>
      <c r="J86" s="213"/>
      <c r="K86" s="86"/>
    </row>
    <row r="87" spans="2:11" ht="24.95" hidden="1" customHeight="1" outlineLevel="1">
      <c r="B87" s="78"/>
      <c r="C87" s="217"/>
      <c r="D87" s="218"/>
      <c r="E87" s="219"/>
      <c r="F87" s="219"/>
      <c r="G87" s="220"/>
      <c r="H87" s="221"/>
      <c r="I87" s="212"/>
      <c r="J87" s="213"/>
      <c r="K87" s="86"/>
    </row>
    <row r="88" spans="2:11" ht="24.95" hidden="1" customHeight="1" outlineLevel="1">
      <c r="B88" s="78"/>
      <c r="C88" s="217"/>
      <c r="D88" s="218"/>
      <c r="E88" s="219"/>
      <c r="F88" s="219"/>
      <c r="G88" s="220"/>
      <c r="H88" s="221"/>
      <c r="I88" s="212"/>
      <c r="J88" s="213"/>
      <c r="K88" s="86"/>
    </row>
    <row r="89" spans="2:11" ht="24.95" hidden="1" customHeight="1" outlineLevel="1">
      <c r="B89" s="78"/>
      <c r="C89" s="217"/>
      <c r="D89" s="218"/>
      <c r="E89" s="219"/>
      <c r="F89" s="219"/>
      <c r="G89" s="220"/>
      <c r="H89" s="221"/>
      <c r="I89" s="212"/>
      <c r="J89" s="213"/>
      <c r="K89" s="86"/>
    </row>
    <row r="90" spans="2:11" ht="24.95" hidden="1" customHeight="1" outlineLevel="1">
      <c r="B90" s="78"/>
      <c r="C90" s="217"/>
      <c r="D90" s="218"/>
      <c r="E90" s="219"/>
      <c r="F90" s="219"/>
      <c r="G90" s="220"/>
      <c r="H90" s="221"/>
      <c r="I90" s="212"/>
      <c r="J90" s="213"/>
      <c r="K90" s="86"/>
    </row>
    <row r="91" spans="2:11" ht="24.95" hidden="1" customHeight="1" outlineLevel="1">
      <c r="B91" s="78"/>
      <c r="C91" s="217"/>
      <c r="D91" s="218"/>
      <c r="E91" s="219"/>
      <c r="F91" s="219"/>
      <c r="G91" s="220"/>
      <c r="H91" s="221"/>
      <c r="I91" s="212"/>
      <c r="J91" s="213"/>
      <c r="K91" s="86"/>
    </row>
    <row r="92" spans="2:11" ht="24.95" hidden="1" customHeight="1" outlineLevel="1">
      <c r="B92" s="78"/>
      <c r="C92" s="217"/>
      <c r="D92" s="218"/>
      <c r="E92" s="219"/>
      <c r="F92" s="219"/>
      <c r="G92" s="220"/>
      <c r="H92" s="221"/>
      <c r="I92" s="212"/>
      <c r="J92" s="213"/>
      <c r="K92" s="86"/>
    </row>
    <row r="93" spans="2:11" ht="24.95" hidden="1" customHeight="1" outlineLevel="1">
      <c r="B93" s="78"/>
      <c r="C93" s="217"/>
      <c r="D93" s="218"/>
      <c r="E93" s="219"/>
      <c r="F93" s="219"/>
      <c r="G93" s="220"/>
      <c r="H93" s="221"/>
      <c r="I93" s="212"/>
      <c r="J93" s="213"/>
      <c r="K93" s="86"/>
    </row>
    <row r="94" spans="2:11" ht="24.95" hidden="1" customHeight="1" outlineLevel="1">
      <c r="B94" s="78"/>
      <c r="C94" s="217"/>
      <c r="D94" s="218"/>
      <c r="E94" s="219"/>
      <c r="F94" s="219"/>
      <c r="G94" s="220"/>
      <c r="H94" s="220"/>
      <c r="I94" s="212"/>
      <c r="J94" s="213"/>
      <c r="K94" s="86"/>
    </row>
    <row r="95" spans="2:11" ht="15" customHeight="1" collapsed="1">
      <c r="B95" s="92"/>
      <c r="C95" s="93"/>
      <c r="D95" s="93"/>
      <c r="E95" s="93"/>
      <c r="F95" s="93"/>
      <c r="G95" s="93"/>
      <c r="H95" s="93"/>
      <c r="I95" s="93"/>
      <c r="J95" s="93"/>
      <c r="K95" s="94"/>
    </row>
    <row r="96" spans="2:11" ht="26.1" customHeight="1">
      <c r="B96" s="78"/>
      <c r="C96" s="198" t="s">
        <v>291</v>
      </c>
      <c r="D96" s="112" t="s">
        <v>130</v>
      </c>
      <c r="E96" s="58" t="s">
        <v>92</v>
      </c>
      <c r="F96" s="58" t="s">
        <v>39</v>
      </c>
      <c r="G96" s="59" t="s">
        <v>34</v>
      </c>
      <c r="H96" s="59" t="s">
        <v>69</v>
      </c>
      <c r="I96" s="60" t="s">
        <v>147</v>
      </c>
      <c r="J96" s="61" t="s">
        <v>44</v>
      </c>
      <c r="K96" s="86"/>
    </row>
    <row r="97" spans="2:11" ht="24.95" customHeight="1">
      <c r="B97" s="78"/>
      <c r="C97" s="71" t="str">
        <f>IF(LEN(E97)&gt;0,"4." &amp; COUNTA($E$97:E97),"")</f>
        <v/>
      </c>
      <c r="D97" s="63"/>
      <c r="E97" s="70"/>
      <c r="F97" s="70"/>
      <c r="G97" s="55"/>
      <c r="H97" s="72" t="str">
        <f>IFERROR(IF(OR(LEN(E97)=0,LEN(INDEX( scale[], MATCH(G97,scalename,0),3))=0),"",INDEX( scale[], MATCH(G97,scalename,0),3)),"")</f>
        <v/>
      </c>
      <c r="I97" s="211">
        <f>SUM(H97:H102)</f>
        <v>0</v>
      </c>
      <c r="J97" s="213" t="str">
        <f>IFERROR(SUM(H97:H102)/(maxscore*(COUNT(H97:H102))),"")</f>
        <v/>
      </c>
      <c r="K97" s="86"/>
    </row>
    <row r="98" spans="2:11" ht="24.95" customHeight="1">
      <c r="B98" s="78"/>
      <c r="C98" s="71" t="str">
        <f>IF(LEN(E98)&gt;0,"4." &amp; COUNTA($E$97:E98),"")</f>
        <v/>
      </c>
      <c r="D98" s="64"/>
      <c r="E98" s="70"/>
      <c r="F98" s="70"/>
      <c r="G98" s="55"/>
      <c r="H98" s="72" t="str">
        <f>IFERROR(IF(OR(LEN(E98)=0,LEN(INDEX( scale[], MATCH(G98,scalename,0),3))=0),"",INDEX( scale[], MATCH(G98,scalename,0),3)),"")</f>
        <v/>
      </c>
      <c r="I98" s="211"/>
      <c r="J98" s="213"/>
      <c r="K98" s="86"/>
    </row>
    <row r="99" spans="2:11" ht="24.95" customHeight="1">
      <c r="B99" s="78"/>
      <c r="C99" s="71" t="str">
        <f>IF(LEN(E99)&gt;0,"4." &amp; COUNTA($E$97:E99),"")</f>
        <v/>
      </c>
      <c r="D99" s="64"/>
      <c r="E99" s="70"/>
      <c r="F99" s="70"/>
      <c r="G99" s="55"/>
      <c r="H99" s="72" t="str">
        <f>IFERROR(IF(OR(LEN(E99)=0,LEN(INDEX( scale[], MATCH(G99,scalename,0),3))=0),"",INDEX( scale[], MATCH(G99,scalename,0),3)),"")</f>
        <v/>
      </c>
      <c r="I99" s="211"/>
      <c r="J99" s="213"/>
      <c r="K99" s="86"/>
    </row>
    <row r="100" spans="2:11" ht="24.95" customHeight="1">
      <c r="B100" s="78"/>
      <c r="C100" s="71" t="str">
        <f>IF(LEN(E100)&gt;0,"4." &amp; COUNTA($E$97:E100),"")</f>
        <v/>
      </c>
      <c r="D100" s="64"/>
      <c r="E100" s="70"/>
      <c r="F100" s="70"/>
      <c r="G100" s="55"/>
      <c r="H100" s="72" t="str">
        <f>IFERROR(IF(OR(LEN(E100)=0,LEN(INDEX( scale[], MATCH(G100,scalename,0),3))=0),"",INDEX( scale[], MATCH(G100,scalename,0),3)),"")</f>
        <v/>
      </c>
      <c r="I100" s="211"/>
      <c r="J100" s="213"/>
      <c r="K100" s="86"/>
    </row>
    <row r="101" spans="2:11" ht="24.95" customHeight="1">
      <c r="B101" s="78"/>
      <c r="C101" s="71" t="str">
        <f>IF(LEN(E101)&gt;0,"4." &amp; COUNTA($E$97:E101),"")</f>
        <v/>
      </c>
      <c r="D101" s="64"/>
      <c r="E101" s="70"/>
      <c r="F101" s="70"/>
      <c r="G101" s="55"/>
      <c r="H101" s="72" t="str">
        <f>IFERROR(IF(OR(LEN(E101)=0,LEN(INDEX( scale[], MATCH(G101,scalename,0),3))=0),"",INDEX( scale[], MATCH(G101,scalename,0),3)),"")</f>
        <v/>
      </c>
      <c r="I101" s="211"/>
      <c r="J101" s="213"/>
      <c r="K101" s="86"/>
    </row>
    <row r="102" spans="2:11" ht="24.95" customHeight="1">
      <c r="B102" s="78"/>
      <c r="C102" s="71" t="str">
        <f>IF(LEN(E102)&gt;0,"4." &amp; COUNTA($E$97:E102),"")</f>
        <v/>
      </c>
      <c r="D102" s="64"/>
      <c r="E102" s="70"/>
      <c r="F102" s="70"/>
      <c r="G102" s="55"/>
      <c r="H102" s="72" t="str">
        <f>IFERROR(IF(OR(LEN(E102)=0,LEN(INDEX( scale[], MATCH(G102,scalename,0),3))=0),"",INDEX( scale[], MATCH(G102,scalename,0),3)),"")</f>
        <v/>
      </c>
      <c r="I102" s="211"/>
      <c r="J102" s="213"/>
      <c r="K102" s="86"/>
    </row>
    <row r="103" spans="2:11" ht="24.95" customHeight="1">
      <c r="B103" s="78"/>
      <c r="C103" s="217"/>
      <c r="D103" s="218"/>
      <c r="E103" s="219"/>
      <c r="F103" s="219"/>
      <c r="G103" s="220"/>
      <c r="H103" s="220"/>
      <c r="I103" s="212"/>
      <c r="J103" s="213"/>
      <c r="K103" s="86"/>
    </row>
    <row r="104" spans="2:11" ht="24.95" customHeight="1">
      <c r="B104" s="78"/>
      <c r="C104" s="217"/>
      <c r="D104" s="218"/>
      <c r="E104" s="219"/>
      <c r="F104" s="219"/>
      <c r="G104" s="220"/>
      <c r="H104" s="220"/>
      <c r="I104" s="212"/>
      <c r="J104" s="213"/>
      <c r="K104" s="86"/>
    </row>
    <row r="105" spans="2:11" ht="24.95" hidden="1" customHeight="1" outlineLevel="1">
      <c r="B105" s="78"/>
      <c r="C105" s="217"/>
      <c r="D105" s="218"/>
      <c r="E105" s="219"/>
      <c r="F105" s="219"/>
      <c r="G105" s="220"/>
      <c r="H105" s="221"/>
      <c r="I105" s="212"/>
      <c r="J105" s="213"/>
      <c r="K105" s="86"/>
    </row>
    <row r="106" spans="2:11" ht="24.95" hidden="1" customHeight="1" outlineLevel="1">
      <c r="B106" s="78"/>
      <c r="C106" s="217"/>
      <c r="D106" s="218"/>
      <c r="E106" s="219"/>
      <c r="F106" s="219"/>
      <c r="G106" s="220"/>
      <c r="H106" s="221"/>
      <c r="I106" s="212"/>
      <c r="J106" s="213"/>
      <c r="K106" s="86"/>
    </row>
    <row r="107" spans="2:11" ht="24.95" hidden="1" customHeight="1" outlineLevel="1">
      <c r="B107" s="78"/>
      <c r="C107" s="217"/>
      <c r="D107" s="218"/>
      <c r="E107" s="219"/>
      <c r="F107" s="219"/>
      <c r="G107" s="220"/>
      <c r="H107" s="221"/>
      <c r="I107" s="212"/>
      <c r="J107" s="213"/>
      <c r="K107" s="86"/>
    </row>
    <row r="108" spans="2:11" ht="24.95" hidden="1" customHeight="1" outlineLevel="1">
      <c r="B108" s="78"/>
      <c r="C108" s="217"/>
      <c r="D108" s="218"/>
      <c r="E108" s="219"/>
      <c r="F108" s="219"/>
      <c r="G108" s="220"/>
      <c r="H108" s="221"/>
      <c r="I108" s="212"/>
      <c r="J108" s="213"/>
      <c r="K108" s="86"/>
    </row>
    <row r="109" spans="2:11" ht="24.95" hidden="1" customHeight="1" outlineLevel="1">
      <c r="B109" s="78"/>
      <c r="C109" s="217"/>
      <c r="D109" s="218"/>
      <c r="E109" s="219"/>
      <c r="F109" s="219"/>
      <c r="G109" s="220"/>
      <c r="H109" s="221"/>
      <c r="I109" s="212"/>
      <c r="J109" s="213"/>
      <c r="K109" s="86"/>
    </row>
    <row r="110" spans="2:11" ht="24.95" hidden="1" customHeight="1" outlineLevel="1">
      <c r="B110" s="78"/>
      <c r="C110" s="217"/>
      <c r="D110" s="218"/>
      <c r="E110" s="219"/>
      <c r="F110" s="219"/>
      <c r="G110" s="220"/>
      <c r="H110" s="221"/>
      <c r="I110" s="212"/>
      <c r="J110" s="213"/>
      <c r="K110" s="86"/>
    </row>
    <row r="111" spans="2:11" ht="24.95" hidden="1" customHeight="1" outlineLevel="1">
      <c r="B111" s="78"/>
      <c r="C111" s="217"/>
      <c r="D111" s="218"/>
      <c r="E111" s="219"/>
      <c r="F111" s="219"/>
      <c r="G111" s="220"/>
      <c r="H111" s="221"/>
      <c r="I111" s="212"/>
      <c r="J111" s="213"/>
      <c r="K111" s="86"/>
    </row>
    <row r="112" spans="2:11" ht="24.95" hidden="1" customHeight="1" outlineLevel="1">
      <c r="B112" s="78"/>
      <c r="C112" s="217"/>
      <c r="D112" s="218"/>
      <c r="E112" s="219"/>
      <c r="F112" s="219"/>
      <c r="G112" s="220"/>
      <c r="H112" s="221"/>
      <c r="I112" s="212"/>
      <c r="J112" s="213"/>
      <c r="K112" s="86"/>
    </row>
    <row r="113" spans="1:12" ht="24.95" hidden="1" customHeight="1" outlineLevel="1">
      <c r="B113" s="78"/>
      <c r="C113" s="217"/>
      <c r="D113" s="218"/>
      <c r="E113" s="219"/>
      <c r="F113" s="219"/>
      <c r="G113" s="220"/>
      <c r="H113" s="221"/>
      <c r="I113" s="212"/>
      <c r="J113" s="213"/>
      <c r="K113" s="86"/>
    </row>
    <row r="114" spans="1:12" ht="24.95" hidden="1" customHeight="1" outlineLevel="1">
      <c r="B114" s="78"/>
      <c r="C114" s="217"/>
      <c r="D114" s="218"/>
      <c r="E114" s="219"/>
      <c r="F114" s="219"/>
      <c r="G114" s="220"/>
      <c r="H114" s="221"/>
      <c r="I114" s="212"/>
      <c r="J114" s="213"/>
      <c r="K114" s="86"/>
    </row>
    <row r="115" spans="1:12" ht="24.95" hidden="1" customHeight="1" outlineLevel="1">
      <c r="B115" s="78"/>
      <c r="C115" s="217"/>
      <c r="D115" s="218"/>
      <c r="E115" s="219"/>
      <c r="F115" s="219"/>
      <c r="G115" s="220"/>
      <c r="H115" s="221"/>
      <c r="I115" s="212"/>
      <c r="J115" s="213"/>
      <c r="K115" s="86"/>
    </row>
    <row r="116" spans="1:12" ht="24.95" hidden="1" customHeight="1" outlineLevel="1">
      <c r="B116" s="78"/>
      <c r="C116" s="217"/>
      <c r="D116" s="218"/>
      <c r="E116" s="219"/>
      <c r="F116" s="219"/>
      <c r="G116" s="220"/>
      <c r="H116" s="221"/>
      <c r="I116" s="212"/>
      <c r="J116" s="213"/>
      <c r="K116" s="86"/>
    </row>
    <row r="117" spans="1:12" ht="24.95" hidden="1" customHeight="1" outlineLevel="1">
      <c r="B117" s="78"/>
      <c r="C117" s="217"/>
      <c r="D117" s="218"/>
      <c r="E117" s="219"/>
      <c r="F117" s="219"/>
      <c r="G117" s="220"/>
      <c r="H117" s="221"/>
      <c r="I117" s="212"/>
      <c r="J117" s="213"/>
      <c r="K117" s="86"/>
    </row>
    <row r="118" spans="1:12" ht="24.95" hidden="1" customHeight="1" outlineLevel="1">
      <c r="B118" s="78"/>
      <c r="C118" s="217"/>
      <c r="D118" s="218"/>
      <c r="E118" s="219"/>
      <c r="F118" s="219"/>
      <c r="G118" s="220"/>
      <c r="H118" s="221"/>
      <c r="I118" s="212"/>
      <c r="J118" s="213"/>
      <c r="K118" s="86"/>
    </row>
    <row r="119" spans="1:12" ht="24.95" hidden="1" customHeight="1" outlineLevel="1">
      <c r="B119" s="78"/>
      <c r="C119" s="217"/>
      <c r="D119" s="218"/>
      <c r="E119" s="219"/>
      <c r="F119" s="219"/>
      <c r="G119" s="220"/>
      <c r="H119" s="221"/>
      <c r="I119" s="212"/>
      <c r="J119" s="213"/>
      <c r="K119" s="86"/>
    </row>
    <row r="120" spans="1:12" ht="24.95" hidden="1" customHeight="1" outlineLevel="1">
      <c r="B120" s="78"/>
      <c r="C120" s="217"/>
      <c r="D120" s="218"/>
      <c r="E120" s="219"/>
      <c r="F120" s="219"/>
      <c r="G120" s="220"/>
      <c r="H120" s="221"/>
      <c r="I120" s="212"/>
      <c r="J120" s="213"/>
      <c r="K120" s="86"/>
    </row>
    <row r="121" spans="1:12" ht="24.95" hidden="1" customHeight="1" outlineLevel="1">
      <c r="B121" s="78"/>
      <c r="C121" s="217"/>
      <c r="D121" s="218"/>
      <c r="E121" s="219"/>
      <c r="F121" s="219"/>
      <c r="G121" s="220"/>
      <c r="H121" s="220"/>
      <c r="I121" s="212"/>
      <c r="J121" s="213"/>
      <c r="K121" s="86"/>
    </row>
    <row r="122" spans="1:12" ht="15" customHeight="1" collapsed="1">
      <c r="B122" s="92"/>
      <c r="C122" s="93"/>
      <c r="D122" s="93"/>
      <c r="E122" s="93"/>
      <c r="F122" s="93"/>
      <c r="G122" s="93"/>
      <c r="H122" s="93"/>
      <c r="I122" s="93"/>
      <c r="J122" s="93"/>
      <c r="K122" s="94"/>
    </row>
    <row r="123" spans="1:12" ht="26.1" customHeight="1">
      <c r="B123" s="78"/>
      <c r="C123" s="95" t="s">
        <v>292</v>
      </c>
      <c r="D123" s="62" t="s">
        <v>130</v>
      </c>
      <c r="E123" s="58" t="s">
        <v>92</v>
      </c>
      <c r="F123" s="58" t="s">
        <v>39</v>
      </c>
      <c r="G123" s="59" t="s">
        <v>34</v>
      </c>
      <c r="H123" s="59" t="s">
        <v>69</v>
      </c>
      <c r="I123" s="60" t="s">
        <v>147</v>
      </c>
      <c r="J123" s="61" t="s">
        <v>44</v>
      </c>
      <c r="K123" s="86"/>
    </row>
    <row r="124" spans="1:12" ht="24.95" customHeight="1">
      <c r="B124" s="78"/>
      <c r="C124" s="71" t="str">
        <f>IF(LEN(E124)&gt;0,"5." &amp; COUNTA($E$124:E124),"")</f>
        <v/>
      </c>
      <c r="D124" s="63"/>
      <c r="E124" s="70"/>
      <c r="F124" s="70"/>
      <c r="G124" s="55"/>
      <c r="H124" s="72" t="str">
        <f>IFERROR(IF(OR(LEN(E124)=0,LEN(INDEX( scale[], MATCH(G124,scalename,0),3))=0),"",INDEX( scale[], MATCH(G124,scalename,0),3)),"")</f>
        <v/>
      </c>
      <c r="I124" s="211">
        <f>SUM(H124:H129)</f>
        <v>0</v>
      </c>
      <c r="J124" s="213" t="str">
        <f>IFERROR(SUM(H124:H129)/(maxscore*(COUNT(H124:H129))),"")</f>
        <v/>
      </c>
      <c r="K124" s="86"/>
    </row>
    <row r="125" spans="1:12" ht="24.95" customHeight="1">
      <c r="B125" s="78"/>
      <c r="C125" s="71" t="str">
        <f>IF(LEN(E125)&gt;0,"5." &amp; COUNTA($E$124:E125),"")</f>
        <v/>
      </c>
      <c r="D125" s="64"/>
      <c r="E125" s="70"/>
      <c r="F125" s="70"/>
      <c r="G125" s="55"/>
      <c r="H125" s="72" t="str">
        <f>IFERROR(IF(OR(LEN(E125)=0,LEN(INDEX( scale[], MATCH(G125,scalename,0),3))=0),"",INDEX( scale[], MATCH(G125,scalename,0),3)),"")</f>
        <v/>
      </c>
      <c r="I125" s="211"/>
      <c r="J125" s="213"/>
      <c r="K125" s="86"/>
    </row>
    <row r="126" spans="1:12" ht="24.95" customHeight="1">
      <c r="B126" s="78"/>
      <c r="C126" s="71" t="str">
        <f>IF(LEN(E126)&gt;0,"5." &amp; COUNTA($E$124:E126),"")</f>
        <v/>
      </c>
      <c r="D126" s="64"/>
      <c r="E126" s="70"/>
      <c r="F126" s="70"/>
      <c r="G126" s="55"/>
      <c r="H126" s="72" t="str">
        <f>IFERROR(IF(OR(LEN(E126)=0,LEN(INDEX( scale[], MATCH(G126,scalename,0),3))=0),"",INDEX( scale[], MATCH(G126,scalename,0),3)),"")</f>
        <v/>
      </c>
      <c r="I126" s="211"/>
      <c r="J126" s="213"/>
      <c r="K126" s="86"/>
    </row>
    <row r="127" spans="1:12" ht="24.95" customHeight="1">
      <c r="B127" s="78"/>
      <c r="C127" s="71" t="str">
        <f>IF(LEN(E127)&gt;0,"5." &amp; COUNTA($E$124:E127),"")</f>
        <v/>
      </c>
      <c r="D127" s="64"/>
      <c r="E127" s="70"/>
      <c r="F127" s="70"/>
      <c r="G127" s="55"/>
      <c r="H127" s="72" t="str">
        <f>IFERROR(IF(OR(LEN(E127)=0,LEN(INDEX( scale[], MATCH(G127,scalename,0),3))=0),"",INDEX( scale[], MATCH(G127,scalename,0),3)),"")</f>
        <v/>
      </c>
      <c r="I127" s="211"/>
      <c r="J127" s="213"/>
      <c r="K127" s="86"/>
    </row>
    <row r="128" spans="1:12" ht="24.95" customHeight="1">
      <c r="A128" s="50"/>
      <c r="B128" s="80"/>
      <c r="C128" s="71" t="str">
        <f>IF(LEN(E128)&gt;0,"5." &amp; COUNTA($E$124:E128),"")</f>
        <v/>
      </c>
      <c r="D128" s="64"/>
      <c r="E128" s="70"/>
      <c r="F128" s="70"/>
      <c r="G128" s="55"/>
      <c r="H128" s="72" t="str">
        <f>IFERROR(IF(OR(LEN(E128)=0,LEN(INDEX( scale[], MATCH(G128,scalename,0),3))=0),"",INDEX( scale[], MATCH(G128,scalename,0),3)),"")</f>
        <v/>
      </c>
      <c r="I128" s="211"/>
      <c r="J128" s="213"/>
      <c r="K128" s="86"/>
      <c r="L128" s="50"/>
    </row>
    <row r="129" spans="1:12" ht="24.95" customHeight="1">
      <c r="A129" s="50"/>
      <c r="B129" s="80"/>
      <c r="C129" s="71" t="str">
        <f>IF(LEN(E129)&gt;0,"5." &amp; COUNTA($E$124:E129),"")</f>
        <v/>
      </c>
      <c r="D129" s="64"/>
      <c r="E129" s="70"/>
      <c r="F129" s="70"/>
      <c r="G129" s="55"/>
      <c r="H129" s="72" t="str">
        <f>IFERROR(IF(OR(LEN(E129)=0,LEN(INDEX( scale[], MATCH(G129,scalename,0),3))=0),"",INDEX( scale[], MATCH(G129,scalename,0),3)),"")</f>
        <v/>
      </c>
      <c r="I129" s="211"/>
      <c r="J129" s="213"/>
      <c r="K129" s="86"/>
      <c r="L129" s="50"/>
    </row>
    <row r="130" spans="1:12" ht="24.95" customHeight="1">
      <c r="A130" s="50"/>
      <c r="B130" s="80"/>
      <c r="C130" s="217"/>
      <c r="D130" s="218"/>
      <c r="E130" s="219"/>
      <c r="F130" s="219"/>
      <c r="G130" s="220"/>
      <c r="H130" s="220"/>
      <c r="I130" s="212"/>
      <c r="J130" s="213"/>
      <c r="K130" s="86"/>
      <c r="L130" s="50"/>
    </row>
    <row r="131" spans="1:12" ht="24.95" customHeight="1">
      <c r="A131" s="50"/>
      <c r="B131" s="80"/>
      <c r="C131" s="217"/>
      <c r="D131" s="218"/>
      <c r="E131" s="219"/>
      <c r="F131" s="219"/>
      <c r="G131" s="220"/>
      <c r="H131" s="220"/>
      <c r="I131" s="212"/>
      <c r="J131" s="213"/>
      <c r="K131" s="86"/>
      <c r="L131" s="50"/>
    </row>
    <row r="132" spans="1:12" ht="24.95" hidden="1" customHeight="1" outlineLevel="1">
      <c r="A132" s="50"/>
      <c r="B132" s="80"/>
      <c r="C132" s="217"/>
      <c r="D132" s="218"/>
      <c r="E132" s="219"/>
      <c r="F132" s="219"/>
      <c r="G132" s="220"/>
      <c r="H132" s="221"/>
      <c r="I132" s="212"/>
      <c r="J132" s="213"/>
      <c r="K132" s="86"/>
      <c r="L132" s="50"/>
    </row>
    <row r="133" spans="1:12" ht="24.95" hidden="1" customHeight="1" outlineLevel="1">
      <c r="A133" s="50"/>
      <c r="B133" s="80"/>
      <c r="C133" s="217"/>
      <c r="D133" s="218"/>
      <c r="E133" s="219"/>
      <c r="F133" s="219"/>
      <c r="G133" s="220"/>
      <c r="H133" s="221"/>
      <c r="I133" s="212"/>
      <c r="J133" s="213"/>
      <c r="K133" s="86"/>
      <c r="L133" s="50"/>
    </row>
    <row r="134" spans="1:12" ht="24.95" hidden="1" customHeight="1" outlineLevel="1">
      <c r="A134" s="50"/>
      <c r="B134" s="80"/>
      <c r="C134" s="217"/>
      <c r="D134" s="218"/>
      <c r="E134" s="219"/>
      <c r="F134" s="219"/>
      <c r="G134" s="220"/>
      <c r="H134" s="221"/>
      <c r="I134" s="212"/>
      <c r="J134" s="213"/>
      <c r="K134" s="86"/>
      <c r="L134" s="50"/>
    </row>
    <row r="135" spans="1:12" ht="24.95" hidden="1" customHeight="1" outlineLevel="1">
      <c r="A135" s="50"/>
      <c r="B135" s="80"/>
      <c r="C135" s="217"/>
      <c r="D135" s="218"/>
      <c r="E135" s="219"/>
      <c r="F135" s="219"/>
      <c r="G135" s="220"/>
      <c r="H135" s="221"/>
      <c r="I135" s="212"/>
      <c r="J135" s="213"/>
      <c r="K135" s="86"/>
      <c r="L135" s="50"/>
    </row>
    <row r="136" spans="1:12" ht="24.95" hidden="1" customHeight="1" outlineLevel="1">
      <c r="A136" s="50"/>
      <c r="B136" s="80"/>
      <c r="C136" s="217"/>
      <c r="D136" s="218"/>
      <c r="E136" s="219"/>
      <c r="F136" s="219"/>
      <c r="G136" s="220"/>
      <c r="H136" s="221"/>
      <c r="I136" s="212"/>
      <c r="J136" s="213"/>
      <c r="K136" s="86"/>
      <c r="L136" s="50"/>
    </row>
    <row r="137" spans="1:12" ht="24.95" hidden="1" customHeight="1" outlineLevel="1">
      <c r="A137" s="50"/>
      <c r="B137" s="80"/>
      <c r="C137" s="217"/>
      <c r="D137" s="218"/>
      <c r="E137" s="219"/>
      <c r="F137" s="219"/>
      <c r="G137" s="220"/>
      <c r="H137" s="221"/>
      <c r="I137" s="212"/>
      <c r="J137" s="213"/>
      <c r="K137" s="86"/>
      <c r="L137" s="50"/>
    </row>
    <row r="138" spans="1:12" ht="24.95" hidden="1" customHeight="1" outlineLevel="1">
      <c r="A138" s="50"/>
      <c r="B138" s="80"/>
      <c r="C138" s="217"/>
      <c r="D138" s="218"/>
      <c r="E138" s="219"/>
      <c r="F138" s="219"/>
      <c r="G138" s="220"/>
      <c r="H138" s="221"/>
      <c r="I138" s="212"/>
      <c r="J138" s="213"/>
      <c r="K138" s="86"/>
      <c r="L138" s="50"/>
    </row>
    <row r="139" spans="1:12" ht="24.95" hidden="1" customHeight="1" outlineLevel="1">
      <c r="A139" s="50"/>
      <c r="B139" s="80"/>
      <c r="C139" s="217"/>
      <c r="D139" s="218"/>
      <c r="E139" s="219"/>
      <c r="F139" s="219"/>
      <c r="G139" s="220"/>
      <c r="H139" s="221"/>
      <c r="I139" s="212"/>
      <c r="J139" s="213"/>
      <c r="K139" s="86"/>
      <c r="L139" s="50"/>
    </row>
    <row r="140" spans="1:12" ht="24.95" hidden="1" customHeight="1" outlineLevel="1">
      <c r="A140" s="50"/>
      <c r="B140" s="80"/>
      <c r="C140" s="217"/>
      <c r="D140" s="218"/>
      <c r="E140" s="219"/>
      <c r="F140" s="219"/>
      <c r="G140" s="220"/>
      <c r="H140" s="221"/>
      <c r="I140" s="212"/>
      <c r="J140" s="213"/>
      <c r="K140" s="86"/>
      <c r="L140" s="50"/>
    </row>
    <row r="141" spans="1:12" ht="24.95" hidden="1" customHeight="1" outlineLevel="1">
      <c r="A141" s="50"/>
      <c r="B141" s="80"/>
      <c r="C141" s="217"/>
      <c r="D141" s="218"/>
      <c r="E141" s="219"/>
      <c r="F141" s="219"/>
      <c r="G141" s="220"/>
      <c r="H141" s="221"/>
      <c r="I141" s="212"/>
      <c r="J141" s="213"/>
      <c r="K141" s="86"/>
      <c r="L141" s="50"/>
    </row>
    <row r="142" spans="1:12" ht="24.95" hidden="1" customHeight="1" outlineLevel="1">
      <c r="A142" s="50"/>
      <c r="B142" s="80"/>
      <c r="C142" s="217"/>
      <c r="D142" s="218"/>
      <c r="E142" s="219"/>
      <c r="F142" s="219"/>
      <c r="G142" s="220"/>
      <c r="H142" s="221"/>
      <c r="I142" s="212"/>
      <c r="J142" s="213"/>
      <c r="K142" s="86"/>
      <c r="L142" s="50"/>
    </row>
    <row r="143" spans="1:12" ht="24.95" hidden="1" customHeight="1" outlineLevel="1">
      <c r="A143" s="50"/>
      <c r="B143" s="80"/>
      <c r="C143" s="217"/>
      <c r="D143" s="218"/>
      <c r="E143" s="219"/>
      <c r="F143" s="219"/>
      <c r="G143" s="220"/>
      <c r="H143" s="221"/>
      <c r="I143" s="212"/>
      <c r="J143" s="213"/>
      <c r="K143" s="86"/>
      <c r="L143" s="50"/>
    </row>
    <row r="144" spans="1:12" ht="24.95" hidden="1" customHeight="1" outlineLevel="1">
      <c r="A144" s="50"/>
      <c r="B144" s="80"/>
      <c r="C144" s="217"/>
      <c r="D144" s="218"/>
      <c r="E144" s="219"/>
      <c r="F144" s="219"/>
      <c r="G144" s="220"/>
      <c r="H144" s="221"/>
      <c r="I144" s="212"/>
      <c r="J144" s="213"/>
      <c r="K144" s="86"/>
      <c r="L144" s="50"/>
    </row>
    <row r="145" spans="1:12" ht="24.95" hidden="1" customHeight="1" outlineLevel="1">
      <c r="A145" s="50"/>
      <c r="B145" s="80"/>
      <c r="C145" s="217"/>
      <c r="D145" s="218"/>
      <c r="E145" s="219"/>
      <c r="F145" s="219"/>
      <c r="G145" s="220"/>
      <c r="H145" s="221"/>
      <c r="I145" s="212"/>
      <c r="J145" s="213"/>
      <c r="K145" s="86"/>
      <c r="L145" s="50"/>
    </row>
    <row r="146" spans="1:12" ht="24.95" hidden="1" customHeight="1" outlineLevel="1">
      <c r="A146" s="50"/>
      <c r="B146" s="80"/>
      <c r="C146" s="217"/>
      <c r="D146" s="218"/>
      <c r="E146" s="219"/>
      <c r="F146" s="219"/>
      <c r="G146" s="220"/>
      <c r="H146" s="221"/>
      <c r="I146" s="212"/>
      <c r="J146" s="213"/>
      <c r="K146" s="86"/>
      <c r="L146" s="50"/>
    </row>
    <row r="147" spans="1:12" ht="24.95" hidden="1" customHeight="1" outlineLevel="1">
      <c r="A147" s="50"/>
      <c r="B147" s="80"/>
      <c r="C147" s="217"/>
      <c r="D147" s="218"/>
      <c r="E147" s="219"/>
      <c r="F147" s="219"/>
      <c r="G147" s="220"/>
      <c r="H147" s="221"/>
      <c r="I147" s="212"/>
      <c r="J147" s="213"/>
      <c r="K147" s="86"/>
      <c r="L147" s="50"/>
    </row>
    <row r="148" spans="1:12" ht="24.95" hidden="1" customHeight="1" outlineLevel="1">
      <c r="A148" s="50"/>
      <c r="B148" s="80"/>
      <c r="C148" s="217"/>
      <c r="D148" s="218"/>
      <c r="E148" s="219"/>
      <c r="F148" s="219"/>
      <c r="G148" s="220"/>
      <c r="H148" s="220"/>
      <c r="I148" s="212"/>
      <c r="J148" s="213"/>
      <c r="K148" s="86"/>
      <c r="L148" s="50"/>
    </row>
    <row r="149" spans="1:12" ht="15" customHeight="1" collapsed="1">
      <c r="A149" s="88"/>
      <c r="B149" s="89"/>
      <c r="C149" s="90"/>
      <c r="D149" s="90"/>
      <c r="E149" s="90"/>
      <c r="F149" s="90"/>
      <c r="G149" s="90"/>
      <c r="H149" s="90"/>
      <c r="I149" s="90"/>
      <c r="J149" s="90"/>
      <c r="K149" s="91"/>
      <c r="L149" s="88"/>
    </row>
  </sheetData>
  <sheetProtection algorithmName="SHA-512" hashValue="5XoEEuqLX/DfGVlZWtdf1yYoDGx3ygBIk+YpF+v1QyrSv3utKLgIcmnrvZZ2YL9IAyY+l8tiRwZbUVQW451BYw==" saltValue="mYJkXTxfAtbfZa4g7Doh4g==" spinCount="100000" sheet="1" objects="1" scenarios="1" formatRows="0"/>
  <mergeCells count="11">
    <mergeCell ref="I97:I121"/>
    <mergeCell ref="J97:J121"/>
    <mergeCell ref="I124:I148"/>
    <mergeCell ref="J124:J148"/>
    <mergeCell ref="C7:J7"/>
    <mergeCell ref="I16:I40"/>
    <mergeCell ref="J16:J40"/>
    <mergeCell ref="I43:I67"/>
    <mergeCell ref="J43:J67"/>
    <mergeCell ref="I70:I94"/>
    <mergeCell ref="J70:J94"/>
  </mergeCells>
  <conditionalFormatting sqref="G15:H21 G42:H48 G69:H75 G96:H102 G123:H129">
    <cfRule type="expression" dxfId="151" priority="36">
      <formula>AND($H15=minScore,LEN($H15)&gt;0)</formula>
    </cfRule>
    <cfRule type="expression" dxfId="150" priority="37">
      <formula>AND($H15&lt;(maxscore/2),LEN($H15)&gt;0)</formula>
    </cfRule>
  </conditionalFormatting>
  <conditionalFormatting sqref="J13">
    <cfRule type="expression" dxfId="149" priority="21">
      <formula>AND(J13&gt;=color1,J13&lt;&gt;"")</formula>
    </cfRule>
    <cfRule type="expression" dxfId="148" priority="22">
      <formula>AND(J13&gt;=color2,J13&lt;&gt;"")</formula>
    </cfRule>
    <cfRule type="expression" dxfId="147" priority="23">
      <formula>AND(J13&gt;=color3,J13&lt;&gt;"")</formula>
    </cfRule>
    <cfRule type="expression" dxfId="146" priority="24">
      <formula>AND(J13&gt;=color4,J13&lt;&gt;"")</formula>
    </cfRule>
    <cfRule type="expression" dxfId="145" priority="25">
      <formula>AND(J13&lt;color5,J13&lt;&gt;"")</formula>
    </cfRule>
  </conditionalFormatting>
  <conditionalFormatting sqref="G22:H40">
    <cfRule type="expression" dxfId="109" priority="9">
      <formula>AND($H22=minScore,LEN($H22)&gt;0)</formula>
    </cfRule>
    <cfRule type="expression" dxfId="108" priority="10">
      <formula>AND($H22&lt;(maxscore/2),LEN($H22)&gt;0)</formula>
    </cfRule>
  </conditionalFormatting>
  <conditionalFormatting sqref="G49:H67">
    <cfRule type="expression" dxfId="107" priority="7">
      <formula>AND($H49=minScore,LEN($H49)&gt;0)</formula>
    </cfRule>
    <cfRule type="expression" dxfId="106" priority="8">
      <formula>AND($H49&lt;(maxscore/2),LEN($H49)&gt;0)</formula>
    </cfRule>
  </conditionalFormatting>
  <conditionalFormatting sqref="G76:H94">
    <cfRule type="expression" dxfId="105" priority="5">
      <formula>AND($H76=minScore,LEN($H76)&gt;0)</formula>
    </cfRule>
    <cfRule type="expression" dxfId="104" priority="6">
      <formula>AND($H76&lt;(maxscore/2),LEN($H76)&gt;0)</formula>
    </cfRule>
  </conditionalFormatting>
  <conditionalFormatting sqref="G103:H121">
    <cfRule type="expression" dxfId="103" priority="3">
      <formula>AND($H103=minScore,LEN($H103)&gt;0)</formula>
    </cfRule>
    <cfRule type="expression" dxfId="102" priority="4">
      <formula>AND($H103&lt;(maxscore/2),LEN($H103)&gt;0)</formula>
    </cfRule>
  </conditionalFormatting>
  <conditionalFormatting sqref="G130:H148">
    <cfRule type="expression" dxfId="101" priority="1">
      <formula>AND($H130=minScore,LEN($H130)&gt;0)</formula>
    </cfRule>
    <cfRule type="expression" dxfId="100" priority="2">
      <formula>AND($H130&lt;(maxscore/2),LEN($H130)&gt;0)</formula>
    </cfRule>
  </conditionalFormatting>
  <dataValidations count="5">
    <dataValidation type="list" allowBlank="1" showInputMessage="1" showErrorMessage="1" sqref="E9" xr:uid="{6EA96E7D-EFC2-4B46-917C-7EB7899DA879}">
      <formula1>auditArea2</formula1>
    </dataValidation>
    <dataValidation type="list" allowBlank="1" showInputMessage="1" showErrorMessage="1" sqref="C12" xr:uid="{BFEB4298-ABCA-44A9-B974-6F2DDAB4CA47}">
      <formula1>"Month, Quarter"</formula1>
    </dataValidation>
    <dataValidation type="list" allowBlank="1" showInputMessage="1" showErrorMessage="1" sqref="E12:E13" xr:uid="{45A63E74-322C-4A02-9BC0-8C1C73010C80}">
      <formula1>auditors2</formula1>
    </dataValidation>
    <dataValidation type="date" operator="greaterThan" allowBlank="1" showInputMessage="1" showErrorMessage="1" errorTitle="Date format!" error="Please enter valid date format." sqref="C10" xr:uid="{51FA5647-2AB0-4DF4-B539-EE72AEF52703}">
      <formula1>40179</formula1>
    </dataValidation>
    <dataValidation type="list" allowBlank="1" showInputMessage="1" showErrorMessage="1" sqref="G70:G75 G97:G102 G16:G21 G43:G48 G124:G129" xr:uid="{D006448D-4552-4460-A6FF-EC01D08D1006}">
      <formula1>scaleFilter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scale="59" fitToHeight="0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91BE1-A8DE-4028-AA93-D0350B38FE07}">
  <sheetPr codeName="Sheet15">
    <pageSetUpPr fitToPage="1"/>
  </sheetPr>
  <dimension ref="A1:S149"/>
  <sheetViews>
    <sheetView showGridLines="0" showRowColHeaders="0" workbookViewId="0">
      <pane ySplit="4" topLeftCell="A5" activePane="bottomLeft" state="frozen"/>
      <selection pane="bottomLeft" activeCell="A5" sqref="A5"/>
    </sheetView>
  </sheetViews>
  <sheetFormatPr defaultRowHeight="15" outlineLevelRow="1"/>
  <cols>
    <col min="1" max="2" width="3.7109375" style="49" customWidth="1"/>
    <col min="3" max="3" width="14.140625" style="49" bestFit="1" customWidth="1"/>
    <col min="4" max="4" width="15.7109375" style="54" customWidth="1"/>
    <col min="5" max="5" width="45.7109375" style="51" customWidth="1"/>
    <col min="6" max="6" width="40.7109375" style="51" customWidth="1"/>
    <col min="7" max="8" width="9.7109375" style="49" customWidth="1"/>
    <col min="9" max="9" width="10.7109375" style="49" customWidth="1"/>
    <col min="10" max="10" width="13.28515625" style="49" customWidth="1"/>
    <col min="11" max="11" width="3.7109375" style="49" customWidth="1"/>
    <col min="12" max="12" width="2.7109375" style="49" customWidth="1"/>
    <col min="13" max="13" width="10.5703125" style="49" bestFit="1" customWidth="1"/>
    <col min="14" max="14" width="8.7109375" style="49" customWidth="1"/>
    <col min="15" max="16384" width="9.140625" style="49"/>
  </cols>
  <sheetData>
    <row r="1" spans="1:18" s="1" customFormat="1" ht="6.75" customHeight="1">
      <c r="C1" s="2"/>
      <c r="F1" s="3"/>
      <c r="G1" s="3"/>
      <c r="H1" s="3"/>
      <c r="I1" s="3"/>
    </row>
    <row r="2" spans="1:18" s="4" customFormat="1" ht="20.100000000000001" customHeight="1">
      <c r="B2" s="30"/>
      <c r="C2" s="134" t="s">
        <v>239</v>
      </c>
      <c r="D2" s="5"/>
      <c r="E2" s="5"/>
      <c r="F2" s="16"/>
      <c r="G2" s="6"/>
      <c r="H2" s="6"/>
      <c r="I2" s="6"/>
      <c r="J2" s="6"/>
      <c r="K2" s="6"/>
      <c r="L2" s="8"/>
      <c r="M2" s="8"/>
      <c r="N2" s="8"/>
      <c r="O2" s="8"/>
      <c r="P2" s="8"/>
      <c r="Q2" s="8"/>
      <c r="R2" s="8"/>
    </row>
    <row r="3" spans="1:18" s="149" customFormat="1" ht="24" customHeight="1">
      <c r="B3" s="150"/>
      <c r="C3" s="151" t="s">
        <v>262</v>
      </c>
      <c r="D3" s="152"/>
      <c r="E3" s="152"/>
      <c r="F3" s="153"/>
      <c r="G3" s="154"/>
      <c r="H3" s="154"/>
      <c r="I3" s="154"/>
      <c r="J3" s="154"/>
      <c r="K3" s="154"/>
      <c r="L3" s="156"/>
      <c r="M3" s="156"/>
      <c r="N3" s="156"/>
      <c r="O3" s="156"/>
      <c r="P3" s="156"/>
      <c r="Q3" s="156"/>
      <c r="R3" s="156"/>
    </row>
    <row r="4" spans="1:18" s="1" customFormat="1" ht="4.9000000000000004" customHeight="1">
      <c r="A4" s="11"/>
      <c r="B4" s="11"/>
      <c r="C4" s="11"/>
      <c r="D4" s="11"/>
      <c r="E4" s="11"/>
      <c r="F4" s="17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1" customFormat="1" ht="4.9000000000000004" customHeight="1">
      <c r="A5" s="11"/>
      <c r="B5" s="11"/>
      <c r="C5" s="11"/>
      <c r="D5" s="11"/>
      <c r="E5" s="11"/>
      <c r="F5" s="17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ht="9.9499999999999993" customHeight="1">
      <c r="B6" s="73"/>
      <c r="C6" s="74"/>
      <c r="D6" s="75"/>
      <c r="E6" s="76"/>
      <c r="F6" s="76"/>
      <c r="G6" s="74"/>
      <c r="H6" s="74"/>
      <c r="I6" s="74"/>
      <c r="J6" s="74"/>
      <c r="K6" s="77"/>
    </row>
    <row r="7" spans="1:18" ht="23.25">
      <c r="B7" s="78"/>
      <c r="C7" s="208" t="str">
        <f>"5S " &amp; E9 &amp; " Area Audit"</f>
        <v>5S  Area Audit</v>
      </c>
      <c r="D7" s="209"/>
      <c r="E7" s="209"/>
      <c r="F7" s="209"/>
      <c r="G7" s="209"/>
      <c r="H7" s="209"/>
      <c r="I7" s="209"/>
      <c r="J7" s="210"/>
      <c r="K7" s="86"/>
    </row>
    <row r="8" spans="1:18" ht="8.1" customHeight="1">
      <c r="B8" s="87"/>
      <c r="C8" s="85"/>
      <c r="D8" s="85"/>
      <c r="E8" s="85"/>
      <c r="F8" s="85"/>
      <c r="G8" s="85"/>
      <c r="H8" s="85"/>
      <c r="I8" s="85"/>
      <c r="J8" s="85"/>
      <c r="K8" s="86"/>
    </row>
    <row r="9" spans="1:18" ht="27" customHeight="1">
      <c r="B9" s="78"/>
      <c r="C9" s="99" t="s">
        <v>14</v>
      </c>
      <c r="D9" s="100" t="s">
        <v>108</v>
      </c>
      <c r="E9" s="67"/>
      <c r="F9" s="85"/>
      <c r="G9" s="85"/>
      <c r="H9" s="85"/>
      <c r="I9" s="85"/>
      <c r="J9" s="99" t="s">
        <v>88</v>
      </c>
      <c r="K9" s="86"/>
    </row>
    <row r="10" spans="1:18" ht="27" customHeight="1">
      <c r="B10" s="78"/>
      <c r="C10" s="101"/>
      <c r="D10" s="102" t="s">
        <v>107</v>
      </c>
      <c r="E10" s="103"/>
      <c r="F10" s="85"/>
      <c r="G10" s="85"/>
      <c r="H10" s="85"/>
      <c r="I10" s="85"/>
      <c r="J10" s="104">
        <f>SUM(H16:H199)</f>
        <v>0</v>
      </c>
      <c r="K10" s="86"/>
    </row>
    <row r="11" spans="1:18" ht="8.1" customHeight="1">
      <c r="B11" s="78"/>
      <c r="C11" s="109"/>
      <c r="D11" s="110"/>
      <c r="E11" s="108"/>
      <c r="F11" s="85"/>
      <c r="G11" s="85"/>
      <c r="H11" s="85"/>
      <c r="I11" s="85"/>
      <c r="J11" s="111"/>
      <c r="K11" s="86"/>
    </row>
    <row r="12" spans="1:18" ht="27" customHeight="1">
      <c r="B12" s="78"/>
      <c r="C12" s="105" t="s">
        <v>124</v>
      </c>
      <c r="D12" s="106" t="s">
        <v>16</v>
      </c>
      <c r="E12" s="107"/>
      <c r="F12" s="85"/>
      <c r="G12" s="85"/>
      <c r="H12" s="85"/>
      <c r="I12" s="85"/>
      <c r="J12" s="106" t="s">
        <v>95</v>
      </c>
      <c r="K12" s="86"/>
    </row>
    <row r="13" spans="1:18" ht="27" customHeight="1">
      <c r="B13" s="78"/>
      <c r="C13" s="96" t="str">
        <f>IFERROR(IF(ISNUMBER(C10),IF(C12="Month",INDEX(monthsList,MONTH(C10),1),IF(MONTH(C10)&lt;4,"Q1",IF(MONTH(C10)&lt;7,"Q2",IF(MONTH(C10)&lt;10,"Q3","Q4")))),""),"")</f>
        <v/>
      </c>
      <c r="D13" s="100" t="s">
        <v>15</v>
      </c>
      <c r="E13" s="67"/>
      <c r="F13" s="85"/>
      <c r="G13" s="85"/>
      <c r="H13" s="85"/>
      <c r="I13" s="85"/>
      <c r="J13" s="97" t="str">
        <f>IFERROR(ROUND(J10/(COUNT(H16:H199)*maxscore),2),"")</f>
        <v/>
      </c>
      <c r="K13" s="86"/>
      <c r="L13" s="51"/>
      <c r="M13" s="51"/>
      <c r="N13" s="51"/>
      <c r="O13" s="51"/>
    </row>
    <row r="14" spans="1:18" ht="8.1" customHeight="1">
      <c r="B14" s="87"/>
      <c r="C14" s="85"/>
      <c r="D14" s="85"/>
      <c r="E14" s="85"/>
      <c r="F14" s="85"/>
      <c r="G14" s="85"/>
      <c r="H14" s="85"/>
      <c r="I14" s="85"/>
      <c r="J14" s="85"/>
      <c r="K14" s="86"/>
      <c r="L14" s="52"/>
      <c r="M14" s="52"/>
      <c r="N14" s="52"/>
    </row>
    <row r="15" spans="1:18" ht="26.1" customHeight="1">
      <c r="B15" s="78"/>
      <c r="C15" s="95" t="s">
        <v>288</v>
      </c>
      <c r="D15" s="112" t="s">
        <v>130</v>
      </c>
      <c r="E15" s="58" t="s">
        <v>92</v>
      </c>
      <c r="F15" s="58" t="s">
        <v>39</v>
      </c>
      <c r="G15" s="59" t="s">
        <v>34</v>
      </c>
      <c r="H15" s="59" t="s">
        <v>69</v>
      </c>
      <c r="I15" s="60" t="s">
        <v>147</v>
      </c>
      <c r="J15" s="61" t="s">
        <v>44</v>
      </c>
      <c r="K15" s="86"/>
    </row>
    <row r="16" spans="1:18" ht="24.95" customHeight="1">
      <c r="B16" s="78"/>
      <c r="C16" s="71" t="str">
        <f>IF(LEN(E16)&gt;0,"1." &amp; COUNTA($E$16:E16),"")</f>
        <v/>
      </c>
      <c r="D16" s="68"/>
      <c r="E16" s="69"/>
      <c r="F16" s="69"/>
      <c r="G16" s="55"/>
      <c r="H16" s="72" t="str">
        <f>IFERROR(IF(OR(LEN(E16)=0,LEN(INDEX( scale[], MATCH(G16,scalename,0),3))=0),"",INDEX( scale[], MATCH(G16,scalename,0),3)),"")</f>
        <v/>
      </c>
      <c r="I16" s="211">
        <f>SUM(H16:H21)</f>
        <v>0</v>
      </c>
      <c r="J16" s="213" t="str">
        <f>IFERROR(SUM(H16:H21)/(maxscore*(COUNT(H16:H21))),"")</f>
        <v/>
      </c>
      <c r="K16" s="86"/>
    </row>
    <row r="17" spans="2:19" ht="24.95" customHeight="1">
      <c r="B17" s="78"/>
      <c r="C17" s="71" t="str">
        <f>IF(LEN(E17)&gt;0,"1." &amp; COUNTA($E$16:E17),"")</f>
        <v/>
      </c>
      <c r="D17" s="68"/>
      <c r="E17" s="69"/>
      <c r="F17" s="69"/>
      <c r="G17" s="55"/>
      <c r="H17" s="72" t="str">
        <f>IFERROR(IF(OR(LEN(E17)=0,LEN(INDEX( scale[], MATCH(G17,scalename,0),3))=0),"",INDEX( scale[], MATCH(G17,scalename,0),3)),"")</f>
        <v/>
      </c>
      <c r="I17" s="211"/>
      <c r="J17" s="213"/>
      <c r="K17" s="86"/>
    </row>
    <row r="18" spans="2:19" ht="24.95" customHeight="1">
      <c r="B18" s="78"/>
      <c r="C18" s="71" t="str">
        <f>IF(LEN(E18)&gt;0,"1." &amp; COUNTA($E$16:E18),"")</f>
        <v/>
      </c>
      <c r="D18" s="68"/>
      <c r="E18" s="69"/>
      <c r="F18" s="69"/>
      <c r="G18" s="55"/>
      <c r="H18" s="72" t="str">
        <f>IFERROR(IF(OR(LEN(E18)=0,LEN(INDEX( scale[], MATCH(G18,scalename,0),3))=0),"",INDEX( scale[], MATCH(G18,scalename,0),3)),"")</f>
        <v/>
      </c>
      <c r="I18" s="211"/>
      <c r="J18" s="213"/>
      <c r="K18" s="86"/>
    </row>
    <row r="19" spans="2:19" ht="24.95" customHeight="1">
      <c r="B19" s="78"/>
      <c r="C19" s="71" t="str">
        <f>IF(LEN(E19)&gt;0,"1." &amp; COUNTA($E$16:E19),"")</f>
        <v/>
      </c>
      <c r="D19" s="68"/>
      <c r="E19" s="69"/>
      <c r="F19" s="69"/>
      <c r="G19" s="55"/>
      <c r="H19" s="72" t="str">
        <f>IFERROR(IF(OR(LEN(E19)=0,LEN(INDEX( scale[], MATCH(G19,scalename,0),3))=0),"",INDEX( scale[], MATCH(G19,scalename,0),3)),"")</f>
        <v/>
      </c>
      <c r="I19" s="211"/>
      <c r="J19" s="213"/>
      <c r="K19" s="86"/>
    </row>
    <row r="20" spans="2:19" ht="24.95" customHeight="1">
      <c r="B20" s="78"/>
      <c r="C20" s="71" t="str">
        <f>IF(LEN(E20)&gt;0,"1." &amp; COUNTA($E$16:E20),"")</f>
        <v/>
      </c>
      <c r="D20" s="68"/>
      <c r="E20" s="69"/>
      <c r="F20" s="69"/>
      <c r="G20" s="55"/>
      <c r="H20" s="72" t="str">
        <f>IFERROR(IF(OR(LEN(E20)=0,LEN(INDEX( scale[], MATCH(G20,scalename,0),3))=0),"",INDEX( scale[], MATCH(G20,scalename,0),3)),"")</f>
        <v/>
      </c>
      <c r="I20" s="211"/>
      <c r="J20" s="213"/>
      <c r="K20" s="86"/>
    </row>
    <row r="21" spans="2:19" ht="24.95" customHeight="1">
      <c r="B21" s="78"/>
      <c r="C21" s="200" t="str">
        <f>IF(LEN(E21)&gt;0,"1." &amp; COUNTA($E$16:E21),"")</f>
        <v/>
      </c>
      <c r="D21" s="201"/>
      <c r="E21" s="202"/>
      <c r="F21" s="202"/>
      <c r="G21" s="203"/>
      <c r="H21" s="204" t="str">
        <f>IFERROR(IF(OR(LEN(E21)=0,LEN(INDEX( scale[], MATCH(G21,scalename,0),3))=0),"",INDEX( scale[], MATCH(G21,scalename,0),3)),"")</f>
        <v/>
      </c>
      <c r="I21" s="211"/>
      <c r="J21" s="213"/>
      <c r="K21" s="86"/>
    </row>
    <row r="22" spans="2:19" ht="24.95" customHeight="1">
      <c r="B22" s="78"/>
      <c r="C22" s="217"/>
      <c r="D22" s="218"/>
      <c r="E22" s="219"/>
      <c r="F22" s="219"/>
      <c r="G22" s="220"/>
      <c r="H22" s="220"/>
      <c r="I22" s="212"/>
      <c r="J22" s="213"/>
      <c r="K22" s="86"/>
    </row>
    <row r="23" spans="2:19" ht="24.95" customHeight="1">
      <c r="B23" s="78"/>
      <c r="C23" s="217"/>
      <c r="D23" s="218"/>
      <c r="E23" s="219"/>
      <c r="F23" s="219"/>
      <c r="G23" s="220"/>
      <c r="H23" s="220"/>
      <c r="I23" s="212"/>
      <c r="J23" s="213"/>
      <c r="K23" s="86"/>
    </row>
    <row r="24" spans="2:19" ht="24.95" hidden="1" customHeight="1" outlineLevel="1">
      <c r="B24" s="78"/>
      <c r="C24" s="217"/>
      <c r="D24" s="218"/>
      <c r="E24" s="219"/>
      <c r="F24" s="219"/>
      <c r="G24" s="220"/>
      <c r="H24" s="221"/>
      <c r="I24" s="212"/>
      <c r="J24" s="213"/>
      <c r="K24" s="86"/>
    </row>
    <row r="25" spans="2:19" ht="24.95" hidden="1" customHeight="1" outlineLevel="1">
      <c r="B25" s="78"/>
      <c r="C25" s="217"/>
      <c r="D25" s="218"/>
      <c r="E25" s="219"/>
      <c r="F25" s="219"/>
      <c r="G25" s="220"/>
      <c r="H25" s="221"/>
      <c r="I25" s="212"/>
      <c r="J25" s="213"/>
      <c r="K25" s="86"/>
    </row>
    <row r="26" spans="2:19" ht="24.95" hidden="1" customHeight="1" outlineLevel="1">
      <c r="B26" s="78"/>
      <c r="C26" s="217"/>
      <c r="D26" s="218"/>
      <c r="E26" s="219"/>
      <c r="F26" s="219"/>
      <c r="G26" s="220"/>
      <c r="H26" s="221"/>
      <c r="I26" s="212"/>
      <c r="J26" s="213"/>
      <c r="K26" s="86"/>
    </row>
    <row r="27" spans="2:19" ht="24.95" hidden="1" customHeight="1" outlineLevel="1">
      <c r="B27" s="78"/>
      <c r="C27" s="217"/>
      <c r="D27" s="218"/>
      <c r="E27" s="219"/>
      <c r="F27" s="219"/>
      <c r="G27" s="220"/>
      <c r="H27" s="221"/>
      <c r="I27" s="212"/>
      <c r="J27" s="213"/>
      <c r="K27" s="86"/>
    </row>
    <row r="28" spans="2:19" ht="24.95" hidden="1" customHeight="1" outlineLevel="1">
      <c r="B28" s="78"/>
      <c r="C28" s="217"/>
      <c r="D28" s="218"/>
      <c r="E28" s="219"/>
      <c r="F28" s="219"/>
      <c r="G28" s="220"/>
      <c r="H28" s="221"/>
      <c r="I28" s="212"/>
      <c r="J28" s="213"/>
      <c r="K28" s="86"/>
      <c r="O28" s="50"/>
      <c r="P28" s="50"/>
      <c r="Q28" s="50"/>
      <c r="R28" s="50"/>
      <c r="S28" s="50"/>
    </row>
    <row r="29" spans="2:19" ht="24.95" hidden="1" customHeight="1" outlineLevel="1">
      <c r="B29" s="78"/>
      <c r="C29" s="217"/>
      <c r="D29" s="218"/>
      <c r="E29" s="219"/>
      <c r="F29" s="219"/>
      <c r="G29" s="220"/>
      <c r="H29" s="221"/>
      <c r="I29" s="212"/>
      <c r="J29" s="213"/>
      <c r="K29" s="86"/>
      <c r="O29" s="50"/>
      <c r="P29" s="50"/>
      <c r="Q29" s="50"/>
      <c r="R29" s="50"/>
      <c r="S29" s="50"/>
    </row>
    <row r="30" spans="2:19" ht="24.95" hidden="1" customHeight="1" outlineLevel="1">
      <c r="B30" s="78"/>
      <c r="C30" s="217"/>
      <c r="D30" s="218"/>
      <c r="E30" s="219"/>
      <c r="F30" s="219"/>
      <c r="G30" s="220"/>
      <c r="H30" s="221"/>
      <c r="I30" s="212"/>
      <c r="J30" s="213"/>
      <c r="K30" s="86"/>
      <c r="O30" s="50"/>
      <c r="P30" s="50"/>
      <c r="Q30" s="50"/>
      <c r="R30" s="50"/>
      <c r="S30" s="50"/>
    </row>
    <row r="31" spans="2:19" ht="24.95" hidden="1" customHeight="1" outlineLevel="1">
      <c r="B31" s="78"/>
      <c r="C31" s="217"/>
      <c r="D31" s="218"/>
      <c r="E31" s="219"/>
      <c r="F31" s="219"/>
      <c r="G31" s="220"/>
      <c r="H31" s="221"/>
      <c r="I31" s="212"/>
      <c r="J31" s="213"/>
      <c r="K31" s="86"/>
      <c r="O31" s="50"/>
      <c r="P31" s="50"/>
      <c r="Q31" s="50"/>
      <c r="R31" s="50"/>
      <c r="S31" s="50"/>
    </row>
    <row r="32" spans="2:19" ht="24.95" hidden="1" customHeight="1" outlineLevel="1">
      <c r="B32" s="78"/>
      <c r="C32" s="217"/>
      <c r="D32" s="218"/>
      <c r="E32" s="219"/>
      <c r="F32" s="219"/>
      <c r="G32" s="220"/>
      <c r="H32" s="221"/>
      <c r="I32" s="212"/>
      <c r="J32" s="213"/>
      <c r="K32" s="86"/>
      <c r="O32" s="50"/>
      <c r="P32" s="50"/>
      <c r="Q32" s="50"/>
      <c r="R32" s="50"/>
      <c r="S32" s="50"/>
    </row>
    <row r="33" spans="2:19" ht="24.95" hidden="1" customHeight="1" outlineLevel="1">
      <c r="B33" s="78"/>
      <c r="C33" s="217"/>
      <c r="D33" s="218"/>
      <c r="E33" s="219"/>
      <c r="F33" s="219"/>
      <c r="G33" s="220"/>
      <c r="H33" s="221"/>
      <c r="I33" s="212"/>
      <c r="J33" s="213"/>
      <c r="K33" s="86"/>
      <c r="O33" s="50"/>
      <c r="P33" s="50"/>
      <c r="Q33" s="50"/>
      <c r="R33" s="50"/>
      <c r="S33" s="50"/>
    </row>
    <row r="34" spans="2:19" ht="24.95" hidden="1" customHeight="1" outlineLevel="1">
      <c r="B34" s="78"/>
      <c r="C34" s="217"/>
      <c r="D34" s="218"/>
      <c r="E34" s="219"/>
      <c r="F34" s="219"/>
      <c r="G34" s="220"/>
      <c r="H34" s="221"/>
      <c r="I34" s="212"/>
      <c r="J34" s="213"/>
      <c r="K34" s="86"/>
      <c r="O34" s="50"/>
      <c r="P34" s="50"/>
      <c r="Q34" s="50"/>
      <c r="R34" s="50"/>
      <c r="S34" s="50"/>
    </row>
    <row r="35" spans="2:19" ht="24.95" hidden="1" customHeight="1" outlineLevel="1">
      <c r="B35" s="78"/>
      <c r="C35" s="217"/>
      <c r="D35" s="218"/>
      <c r="E35" s="219"/>
      <c r="F35" s="219"/>
      <c r="G35" s="220"/>
      <c r="H35" s="221"/>
      <c r="I35" s="212"/>
      <c r="J35" s="213"/>
      <c r="K35" s="86"/>
      <c r="O35" s="50"/>
      <c r="P35" s="50"/>
      <c r="Q35" s="50"/>
      <c r="R35" s="50"/>
      <c r="S35" s="50"/>
    </row>
    <row r="36" spans="2:19" ht="24.95" hidden="1" customHeight="1" outlineLevel="1">
      <c r="B36" s="78"/>
      <c r="C36" s="217"/>
      <c r="D36" s="218"/>
      <c r="E36" s="219"/>
      <c r="F36" s="219"/>
      <c r="G36" s="220"/>
      <c r="H36" s="221"/>
      <c r="I36" s="212"/>
      <c r="J36" s="213"/>
      <c r="K36" s="86"/>
      <c r="O36" s="50"/>
      <c r="P36" s="50"/>
      <c r="Q36" s="50"/>
      <c r="R36" s="50"/>
      <c r="S36" s="50"/>
    </row>
    <row r="37" spans="2:19" ht="24.95" hidden="1" customHeight="1" outlineLevel="1">
      <c r="B37" s="78"/>
      <c r="C37" s="217"/>
      <c r="D37" s="218"/>
      <c r="E37" s="219"/>
      <c r="F37" s="219"/>
      <c r="G37" s="220"/>
      <c r="H37" s="221"/>
      <c r="I37" s="212"/>
      <c r="J37" s="213"/>
      <c r="K37" s="86"/>
      <c r="O37" s="50"/>
      <c r="P37" s="50"/>
      <c r="Q37" s="50"/>
      <c r="R37" s="50"/>
      <c r="S37" s="50"/>
    </row>
    <row r="38" spans="2:19" ht="24.95" hidden="1" customHeight="1" outlineLevel="1">
      <c r="B38" s="78"/>
      <c r="C38" s="217"/>
      <c r="D38" s="218"/>
      <c r="E38" s="219"/>
      <c r="F38" s="219"/>
      <c r="G38" s="220"/>
      <c r="H38" s="221"/>
      <c r="I38" s="212"/>
      <c r="J38" s="213"/>
      <c r="K38" s="86"/>
      <c r="O38" s="50"/>
      <c r="P38" s="50"/>
      <c r="Q38" s="50"/>
      <c r="R38" s="50"/>
      <c r="S38" s="50"/>
    </row>
    <row r="39" spans="2:19" ht="24.95" hidden="1" customHeight="1" outlineLevel="1">
      <c r="B39" s="78"/>
      <c r="C39" s="217"/>
      <c r="D39" s="218"/>
      <c r="E39" s="219"/>
      <c r="F39" s="219"/>
      <c r="G39" s="220"/>
      <c r="H39" s="221"/>
      <c r="I39" s="212"/>
      <c r="J39" s="213"/>
      <c r="K39" s="86"/>
      <c r="O39" s="50"/>
      <c r="P39" s="50"/>
      <c r="Q39" s="50"/>
      <c r="R39" s="50"/>
      <c r="S39" s="50"/>
    </row>
    <row r="40" spans="2:19" ht="24.95" hidden="1" customHeight="1" outlineLevel="1">
      <c r="B40" s="78"/>
      <c r="C40" s="217"/>
      <c r="D40" s="218"/>
      <c r="E40" s="219"/>
      <c r="F40" s="219"/>
      <c r="G40" s="220"/>
      <c r="H40" s="220"/>
      <c r="I40" s="212"/>
      <c r="J40" s="213"/>
      <c r="K40" s="86"/>
      <c r="O40" s="50"/>
      <c r="P40" s="50"/>
      <c r="Q40" s="50"/>
      <c r="R40" s="50"/>
      <c r="S40" s="50"/>
    </row>
    <row r="41" spans="2:19" ht="15" customHeight="1" collapsed="1">
      <c r="B41" s="92"/>
      <c r="C41" s="93"/>
      <c r="D41" s="93"/>
      <c r="E41" s="93"/>
      <c r="F41" s="93"/>
      <c r="G41" s="93"/>
      <c r="H41" s="93"/>
      <c r="I41" s="93"/>
      <c r="J41" s="93"/>
      <c r="K41" s="94"/>
      <c r="M41" s="88"/>
      <c r="N41" s="88"/>
      <c r="O41" s="88"/>
      <c r="P41" s="88"/>
      <c r="Q41" s="88"/>
      <c r="R41" s="88"/>
      <c r="S41" s="88"/>
    </row>
    <row r="42" spans="2:19" ht="26.1" customHeight="1">
      <c r="B42" s="78"/>
      <c r="C42" s="95" t="s">
        <v>289</v>
      </c>
      <c r="D42" s="112" t="s">
        <v>130</v>
      </c>
      <c r="E42" s="58" t="s">
        <v>92</v>
      </c>
      <c r="F42" s="58" t="s">
        <v>39</v>
      </c>
      <c r="G42" s="59" t="s">
        <v>34</v>
      </c>
      <c r="H42" s="59" t="s">
        <v>69</v>
      </c>
      <c r="I42" s="60" t="s">
        <v>147</v>
      </c>
      <c r="J42" s="61" t="s">
        <v>44</v>
      </c>
      <c r="K42" s="86"/>
      <c r="M42" s="50"/>
      <c r="N42" s="50"/>
      <c r="O42" s="50"/>
      <c r="P42" s="50"/>
      <c r="Q42" s="50"/>
      <c r="R42" s="50"/>
      <c r="S42" s="50"/>
    </row>
    <row r="43" spans="2:19" ht="24.95" customHeight="1">
      <c r="B43" s="78"/>
      <c r="C43" s="71" t="str">
        <f>IF(LEN(E43)&gt;0,"2." &amp; COUNTA($E$43:E43),"")</f>
        <v/>
      </c>
      <c r="D43" s="63"/>
      <c r="E43" s="70"/>
      <c r="F43" s="70"/>
      <c r="G43" s="55"/>
      <c r="H43" s="72" t="str">
        <f>IFERROR(IF(OR(LEN(E43)=0,LEN(INDEX( scale[], MATCH(G43,scalename,0),3))=0),"",INDEX( scale[], MATCH(G43,scalename,0),3)),"")</f>
        <v/>
      </c>
      <c r="I43" s="211">
        <f>SUM(H43:H48)</f>
        <v>0</v>
      </c>
      <c r="J43" s="213" t="str">
        <f>IFERROR(SUM(H43:H48)/(maxscore*(COUNT(H43:H48))),"")</f>
        <v/>
      </c>
      <c r="K43" s="86"/>
    </row>
    <row r="44" spans="2:19" ht="24.95" customHeight="1">
      <c r="B44" s="78"/>
      <c r="C44" s="71" t="str">
        <f>IF(LEN(E44)&gt;0,"2." &amp; COUNTA($E$43:E44),"")</f>
        <v/>
      </c>
      <c r="D44" s="64"/>
      <c r="E44" s="70"/>
      <c r="F44" s="70"/>
      <c r="G44" s="55"/>
      <c r="H44" s="72" t="str">
        <f>IFERROR(IF(OR(LEN(E44)=0,LEN(INDEX( scale[], MATCH(G44,scalename,0),3))=0),"",INDEX( scale[], MATCH(G44,scalename,0),3)),"")</f>
        <v/>
      </c>
      <c r="I44" s="211"/>
      <c r="J44" s="213"/>
      <c r="K44" s="86"/>
    </row>
    <row r="45" spans="2:19" ht="24.95" customHeight="1">
      <c r="B45" s="78"/>
      <c r="C45" s="71" t="str">
        <f>IF(LEN(E45)&gt;0,"2." &amp; COUNTA($E$43:E45),"")</f>
        <v/>
      </c>
      <c r="D45" s="64"/>
      <c r="E45" s="70"/>
      <c r="F45" s="70"/>
      <c r="G45" s="55"/>
      <c r="H45" s="72" t="str">
        <f>IFERROR(IF(OR(LEN(E45)=0,LEN(INDEX( scale[], MATCH(G45,scalename,0),3))=0),"",INDEX( scale[], MATCH(G45,scalename,0),3)),"")</f>
        <v/>
      </c>
      <c r="I45" s="211"/>
      <c r="J45" s="213"/>
      <c r="K45" s="86"/>
    </row>
    <row r="46" spans="2:19" ht="24.95" customHeight="1">
      <c r="B46" s="78"/>
      <c r="C46" s="71" t="str">
        <f>IF(LEN(E46)&gt;0,"2." &amp; COUNTA($E$43:E46),"")</f>
        <v/>
      </c>
      <c r="D46" s="64"/>
      <c r="E46" s="70"/>
      <c r="F46" s="70"/>
      <c r="G46" s="55"/>
      <c r="H46" s="72" t="str">
        <f>IFERROR(IF(OR(LEN(E46)=0,LEN(INDEX( scale[], MATCH(G46,scalename,0),3))=0),"",INDEX( scale[], MATCH(G46,scalename,0),3)),"")</f>
        <v/>
      </c>
      <c r="I46" s="211"/>
      <c r="J46" s="213"/>
      <c r="K46" s="86"/>
    </row>
    <row r="47" spans="2:19" ht="24.95" customHeight="1">
      <c r="B47" s="78"/>
      <c r="C47" s="71" t="str">
        <f>IF(LEN(E47)&gt;0,"2." &amp; COUNTA($E$43:E47),"")</f>
        <v/>
      </c>
      <c r="D47" s="64"/>
      <c r="E47" s="70"/>
      <c r="F47" s="70"/>
      <c r="G47" s="55"/>
      <c r="H47" s="72" t="str">
        <f>IFERROR(IF(OR(LEN(E47)=0,LEN(INDEX( scale[], MATCH(G47,scalename,0),3))=0),"",INDEX( scale[], MATCH(G47,scalename,0),3)),"")</f>
        <v/>
      </c>
      <c r="I47" s="211"/>
      <c r="J47" s="213"/>
      <c r="K47" s="86"/>
    </row>
    <row r="48" spans="2:19" ht="24.95" customHeight="1">
      <c r="B48" s="78"/>
      <c r="C48" s="71" t="str">
        <f>IF(LEN(E48)&gt;0,"2." &amp; COUNTA($E$43:E48),"")</f>
        <v/>
      </c>
      <c r="D48" s="64"/>
      <c r="E48" s="70"/>
      <c r="F48" s="70"/>
      <c r="G48" s="55"/>
      <c r="H48" s="72" t="str">
        <f>IFERROR(IF(OR(LEN(E48)=0,LEN(INDEX( scale[], MATCH(G48,scalename,0),3))=0),"",INDEX( scale[], MATCH(G48,scalename,0),3)),"")</f>
        <v/>
      </c>
      <c r="I48" s="211"/>
      <c r="J48" s="213"/>
      <c r="K48" s="86"/>
    </row>
    <row r="49" spans="2:11" ht="24.95" customHeight="1">
      <c r="B49" s="78"/>
      <c r="C49" s="217"/>
      <c r="D49" s="218"/>
      <c r="E49" s="219"/>
      <c r="F49" s="219"/>
      <c r="G49" s="220"/>
      <c r="H49" s="220"/>
      <c r="I49" s="212"/>
      <c r="J49" s="213"/>
      <c r="K49" s="86"/>
    </row>
    <row r="50" spans="2:11" ht="24.95" customHeight="1">
      <c r="B50" s="78"/>
      <c r="C50" s="217"/>
      <c r="D50" s="218"/>
      <c r="E50" s="219"/>
      <c r="F50" s="219"/>
      <c r="G50" s="220"/>
      <c r="H50" s="220"/>
      <c r="I50" s="212"/>
      <c r="J50" s="213"/>
      <c r="K50" s="86"/>
    </row>
    <row r="51" spans="2:11" ht="24.95" hidden="1" customHeight="1" outlineLevel="1">
      <c r="B51" s="78"/>
      <c r="C51" s="217"/>
      <c r="D51" s="218"/>
      <c r="E51" s="219"/>
      <c r="F51" s="219"/>
      <c r="G51" s="220"/>
      <c r="H51" s="221"/>
      <c r="I51" s="212"/>
      <c r="J51" s="213"/>
      <c r="K51" s="86"/>
    </row>
    <row r="52" spans="2:11" ht="24.95" hidden="1" customHeight="1" outlineLevel="1">
      <c r="B52" s="78"/>
      <c r="C52" s="217"/>
      <c r="D52" s="218"/>
      <c r="E52" s="219"/>
      <c r="F52" s="219"/>
      <c r="G52" s="220"/>
      <c r="H52" s="221"/>
      <c r="I52" s="212"/>
      <c r="J52" s="213"/>
      <c r="K52" s="86"/>
    </row>
    <row r="53" spans="2:11" ht="24.95" hidden="1" customHeight="1" outlineLevel="1">
      <c r="B53" s="78"/>
      <c r="C53" s="217"/>
      <c r="D53" s="218"/>
      <c r="E53" s="219"/>
      <c r="F53" s="219"/>
      <c r="G53" s="220"/>
      <c r="H53" s="221"/>
      <c r="I53" s="212"/>
      <c r="J53" s="213"/>
      <c r="K53" s="86"/>
    </row>
    <row r="54" spans="2:11" ht="24.95" hidden="1" customHeight="1" outlineLevel="1">
      <c r="B54" s="78"/>
      <c r="C54" s="217"/>
      <c r="D54" s="218"/>
      <c r="E54" s="219"/>
      <c r="F54" s="219"/>
      <c r="G54" s="220"/>
      <c r="H54" s="221"/>
      <c r="I54" s="212"/>
      <c r="J54" s="213"/>
      <c r="K54" s="86"/>
    </row>
    <row r="55" spans="2:11" ht="24.95" hidden="1" customHeight="1" outlineLevel="1">
      <c r="B55" s="78"/>
      <c r="C55" s="217"/>
      <c r="D55" s="218"/>
      <c r="E55" s="219"/>
      <c r="F55" s="219"/>
      <c r="G55" s="220"/>
      <c r="H55" s="221"/>
      <c r="I55" s="212"/>
      <c r="J55" s="213"/>
      <c r="K55" s="86"/>
    </row>
    <row r="56" spans="2:11" ht="24.95" hidden="1" customHeight="1" outlineLevel="1">
      <c r="B56" s="78"/>
      <c r="C56" s="217"/>
      <c r="D56" s="218"/>
      <c r="E56" s="219"/>
      <c r="F56" s="219"/>
      <c r="G56" s="220"/>
      <c r="H56" s="221"/>
      <c r="I56" s="212"/>
      <c r="J56" s="213"/>
      <c r="K56" s="86"/>
    </row>
    <row r="57" spans="2:11" ht="24.95" hidden="1" customHeight="1" outlineLevel="1">
      <c r="B57" s="78"/>
      <c r="C57" s="217"/>
      <c r="D57" s="218"/>
      <c r="E57" s="219"/>
      <c r="F57" s="219"/>
      <c r="G57" s="220"/>
      <c r="H57" s="221"/>
      <c r="I57" s="212"/>
      <c r="J57" s="213"/>
      <c r="K57" s="86"/>
    </row>
    <row r="58" spans="2:11" ht="24.95" hidden="1" customHeight="1" outlineLevel="1">
      <c r="B58" s="78"/>
      <c r="C58" s="217"/>
      <c r="D58" s="218"/>
      <c r="E58" s="219"/>
      <c r="F58" s="219"/>
      <c r="G58" s="220"/>
      <c r="H58" s="221"/>
      <c r="I58" s="212"/>
      <c r="J58" s="213"/>
      <c r="K58" s="86"/>
    </row>
    <row r="59" spans="2:11" ht="24.95" hidden="1" customHeight="1" outlineLevel="1">
      <c r="B59" s="78"/>
      <c r="C59" s="217"/>
      <c r="D59" s="218"/>
      <c r="E59" s="219"/>
      <c r="F59" s="219"/>
      <c r="G59" s="220"/>
      <c r="H59" s="221"/>
      <c r="I59" s="212"/>
      <c r="J59" s="213"/>
      <c r="K59" s="86"/>
    </row>
    <row r="60" spans="2:11" ht="24.95" hidden="1" customHeight="1" outlineLevel="1">
      <c r="B60" s="78"/>
      <c r="C60" s="217"/>
      <c r="D60" s="218"/>
      <c r="E60" s="219"/>
      <c r="F60" s="219"/>
      <c r="G60" s="220"/>
      <c r="H60" s="221"/>
      <c r="I60" s="212"/>
      <c r="J60" s="213"/>
      <c r="K60" s="86"/>
    </row>
    <row r="61" spans="2:11" ht="24.95" hidden="1" customHeight="1" outlineLevel="1">
      <c r="B61" s="78"/>
      <c r="C61" s="217"/>
      <c r="D61" s="218"/>
      <c r="E61" s="219"/>
      <c r="F61" s="219"/>
      <c r="G61" s="220"/>
      <c r="H61" s="221"/>
      <c r="I61" s="212"/>
      <c r="J61" s="213"/>
      <c r="K61" s="86"/>
    </row>
    <row r="62" spans="2:11" ht="24.95" hidden="1" customHeight="1" outlineLevel="1">
      <c r="B62" s="78"/>
      <c r="C62" s="217"/>
      <c r="D62" s="218"/>
      <c r="E62" s="219"/>
      <c r="F62" s="219"/>
      <c r="G62" s="220"/>
      <c r="H62" s="221"/>
      <c r="I62" s="212"/>
      <c r="J62" s="213"/>
      <c r="K62" s="86"/>
    </row>
    <row r="63" spans="2:11" ht="24.95" hidden="1" customHeight="1" outlineLevel="1">
      <c r="B63" s="78"/>
      <c r="C63" s="217"/>
      <c r="D63" s="218"/>
      <c r="E63" s="219"/>
      <c r="F63" s="219"/>
      <c r="G63" s="220"/>
      <c r="H63" s="221"/>
      <c r="I63" s="212"/>
      <c r="J63" s="213"/>
      <c r="K63" s="86"/>
    </row>
    <row r="64" spans="2:11" ht="24.95" hidden="1" customHeight="1" outlineLevel="1">
      <c r="B64" s="78"/>
      <c r="C64" s="217"/>
      <c r="D64" s="218"/>
      <c r="E64" s="219"/>
      <c r="F64" s="219"/>
      <c r="G64" s="220"/>
      <c r="H64" s="221"/>
      <c r="I64" s="212"/>
      <c r="J64" s="213"/>
      <c r="K64" s="86"/>
    </row>
    <row r="65" spans="2:14" ht="24.95" hidden="1" customHeight="1" outlineLevel="1">
      <c r="B65" s="78"/>
      <c r="C65" s="217"/>
      <c r="D65" s="218"/>
      <c r="E65" s="219"/>
      <c r="F65" s="219"/>
      <c r="G65" s="220"/>
      <c r="H65" s="221"/>
      <c r="I65" s="212"/>
      <c r="J65" s="213"/>
      <c r="K65" s="86"/>
    </row>
    <row r="66" spans="2:14" ht="24.95" hidden="1" customHeight="1" outlineLevel="1">
      <c r="B66" s="78"/>
      <c r="C66" s="217"/>
      <c r="D66" s="218"/>
      <c r="E66" s="219"/>
      <c r="F66" s="219"/>
      <c r="G66" s="220"/>
      <c r="H66" s="221"/>
      <c r="I66" s="212"/>
      <c r="J66" s="213"/>
      <c r="K66" s="86"/>
    </row>
    <row r="67" spans="2:14" ht="24.95" hidden="1" customHeight="1" outlineLevel="1">
      <c r="B67" s="78"/>
      <c r="C67" s="217"/>
      <c r="D67" s="218"/>
      <c r="E67" s="219"/>
      <c r="F67" s="219"/>
      <c r="G67" s="220"/>
      <c r="H67" s="220"/>
      <c r="I67" s="212"/>
      <c r="J67" s="213"/>
      <c r="K67" s="86"/>
    </row>
    <row r="68" spans="2:14" ht="15" customHeight="1" collapsed="1">
      <c r="B68" s="92"/>
      <c r="C68" s="93"/>
      <c r="D68" s="93"/>
      <c r="E68" s="93"/>
      <c r="F68" s="93"/>
      <c r="G68" s="93"/>
      <c r="H68" s="93"/>
      <c r="I68" s="93"/>
      <c r="J68" s="93"/>
      <c r="K68" s="94"/>
    </row>
    <row r="69" spans="2:14" ht="26.1" customHeight="1">
      <c r="B69" s="78"/>
      <c r="C69" s="95" t="s">
        <v>290</v>
      </c>
      <c r="D69" s="112" t="s">
        <v>130</v>
      </c>
      <c r="E69" s="58" t="s">
        <v>92</v>
      </c>
      <c r="F69" s="58" t="s">
        <v>39</v>
      </c>
      <c r="G69" s="59" t="s">
        <v>34</v>
      </c>
      <c r="H69" s="59" t="s">
        <v>69</v>
      </c>
      <c r="I69" s="60" t="s">
        <v>147</v>
      </c>
      <c r="J69" s="61" t="s">
        <v>44</v>
      </c>
      <c r="K69" s="86"/>
    </row>
    <row r="70" spans="2:14" ht="24.95" customHeight="1">
      <c r="B70" s="78"/>
      <c r="C70" s="71" t="str">
        <f>IF(LEN(E70)&gt;0,"3." &amp; COUNTA($E$70:E70),"")</f>
        <v/>
      </c>
      <c r="D70" s="63"/>
      <c r="E70" s="70"/>
      <c r="F70" s="70"/>
      <c r="G70" s="55"/>
      <c r="H70" s="72" t="str">
        <f>IFERROR(IF(OR(LEN(E70)=0,LEN(INDEX( scale[], MATCH(G70,scalename,0),3))=0),"",INDEX( scale[], MATCH(G70,scalename,0),3)),"")</f>
        <v/>
      </c>
      <c r="I70" s="211">
        <f>SUM(H70:H75)</f>
        <v>0</v>
      </c>
      <c r="J70" s="213" t="str">
        <f>IFERROR(SUM(H70:H75)/(maxscore*(COUNT(H70:H75))),"")</f>
        <v/>
      </c>
      <c r="K70" s="86"/>
    </row>
    <row r="71" spans="2:14" ht="24.95" customHeight="1">
      <c r="B71" s="78"/>
      <c r="C71" s="71" t="str">
        <f>IF(LEN(E71)&gt;0,"3." &amp; COUNTA($E$70:E71),"")</f>
        <v/>
      </c>
      <c r="D71" s="64"/>
      <c r="E71" s="70"/>
      <c r="F71" s="70"/>
      <c r="G71" s="55"/>
      <c r="H71" s="72" t="str">
        <f>IFERROR(IF(OR(LEN(E71)=0,LEN(INDEX( scale[], MATCH(G71,scalename,0),3))=0),"",INDEX( scale[], MATCH(G71,scalename,0),3)),"")</f>
        <v/>
      </c>
      <c r="I71" s="211"/>
      <c r="J71" s="213"/>
      <c r="K71" s="86"/>
    </row>
    <row r="72" spans="2:14" ht="24.95" customHeight="1">
      <c r="B72" s="78"/>
      <c r="C72" s="71" t="str">
        <f>IF(LEN(E72)&gt;0,"3." &amp; COUNTA($E$70:E72),"")</f>
        <v/>
      </c>
      <c r="D72" s="64"/>
      <c r="E72" s="70"/>
      <c r="F72" s="70"/>
      <c r="G72" s="55"/>
      <c r="H72" s="72" t="str">
        <f>IFERROR(IF(OR(LEN(E72)=0,LEN(INDEX( scale[], MATCH(G72,scalename,0),3))=0),"",INDEX( scale[], MATCH(G72,scalename,0),3)),"")</f>
        <v/>
      </c>
      <c r="I72" s="211"/>
      <c r="J72" s="213"/>
      <c r="K72" s="86"/>
    </row>
    <row r="73" spans="2:14" ht="24.95" customHeight="1">
      <c r="B73" s="78"/>
      <c r="C73" s="71" t="str">
        <f>IF(LEN(E73)&gt;0,"3." &amp; COUNTA($E$70:E73),"")</f>
        <v/>
      </c>
      <c r="D73" s="64"/>
      <c r="E73" s="70"/>
      <c r="F73" s="70"/>
      <c r="G73" s="55"/>
      <c r="H73" s="72" t="str">
        <f>IFERROR(IF(OR(LEN(E73)=0,LEN(INDEX( scale[], MATCH(G73,scalename,0),3))=0),"",INDEX( scale[], MATCH(G73,scalename,0),3)),"")</f>
        <v/>
      </c>
      <c r="I73" s="211"/>
      <c r="J73" s="213"/>
      <c r="K73" s="86"/>
      <c r="L73" s="53"/>
      <c r="M73" s="53"/>
      <c r="N73" s="53"/>
    </row>
    <row r="74" spans="2:14" ht="24.95" customHeight="1">
      <c r="B74" s="78"/>
      <c r="C74" s="71" t="str">
        <f>IF(LEN(E74)&gt;0,"3." &amp; COUNTA($E$70:E74),"")</f>
        <v/>
      </c>
      <c r="D74" s="64"/>
      <c r="E74" s="70"/>
      <c r="F74" s="70"/>
      <c r="G74" s="55"/>
      <c r="H74" s="72" t="str">
        <f>IFERROR(IF(OR(LEN(E74)=0,LEN(INDEX( scale[], MATCH(G74,scalename,0),3))=0),"",INDEX( scale[], MATCH(G74,scalename,0),3)),"")</f>
        <v/>
      </c>
      <c r="I74" s="211"/>
      <c r="J74" s="213"/>
      <c r="K74" s="86"/>
    </row>
    <row r="75" spans="2:14" ht="24.95" customHeight="1">
      <c r="B75" s="78"/>
      <c r="C75" s="71" t="str">
        <f>IF(LEN(E75)&gt;0,"3." &amp; COUNTA($E$70:E75),"")</f>
        <v/>
      </c>
      <c r="D75" s="64"/>
      <c r="E75" s="70"/>
      <c r="F75" s="70"/>
      <c r="G75" s="55"/>
      <c r="H75" s="72" t="str">
        <f>IFERROR(IF(OR(LEN(E75)=0,LEN(INDEX( scale[], MATCH(G75,scalename,0),3))=0),"",INDEX( scale[], MATCH(G75,scalename,0),3)),"")</f>
        <v/>
      </c>
      <c r="I75" s="211"/>
      <c r="J75" s="213"/>
      <c r="K75" s="86"/>
    </row>
    <row r="76" spans="2:14" ht="24.95" customHeight="1">
      <c r="B76" s="78"/>
      <c r="C76" s="217"/>
      <c r="D76" s="218"/>
      <c r="E76" s="219"/>
      <c r="F76" s="219"/>
      <c r="G76" s="220"/>
      <c r="H76" s="220"/>
      <c r="I76" s="212"/>
      <c r="J76" s="213"/>
      <c r="K76" s="86"/>
    </row>
    <row r="77" spans="2:14" ht="24.95" customHeight="1">
      <c r="B77" s="78"/>
      <c r="C77" s="217"/>
      <c r="D77" s="218"/>
      <c r="E77" s="219"/>
      <c r="F77" s="219"/>
      <c r="G77" s="220"/>
      <c r="H77" s="220"/>
      <c r="I77" s="212"/>
      <c r="J77" s="213"/>
      <c r="K77" s="86"/>
    </row>
    <row r="78" spans="2:14" ht="24.95" hidden="1" customHeight="1" outlineLevel="1">
      <c r="B78" s="78"/>
      <c r="C78" s="217"/>
      <c r="D78" s="218"/>
      <c r="E78" s="219"/>
      <c r="F78" s="219"/>
      <c r="G78" s="220"/>
      <c r="H78" s="221"/>
      <c r="I78" s="212"/>
      <c r="J78" s="213"/>
      <c r="K78" s="86"/>
    </row>
    <row r="79" spans="2:14" ht="24.95" hidden="1" customHeight="1" outlineLevel="1">
      <c r="B79" s="78"/>
      <c r="C79" s="217"/>
      <c r="D79" s="218"/>
      <c r="E79" s="219"/>
      <c r="F79" s="219"/>
      <c r="G79" s="220"/>
      <c r="H79" s="221"/>
      <c r="I79" s="212"/>
      <c r="J79" s="213"/>
      <c r="K79" s="86"/>
    </row>
    <row r="80" spans="2:14" ht="24.95" hidden="1" customHeight="1" outlineLevel="1">
      <c r="B80" s="78"/>
      <c r="C80" s="217"/>
      <c r="D80" s="218"/>
      <c r="E80" s="219"/>
      <c r="F80" s="219"/>
      <c r="G80" s="220"/>
      <c r="H80" s="221"/>
      <c r="I80" s="212"/>
      <c r="J80" s="213"/>
      <c r="K80" s="86"/>
    </row>
    <row r="81" spans="2:11" ht="24.95" hidden="1" customHeight="1" outlineLevel="1">
      <c r="B81" s="78"/>
      <c r="C81" s="217"/>
      <c r="D81" s="218"/>
      <c r="E81" s="219"/>
      <c r="F81" s="219"/>
      <c r="G81" s="220"/>
      <c r="H81" s="221"/>
      <c r="I81" s="212"/>
      <c r="J81" s="213"/>
      <c r="K81" s="86"/>
    </row>
    <row r="82" spans="2:11" ht="24.95" hidden="1" customHeight="1" outlineLevel="1">
      <c r="B82" s="78"/>
      <c r="C82" s="217"/>
      <c r="D82" s="218"/>
      <c r="E82" s="219"/>
      <c r="F82" s="219"/>
      <c r="G82" s="220"/>
      <c r="H82" s="221"/>
      <c r="I82" s="212"/>
      <c r="J82" s="213"/>
      <c r="K82" s="86"/>
    </row>
    <row r="83" spans="2:11" ht="24.95" hidden="1" customHeight="1" outlineLevel="1">
      <c r="B83" s="78"/>
      <c r="C83" s="217"/>
      <c r="D83" s="218"/>
      <c r="E83" s="219"/>
      <c r="F83" s="219"/>
      <c r="G83" s="220"/>
      <c r="H83" s="221"/>
      <c r="I83" s="212"/>
      <c r="J83" s="213"/>
      <c r="K83" s="86"/>
    </row>
    <row r="84" spans="2:11" ht="24.95" hidden="1" customHeight="1" outlineLevel="1">
      <c r="B84" s="78"/>
      <c r="C84" s="217"/>
      <c r="D84" s="218"/>
      <c r="E84" s="219"/>
      <c r="F84" s="219"/>
      <c r="G84" s="220"/>
      <c r="H84" s="221"/>
      <c r="I84" s="212"/>
      <c r="J84" s="213"/>
      <c r="K84" s="86"/>
    </row>
    <row r="85" spans="2:11" ht="24.95" hidden="1" customHeight="1" outlineLevel="1">
      <c r="B85" s="78"/>
      <c r="C85" s="217"/>
      <c r="D85" s="218"/>
      <c r="E85" s="219"/>
      <c r="F85" s="219"/>
      <c r="G85" s="220"/>
      <c r="H85" s="221"/>
      <c r="I85" s="212"/>
      <c r="J85" s="213"/>
      <c r="K85" s="86"/>
    </row>
    <row r="86" spans="2:11" ht="24.95" hidden="1" customHeight="1" outlineLevel="1">
      <c r="B86" s="78"/>
      <c r="C86" s="217"/>
      <c r="D86" s="218"/>
      <c r="E86" s="219"/>
      <c r="F86" s="219"/>
      <c r="G86" s="220"/>
      <c r="H86" s="221"/>
      <c r="I86" s="212"/>
      <c r="J86" s="213"/>
      <c r="K86" s="86"/>
    </row>
    <row r="87" spans="2:11" ht="24.95" hidden="1" customHeight="1" outlineLevel="1">
      <c r="B87" s="78"/>
      <c r="C87" s="217"/>
      <c r="D87" s="218"/>
      <c r="E87" s="219"/>
      <c r="F87" s="219"/>
      <c r="G87" s="220"/>
      <c r="H87" s="221"/>
      <c r="I87" s="212"/>
      <c r="J87" s="213"/>
      <c r="K87" s="86"/>
    </row>
    <row r="88" spans="2:11" ht="24.95" hidden="1" customHeight="1" outlineLevel="1">
      <c r="B88" s="78"/>
      <c r="C88" s="217"/>
      <c r="D88" s="218"/>
      <c r="E88" s="219"/>
      <c r="F88" s="219"/>
      <c r="G88" s="220"/>
      <c r="H88" s="221"/>
      <c r="I88" s="212"/>
      <c r="J88" s="213"/>
      <c r="K88" s="86"/>
    </row>
    <row r="89" spans="2:11" ht="24.95" hidden="1" customHeight="1" outlineLevel="1">
      <c r="B89" s="78"/>
      <c r="C89" s="217"/>
      <c r="D89" s="218"/>
      <c r="E89" s="219"/>
      <c r="F89" s="219"/>
      <c r="G89" s="220"/>
      <c r="H89" s="221"/>
      <c r="I89" s="212"/>
      <c r="J89" s="213"/>
      <c r="K89" s="86"/>
    </row>
    <row r="90" spans="2:11" ht="24.95" hidden="1" customHeight="1" outlineLevel="1">
      <c r="B90" s="78"/>
      <c r="C90" s="217"/>
      <c r="D90" s="218"/>
      <c r="E90" s="219"/>
      <c r="F90" s="219"/>
      <c r="G90" s="220"/>
      <c r="H90" s="221"/>
      <c r="I90" s="212"/>
      <c r="J90" s="213"/>
      <c r="K90" s="86"/>
    </row>
    <row r="91" spans="2:11" ht="24.95" hidden="1" customHeight="1" outlineLevel="1">
      <c r="B91" s="78"/>
      <c r="C91" s="217"/>
      <c r="D91" s="218"/>
      <c r="E91" s="219"/>
      <c r="F91" s="219"/>
      <c r="G91" s="220"/>
      <c r="H91" s="221"/>
      <c r="I91" s="212"/>
      <c r="J91" s="213"/>
      <c r="K91" s="86"/>
    </row>
    <row r="92" spans="2:11" ht="24.95" hidden="1" customHeight="1" outlineLevel="1">
      <c r="B92" s="78"/>
      <c r="C92" s="217"/>
      <c r="D92" s="218"/>
      <c r="E92" s="219"/>
      <c r="F92" s="219"/>
      <c r="G92" s="220"/>
      <c r="H92" s="221"/>
      <c r="I92" s="212"/>
      <c r="J92" s="213"/>
      <c r="K92" s="86"/>
    </row>
    <row r="93" spans="2:11" ht="24.95" hidden="1" customHeight="1" outlineLevel="1">
      <c r="B93" s="78"/>
      <c r="C93" s="217"/>
      <c r="D93" s="218"/>
      <c r="E93" s="219"/>
      <c r="F93" s="219"/>
      <c r="G93" s="220"/>
      <c r="H93" s="221"/>
      <c r="I93" s="212"/>
      <c r="J93" s="213"/>
      <c r="K93" s="86"/>
    </row>
    <row r="94" spans="2:11" ht="24.95" hidden="1" customHeight="1" outlineLevel="1">
      <c r="B94" s="78"/>
      <c r="C94" s="217"/>
      <c r="D94" s="218"/>
      <c r="E94" s="219"/>
      <c r="F94" s="219"/>
      <c r="G94" s="220"/>
      <c r="H94" s="220"/>
      <c r="I94" s="212"/>
      <c r="J94" s="213"/>
      <c r="K94" s="86"/>
    </row>
    <row r="95" spans="2:11" ht="15" customHeight="1" collapsed="1">
      <c r="B95" s="92"/>
      <c r="C95" s="93"/>
      <c r="D95" s="93"/>
      <c r="E95" s="93"/>
      <c r="F95" s="93"/>
      <c r="G95" s="93"/>
      <c r="H95" s="93"/>
      <c r="I95" s="93"/>
      <c r="J95" s="93"/>
      <c r="K95" s="94"/>
    </row>
    <row r="96" spans="2:11" ht="26.1" customHeight="1">
      <c r="B96" s="78"/>
      <c r="C96" s="198" t="s">
        <v>291</v>
      </c>
      <c r="D96" s="112" t="s">
        <v>130</v>
      </c>
      <c r="E96" s="58" t="s">
        <v>92</v>
      </c>
      <c r="F96" s="58" t="s">
        <v>39</v>
      </c>
      <c r="G96" s="59" t="s">
        <v>34</v>
      </c>
      <c r="H96" s="59" t="s">
        <v>69</v>
      </c>
      <c r="I96" s="60" t="s">
        <v>147</v>
      </c>
      <c r="J96" s="61" t="s">
        <v>44</v>
      </c>
      <c r="K96" s="86"/>
    </row>
    <row r="97" spans="2:11" ht="24.95" customHeight="1">
      <c r="B97" s="78"/>
      <c r="C97" s="71" t="str">
        <f>IF(LEN(E97)&gt;0,"4." &amp; COUNTA($E$97:E97),"")</f>
        <v/>
      </c>
      <c r="D97" s="63"/>
      <c r="E97" s="70"/>
      <c r="F97" s="70"/>
      <c r="G97" s="55"/>
      <c r="H97" s="72" t="str">
        <f>IFERROR(IF(OR(LEN(E97)=0,LEN(INDEX( scale[], MATCH(G97,scalename,0),3))=0),"",INDEX( scale[], MATCH(G97,scalename,0),3)),"")</f>
        <v/>
      </c>
      <c r="I97" s="211">
        <f>SUM(H97:H102)</f>
        <v>0</v>
      </c>
      <c r="J97" s="213" t="str">
        <f>IFERROR(SUM(H97:H102)/(maxscore*(COUNT(H97:H102))),"")</f>
        <v/>
      </c>
      <c r="K97" s="86"/>
    </row>
    <row r="98" spans="2:11" ht="24.95" customHeight="1">
      <c r="B98" s="78"/>
      <c r="C98" s="71" t="str">
        <f>IF(LEN(E98)&gt;0,"4." &amp; COUNTA($E$97:E98),"")</f>
        <v/>
      </c>
      <c r="D98" s="64"/>
      <c r="E98" s="70"/>
      <c r="F98" s="70"/>
      <c r="G98" s="55"/>
      <c r="H98" s="72" t="str">
        <f>IFERROR(IF(OR(LEN(E98)=0,LEN(INDEX( scale[], MATCH(G98,scalename,0),3))=0),"",INDEX( scale[], MATCH(G98,scalename,0),3)),"")</f>
        <v/>
      </c>
      <c r="I98" s="211"/>
      <c r="J98" s="213"/>
      <c r="K98" s="86"/>
    </row>
    <row r="99" spans="2:11" ht="24.95" customHeight="1">
      <c r="B99" s="78"/>
      <c r="C99" s="71" t="str">
        <f>IF(LEN(E99)&gt;0,"4." &amp; COUNTA($E$97:E99),"")</f>
        <v/>
      </c>
      <c r="D99" s="64"/>
      <c r="E99" s="70"/>
      <c r="F99" s="70"/>
      <c r="G99" s="55"/>
      <c r="H99" s="72" t="str">
        <f>IFERROR(IF(OR(LEN(E99)=0,LEN(INDEX( scale[], MATCH(G99,scalename,0),3))=0),"",INDEX( scale[], MATCH(G99,scalename,0),3)),"")</f>
        <v/>
      </c>
      <c r="I99" s="211"/>
      <c r="J99" s="213"/>
      <c r="K99" s="86"/>
    </row>
    <row r="100" spans="2:11" ht="24.95" customHeight="1">
      <c r="B100" s="78"/>
      <c r="C100" s="71" t="str">
        <f>IF(LEN(E100)&gt;0,"4." &amp; COUNTA($E$97:E100),"")</f>
        <v/>
      </c>
      <c r="D100" s="64"/>
      <c r="E100" s="70"/>
      <c r="F100" s="70"/>
      <c r="G100" s="55"/>
      <c r="H100" s="72" t="str">
        <f>IFERROR(IF(OR(LEN(E100)=0,LEN(INDEX( scale[], MATCH(G100,scalename,0),3))=0),"",INDEX( scale[], MATCH(G100,scalename,0),3)),"")</f>
        <v/>
      </c>
      <c r="I100" s="211"/>
      <c r="J100" s="213"/>
      <c r="K100" s="86"/>
    </row>
    <row r="101" spans="2:11" ht="24.95" customHeight="1">
      <c r="B101" s="78"/>
      <c r="C101" s="71" t="str">
        <f>IF(LEN(E101)&gt;0,"4." &amp; COUNTA($E$97:E101),"")</f>
        <v/>
      </c>
      <c r="D101" s="64"/>
      <c r="E101" s="70"/>
      <c r="F101" s="70"/>
      <c r="G101" s="55"/>
      <c r="H101" s="72" t="str">
        <f>IFERROR(IF(OR(LEN(E101)=0,LEN(INDEX( scale[], MATCH(G101,scalename,0),3))=0),"",INDEX( scale[], MATCH(G101,scalename,0),3)),"")</f>
        <v/>
      </c>
      <c r="I101" s="211"/>
      <c r="J101" s="213"/>
      <c r="K101" s="86"/>
    </row>
    <row r="102" spans="2:11" ht="24.95" customHeight="1">
      <c r="B102" s="78"/>
      <c r="C102" s="71" t="str">
        <f>IF(LEN(E102)&gt;0,"4." &amp; COUNTA($E$97:E102),"")</f>
        <v/>
      </c>
      <c r="D102" s="64"/>
      <c r="E102" s="70"/>
      <c r="F102" s="70"/>
      <c r="G102" s="55"/>
      <c r="H102" s="72" t="str">
        <f>IFERROR(IF(OR(LEN(E102)=0,LEN(INDEX( scale[], MATCH(G102,scalename,0),3))=0),"",INDEX( scale[], MATCH(G102,scalename,0),3)),"")</f>
        <v/>
      </c>
      <c r="I102" s="211"/>
      <c r="J102" s="213"/>
      <c r="K102" s="86"/>
    </row>
    <row r="103" spans="2:11" ht="24.95" customHeight="1">
      <c r="B103" s="78"/>
      <c r="C103" s="217"/>
      <c r="D103" s="218"/>
      <c r="E103" s="219"/>
      <c r="F103" s="219"/>
      <c r="G103" s="220"/>
      <c r="H103" s="220"/>
      <c r="I103" s="212"/>
      <c r="J103" s="213"/>
      <c r="K103" s="86"/>
    </row>
    <row r="104" spans="2:11" ht="24.95" customHeight="1">
      <c r="B104" s="78"/>
      <c r="C104" s="217"/>
      <c r="D104" s="218"/>
      <c r="E104" s="219"/>
      <c r="F104" s="219"/>
      <c r="G104" s="220"/>
      <c r="H104" s="220"/>
      <c r="I104" s="212"/>
      <c r="J104" s="213"/>
      <c r="K104" s="86"/>
    </row>
    <row r="105" spans="2:11" ht="24.95" hidden="1" customHeight="1" outlineLevel="1">
      <c r="B105" s="78"/>
      <c r="C105" s="217"/>
      <c r="D105" s="218"/>
      <c r="E105" s="219"/>
      <c r="F105" s="219"/>
      <c r="G105" s="220"/>
      <c r="H105" s="221"/>
      <c r="I105" s="212"/>
      <c r="J105" s="213"/>
      <c r="K105" s="86"/>
    </row>
    <row r="106" spans="2:11" ht="24.95" hidden="1" customHeight="1" outlineLevel="1">
      <c r="B106" s="78"/>
      <c r="C106" s="217"/>
      <c r="D106" s="218"/>
      <c r="E106" s="219"/>
      <c r="F106" s="219"/>
      <c r="G106" s="220"/>
      <c r="H106" s="221"/>
      <c r="I106" s="212"/>
      <c r="J106" s="213"/>
      <c r="K106" s="86"/>
    </row>
    <row r="107" spans="2:11" ht="24.95" hidden="1" customHeight="1" outlineLevel="1">
      <c r="B107" s="78"/>
      <c r="C107" s="217"/>
      <c r="D107" s="218"/>
      <c r="E107" s="219"/>
      <c r="F107" s="219"/>
      <c r="G107" s="220"/>
      <c r="H107" s="221"/>
      <c r="I107" s="212"/>
      <c r="J107" s="213"/>
      <c r="K107" s="86"/>
    </row>
    <row r="108" spans="2:11" ht="24.95" hidden="1" customHeight="1" outlineLevel="1">
      <c r="B108" s="78"/>
      <c r="C108" s="217"/>
      <c r="D108" s="218"/>
      <c r="E108" s="219"/>
      <c r="F108" s="219"/>
      <c r="G108" s="220"/>
      <c r="H108" s="221"/>
      <c r="I108" s="212"/>
      <c r="J108" s="213"/>
      <c r="K108" s="86"/>
    </row>
    <row r="109" spans="2:11" ht="24.95" hidden="1" customHeight="1" outlineLevel="1">
      <c r="B109" s="78"/>
      <c r="C109" s="217"/>
      <c r="D109" s="218"/>
      <c r="E109" s="219"/>
      <c r="F109" s="219"/>
      <c r="G109" s="220"/>
      <c r="H109" s="221"/>
      <c r="I109" s="212"/>
      <c r="J109" s="213"/>
      <c r="K109" s="86"/>
    </row>
    <row r="110" spans="2:11" ht="24.95" hidden="1" customHeight="1" outlineLevel="1">
      <c r="B110" s="78"/>
      <c r="C110" s="217"/>
      <c r="D110" s="218"/>
      <c r="E110" s="219"/>
      <c r="F110" s="219"/>
      <c r="G110" s="220"/>
      <c r="H110" s="221"/>
      <c r="I110" s="212"/>
      <c r="J110" s="213"/>
      <c r="K110" s="86"/>
    </row>
    <row r="111" spans="2:11" ht="24.95" hidden="1" customHeight="1" outlineLevel="1">
      <c r="B111" s="78"/>
      <c r="C111" s="217"/>
      <c r="D111" s="218"/>
      <c r="E111" s="219"/>
      <c r="F111" s="219"/>
      <c r="G111" s="220"/>
      <c r="H111" s="221"/>
      <c r="I111" s="212"/>
      <c r="J111" s="213"/>
      <c r="K111" s="86"/>
    </row>
    <row r="112" spans="2:11" ht="24.95" hidden="1" customHeight="1" outlineLevel="1">
      <c r="B112" s="78"/>
      <c r="C112" s="217"/>
      <c r="D112" s="218"/>
      <c r="E112" s="219"/>
      <c r="F112" s="219"/>
      <c r="G112" s="220"/>
      <c r="H112" s="221"/>
      <c r="I112" s="212"/>
      <c r="J112" s="213"/>
      <c r="K112" s="86"/>
    </row>
    <row r="113" spans="1:12" ht="24.95" hidden="1" customHeight="1" outlineLevel="1">
      <c r="B113" s="78"/>
      <c r="C113" s="217"/>
      <c r="D113" s="218"/>
      <c r="E113" s="219"/>
      <c r="F113" s="219"/>
      <c r="G113" s="220"/>
      <c r="H113" s="221"/>
      <c r="I113" s="212"/>
      <c r="J113" s="213"/>
      <c r="K113" s="86"/>
    </row>
    <row r="114" spans="1:12" ht="24.95" hidden="1" customHeight="1" outlineLevel="1">
      <c r="B114" s="78"/>
      <c r="C114" s="217"/>
      <c r="D114" s="218"/>
      <c r="E114" s="219"/>
      <c r="F114" s="219"/>
      <c r="G114" s="220"/>
      <c r="H114" s="221"/>
      <c r="I114" s="212"/>
      <c r="J114" s="213"/>
      <c r="K114" s="86"/>
    </row>
    <row r="115" spans="1:12" ht="24.95" hidden="1" customHeight="1" outlineLevel="1">
      <c r="B115" s="78"/>
      <c r="C115" s="217"/>
      <c r="D115" s="218"/>
      <c r="E115" s="219"/>
      <c r="F115" s="219"/>
      <c r="G115" s="220"/>
      <c r="H115" s="221"/>
      <c r="I115" s="212"/>
      <c r="J115" s="213"/>
      <c r="K115" s="86"/>
    </row>
    <row r="116" spans="1:12" ht="24.95" hidden="1" customHeight="1" outlineLevel="1">
      <c r="B116" s="78"/>
      <c r="C116" s="217"/>
      <c r="D116" s="218"/>
      <c r="E116" s="219"/>
      <c r="F116" s="219"/>
      <c r="G116" s="220"/>
      <c r="H116" s="221"/>
      <c r="I116" s="212"/>
      <c r="J116" s="213"/>
      <c r="K116" s="86"/>
    </row>
    <row r="117" spans="1:12" ht="24.95" hidden="1" customHeight="1" outlineLevel="1">
      <c r="B117" s="78"/>
      <c r="C117" s="217"/>
      <c r="D117" s="218"/>
      <c r="E117" s="219"/>
      <c r="F117" s="219"/>
      <c r="G117" s="220"/>
      <c r="H117" s="221"/>
      <c r="I117" s="212"/>
      <c r="J117" s="213"/>
      <c r="K117" s="86"/>
    </row>
    <row r="118" spans="1:12" ht="24.95" hidden="1" customHeight="1" outlineLevel="1">
      <c r="B118" s="78"/>
      <c r="C118" s="217"/>
      <c r="D118" s="218"/>
      <c r="E118" s="219"/>
      <c r="F118" s="219"/>
      <c r="G118" s="220"/>
      <c r="H118" s="221"/>
      <c r="I118" s="212"/>
      <c r="J118" s="213"/>
      <c r="K118" s="86"/>
    </row>
    <row r="119" spans="1:12" ht="24.95" hidden="1" customHeight="1" outlineLevel="1">
      <c r="B119" s="78"/>
      <c r="C119" s="217"/>
      <c r="D119" s="218"/>
      <c r="E119" s="219"/>
      <c r="F119" s="219"/>
      <c r="G119" s="220"/>
      <c r="H119" s="221"/>
      <c r="I119" s="212"/>
      <c r="J119" s="213"/>
      <c r="K119" s="86"/>
    </row>
    <row r="120" spans="1:12" ht="24.95" hidden="1" customHeight="1" outlineLevel="1">
      <c r="B120" s="78"/>
      <c r="C120" s="217"/>
      <c r="D120" s="218"/>
      <c r="E120" s="219"/>
      <c r="F120" s="219"/>
      <c r="G120" s="220"/>
      <c r="H120" s="221"/>
      <c r="I120" s="212"/>
      <c r="J120" s="213"/>
      <c r="K120" s="86"/>
    </row>
    <row r="121" spans="1:12" ht="24.95" hidden="1" customHeight="1" outlineLevel="1">
      <c r="B121" s="78"/>
      <c r="C121" s="217"/>
      <c r="D121" s="218"/>
      <c r="E121" s="219"/>
      <c r="F121" s="219"/>
      <c r="G121" s="220"/>
      <c r="H121" s="220"/>
      <c r="I121" s="212"/>
      <c r="J121" s="213"/>
      <c r="K121" s="86"/>
    </row>
    <row r="122" spans="1:12" ht="15" customHeight="1" collapsed="1">
      <c r="B122" s="92"/>
      <c r="C122" s="93"/>
      <c r="D122" s="93"/>
      <c r="E122" s="93"/>
      <c r="F122" s="93"/>
      <c r="G122" s="93"/>
      <c r="H122" s="93"/>
      <c r="I122" s="93"/>
      <c r="J122" s="93"/>
      <c r="K122" s="94"/>
    </row>
    <row r="123" spans="1:12" ht="26.1" customHeight="1">
      <c r="B123" s="78"/>
      <c r="C123" s="95" t="s">
        <v>292</v>
      </c>
      <c r="D123" s="62" t="s">
        <v>130</v>
      </c>
      <c r="E123" s="58" t="s">
        <v>92</v>
      </c>
      <c r="F123" s="58" t="s">
        <v>39</v>
      </c>
      <c r="G123" s="59" t="s">
        <v>34</v>
      </c>
      <c r="H123" s="59" t="s">
        <v>69</v>
      </c>
      <c r="I123" s="60" t="s">
        <v>147</v>
      </c>
      <c r="J123" s="61" t="s">
        <v>44</v>
      </c>
      <c r="K123" s="86"/>
    </row>
    <row r="124" spans="1:12" ht="24.95" customHeight="1">
      <c r="B124" s="78"/>
      <c r="C124" s="71" t="str">
        <f>IF(LEN(E124)&gt;0,"5." &amp; COUNTA($E$124:E124),"")</f>
        <v/>
      </c>
      <c r="D124" s="63"/>
      <c r="E124" s="70"/>
      <c r="F124" s="70"/>
      <c r="G124" s="55"/>
      <c r="H124" s="72" t="str">
        <f>IFERROR(IF(OR(LEN(E124)=0,LEN(INDEX( scale[], MATCH(G124,scalename,0),3))=0),"",INDEX( scale[], MATCH(G124,scalename,0),3)),"")</f>
        <v/>
      </c>
      <c r="I124" s="211">
        <f>SUM(H124:H129)</f>
        <v>0</v>
      </c>
      <c r="J124" s="213" t="str">
        <f>IFERROR(SUM(H124:H129)/(maxscore*(COUNT(H124:H129))),"")</f>
        <v/>
      </c>
      <c r="K124" s="86"/>
    </row>
    <row r="125" spans="1:12" ht="24.95" customHeight="1">
      <c r="B125" s="78"/>
      <c r="C125" s="71" t="str">
        <f>IF(LEN(E125)&gt;0,"5." &amp; COUNTA($E$124:E125),"")</f>
        <v/>
      </c>
      <c r="D125" s="64"/>
      <c r="E125" s="70"/>
      <c r="F125" s="70"/>
      <c r="G125" s="55"/>
      <c r="H125" s="72" t="str">
        <f>IFERROR(IF(OR(LEN(E125)=0,LEN(INDEX( scale[], MATCH(G125,scalename,0),3))=0),"",INDEX( scale[], MATCH(G125,scalename,0),3)),"")</f>
        <v/>
      </c>
      <c r="I125" s="211"/>
      <c r="J125" s="213"/>
      <c r="K125" s="86"/>
    </row>
    <row r="126" spans="1:12" ht="24.95" customHeight="1">
      <c r="B126" s="78"/>
      <c r="C126" s="71" t="str">
        <f>IF(LEN(E126)&gt;0,"5." &amp; COUNTA($E$124:E126),"")</f>
        <v/>
      </c>
      <c r="D126" s="64"/>
      <c r="E126" s="70"/>
      <c r="F126" s="70"/>
      <c r="G126" s="55"/>
      <c r="H126" s="72" t="str">
        <f>IFERROR(IF(OR(LEN(E126)=0,LEN(INDEX( scale[], MATCH(G126,scalename,0),3))=0),"",INDEX( scale[], MATCH(G126,scalename,0),3)),"")</f>
        <v/>
      </c>
      <c r="I126" s="211"/>
      <c r="J126" s="213"/>
      <c r="K126" s="86"/>
    </row>
    <row r="127" spans="1:12" ht="24.95" customHeight="1">
      <c r="B127" s="78"/>
      <c r="C127" s="71" t="str">
        <f>IF(LEN(E127)&gt;0,"5." &amp; COUNTA($E$124:E127),"")</f>
        <v/>
      </c>
      <c r="D127" s="64"/>
      <c r="E127" s="70"/>
      <c r="F127" s="70"/>
      <c r="G127" s="55"/>
      <c r="H127" s="72" t="str">
        <f>IFERROR(IF(OR(LEN(E127)=0,LEN(INDEX( scale[], MATCH(G127,scalename,0),3))=0),"",INDEX( scale[], MATCH(G127,scalename,0),3)),"")</f>
        <v/>
      </c>
      <c r="I127" s="211"/>
      <c r="J127" s="213"/>
      <c r="K127" s="86"/>
    </row>
    <row r="128" spans="1:12" ht="24.95" customHeight="1">
      <c r="A128" s="50"/>
      <c r="B128" s="80"/>
      <c r="C128" s="71" t="str">
        <f>IF(LEN(E128)&gt;0,"5." &amp; COUNTA($E$124:E128),"")</f>
        <v/>
      </c>
      <c r="D128" s="64"/>
      <c r="E128" s="70"/>
      <c r="F128" s="70"/>
      <c r="G128" s="55"/>
      <c r="H128" s="72" t="str">
        <f>IFERROR(IF(OR(LEN(E128)=0,LEN(INDEX( scale[], MATCH(G128,scalename,0),3))=0),"",INDEX( scale[], MATCH(G128,scalename,0),3)),"")</f>
        <v/>
      </c>
      <c r="I128" s="211"/>
      <c r="J128" s="213"/>
      <c r="K128" s="86"/>
      <c r="L128" s="50"/>
    </row>
    <row r="129" spans="1:12" ht="24.95" customHeight="1">
      <c r="A129" s="50"/>
      <c r="B129" s="80"/>
      <c r="C129" s="71" t="str">
        <f>IF(LEN(E129)&gt;0,"5." &amp; COUNTA($E$124:E129),"")</f>
        <v/>
      </c>
      <c r="D129" s="64"/>
      <c r="E129" s="70"/>
      <c r="F129" s="70"/>
      <c r="G129" s="55"/>
      <c r="H129" s="72" t="str">
        <f>IFERROR(IF(OR(LEN(E129)=0,LEN(INDEX( scale[], MATCH(G129,scalename,0),3))=0),"",INDEX( scale[], MATCH(G129,scalename,0),3)),"")</f>
        <v/>
      </c>
      <c r="I129" s="211"/>
      <c r="J129" s="213"/>
      <c r="K129" s="86"/>
      <c r="L129" s="50"/>
    </row>
    <row r="130" spans="1:12" ht="24.95" customHeight="1">
      <c r="A130" s="50"/>
      <c r="B130" s="80"/>
      <c r="C130" s="217"/>
      <c r="D130" s="218"/>
      <c r="E130" s="219"/>
      <c r="F130" s="219"/>
      <c r="G130" s="220"/>
      <c r="H130" s="220"/>
      <c r="I130" s="212"/>
      <c r="J130" s="213"/>
      <c r="K130" s="86"/>
      <c r="L130" s="50"/>
    </row>
    <row r="131" spans="1:12" ht="24.95" customHeight="1">
      <c r="A131" s="50"/>
      <c r="B131" s="80"/>
      <c r="C131" s="217"/>
      <c r="D131" s="218"/>
      <c r="E131" s="219"/>
      <c r="F131" s="219"/>
      <c r="G131" s="220"/>
      <c r="H131" s="220"/>
      <c r="I131" s="212"/>
      <c r="J131" s="213"/>
      <c r="K131" s="86"/>
      <c r="L131" s="50"/>
    </row>
    <row r="132" spans="1:12" ht="24.95" hidden="1" customHeight="1" outlineLevel="1">
      <c r="A132" s="50"/>
      <c r="B132" s="80"/>
      <c r="C132" s="217"/>
      <c r="D132" s="218"/>
      <c r="E132" s="219"/>
      <c r="F132" s="219"/>
      <c r="G132" s="220"/>
      <c r="H132" s="221"/>
      <c r="I132" s="212"/>
      <c r="J132" s="213"/>
      <c r="K132" s="86"/>
      <c r="L132" s="50"/>
    </row>
    <row r="133" spans="1:12" ht="24.95" hidden="1" customHeight="1" outlineLevel="1">
      <c r="A133" s="50"/>
      <c r="B133" s="80"/>
      <c r="C133" s="217"/>
      <c r="D133" s="218"/>
      <c r="E133" s="219"/>
      <c r="F133" s="219"/>
      <c r="G133" s="220"/>
      <c r="H133" s="221"/>
      <c r="I133" s="212"/>
      <c r="J133" s="213"/>
      <c r="K133" s="86"/>
      <c r="L133" s="50"/>
    </row>
    <row r="134" spans="1:12" ht="24.95" hidden="1" customHeight="1" outlineLevel="1">
      <c r="A134" s="50"/>
      <c r="B134" s="80"/>
      <c r="C134" s="217"/>
      <c r="D134" s="218"/>
      <c r="E134" s="219"/>
      <c r="F134" s="219"/>
      <c r="G134" s="220"/>
      <c r="H134" s="221"/>
      <c r="I134" s="212"/>
      <c r="J134" s="213"/>
      <c r="K134" s="86"/>
      <c r="L134" s="50"/>
    </row>
    <row r="135" spans="1:12" ht="24.95" hidden="1" customHeight="1" outlineLevel="1">
      <c r="A135" s="50"/>
      <c r="B135" s="80"/>
      <c r="C135" s="217"/>
      <c r="D135" s="218"/>
      <c r="E135" s="219"/>
      <c r="F135" s="219"/>
      <c r="G135" s="220"/>
      <c r="H135" s="221"/>
      <c r="I135" s="212"/>
      <c r="J135" s="213"/>
      <c r="K135" s="86"/>
      <c r="L135" s="50"/>
    </row>
    <row r="136" spans="1:12" ht="24.95" hidden="1" customHeight="1" outlineLevel="1">
      <c r="A136" s="50"/>
      <c r="B136" s="80"/>
      <c r="C136" s="217"/>
      <c r="D136" s="218"/>
      <c r="E136" s="219"/>
      <c r="F136" s="219"/>
      <c r="G136" s="220"/>
      <c r="H136" s="221"/>
      <c r="I136" s="212"/>
      <c r="J136" s="213"/>
      <c r="K136" s="86"/>
      <c r="L136" s="50"/>
    </row>
    <row r="137" spans="1:12" ht="24.95" hidden="1" customHeight="1" outlineLevel="1">
      <c r="A137" s="50"/>
      <c r="B137" s="80"/>
      <c r="C137" s="217"/>
      <c r="D137" s="218"/>
      <c r="E137" s="219"/>
      <c r="F137" s="219"/>
      <c r="G137" s="220"/>
      <c r="H137" s="221"/>
      <c r="I137" s="212"/>
      <c r="J137" s="213"/>
      <c r="K137" s="86"/>
      <c r="L137" s="50"/>
    </row>
    <row r="138" spans="1:12" ht="24.95" hidden="1" customHeight="1" outlineLevel="1">
      <c r="A138" s="50"/>
      <c r="B138" s="80"/>
      <c r="C138" s="217"/>
      <c r="D138" s="218"/>
      <c r="E138" s="219"/>
      <c r="F138" s="219"/>
      <c r="G138" s="220"/>
      <c r="H138" s="221"/>
      <c r="I138" s="212"/>
      <c r="J138" s="213"/>
      <c r="K138" s="86"/>
      <c r="L138" s="50"/>
    </row>
    <row r="139" spans="1:12" ht="24.95" hidden="1" customHeight="1" outlineLevel="1">
      <c r="A139" s="50"/>
      <c r="B139" s="80"/>
      <c r="C139" s="217"/>
      <c r="D139" s="218"/>
      <c r="E139" s="219"/>
      <c r="F139" s="219"/>
      <c r="G139" s="220"/>
      <c r="H139" s="221"/>
      <c r="I139" s="212"/>
      <c r="J139" s="213"/>
      <c r="K139" s="86"/>
      <c r="L139" s="50"/>
    </row>
    <row r="140" spans="1:12" ht="24.95" hidden="1" customHeight="1" outlineLevel="1">
      <c r="A140" s="50"/>
      <c r="B140" s="80"/>
      <c r="C140" s="217"/>
      <c r="D140" s="218"/>
      <c r="E140" s="219"/>
      <c r="F140" s="219"/>
      <c r="G140" s="220"/>
      <c r="H140" s="221"/>
      <c r="I140" s="212"/>
      <c r="J140" s="213"/>
      <c r="K140" s="86"/>
      <c r="L140" s="50"/>
    </row>
    <row r="141" spans="1:12" ht="24.95" hidden="1" customHeight="1" outlineLevel="1">
      <c r="A141" s="50"/>
      <c r="B141" s="80"/>
      <c r="C141" s="217"/>
      <c r="D141" s="218"/>
      <c r="E141" s="219"/>
      <c r="F141" s="219"/>
      <c r="G141" s="220"/>
      <c r="H141" s="221"/>
      <c r="I141" s="212"/>
      <c r="J141" s="213"/>
      <c r="K141" s="86"/>
      <c r="L141" s="50"/>
    </row>
    <row r="142" spans="1:12" ht="24.95" hidden="1" customHeight="1" outlineLevel="1">
      <c r="A142" s="50"/>
      <c r="B142" s="80"/>
      <c r="C142" s="217"/>
      <c r="D142" s="218"/>
      <c r="E142" s="219"/>
      <c r="F142" s="219"/>
      <c r="G142" s="220"/>
      <c r="H142" s="221"/>
      <c r="I142" s="212"/>
      <c r="J142" s="213"/>
      <c r="K142" s="86"/>
      <c r="L142" s="50"/>
    </row>
    <row r="143" spans="1:12" ht="24.95" hidden="1" customHeight="1" outlineLevel="1">
      <c r="A143" s="50"/>
      <c r="B143" s="80"/>
      <c r="C143" s="217"/>
      <c r="D143" s="218"/>
      <c r="E143" s="219"/>
      <c r="F143" s="219"/>
      <c r="G143" s="220"/>
      <c r="H143" s="221"/>
      <c r="I143" s="212"/>
      <c r="J143" s="213"/>
      <c r="K143" s="86"/>
      <c r="L143" s="50"/>
    </row>
    <row r="144" spans="1:12" ht="24.95" hidden="1" customHeight="1" outlineLevel="1">
      <c r="A144" s="50"/>
      <c r="B144" s="80"/>
      <c r="C144" s="217"/>
      <c r="D144" s="218"/>
      <c r="E144" s="219"/>
      <c r="F144" s="219"/>
      <c r="G144" s="220"/>
      <c r="H144" s="221"/>
      <c r="I144" s="212"/>
      <c r="J144" s="213"/>
      <c r="K144" s="86"/>
      <c r="L144" s="50"/>
    </row>
    <row r="145" spans="1:12" ht="24.95" hidden="1" customHeight="1" outlineLevel="1">
      <c r="A145" s="50"/>
      <c r="B145" s="80"/>
      <c r="C145" s="217"/>
      <c r="D145" s="218"/>
      <c r="E145" s="219"/>
      <c r="F145" s="219"/>
      <c r="G145" s="220"/>
      <c r="H145" s="221"/>
      <c r="I145" s="212"/>
      <c r="J145" s="213"/>
      <c r="K145" s="86"/>
      <c r="L145" s="50"/>
    </row>
    <row r="146" spans="1:12" ht="24.95" hidden="1" customHeight="1" outlineLevel="1">
      <c r="A146" s="50"/>
      <c r="B146" s="80"/>
      <c r="C146" s="217"/>
      <c r="D146" s="218"/>
      <c r="E146" s="219"/>
      <c r="F146" s="219"/>
      <c r="G146" s="220"/>
      <c r="H146" s="221"/>
      <c r="I146" s="212"/>
      <c r="J146" s="213"/>
      <c r="K146" s="86"/>
      <c r="L146" s="50"/>
    </row>
    <row r="147" spans="1:12" ht="24.95" hidden="1" customHeight="1" outlineLevel="1">
      <c r="A147" s="50"/>
      <c r="B147" s="80"/>
      <c r="C147" s="217"/>
      <c r="D147" s="218"/>
      <c r="E147" s="219"/>
      <c r="F147" s="219"/>
      <c r="G147" s="220"/>
      <c r="H147" s="221"/>
      <c r="I147" s="212"/>
      <c r="J147" s="213"/>
      <c r="K147" s="86"/>
      <c r="L147" s="50"/>
    </row>
    <row r="148" spans="1:12" ht="24.95" hidden="1" customHeight="1" outlineLevel="1">
      <c r="A148" s="50"/>
      <c r="B148" s="80"/>
      <c r="C148" s="217"/>
      <c r="D148" s="218"/>
      <c r="E148" s="219"/>
      <c r="F148" s="219"/>
      <c r="G148" s="220"/>
      <c r="H148" s="220"/>
      <c r="I148" s="212"/>
      <c r="J148" s="213"/>
      <c r="K148" s="86"/>
      <c r="L148" s="50"/>
    </row>
    <row r="149" spans="1:12" ht="15" customHeight="1" collapsed="1">
      <c r="A149" s="88"/>
      <c r="B149" s="89"/>
      <c r="C149" s="90"/>
      <c r="D149" s="90"/>
      <c r="E149" s="90"/>
      <c r="F149" s="90"/>
      <c r="G149" s="90"/>
      <c r="H149" s="90"/>
      <c r="I149" s="90"/>
      <c r="J149" s="90"/>
      <c r="K149" s="91"/>
      <c r="L149" s="88"/>
    </row>
  </sheetData>
  <sheetProtection algorithmName="SHA-512" hashValue="VQN8tgSSLtWx+wsiEIltVgmI1od9WhVKpIG9uy3E/aBEtgFdVP47F41TSad9dRJJR4ePWkAL8wojTzHCaRB8OA==" saltValue="H84uDbpAtNf2KtI+IR6s4w==" spinCount="100000" sheet="1" objects="1" scenarios="1" formatRows="0"/>
  <mergeCells count="11">
    <mergeCell ref="I97:I121"/>
    <mergeCell ref="J97:J121"/>
    <mergeCell ref="I124:I148"/>
    <mergeCell ref="J124:J148"/>
    <mergeCell ref="C7:J7"/>
    <mergeCell ref="I16:I40"/>
    <mergeCell ref="J16:J40"/>
    <mergeCell ref="I43:I67"/>
    <mergeCell ref="J43:J67"/>
    <mergeCell ref="I70:I94"/>
    <mergeCell ref="J70:J94"/>
  </mergeCells>
  <conditionalFormatting sqref="G15:H21 G42:H48 G69:H75 G96:H102 G123:H129">
    <cfRule type="expression" dxfId="134" priority="34">
      <formula>AND($H15=minScore,LEN($H15)&gt;0)</formula>
    </cfRule>
    <cfRule type="expression" dxfId="133" priority="35">
      <formula>AND($H15&lt;(maxscore/2),LEN($H15)&gt;0)</formula>
    </cfRule>
  </conditionalFormatting>
  <conditionalFormatting sqref="J13">
    <cfRule type="expression" dxfId="132" priority="19">
      <formula>AND(J13&gt;=color1,J13&lt;&gt;"")</formula>
    </cfRule>
    <cfRule type="expression" dxfId="131" priority="20">
      <formula>AND(J13&gt;=color2,J13&lt;&gt;"")</formula>
    </cfRule>
    <cfRule type="expression" dxfId="130" priority="21">
      <formula>AND(J13&gt;=color3,J13&lt;&gt;"")</formula>
    </cfRule>
    <cfRule type="expression" dxfId="129" priority="22">
      <formula>AND(J13&gt;=color4,J13&lt;&gt;"")</formula>
    </cfRule>
    <cfRule type="expression" dxfId="128" priority="23">
      <formula>AND(J13&lt;color5,J13&lt;&gt;"")</formula>
    </cfRule>
  </conditionalFormatting>
  <conditionalFormatting sqref="G22:H40">
    <cfRule type="expression" dxfId="127" priority="17">
      <formula>AND($H22=minScore,LEN($H22)&gt;0)</formula>
    </cfRule>
    <cfRule type="expression" dxfId="126" priority="18">
      <formula>AND($H22&lt;(maxscore/2),LEN($H22)&gt;0)</formula>
    </cfRule>
  </conditionalFormatting>
  <conditionalFormatting sqref="G49:H67">
    <cfRule type="expression" dxfId="117" priority="7">
      <formula>AND($H49=minScore,LEN($H49)&gt;0)</formula>
    </cfRule>
    <cfRule type="expression" dxfId="116" priority="8">
      <formula>AND($H49&lt;(maxscore/2),LEN($H49)&gt;0)</formula>
    </cfRule>
  </conditionalFormatting>
  <conditionalFormatting sqref="G76:H94">
    <cfRule type="expression" dxfId="115" priority="5">
      <formula>AND($H76=minScore,LEN($H76)&gt;0)</formula>
    </cfRule>
    <cfRule type="expression" dxfId="114" priority="6">
      <formula>AND($H76&lt;(maxscore/2),LEN($H76)&gt;0)</formula>
    </cfRule>
  </conditionalFormatting>
  <conditionalFormatting sqref="G103:H121">
    <cfRule type="expression" dxfId="113" priority="3">
      <formula>AND($H103=minScore,LEN($H103)&gt;0)</formula>
    </cfRule>
    <cfRule type="expression" dxfId="112" priority="4">
      <formula>AND($H103&lt;(maxscore/2),LEN($H103)&gt;0)</formula>
    </cfRule>
  </conditionalFormatting>
  <conditionalFormatting sqref="G130:H148">
    <cfRule type="expression" dxfId="111" priority="1">
      <formula>AND($H130=minScore,LEN($H130)&gt;0)</formula>
    </cfRule>
    <cfRule type="expression" dxfId="110" priority="2">
      <formula>AND($H130&lt;(maxscore/2),LEN($H130)&gt;0)</formula>
    </cfRule>
  </conditionalFormatting>
  <dataValidations count="5">
    <dataValidation type="date" operator="greaterThan" allowBlank="1" showInputMessage="1" showErrorMessage="1" errorTitle="Date format!" error="Please enter valid date format." sqref="C10" xr:uid="{6D1B6C52-3304-4A19-96CB-9CDD4867B11E}">
      <formula1>40179</formula1>
    </dataValidation>
    <dataValidation type="list" allowBlank="1" showInputMessage="1" showErrorMessage="1" sqref="E12:E13" xr:uid="{626C3B92-C9A6-4BCD-982A-E7FD49F1F377}">
      <formula1>auditors2</formula1>
    </dataValidation>
    <dataValidation type="list" allowBlank="1" showInputMessage="1" showErrorMessage="1" sqref="C12" xr:uid="{6BFFA7D7-6CB8-47CB-8834-5EB5C977C24C}">
      <formula1>"Month, Quarter"</formula1>
    </dataValidation>
    <dataValidation type="list" allowBlank="1" showInputMessage="1" showErrorMessage="1" sqref="E9" xr:uid="{D5C6C420-4C17-4B01-970D-4EF4C12924FB}">
      <formula1>auditArea2</formula1>
    </dataValidation>
    <dataValidation type="list" allowBlank="1" showInputMessage="1" showErrorMessage="1" sqref="G70:G75 G97:G102 G16:G21 G43:G48 G124:G129" xr:uid="{EA5644BB-C5B9-4693-ABD0-2BBC6F746C15}">
      <formula1>scaleFilter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scale="59" fitToHeight="0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352C6-89D1-43F8-88AF-F098AFD96054}">
  <sheetPr codeName="Sheet16"/>
  <dimension ref="B2:BA164"/>
  <sheetViews>
    <sheetView showGridLines="0" showRowColHeaders="0" workbookViewId="0"/>
  </sheetViews>
  <sheetFormatPr defaultRowHeight="15"/>
  <cols>
    <col min="1" max="2" width="3.7109375" style="123" customWidth="1"/>
    <col min="3" max="3" width="15.7109375" style="123" customWidth="1"/>
    <col min="4" max="5" width="3.7109375" style="123" customWidth="1"/>
    <col min="6" max="6" width="15.7109375" style="123" customWidth="1"/>
    <col min="7" max="7" width="3.7109375" style="123" customWidth="1"/>
    <col min="8" max="8" width="15.7109375" style="123" customWidth="1"/>
    <col min="9" max="10" width="3.7109375" style="123" customWidth="1"/>
    <col min="11" max="11" width="6.7109375" style="123" customWidth="1"/>
    <col min="12" max="13" width="3.7109375" style="123" customWidth="1"/>
    <col min="14" max="14" width="6.7109375" style="123" customWidth="1"/>
    <col min="15" max="15" width="3.7109375" style="123" customWidth="1"/>
    <col min="16" max="16" width="4.7109375" style="123" customWidth="1"/>
    <col min="17" max="17" width="20.5703125" style="123" customWidth="1"/>
    <col min="18" max="18" width="3.7109375" style="123" customWidth="1"/>
    <col min="19" max="19" width="6.7109375" style="123" customWidth="1"/>
    <col min="20" max="25" width="15.7109375" style="123" customWidth="1"/>
    <col min="26" max="31" width="8.7109375" style="123" customWidth="1"/>
    <col min="32" max="32" width="3.7109375" style="123" customWidth="1"/>
    <col min="33" max="33" width="6.7109375" style="123" customWidth="1"/>
    <col min="34" max="35" width="15.7109375" style="123" customWidth="1"/>
    <col min="36" max="43" width="8.7109375" style="123" customWidth="1"/>
    <col min="44" max="44" width="3.7109375" style="123" customWidth="1"/>
    <col min="45" max="45" width="15.7109375" style="123" customWidth="1"/>
    <col min="46" max="46" width="10.7109375" style="123" customWidth="1"/>
    <col min="47" max="47" width="3.7109375" style="123" customWidth="1"/>
    <col min="48" max="49" width="15.7109375" style="123" customWidth="1"/>
    <col min="50" max="50" width="3.7109375" style="123" customWidth="1"/>
    <col min="51" max="53" width="10.7109375" style="123" customWidth="1"/>
    <col min="54" max="16384" width="9.140625" style="123"/>
  </cols>
  <sheetData>
    <row r="2" spans="2:53">
      <c r="B2" s="214" t="s">
        <v>273</v>
      </c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S2" s="215" t="s">
        <v>274</v>
      </c>
      <c r="T2" s="215"/>
      <c r="U2" s="215"/>
      <c r="V2" s="215"/>
      <c r="W2" s="215"/>
      <c r="X2" s="215"/>
      <c r="Y2" s="215"/>
      <c r="Z2" s="215"/>
      <c r="AA2" s="215"/>
      <c r="AB2" s="215"/>
      <c r="AC2" s="215"/>
      <c r="AD2" s="215"/>
      <c r="AG2" s="215" t="s">
        <v>284</v>
      </c>
      <c r="AH2" s="215"/>
      <c r="AI2" s="215"/>
      <c r="AJ2" s="215"/>
      <c r="AK2" s="215"/>
      <c r="AL2" s="215"/>
      <c r="AM2" s="215"/>
      <c r="AN2" s="215"/>
      <c r="AO2" s="215"/>
      <c r="AP2" s="215"/>
      <c r="AQ2" s="215"/>
      <c r="AS2" s="216" t="s">
        <v>285</v>
      </c>
      <c r="AT2" s="216"/>
      <c r="AV2" s="216" t="s">
        <v>282</v>
      </c>
      <c r="AW2" s="216"/>
      <c r="AY2" s="216" t="s">
        <v>283</v>
      </c>
      <c r="AZ2" s="216"/>
      <c r="BA2" s="216"/>
    </row>
    <row r="4" spans="2:53">
      <c r="B4" s="157">
        <f>MAX(B5:B20,2)</f>
        <v>6</v>
      </c>
      <c r="C4" s="184" t="s">
        <v>108</v>
      </c>
      <c r="E4" s="163">
        <f>13-COUNTBLANK(F5:F17)</f>
        <v>6</v>
      </c>
      <c r="F4" s="184" t="s">
        <v>107</v>
      </c>
      <c r="H4" s="184" t="s">
        <v>105</v>
      </c>
      <c r="J4" s="157">
        <f>9-COUNTBLANK(K5:K12)</f>
        <v>9</v>
      </c>
      <c r="K4" s="184" t="s">
        <v>46</v>
      </c>
      <c r="M4" s="157">
        <f>MAX(M5:M12,1)</f>
        <v>7</v>
      </c>
      <c r="N4" s="184" t="s">
        <v>46</v>
      </c>
      <c r="P4" s="157">
        <f>MAX(P5:P55,2)</f>
        <v>8</v>
      </c>
      <c r="Q4" s="184" t="s">
        <v>158</v>
      </c>
      <c r="S4" s="183" t="s">
        <v>175</v>
      </c>
      <c r="T4" s="183" t="s">
        <v>125</v>
      </c>
      <c r="U4" s="183" t="s">
        <v>40</v>
      </c>
      <c r="V4" s="183" t="s">
        <v>174</v>
      </c>
      <c r="W4" s="183" t="s">
        <v>14</v>
      </c>
      <c r="X4" s="183" t="s">
        <v>132</v>
      </c>
      <c r="Y4" s="183" t="s">
        <v>168</v>
      </c>
      <c r="Z4" s="183" t="s">
        <v>35</v>
      </c>
      <c r="AA4" s="183" t="s">
        <v>36</v>
      </c>
      <c r="AB4" s="183" t="s">
        <v>99</v>
      </c>
      <c r="AC4" s="183" t="s">
        <v>100</v>
      </c>
      <c r="AD4" s="183" t="s">
        <v>101</v>
      </c>
      <c r="AE4" s="183" t="s">
        <v>37</v>
      </c>
      <c r="AF4" s="124"/>
      <c r="AG4" s="183" t="s">
        <v>287</v>
      </c>
      <c r="AH4" s="183" t="s">
        <v>286</v>
      </c>
      <c r="AI4" s="183" t="s">
        <v>40</v>
      </c>
      <c r="AJ4" s="183" t="s">
        <v>69</v>
      </c>
      <c r="AK4" s="183" t="s">
        <v>0</v>
      </c>
      <c r="AL4" s="183" t="s">
        <v>126</v>
      </c>
      <c r="AM4" s="183" t="s">
        <v>127</v>
      </c>
      <c r="AN4" s="183" t="s">
        <v>128</v>
      </c>
      <c r="AO4" s="183" t="s">
        <v>129</v>
      </c>
      <c r="AP4" s="183" t="s">
        <v>37</v>
      </c>
      <c r="AQ4" s="183" t="s">
        <v>175</v>
      </c>
      <c r="AS4" s="178" t="s">
        <v>179</v>
      </c>
      <c r="AT4" s="178" t="s">
        <v>37</v>
      </c>
      <c r="AV4" s="114" t="s">
        <v>280</v>
      </c>
      <c r="AW4" s="157">
        <f>MAX(COUNT(AW7:AW18),1)</f>
        <v>3</v>
      </c>
      <c r="AY4" s="114" t="s">
        <v>280</v>
      </c>
      <c r="AZ4" s="157">
        <f>MAX(COUNT(AY6:AY17),1)</f>
        <v>4</v>
      </c>
    </row>
    <row r="5" spans="2:53">
      <c r="B5" s="157">
        <f>IF(LEN(C5)&gt;0,ROW(B1),"")</f>
        <v>1</v>
      </c>
      <c r="C5" s="115" t="s">
        <v>106</v>
      </c>
      <c r="E5" s="115">
        <v>1</v>
      </c>
      <c r="F5" s="115" t="s">
        <v>106</v>
      </c>
      <c r="H5" s="126" t="s">
        <v>106</v>
      </c>
      <c r="J5" s="115">
        <v>1</v>
      </c>
      <c r="K5" s="157" t="str">
        <f t="array" ref="K5">IFERROR(INDEX(Settings!$H$8:$H$15,SMALL(IF(Settings!$H$8:$H$15&lt;&gt;"",$J$5:$J$12,""),J5),1),"")</f>
        <v>L1</v>
      </c>
      <c r="M5" s="157">
        <f t="shared" ref="M5:M12" si="0">IF(LEN(N5)&gt;0,ROW(B1),"")</f>
        <v>1</v>
      </c>
      <c r="N5" s="157" t="str">
        <f>IF(ISNUMBER(Settings!I8),Settings!H8&amp;"","")</f>
        <v>L1</v>
      </c>
      <c r="P5" s="157">
        <f>IF(LEN(Q5)&gt;0,ROW(P1),"")</f>
        <v>1</v>
      </c>
      <c r="Q5" s="126" t="s">
        <v>106</v>
      </c>
      <c r="S5" s="157">
        <f t="shared" ref="S5:S40" si="1">IFERROR(IF(OR(ISNUMBER(FIND(areaFilter,U5)),areaFilter="All",areaFilter=""),1,0)*
IF(OR(stationFilter=V5,stationFilter="All",stationFilter=""),1,0)*
IF(OR(AND(W5&gt;0,whenFilter=INDEX(monthsList,MONTH(W5),0)),  AND(W5&gt;0,whenFilter= INDEX($H$6:$H$9,ROUNDUP(MONTH(W5)/3,0),1)),whenFilter="All",whenFilter=""),1,0)*
IF(OR(auditorFilter=X5,auditorFilter="All",auditorFilter=""),1,0)*
IF(LEN(U5)&gt;4,1,0),0)</f>
        <v>1</v>
      </c>
      <c r="T5" s="115" t="s">
        <v>109</v>
      </c>
      <c r="U5" s="158" t="str">
        <f>"1. " &amp;Audit1!$E$9&amp;""</f>
        <v>1. Office</v>
      </c>
      <c r="V5" s="159" t="str">
        <f>Audit1!$E$10&amp;""</f>
        <v>Random desk in the open space</v>
      </c>
      <c r="W5" s="160">
        <f>Audit1!$C$10</f>
        <v>44636</v>
      </c>
      <c r="X5" s="159" t="str">
        <f>Audit1!$E$12&amp;""</f>
        <v>Jemima Begum</v>
      </c>
      <c r="Y5" s="126" t="s">
        <v>88</v>
      </c>
      <c r="Z5" s="158">
        <f>SUM(Audit1!$H$15:$H$21)</f>
        <v>19</v>
      </c>
      <c r="AA5" s="158">
        <f>SUM(Audit1!$H$42:$H$48)</f>
        <v>22</v>
      </c>
      <c r="AB5" s="158">
        <f>SUM(Audit1!$H$69:$H$75)</f>
        <v>21</v>
      </c>
      <c r="AC5" s="158">
        <f>SUM(Audit1!$H$96:$H$102)</f>
        <v>16</v>
      </c>
      <c r="AD5" s="158">
        <f>SUM(Audit1!$H$123:$H$129)</f>
        <v>14</v>
      </c>
      <c r="AE5" s="158">
        <f>SUM(Z5:AD5)</f>
        <v>92</v>
      </c>
      <c r="AF5" s="125"/>
      <c r="AG5" s="115">
        <v>1</v>
      </c>
      <c r="AH5" s="115" t="s">
        <v>109</v>
      </c>
      <c r="AI5" s="158" t="str">
        <f>Audit1!$E$9</f>
        <v>Office</v>
      </c>
      <c r="AJ5" s="158" t="str">
        <f t="shared" ref="AJ5:AJ12" si="2">IFERROR(INDEX($N$5:$N$12,MATCH(AG5,$M$5:$M$12,0),1),"")</f>
        <v>L1</v>
      </c>
      <c r="AK5" s="158">
        <f>IF(LEN($AJ5)=0,"",COUNTIFS(Audit1!$G$15:$G$21,$AJ5,Audit1!$E$15:$E$21,"&lt;&gt;"&amp;""))</f>
        <v>0</v>
      </c>
      <c r="AL5" s="158">
        <f>IF(LEN($AJ5)=0,"",COUNTIFS(Audit1!$G$42:$G$48,$AJ5,Audit1!$E$42:$E$48,"&lt;&gt;"&amp;""))</f>
        <v>0</v>
      </c>
      <c r="AM5" s="158">
        <f>IF(LEN($AJ5)=0,"",COUNTIFS(Audit1!$G$69:$G$75,$AJ5,Audit1!$E$69:$E$75,"&lt;&gt;"&amp;""))</f>
        <v>0</v>
      </c>
      <c r="AN5" s="158">
        <f>IF(LEN($AJ5)=0,"",COUNTIFS(Audit1!$G$96:$G$102,$AJ5,Audit1!$E$96:$E$102,"&lt;&gt;"&amp;""))</f>
        <v>0</v>
      </c>
      <c r="AO5" s="158">
        <f>IF(LEN($AJ5)=0,"",COUNTIFS(Audit1!$G$123:$G$129,$AJ5,Audit1!$E$123:$E$129,"&lt;&gt;"&amp;""))</f>
        <v>0</v>
      </c>
      <c r="AP5" s="157">
        <f>IF(LEN(AJ5)=0,"",SUM(AK5:AO5))</f>
        <v>0</v>
      </c>
      <c r="AQ5" s="157">
        <f t="array" ref="AQ5">MAX(IF(($T$5:$T$40)=AH5,$S$5:$S$40,0))</f>
        <v>1</v>
      </c>
      <c r="AS5" s="179" t="str">
        <f>AJ5</f>
        <v>L1</v>
      </c>
      <c r="AT5" s="179">
        <f t="array" ref="AT5">SUM(IF(($AJ$5:$AJ$100)=AS5,($AP$5:$AP$100)*($AQ$5:$AQ$100),0))</f>
        <v>2</v>
      </c>
      <c r="AV5" s="163" t="s">
        <v>281</v>
      </c>
      <c r="AW5" s="163" t="str">
        <f>INDEX(X46:X57,MATCH(MAX(AE46:AE57),AE46:AE57,0),1)</f>
        <v>Manufacturing</v>
      </c>
      <c r="AY5" s="130" t="s">
        <v>37</v>
      </c>
      <c r="AZ5" s="114" t="s">
        <v>181</v>
      </c>
      <c r="BA5" s="114" t="s">
        <v>182</v>
      </c>
    </row>
    <row r="6" spans="2:53">
      <c r="B6" s="157">
        <f t="shared" ref="B6:B20" si="3">IF(LEN(C6)&gt;0,ROW(B2),"")</f>
        <v>2</v>
      </c>
      <c r="C6" s="157" t="str">
        <f>INDEX(Settings!$E$8:$E$15,ROW()-5,1)&amp;""</f>
        <v>Office</v>
      </c>
      <c r="E6" s="115">
        <v>2</v>
      </c>
      <c r="F6" s="157" t="str">
        <f t="array" ref="F6">IFERROR(INDEX($V$5:$V$40,MATCH(0,COUNTIF($F$5:F5,$V$5:$V$40),0)),"")</f>
        <v>Random desk in the open space</v>
      </c>
      <c r="H6" s="115" t="s">
        <v>85</v>
      </c>
      <c r="J6" s="115">
        <v>2</v>
      </c>
      <c r="K6" s="157" t="str">
        <f t="array" ref="K6">IFERROR(INDEX(Settings!$H$8:$H$15,SMALL(IF(Settings!$H$8:$H$15&lt;&gt;"",$J$5:$J$12,""),J6),1),"")</f>
        <v>L2</v>
      </c>
      <c r="M6" s="157">
        <f t="shared" si="0"/>
        <v>2</v>
      </c>
      <c r="N6" s="157" t="str">
        <f>IF(ISNUMBER(Settings!I9),Settings!H9&amp;"","")</f>
        <v>L2</v>
      </c>
      <c r="P6" s="157">
        <f t="shared" ref="P6:P13" si="4">IF(LEN(Q6)&gt;0,ROW(P2),"")</f>
        <v>2</v>
      </c>
      <c r="Q6" s="157" t="str">
        <f>INDEX(Settings!$C$8:$C$15,ROW()-5,1)&amp;""</f>
        <v>Jemima Begum</v>
      </c>
      <c r="S6" s="157">
        <f t="shared" si="1"/>
        <v>1</v>
      </c>
      <c r="T6" s="115" t="s">
        <v>109</v>
      </c>
      <c r="U6" s="158" t="str">
        <f>"1. " &amp;Audit1!$E$9&amp;""</f>
        <v>1. Office</v>
      </c>
      <c r="V6" s="159" t="str">
        <f>Audit1!$E$10&amp;""</f>
        <v>Random desk in the open space</v>
      </c>
      <c r="W6" s="160">
        <f>Audit1!$C$10</f>
        <v>44636</v>
      </c>
      <c r="X6" s="159" t="str">
        <f>Audit1!$E$12&amp;""</f>
        <v>Jemima Begum</v>
      </c>
      <c r="Y6" s="115" t="s">
        <v>178</v>
      </c>
      <c r="Z6" s="157">
        <f>COUNT(Audit1!$H$15:$H$21)*maxscore</f>
        <v>25</v>
      </c>
      <c r="AA6" s="158">
        <f>COUNT(Audit1!$H$42:$H$48)*maxscore</f>
        <v>25</v>
      </c>
      <c r="AB6" s="158">
        <f>COUNT(Audit1!$H$69:$H$75)*maxscore</f>
        <v>25</v>
      </c>
      <c r="AC6" s="158">
        <f>COUNT(Audit1!$H$96:$H$102)*maxscore</f>
        <v>20</v>
      </c>
      <c r="AD6" s="158">
        <f>COUNT(Audit1!$H$123:$H$129)*maxscore</f>
        <v>15</v>
      </c>
      <c r="AE6" s="158">
        <f>SUM(Z6:AD6)</f>
        <v>110</v>
      </c>
      <c r="AF6" s="125"/>
      <c r="AG6" s="115">
        <v>2</v>
      </c>
      <c r="AH6" s="115" t="s">
        <v>109</v>
      </c>
      <c r="AI6" s="158" t="str">
        <f>Audit1!$E$9</f>
        <v>Office</v>
      </c>
      <c r="AJ6" s="158" t="str">
        <f t="shared" si="2"/>
        <v>L2</v>
      </c>
      <c r="AK6" s="158">
        <f>IF(LEN($AJ6)=0,"",COUNTIFS(Audit1!$G$15:$G$21,$AJ6,Audit1!$E$15:$E$21,"&lt;&gt;"&amp;""))</f>
        <v>0</v>
      </c>
      <c r="AL6" s="158">
        <f>IF(LEN($AJ6)=0,"",COUNTIFS(Audit1!$G$42:$G$48,$AJ6,Audit1!$E$42:$E$48,"&lt;&gt;"&amp;""))</f>
        <v>0</v>
      </c>
      <c r="AM6" s="158">
        <f>IF(LEN($AJ6)=0,"",COUNTIFS(Audit1!$G$69:$G$75,$AJ6,Audit1!$E$69:$E$75,"&lt;&gt;"&amp;""))</f>
        <v>0</v>
      </c>
      <c r="AN6" s="158">
        <f>IF(LEN($AJ6)=0,"",COUNTIFS(Audit1!$G$96:$G$102,$AJ6,Audit1!$E$96:$E$102,"&lt;&gt;"&amp;""))</f>
        <v>1</v>
      </c>
      <c r="AO6" s="158">
        <f>IF(LEN($AJ6)=0,"",COUNTIFS(Audit1!$G$123:$G$129,$AJ6,Audit1!$E$123:$E$129,"&lt;&gt;"&amp;""))</f>
        <v>0</v>
      </c>
      <c r="AP6" s="157">
        <f t="shared" ref="AP6:AP69" si="5">IF(LEN(AJ6)=0,"",SUM(AK6:AO6))</f>
        <v>1</v>
      </c>
      <c r="AQ6" s="157">
        <f t="array" ref="AQ6">MAX(IF(($T$5:$T$40)=AH6,$S$5:$S$40,0))</f>
        <v>1</v>
      </c>
      <c r="AS6" s="179" t="str">
        <f t="shared" ref="AS6:AS12" si="6">AJ6</f>
        <v>L2</v>
      </c>
      <c r="AT6" s="179">
        <f t="array" ref="AT6">SUM(IF(($AJ$5:$AJ$100)=AS6,($AP$5:$AP$100)*($AQ$5:$AQ$100),0))</f>
        <v>8</v>
      </c>
      <c r="AV6" s="163" t="str">
        <f>X46&amp; " Area Trendline"</f>
        <v>Office Area Trendline</v>
      </c>
      <c r="AW6" s="163" t="str">
        <f>AW5&amp; " Trendline"</f>
        <v>Manufacturing Trendline</v>
      </c>
      <c r="AY6" s="182">
        <f t="shared" ref="AY6:AY17" si="7">IFERROR(IF(LEN(INDEX(AE$5:AE$40,$S46,1))=0,"",INDEX(AE$5:AE$40,$S46,1)),"")</f>
        <v>0.84</v>
      </c>
      <c r="AZ6" s="182" t="str">
        <f t="shared" ref="AZ6:AZ17" si="8">IF(AY6&gt;=color1,AY6,"")</f>
        <v/>
      </c>
      <c r="BA6" s="164" t="str">
        <f t="shared" ref="BA6:BA17" si="9">IF(AY6&lt;color4,AY6,"")</f>
        <v/>
      </c>
    </row>
    <row r="7" spans="2:53">
      <c r="B7" s="157">
        <f t="shared" si="3"/>
        <v>3</v>
      </c>
      <c r="C7" s="157" t="str">
        <f>INDEX(Settings!$E$8:$E$15,ROW()-5,1)&amp;""</f>
        <v>Manufacturing</v>
      </c>
      <c r="E7" s="115">
        <v>3</v>
      </c>
      <c r="F7" s="157" t="str">
        <f t="array" ref="F7">IFERROR(INDEX($V$5:$V$40,MATCH(0,COUNTIF($F$5:F6,$V$5:$V$40),0)),"")</f>
        <v>Sealing</v>
      </c>
      <c r="H7" s="115" t="s">
        <v>86</v>
      </c>
      <c r="J7" s="115">
        <v>3</v>
      </c>
      <c r="K7" s="157" t="str">
        <f t="array" ref="K7">IFERROR(INDEX(Settings!$H$8:$H$15,SMALL(IF(Settings!$H$8:$H$15&lt;&gt;"",$J$5:$J$12,""),J7),1),"")</f>
        <v>L3</v>
      </c>
      <c r="M7" s="157">
        <f t="shared" si="0"/>
        <v>3</v>
      </c>
      <c r="N7" s="157" t="str">
        <f>IF(ISNUMBER(Settings!I10),Settings!H10&amp;"","")</f>
        <v>L3</v>
      </c>
      <c r="P7" s="157">
        <f t="shared" si="4"/>
        <v>3</v>
      </c>
      <c r="Q7" s="157" t="str">
        <f>INDEX(Settings!$C$8:$C$15,ROW()-5,1)&amp;""</f>
        <v>Mercedes Banks</v>
      </c>
      <c r="S7" s="157">
        <f t="shared" si="1"/>
        <v>1</v>
      </c>
      <c r="T7" s="115" t="s">
        <v>109</v>
      </c>
      <c r="U7" s="158" t="str">
        <f>"1. " &amp;Audit1!$E$9&amp;""</f>
        <v>1. Office</v>
      </c>
      <c r="V7" s="159" t="str">
        <f>Audit1!$E$10&amp;""</f>
        <v>Random desk in the open space</v>
      </c>
      <c r="W7" s="160">
        <f>Audit1!$C$10</f>
        <v>44636</v>
      </c>
      <c r="X7" s="159" t="str">
        <f>Audit1!$E$12&amp;""</f>
        <v>Jemima Begum</v>
      </c>
      <c r="Y7" s="126" t="s">
        <v>102</v>
      </c>
      <c r="Z7" s="161">
        <f>IFERROR(Z5/(Z6),0)</f>
        <v>0.76</v>
      </c>
      <c r="AA7" s="161">
        <f t="shared" ref="AA7:AD7" si="10">IFERROR(AA5/(AA6),0)</f>
        <v>0.88</v>
      </c>
      <c r="AB7" s="161">
        <f t="shared" si="10"/>
        <v>0.84</v>
      </c>
      <c r="AC7" s="161">
        <f t="shared" si="10"/>
        <v>0.8</v>
      </c>
      <c r="AD7" s="161">
        <f t="shared" si="10"/>
        <v>0.93333333333333335</v>
      </c>
      <c r="AE7" s="161">
        <f>IFERROR(ROUND(AE5/(AE6),2),"")</f>
        <v>0.84</v>
      </c>
      <c r="AF7" s="127"/>
      <c r="AG7" s="115">
        <v>3</v>
      </c>
      <c r="AH7" s="115" t="s">
        <v>109</v>
      </c>
      <c r="AI7" s="158" t="str">
        <f>Audit1!$E$9</f>
        <v>Office</v>
      </c>
      <c r="AJ7" s="158" t="str">
        <f t="shared" si="2"/>
        <v>L3</v>
      </c>
      <c r="AK7" s="158">
        <f>IF(LEN($AJ7)=0,"",COUNTIFS(Audit1!$G$15:$G$21,$AJ7,Audit1!$E$15:$E$21,"&lt;&gt;"&amp;""))</f>
        <v>0</v>
      </c>
      <c r="AL7" s="158">
        <f>IF(LEN($AJ7)=0,"",COUNTIFS(Audit1!$G$42:$G$48,$AJ7,Audit1!$E$42:$E$48,"&lt;&gt;"&amp;""))</f>
        <v>1</v>
      </c>
      <c r="AM7" s="158">
        <f>IF(LEN($AJ7)=0,"",COUNTIFS(Audit1!$G$69:$G$75,$AJ7,Audit1!$E$69:$E$75,"&lt;&gt;"&amp;""))</f>
        <v>1</v>
      </c>
      <c r="AN7" s="158">
        <f>IF(LEN($AJ7)=0,"",COUNTIFS(Audit1!$G$96:$G$102,$AJ7,Audit1!$E$96:$E$102,"&lt;&gt;"&amp;""))</f>
        <v>0</v>
      </c>
      <c r="AO7" s="158">
        <f>IF(LEN($AJ7)=0,"",COUNTIFS(Audit1!$G$123:$G$129,$AJ7,Audit1!$E$123:$E$129,"&lt;&gt;"&amp;""))</f>
        <v>0</v>
      </c>
      <c r="AP7" s="157">
        <f t="shared" si="5"/>
        <v>2</v>
      </c>
      <c r="AQ7" s="157">
        <f t="array" ref="AQ7">MAX(IF(($T$5:$T$40)=AH7,$S$5:$S$40,0))</f>
        <v>1</v>
      </c>
      <c r="AS7" s="179" t="str">
        <f t="shared" si="6"/>
        <v>L3</v>
      </c>
      <c r="AT7" s="179">
        <f t="array" ref="AT7">SUM(IF(($AJ$5:$AJ$100)=AS7,($AP$5:$AP$100)*($AQ$5:$AQ$100),0))</f>
        <v>10</v>
      </c>
      <c r="AV7" s="131">
        <v>1</v>
      </c>
      <c r="AW7" s="164">
        <f t="array" ref="AW7">IFERROR(INDEX($AY$6:$AY$17,MATCH($AW$5&amp;AV7,($X$46:$X$57)&amp;($AE$46:$AE$57),0),1),"")</f>
        <v>0.75</v>
      </c>
      <c r="AY7" s="182">
        <f t="shared" si="7"/>
        <v>0.75</v>
      </c>
      <c r="AZ7" s="182" t="str">
        <f t="shared" si="8"/>
        <v/>
      </c>
      <c r="BA7" s="164" t="str">
        <f t="shared" si="9"/>
        <v/>
      </c>
    </row>
    <row r="8" spans="2:53">
      <c r="B8" s="157">
        <f t="shared" si="3"/>
        <v>4</v>
      </c>
      <c r="C8" s="157" t="str">
        <f>INDEX(Settings!$E$8:$E$15,ROW()-5,1)&amp;""</f>
        <v>IT Project</v>
      </c>
      <c r="E8" s="115">
        <v>4</v>
      </c>
      <c r="F8" s="157" t="str">
        <f t="array" ref="F8">IFERROR(INDEX($V$5:$V$40,MATCH(0,COUNTIF($F$5:F7,$V$5:$V$40),0)),"")</f>
        <v>Electric capacity measuer station</v>
      </c>
      <c r="H8" s="115" t="s">
        <v>87</v>
      </c>
      <c r="J8" s="115">
        <v>4</v>
      </c>
      <c r="K8" s="157" t="str">
        <f t="array" ref="K8">IFERROR(INDEX(Settings!$H$8:$H$15,SMALL(IF(Settings!$H$8:$H$15&lt;&gt;"",$J$5:$J$12,""),J8),1),"")</f>
        <v>L4</v>
      </c>
      <c r="M8" s="157">
        <f t="shared" si="0"/>
        <v>4</v>
      </c>
      <c r="N8" s="157" t="str">
        <f>IF(ISNUMBER(Settings!I11),Settings!H11&amp;"","")</f>
        <v>L4</v>
      </c>
      <c r="P8" s="157">
        <f t="shared" si="4"/>
        <v>4</v>
      </c>
      <c r="Q8" s="157" t="str">
        <f>INDEX(Settings!$C$8:$C$15,ROW()-5,1)&amp;""</f>
        <v>Macauley Peck</v>
      </c>
      <c r="S8" s="157">
        <f t="shared" si="1"/>
        <v>1</v>
      </c>
      <c r="T8" s="115" t="s">
        <v>110</v>
      </c>
      <c r="U8" s="158" t="str">
        <f>"2. " &amp; Audit2!$E$9&amp;""</f>
        <v>2. Manufacturing</v>
      </c>
      <c r="V8" s="158" t="str">
        <f>Audit2!$E$10&amp;""</f>
        <v>Sealing</v>
      </c>
      <c r="W8" s="160">
        <f>Audit2!$C$10</f>
        <v>44576</v>
      </c>
      <c r="X8" s="158" t="str">
        <f>Audit2!$E$12&amp;""</f>
        <v>Mercedes Banks</v>
      </c>
      <c r="Y8" s="126" t="s">
        <v>88</v>
      </c>
      <c r="Z8" s="158">
        <f>SUM(Audit2!$H$15:$H$21)</f>
        <v>13</v>
      </c>
      <c r="AA8" s="158">
        <f>SUM(Audit2!$H$42:$H$48)</f>
        <v>20</v>
      </c>
      <c r="AB8" s="158">
        <f>SUM(Audit2!$H$69:$H$75)</f>
        <v>20</v>
      </c>
      <c r="AC8" s="158">
        <f>SUM(Audit2!$H$96:$H$102)</f>
        <v>14</v>
      </c>
      <c r="AD8" s="158">
        <f>SUM(Audit2!$H$123:$H$129)</f>
        <v>12</v>
      </c>
      <c r="AE8" s="158">
        <f>SUM(Z8:AD8)</f>
        <v>79</v>
      </c>
      <c r="AF8" s="125"/>
      <c r="AG8" s="115">
        <v>4</v>
      </c>
      <c r="AH8" s="115" t="s">
        <v>109</v>
      </c>
      <c r="AI8" s="158" t="str">
        <f>Audit1!$E$9</f>
        <v>Office</v>
      </c>
      <c r="AJ8" s="158" t="str">
        <f t="shared" si="2"/>
        <v>L4</v>
      </c>
      <c r="AK8" s="158">
        <f>IF(LEN($AJ8)=0,"",COUNTIFS(Audit1!$G$15:$G$21,$AJ8,Audit1!$E$15:$E$21,"&lt;&gt;"&amp;""))</f>
        <v>2</v>
      </c>
      <c r="AL8" s="158">
        <f>IF(LEN($AJ8)=0,"",COUNTIFS(Audit1!$G$42:$G$48,$AJ8,Audit1!$E$42:$E$48,"&lt;&gt;"&amp;""))</f>
        <v>1</v>
      </c>
      <c r="AM8" s="158">
        <f>IF(LEN($AJ8)=0,"",COUNTIFS(Audit1!$G$69:$G$75,$AJ8,Audit1!$E$69:$E$75,"&lt;&gt;"&amp;""))</f>
        <v>2</v>
      </c>
      <c r="AN8" s="158">
        <f>IF(LEN($AJ8)=0,"",COUNTIFS(Audit1!$G$96:$G$102,$AJ8,Audit1!$E$96:$E$102,"&lt;&gt;"&amp;""))</f>
        <v>1</v>
      </c>
      <c r="AO8" s="158">
        <f>IF(LEN($AJ8)=0,"",COUNTIFS(Audit1!$G$123:$G$129,$AJ8,Audit1!$E$123:$E$129,"&lt;&gt;"&amp;""))</f>
        <v>1</v>
      </c>
      <c r="AP8" s="157">
        <f t="shared" si="5"/>
        <v>7</v>
      </c>
      <c r="AQ8" s="157">
        <f t="array" ref="AQ8">MAX(IF(($T$5:$T$40)=AH8,$S$5:$S$40,0))</f>
        <v>1</v>
      </c>
      <c r="AS8" s="179" t="str">
        <f t="shared" si="6"/>
        <v>L4</v>
      </c>
      <c r="AT8" s="179">
        <f t="array" ref="AT8">SUM(IF(($AJ$5:$AJ$100)=AS8,($AP$5:$AP$100)*($AQ$5:$AQ$100),0))</f>
        <v>27</v>
      </c>
      <c r="AV8" s="115">
        <v>2</v>
      </c>
      <c r="AW8" s="164">
        <f t="array" ref="AW8">IFERROR(INDEX($AY$6:$AY$17,MATCH($AW$5&amp;AV8,($X$46:$X$57)&amp;($AE$46:$AE$57),0),1),"")</f>
        <v>0.9</v>
      </c>
      <c r="AY8" s="182">
        <f t="shared" si="7"/>
        <v>0.9</v>
      </c>
      <c r="AZ8" s="182">
        <f t="shared" si="8"/>
        <v>0.9</v>
      </c>
      <c r="BA8" s="164" t="str">
        <f t="shared" si="9"/>
        <v/>
      </c>
    </row>
    <row r="9" spans="2:53">
      <c r="B9" s="157">
        <f t="shared" si="3"/>
        <v>5</v>
      </c>
      <c r="C9" s="157" t="str">
        <f>INDEX(Settings!$E$8:$E$15,ROW()-5,1)&amp;""</f>
        <v>Laboratory</v>
      </c>
      <c r="E9" s="115">
        <v>5</v>
      </c>
      <c r="F9" s="157" t="str">
        <f t="array" ref="F9">IFERROR(INDEX($V$5:$V$40,MATCH(0,COUNTIF($F$5:F8,$V$5:$V$40),0)),"")</f>
        <v>R201a</v>
      </c>
      <c r="H9" s="115" t="s">
        <v>176</v>
      </c>
      <c r="J9" s="115">
        <v>5</v>
      </c>
      <c r="K9" s="157" t="str">
        <f t="array" ref="K9">IFERROR(INDEX(Settings!$H$8:$H$15,SMALL(IF(Settings!$H$8:$H$15&lt;&gt;"",$J$5:$J$12,""),J9),1),"")</f>
        <v>L5</v>
      </c>
      <c r="M9" s="157">
        <f t="shared" si="0"/>
        <v>5</v>
      </c>
      <c r="N9" s="157" t="str">
        <f>IF(ISNUMBER(Settings!I12),Settings!H12&amp;"","")</f>
        <v>L5</v>
      </c>
      <c r="P9" s="157">
        <f t="shared" si="4"/>
        <v>5</v>
      </c>
      <c r="Q9" s="157" t="str">
        <f>INDEX(Settings!$C$8:$C$15,ROW()-5,1)&amp;""</f>
        <v>Hannah Shaw</v>
      </c>
      <c r="S9" s="157">
        <f t="shared" si="1"/>
        <v>1</v>
      </c>
      <c r="T9" s="115" t="s">
        <v>110</v>
      </c>
      <c r="U9" s="158" t="str">
        <f>"2. " &amp; Audit2!$E$9&amp;""</f>
        <v>2. Manufacturing</v>
      </c>
      <c r="V9" s="158" t="str">
        <f>Audit2!$E$10&amp;""</f>
        <v>Sealing</v>
      </c>
      <c r="W9" s="160">
        <f>Audit2!$C$10</f>
        <v>44576</v>
      </c>
      <c r="X9" s="158" t="str">
        <f>Audit2!$E$12&amp;""</f>
        <v>Mercedes Banks</v>
      </c>
      <c r="Y9" s="115" t="s">
        <v>178</v>
      </c>
      <c r="Z9" s="157">
        <f>COUNT(Audit2!$H$15:$H$21)*maxscore</f>
        <v>20</v>
      </c>
      <c r="AA9" s="158">
        <f>COUNT(Audit2!$H$42:$H$48)*maxscore</f>
        <v>25</v>
      </c>
      <c r="AB9" s="158">
        <f>COUNT(Audit2!$H$69:$H$75)*maxscore</f>
        <v>25</v>
      </c>
      <c r="AC9" s="158">
        <f>COUNT(Audit2!$H$96:$H$102)*maxscore</f>
        <v>20</v>
      </c>
      <c r="AD9" s="158">
        <f>COUNT(Audit2!$H$123:$H$129)*maxscore</f>
        <v>15</v>
      </c>
      <c r="AE9" s="158">
        <f>SUM(Z9:AD9)</f>
        <v>105</v>
      </c>
      <c r="AF9" s="125"/>
      <c r="AG9" s="115">
        <v>5</v>
      </c>
      <c r="AH9" s="115" t="s">
        <v>109</v>
      </c>
      <c r="AI9" s="158" t="str">
        <f>Audit1!$E$9</f>
        <v>Office</v>
      </c>
      <c r="AJ9" s="158" t="str">
        <f t="shared" si="2"/>
        <v>L5</v>
      </c>
      <c r="AK9" s="158">
        <f>IF(LEN($AJ9)=0,"",COUNTIFS(Audit1!$G$15:$G$21,$AJ9,Audit1!$E$15:$E$21,"&lt;&gt;"&amp;""))</f>
        <v>1</v>
      </c>
      <c r="AL9" s="158">
        <f>IF(LEN($AJ9)=0,"",COUNTIFS(Audit1!$G$42:$G$48,$AJ9,Audit1!$E$42:$E$48,"&lt;&gt;"&amp;""))</f>
        <v>0</v>
      </c>
      <c r="AM9" s="158">
        <f>IF(LEN($AJ9)=0,"",COUNTIFS(Audit1!$G$69:$G$75,$AJ9,Audit1!$E$69:$E$75,"&lt;&gt;"&amp;""))</f>
        <v>0</v>
      </c>
      <c r="AN9" s="158">
        <f>IF(LEN($AJ9)=0,"",COUNTIFS(Audit1!$G$96:$G$102,$AJ9,Audit1!$E$96:$E$102,"&lt;&gt;"&amp;""))</f>
        <v>1</v>
      </c>
      <c r="AO9" s="158">
        <f>IF(LEN($AJ9)=0,"",COUNTIFS(Audit1!$G$123:$G$129,$AJ9,Audit1!$E$123:$E$129,"&lt;&gt;"&amp;""))</f>
        <v>1</v>
      </c>
      <c r="AP9" s="157">
        <f t="shared" si="5"/>
        <v>3</v>
      </c>
      <c r="AQ9" s="157">
        <f t="array" ref="AQ9">MAX(IF(($T$5:$T$40)=AH9,$S$5:$S$40,0))</f>
        <v>1</v>
      </c>
      <c r="AS9" s="179" t="str">
        <f t="shared" si="6"/>
        <v>L5</v>
      </c>
      <c r="AT9" s="179">
        <f t="array" ref="AT9">SUM(IF(($AJ$5:$AJ$100)=AS9,($AP$5:$AP$100)*($AQ$5:$AQ$100),0))</f>
        <v>11</v>
      </c>
      <c r="AV9" s="131">
        <v>3</v>
      </c>
      <c r="AW9" s="164">
        <f t="array" ref="AW9">IFERROR(INDEX($AY$6:$AY$17,MATCH($AW$5&amp;AV9,($X$46:$X$57)&amp;($AE$46:$AE$57),0),1),"")</f>
        <v>0.49</v>
      </c>
      <c r="AY9" s="182">
        <f t="shared" si="7"/>
        <v>0.49</v>
      </c>
      <c r="AZ9" s="182" t="str">
        <f t="shared" si="8"/>
        <v/>
      </c>
      <c r="BA9" s="164">
        <f t="shared" si="9"/>
        <v>0.49</v>
      </c>
    </row>
    <row r="10" spans="2:53">
      <c r="B10" s="157">
        <f t="shared" si="3"/>
        <v>6</v>
      </c>
      <c r="C10" s="157" t="str">
        <f>INDEX(Settings!$E$8:$E$15,ROW()-5,1)&amp;""</f>
        <v>Classroom</v>
      </c>
      <c r="E10" s="115">
        <v>6</v>
      </c>
      <c r="F10" s="157" t="str">
        <f t="array" ref="F10">IFERROR(INDEX($V$5:$V$40,MATCH(0,COUNTIF($F$5:F9,$V$5:$V$40),0)),"")</f>
        <v>S01</v>
      </c>
      <c r="H10" s="115" t="s">
        <v>135</v>
      </c>
      <c r="J10" s="115">
        <v>6</v>
      </c>
      <c r="K10" s="157" t="str">
        <f t="array" ref="K10">IFERROR(INDEX(Settings!$H$8:$H$15,SMALL(IF(Settings!$H$8:$H$15&lt;&gt;"",$J$5:$J$12,""),J10),1),"")</f>
        <v>Yes</v>
      </c>
      <c r="M10" s="157">
        <f t="shared" si="0"/>
        <v>6</v>
      </c>
      <c r="N10" s="157" t="str">
        <f>IF(ISNUMBER(Settings!I13),Settings!H13&amp;"","")</f>
        <v>Yes</v>
      </c>
      <c r="P10" s="157">
        <f t="shared" si="4"/>
        <v>6</v>
      </c>
      <c r="Q10" s="157" t="str">
        <f>INDEX(Settings!$C$8:$C$15,ROW()-5,1)&amp;""</f>
        <v>Carmel Beltran</v>
      </c>
      <c r="S10" s="157">
        <f t="shared" si="1"/>
        <v>1</v>
      </c>
      <c r="T10" s="115" t="s">
        <v>110</v>
      </c>
      <c r="U10" s="158" t="str">
        <f>"2. " &amp; Audit2!$E$9&amp;""</f>
        <v>2. Manufacturing</v>
      </c>
      <c r="V10" s="158" t="str">
        <f>Audit2!$E$10&amp;""</f>
        <v>Sealing</v>
      </c>
      <c r="W10" s="160">
        <f>Audit2!$C$10</f>
        <v>44576</v>
      </c>
      <c r="X10" s="158" t="str">
        <f>Audit2!$E$12&amp;""</f>
        <v>Mercedes Banks</v>
      </c>
      <c r="Y10" s="126" t="s">
        <v>102</v>
      </c>
      <c r="Z10" s="161">
        <f>IFERROR(Z8/(Z9),0)</f>
        <v>0.65</v>
      </c>
      <c r="AA10" s="161">
        <f t="shared" ref="AA10" si="11">IFERROR(AA8/(AA9),0)</f>
        <v>0.8</v>
      </c>
      <c r="AB10" s="161">
        <f t="shared" ref="AB10" si="12">IFERROR(AB8/(AB9),0)</f>
        <v>0.8</v>
      </c>
      <c r="AC10" s="161">
        <f t="shared" ref="AC10" si="13">IFERROR(AC8/(AC9),0)</f>
        <v>0.7</v>
      </c>
      <c r="AD10" s="161">
        <f t="shared" ref="AD10" si="14">IFERROR(AD8/(AD9),0)</f>
        <v>0.8</v>
      </c>
      <c r="AE10" s="161">
        <f>IFERROR(ROUND(AE8/(AE9),2),"")</f>
        <v>0.75</v>
      </c>
      <c r="AF10" s="127"/>
      <c r="AG10" s="115">
        <v>6</v>
      </c>
      <c r="AH10" s="115" t="s">
        <v>109</v>
      </c>
      <c r="AI10" s="158" t="str">
        <f>Audit1!$E$9</f>
        <v>Office</v>
      </c>
      <c r="AJ10" s="158" t="str">
        <f t="shared" si="2"/>
        <v>Yes</v>
      </c>
      <c r="AK10" s="158">
        <f>IF(LEN($AJ10)=0,"",COUNTIFS(Audit1!$G$15:$G$21,$AJ10,Audit1!$E$15:$E$21,"&lt;&gt;"&amp;""))</f>
        <v>1</v>
      </c>
      <c r="AL10" s="158">
        <f>IF(LEN($AJ10)=0,"",COUNTIFS(Audit1!$G$42:$G$48,$AJ10,Audit1!$E$42:$E$48,"&lt;&gt;"&amp;""))</f>
        <v>3</v>
      </c>
      <c r="AM10" s="158">
        <f>IF(LEN($AJ10)=0,"",COUNTIFS(Audit1!$G$69:$G$75,$AJ10,Audit1!$E$69:$E$75,"&lt;&gt;"&amp;""))</f>
        <v>2</v>
      </c>
      <c r="AN10" s="158">
        <f>IF(LEN($AJ10)=0,"",COUNTIFS(Audit1!$G$96:$G$102,$AJ10,Audit1!$E$96:$E$102,"&lt;&gt;"&amp;""))</f>
        <v>1</v>
      </c>
      <c r="AO10" s="158">
        <f>IF(LEN($AJ10)=0,"",COUNTIFS(Audit1!$G$123:$G$129,$AJ10,Audit1!$E$123:$E$129,"&lt;&gt;"&amp;""))</f>
        <v>1</v>
      </c>
      <c r="AP10" s="157">
        <f t="shared" si="5"/>
        <v>8</v>
      </c>
      <c r="AQ10" s="157">
        <f t="array" ref="AQ10">MAX(IF(($T$5:$T$40)=AH10,$S$5:$S$40,0))</f>
        <v>1</v>
      </c>
      <c r="AS10" s="179" t="str">
        <f t="shared" si="6"/>
        <v>Yes</v>
      </c>
      <c r="AT10" s="179">
        <f t="array" ref="AT10">SUM(IF(($AJ$5:$AJ$100)=AS10,($AP$5:$AP$100)*($AQ$5:$AQ$100),0))</f>
        <v>22</v>
      </c>
      <c r="AV10" s="115">
        <v>4</v>
      </c>
      <c r="AW10" s="164" t="str">
        <f t="array" ref="AW10">IFERROR(INDEX($AY$6:$AY$17,MATCH($AW$5&amp;AV10,($X$46:$X$57)&amp;($AE$46:$AE$57),0),1),"")</f>
        <v/>
      </c>
      <c r="AY10" s="182" t="str">
        <f t="shared" si="7"/>
        <v/>
      </c>
      <c r="AZ10" s="182" t="str">
        <f t="shared" si="8"/>
        <v/>
      </c>
      <c r="BA10" s="164" t="str">
        <f t="shared" si="9"/>
        <v/>
      </c>
    </row>
    <row r="11" spans="2:53">
      <c r="B11" s="157" t="str">
        <f t="shared" si="3"/>
        <v/>
      </c>
      <c r="C11" s="157" t="str">
        <f>INDEX(Settings!$E$8:$E$15,ROW()-5,1)&amp;""</f>
        <v/>
      </c>
      <c r="E11" s="115">
        <v>7</v>
      </c>
      <c r="F11" s="157" t="str">
        <f t="array" ref="F11">IFERROR(INDEX($V$5:$V$40,MATCH(0,COUNTIF($F$5:F10,$V$5:$V$40),0)),"")</f>
        <v/>
      </c>
      <c r="H11" s="115" t="s">
        <v>136</v>
      </c>
      <c r="J11" s="115">
        <v>7</v>
      </c>
      <c r="K11" s="157" t="str">
        <f t="array" ref="K11">IFERROR(INDEX(Settings!$H$8:$H$15,SMALL(IF(Settings!$H$8:$H$15&lt;&gt;"",$J$5:$J$12,""),J11),1),"")</f>
        <v>No</v>
      </c>
      <c r="M11" s="157">
        <f t="shared" si="0"/>
        <v>7</v>
      </c>
      <c r="N11" s="157" t="str">
        <f>IF(ISNUMBER(Settings!I14),Settings!H14&amp;"","")</f>
        <v>No</v>
      </c>
      <c r="P11" s="157">
        <f t="shared" si="4"/>
        <v>7</v>
      </c>
      <c r="Q11" s="157" t="str">
        <f>INDEX(Settings!$C$8:$C$15,ROW()-5,1)&amp;""</f>
        <v>Sarah-Jayne Morrison</v>
      </c>
      <c r="S11" s="157">
        <f t="shared" si="1"/>
        <v>1</v>
      </c>
      <c r="T11" s="115" t="s">
        <v>111</v>
      </c>
      <c r="U11" s="158" t="str">
        <f>"3. "&amp;Audit3!$E$9&amp;""</f>
        <v>3. Manufacturing</v>
      </c>
      <c r="V11" s="158" t="str">
        <f>Audit3!$E$10&amp;""</f>
        <v>Sealing</v>
      </c>
      <c r="W11" s="160">
        <f>Audit3!$C$10</f>
        <v>44666</v>
      </c>
      <c r="X11" s="158" t="str">
        <f>Audit3!$E$12&amp;""</f>
        <v>Hannah Shaw</v>
      </c>
      <c r="Y11" s="126" t="s">
        <v>88</v>
      </c>
      <c r="Z11" s="158">
        <f>SUM(Audit3!$H$15:$H$21)</f>
        <v>23</v>
      </c>
      <c r="AA11" s="158">
        <f>SUM(Audit3!$H$42:$H$48)</f>
        <v>26</v>
      </c>
      <c r="AB11" s="158">
        <f>SUM(Audit3!$H$69:$H$75)</f>
        <v>22</v>
      </c>
      <c r="AC11" s="158">
        <f>SUM(Audit3!$H$96:$H$102)</f>
        <v>18</v>
      </c>
      <c r="AD11" s="158">
        <f>SUM(Audit3!$H$123:$H$129)</f>
        <v>14</v>
      </c>
      <c r="AE11" s="158">
        <f>SUM(Z11:AD11)</f>
        <v>103</v>
      </c>
      <c r="AF11" s="125"/>
      <c r="AG11" s="115">
        <v>7</v>
      </c>
      <c r="AH11" s="115" t="s">
        <v>109</v>
      </c>
      <c r="AI11" s="158" t="str">
        <f>Audit1!$E$9</f>
        <v>Office</v>
      </c>
      <c r="AJ11" s="158" t="str">
        <f t="shared" si="2"/>
        <v>No</v>
      </c>
      <c r="AK11" s="158">
        <f>IF(LEN($AJ11)=0,"",COUNTIFS(Audit1!$G$15:$G$21,$AJ11,Audit1!$E$15:$E$21,"&lt;&gt;"&amp;""))</f>
        <v>1</v>
      </c>
      <c r="AL11" s="158">
        <f>IF(LEN($AJ11)=0,"",COUNTIFS(Audit1!$G$42:$G$48,$AJ11,Audit1!$E$42:$E$48,"&lt;&gt;"&amp;""))</f>
        <v>0</v>
      </c>
      <c r="AM11" s="158">
        <f>IF(LEN($AJ11)=0,"",COUNTIFS(Audit1!$G$69:$G$75,$AJ11,Audit1!$E$69:$E$75,"&lt;&gt;"&amp;""))</f>
        <v>0</v>
      </c>
      <c r="AN11" s="158">
        <f>IF(LEN($AJ11)=0,"",COUNTIFS(Audit1!$G$96:$G$102,$AJ11,Audit1!$E$96:$E$102,"&lt;&gt;"&amp;""))</f>
        <v>0</v>
      </c>
      <c r="AO11" s="158">
        <f>IF(LEN($AJ11)=0,"",COUNTIFS(Audit1!$G$123:$G$129,$AJ11,Audit1!$E$123:$E$129,"&lt;&gt;"&amp;""))</f>
        <v>0</v>
      </c>
      <c r="AP11" s="157">
        <f t="shared" si="5"/>
        <v>1</v>
      </c>
      <c r="AQ11" s="157">
        <f t="array" ref="AQ11">MAX(IF(($T$5:$T$40)=AH11,$S$5:$S$40,0))</f>
        <v>1</v>
      </c>
      <c r="AS11" s="179" t="str">
        <f t="shared" si="6"/>
        <v>No</v>
      </c>
      <c r="AT11" s="179">
        <f t="array" ref="AT11">SUM(IF(($AJ$5:$AJ$100)=AS11,($AP$5:$AP$100)*($AQ$5:$AQ$100),0))</f>
        <v>9</v>
      </c>
      <c r="AV11" s="131">
        <v>5</v>
      </c>
      <c r="AW11" s="164" t="str">
        <f t="array" ref="AW11">IFERROR(INDEX($AY$6:$AY$17,MATCH($AW$5&amp;AV11,($X$46:$X$57)&amp;($AE$46:$AE$57),0),1),"")</f>
        <v/>
      </c>
      <c r="AY11" s="182" t="str">
        <f t="shared" si="7"/>
        <v/>
      </c>
      <c r="AZ11" s="182" t="str">
        <f t="shared" si="8"/>
        <v/>
      </c>
      <c r="BA11" s="164" t="str">
        <f t="shared" si="9"/>
        <v/>
      </c>
    </row>
    <row r="12" spans="2:53">
      <c r="B12" s="157" t="str">
        <f t="shared" si="3"/>
        <v/>
      </c>
      <c r="C12" s="157" t="str">
        <f>INDEX(Settings!$E$8:$E$15,ROW()-5,1)&amp;""</f>
        <v/>
      </c>
      <c r="E12" s="115">
        <v>8</v>
      </c>
      <c r="F12" s="157" t="str">
        <f t="array" ref="F12">IFERROR(INDEX($V$5:$V$40,MATCH(0,COUNTIF($F$5:F11,$V$5:$V$40),0)),"")</f>
        <v/>
      </c>
      <c r="H12" s="115" t="s">
        <v>137</v>
      </c>
      <c r="J12" s="115">
        <v>8</v>
      </c>
      <c r="K12" s="157" t="str">
        <f t="array" ref="K12">IFERROR(INDEX(Settings!$H$8:$H$15,SMALL(IF(Settings!$H$8:$H$15&lt;&gt;"",$J$5:$J$12,""),J12),1),"")</f>
        <v>NA</v>
      </c>
      <c r="M12" s="157" t="str">
        <f t="shared" si="0"/>
        <v/>
      </c>
      <c r="N12" s="157" t="str">
        <f>IF(ISNUMBER(Settings!I15),Settings!H15&amp;"","")</f>
        <v/>
      </c>
      <c r="P12" s="157">
        <f t="shared" si="4"/>
        <v>8</v>
      </c>
      <c r="Q12" s="157" t="str">
        <f>INDEX(Settings!$C$8:$C$15,ROW()-5,1)&amp;""</f>
        <v>Alice Milner</v>
      </c>
      <c r="S12" s="157">
        <f t="shared" si="1"/>
        <v>1</v>
      </c>
      <c r="T12" s="115" t="s">
        <v>111</v>
      </c>
      <c r="U12" s="158" t="str">
        <f>"3. "&amp;Audit3!$E$9&amp;""</f>
        <v>3. Manufacturing</v>
      </c>
      <c r="V12" s="158" t="str">
        <f>Audit3!$E$10&amp;""</f>
        <v>Sealing</v>
      </c>
      <c r="W12" s="160">
        <f>Audit3!$C$10</f>
        <v>44666</v>
      </c>
      <c r="X12" s="158" t="str">
        <f>Audit3!$E$12&amp;""</f>
        <v>Hannah Shaw</v>
      </c>
      <c r="Y12" s="115" t="s">
        <v>178</v>
      </c>
      <c r="Z12" s="157">
        <f>COUNT(Audit3!$H$15:$H$21)*maxscore</f>
        <v>25</v>
      </c>
      <c r="AA12" s="158">
        <f>COUNT(Audit3!$H$42:$H$48)*maxscore</f>
        <v>30</v>
      </c>
      <c r="AB12" s="158">
        <f>COUNT(Audit3!$H$69:$H$75)*maxscore</f>
        <v>25</v>
      </c>
      <c r="AC12" s="158">
        <f>COUNT(Audit3!$H$96:$H$102)*maxscore</f>
        <v>20</v>
      </c>
      <c r="AD12" s="158">
        <f>COUNT(Audit3!$H$123:$H$129)*maxscore</f>
        <v>15</v>
      </c>
      <c r="AE12" s="158">
        <f>SUM(Z12:AD12)</f>
        <v>115</v>
      </c>
      <c r="AF12" s="125"/>
      <c r="AG12" s="115">
        <v>8</v>
      </c>
      <c r="AH12" s="115" t="s">
        <v>109</v>
      </c>
      <c r="AI12" s="158" t="str">
        <f>Audit1!$E$9</f>
        <v>Office</v>
      </c>
      <c r="AJ12" s="158" t="str">
        <f t="shared" si="2"/>
        <v/>
      </c>
      <c r="AK12" s="158" t="str">
        <f>IF(LEN($AJ12)=0,"",COUNTIFS(Audit1!$G$15:$G$21,$AJ12,Audit1!$E$15:$E$21,"&lt;&gt;"&amp;""))</f>
        <v/>
      </c>
      <c r="AL12" s="158" t="str">
        <f>IF(LEN($AJ12)=0,"",COUNTIFS(Audit1!$G$42:$G$48,$AJ12,Audit1!$E$42:$E$48,"&lt;&gt;"&amp;""))</f>
        <v/>
      </c>
      <c r="AM12" s="158" t="str">
        <f>IF(LEN($AJ12)=0,"",COUNTIFS(Audit1!$G$69:$G$75,$AJ12,Audit1!$E$69:$E$75,"&lt;&gt;"&amp;""))</f>
        <v/>
      </c>
      <c r="AN12" s="158" t="str">
        <f>IF(LEN($AJ12)=0,"",COUNTIFS(Audit1!$G$96:$G$102,$AJ12,Audit1!$E$96:$E$102,"&lt;&gt;"&amp;""))</f>
        <v/>
      </c>
      <c r="AO12" s="158" t="str">
        <f>IF(LEN($AJ12)=0,"",COUNTIFS(Audit1!$G$123:$G$129,$AJ12,Audit1!$E$123:$E$129,"&lt;&gt;"&amp;""))</f>
        <v/>
      </c>
      <c r="AP12" s="157" t="str">
        <f t="shared" si="5"/>
        <v/>
      </c>
      <c r="AQ12" s="157">
        <f t="array" ref="AQ12">MAX(IF(($T$5:$T$40)=AH12,$S$5:$S$40,0))</f>
        <v>1</v>
      </c>
      <c r="AS12" s="162" t="str">
        <f t="shared" si="6"/>
        <v/>
      </c>
      <c r="AV12" s="115">
        <v>6</v>
      </c>
      <c r="AW12" s="164" t="str">
        <f t="array" ref="AW12">IFERROR(INDEX($AY$6:$AY$17,MATCH($AW$5&amp;AV12,($X$46:$X$57)&amp;($AE$46:$AE$57),0),1),"")</f>
        <v/>
      </c>
      <c r="AY12" s="182" t="str">
        <f t="shared" si="7"/>
        <v/>
      </c>
      <c r="AZ12" s="182" t="str">
        <f t="shared" si="8"/>
        <v/>
      </c>
      <c r="BA12" s="164" t="str">
        <f t="shared" si="9"/>
        <v/>
      </c>
    </row>
    <row r="13" spans="2:53">
      <c r="B13" s="157" t="str">
        <f t="shared" si="3"/>
        <v/>
      </c>
      <c r="C13" s="157" t="str">
        <f>INDEX(Settings!$E$8:$E$15,ROW()-5,1)&amp;""</f>
        <v/>
      </c>
      <c r="E13" s="115">
        <v>9</v>
      </c>
      <c r="F13" s="157" t="str">
        <f t="array" ref="F13">IFERROR(INDEX($V$5:$V$40,MATCH(0,COUNTIF($F$5:F12,$V$5:$V$40),0)),"")</f>
        <v/>
      </c>
      <c r="H13" s="115" t="s">
        <v>138</v>
      </c>
      <c r="P13" s="157" t="str">
        <f t="shared" si="4"/>
        <v/>
      </c>
      <c r="Q13" s="157" t="str">
        <f>INDEX(Settings!$C$8:$C$15,ROW()-5,1)&amp;""</f>
        <v/>
      </c>
      <c r="S13" s="157">
        <f t="shared" si="1"/>
        <v>1</v>
      </c>
      <c r="T13" s="115" t="s">
        <v>111</v>
      </c>
      <c r="U13" s="158" t="str">
        <f>"3. "&amp;Audit3!$E$9&amp;""</f>
        <v>3. Manufacturing</v>
      </c>
      <c r="V13" s="158" t="str">
        <f>Audit3!$E$10&amp;""</f>
        <v>Sealing</v>
      </c>
      <c r="W13" s="160">
        <f>Audit3!$C$10</f>
        <v>44666</v>
      </c>
      <c r="X13" s="158" t="str">
        <f>Audit3!$E$12&amp;""</f>
        <v>Hannah Shaw</v>
      </c>
      <c r="Y13" s="126" t="s">
        <v>102</v>
      </c>
      <c r="Z13" s="161">
        <f>IFERROR(Z11/(Z12),0)</f>
        <v>0.92</v>
      </c>
      <c r="AA13" s="161">
        <f t="shared" ref="AA13" si="15">IFERROR(AA11/(AA12),0)</f>
        <v>0.8666666666666667</v>
      </c>
      <c r="AB13" s="161">
        <f t="shared" ref="AB13" si="16">IFERROR(AB11/(AB12),0)</f>
        <v>0.88</v>
      </c>
      <c r="AC13" s="161">
        <f t="shared" ref="AC13" si="17">IFERROR(AC11/(AC12),0)</f>
        <v>0.9</v>
      </c>
      <c r="AD13" s="161">
        <f t="shared" ref="AD13" si="18">IFERROR(AD11/(AD12),0)</f>
        <v>0.93333333333333335</v>
      </c>
      <c r="AE13" s="161">
        <f>IFERROR(ROUND(AE11/(AE12),2),"")</f>
        <v>0.9</v>
      </c>
      <c r="AF13" s="127"/>
      <c r="AG13" s="115">
        <v>1</v>
      </c>
      <c r="AH13" s="115" t="s">
        <v>110</v>
      </c>
      <c r="AI13" s="158" t="str">
        <f>Audit2!$E$9</f>
        <v>Manufacturing</v>
      </c>
      <c r="AJ13" s="158" t="str">
        <f>AJ5</f>
        <v>L1</v>
      </c>
      <c r="AK13" s="158">
        <f>IF(LEN($AJ13)=0,"",COUNTIFS(Audit2!$G$15:$G$21,$AJ13,Audit2!$E$15:$E$21,"&lt;&gt;"&amp;""))</f>
        <v>0</v>
      </c>
      <c r="AL13" s="158">
        <f>IF(LEN($AJ13)=0,"",COUNTIFS(Audit2!$G$42:$G$48,$AJ13,Audit2!$E$42:$E$48,"&lt;&gt;"&amp;""))</f>
        <v>0</v>
      </c>
      <c r="AM13" s="158">
        <f>IF(LEN($AJ13)=0,"",COUNTIFS(Audit2!$G$69:$G$75,$AJ13,Audit2!$E$69:$E$75,"&lt;&gt;"&amp;""))</f>
        <v>0</v>
      </c>
      <c r="AN13" s="158">
        <f>IF(LEN($AJ13)=0,"",COUNTIFS(Audit2!$G$96:$G$102,$AJ13,Audit2!$E$96:$E$102,"&lt;&gt;"&amp;""))</f>
        <v>0</v>
      </c>
      <c r="AO13" s="158">
        <f>IF(LEN($AJ13)=0,"",COUNTIFS(Audit2!$G$123:$G$129,$AJ13,Audit2!$E$123:$E$129,"&lt;&gt;"&amp;""))</f>
        <v>0</v>
      </c>
      <c r="AP13" s="157">
        <f t="shared" si="5"/>
        <v>0</v>
      </c>
      <c r="AQ13" s="157">
        <f t="array" ref="AQ13">MAX(IF(($T$5:$T$40)=AH13,$S$5:$S$40,0))</f>
        <v>1</v>
      </c>
      <c r="AV13" s="131">
        <v>7</v>
      </c>
      <c r="AW13" s="164" t="str">
        <f t="array" ref="AW13">IFERROR(INDEX($AY$6:$AY$17,MATCH($AW$5&amp;AV13,($X$46:$X$57)&amp;($AE$46:$AE$57),0),1),"")</f>
        <v/>
      </c>
      <c r="AY13" s="182" t="str">
        <f t="shared" si="7"/>
        <v/>
      </c>
      <c r="AZ13" s="182" t="str">
        <f t="shared" si="8"/>
        <v/>
      </c>
      <c r="BA13" s="164" t="str">
        <f t="shared" si="9"/>
        <v/>
      </c>
    </row>
    <row r="14" spans="2:53">
      <c r="B14" s="157" t="str">
        <f t="shared" si="3"/>
        <v/>
      </c>
      <c r="C14" s="157"/>
      <c r="E14" s="115">
        <v>10</v>
      </c>
      <c r="F14" s="157" t="str">
        <f t="array" ref="F14">IFERROR(INDEX($V$5:$V$40,MATCH(0,COUNTIF($F$5:F13,$V$5:$V$40),0)),"")</f>
        <v/>
      </c>
      <c r="H14" s="115" t="s">
        <v>139</v>
      </c>
      <c r="P14" s="157"/>
      <c r="Q14" s="157"/>
      <c r="S14" s="157">
        <f t="shared" si="1"/>
        <v>1</v>
      </c>
      <c r="T14" s="115" t="s">
        <v>112</v>
      </c>
      <c r="U14" s="158" t="str">
        <f>"4. "&amp;Audit4!$E$9&amp;""</f>
        <v>4. Manufacturing</v>
      </c>
      <c r="V14" s="158" t="str">
        <f>Audit4!$E$10&amp;""</f>
        <v>Sealing</v>
      </c>
      <c r="W14" s="160">
        <f>Audit4!$C$10</f>
        <v>44819</v>
      </c>
      <c r="X14" s="158" t="str">
        <f>Audit4!$E$12&amp;""</f>
        <v>Hannah Shaw</v>
      </c>
      <c r="Y14" s="126" t="s">
        <v>88</v>
      </c>
      <c r="Z14" s="158">
        <f>SUM(Audit4!$H$15:$H$21)</f>
        <v>10</v>
      </c>
      <c r="AA14" s="158">
        <f>SUM(Audit4!$H$42:$H$48)</f>
        <v>9</v>
      </c>
      <c r="AB14" s="158">
        <f>SUM(Audit4!$H$69:$H$75)</f>
        <v>17</v>
      </c>
      <c r="AC14" s="158">
        <f>SUM(Audit4!$H$96:$H$102)</f>
        <v>13</v>
      </c>
      <c r="AD14" s="158">
        <f>SUM(Audit4!$H$123:$H$129)</f>
        <v>7</v>
      </c>
      <c r="AE14" s="158">
        <f>SUM(Z14:AD14)</f>
        <v>56</v>
      </c>
      <c r="AF14" s="125"/>
      <c r="AG14" s="115">
        <v>2</v>
      </c>
      <c r="AH14" s="115" t="s">
        <v>110</v>
      </c>
      <c r="AI14" s="158" t="str">
        <f>Audit2!$E$9</f>
        <v>Manufacturing</v>
      </c>
      <c r="AJ14" s="158" t="str">
        <f t="shared" ref="AJ14:AJ71" si="19">AJ6</f>
        <v>L2</v>
      </c>
      <c r="AK14" s="158">
        <f>IF(LEN($AJ14)=0,"",COUNTIFS(Audit2!$G$15:$G$21,$AJ14,Audit2!$E$15:$E$21,"&lt;&gt;"&amp;""))</f>
        <v>0</v>
      </c>
      <c r="AL14" s="158">
        <f>IF(LEN($AJ14)=0,"",COUNTIFS(Audit2!$G$42:$G$48,$AJ14,Audit2!$E$42:$E$48,"&lt;&gt;"&amp;""))</f>
        <v>0</v>
      </c>
      <c r="AM14" s="158">
        <f>IF(LEN($AJ14)=0,"",COUNTIFS(Audit2!$G$69:$G$75,$AJ14,Audit2!$E$69:$E$75,"&lt;&gt;"&amp;""))</f>
        <v>1</v>
      </c>
      <c r="AN14" s="158">
        <f>IF(LEN($AJ14)=0,"",COUNTIFS(Audit2!$G$96:$G$102,$AJ14,Audit2!$E$96:$E$102,"&lt;&gt;"&amp;""))</f>
        <v>0</v>
      </c>
      <c r="AO14" s="158">
        <f>IF(LEN($AJ14)=0,"",COUNTIFS(Audit2!$G$123:$G$129,$AJ14,Audit2!$E$123:$E$129,"&lt;&gt;"&amp;""))</f>
        <v>0</v>
      </c>
      <c r="AP14" s="157">
        <f t="shared" si="5"/>
        <v>1</v>
      </c>
      <c r="AQ14" s="157">
        <f t="array" ref="AQ14">MAX(IF(($T$5:$T$40)=AH14,$S$5:$S$40,0))</f>
        <v>1</v>
      </c>
      <c r="AV14" s="115">
        <v>8</v>
      </c>
      <c r="AW14" s="164" t="str">
        <f t="array" ref="AW14">IFERROR(INDEX($AY$6:$AY$17,MATCH($AW$5&amp;AV14,($X$46:$X$57)&amp;($AE$46:$AE$57),0),1),"")</f>
        <v/>
      </c>
      <c r="AY14" s="182" t="str">
        <f t="shared" si="7"/>
        <v/>
      </c>
      <c r="AZ14" s="182" t="str">
        <f t="shared" si="8"/>
        <v/>
      </c>
      <c r="BA14" s="164" t="str">
        <f t="shared" si="9"/>
        <v/>
      </c>
    </row>
    <row r="15" spans="2:53">
      <c r="B15" s="157" t="str">
        <f t="shared" si="3"/>
        <v/>
      </c>
      <c r="C15" s="157"/>
      <c r="E15" s="115">
        <v>11</v>
      </c>
      <c r="F15" s="157" t="str">
        <f t="array" ref="F15">IFERROR(INDEX($V$5:$V$40,MATCH(0,COUNTIF($F$5:F14,$V$5:$V$40),0)),"")</f>
        <v/>
      </c>
      <c r="H15" s="115" t="s">
        <v>140</v>
      </c>
      <c r="P15" s="157"/>
      <c r="Q15" s="157"/>
      <c r="S15" s="157">
        <f t="shared" si="1"/>
        <v>1</v>
      </c>
      <c r="T15" s="115" t="s">
        <v>112</v>
      </c>
      <c r="U15" s="158" t="str">
        <f>"4. "&amp;Audit4!$E$9&amp;""</f>
        <v>4. Manufacturing</v>
      </c>
      <c r="V15" s="158" t="str">
        <f>Audit4!$E$10&amp;""</f>
        <v>Sealing</v>
      </c>
      <c r="W15" s="160">
        <f>Audit4!$C$10</f>
        <v>44819</v>
      </c>
      <c r="X15" s="158" t="str">
        <f>Audit4!$E$12&amp;""</f>
        <v>Hannah Shaw</v>
      </c>
      <c r="Y15" s="115" t="s">
        <v>178</v>
      </c>
      <c r="Z15" s="157">
        <f>COUNT(Audit4!$H$15:$H$21)*maxscore</f>
        <v>25</v>
      </c>
      <c r="AA15" s="158">
        <f>COUNT(Audit4!$H$42:$H$48)*maxscore</f>
        <v>30</v>
      </c>
      <c r="AB15" s="158">
        <f>COUNT(Audit4!$H$69:$H$75)*maxscore</f>
        <v>25</v>
      </c>
      <c r="AC15" s="158">
        <f>COUNT(Audit4!$H$96:$H$102)*maxscore</f>
        <v>20</v>
      </c>
      <c r="AD15" s="158">
        <f>COUNT(Audit4!$H$123:$H$129)*maxscore</f>
        <v>15</v>
      </c>
      <c r="AE15" s="158">
        <f>SUM(Z15:AD15)</f>
        <v>115</v>
      </c>
      <c r="AF15" s="125"/>
      <c r="AG15" s="115">
        <v>3</v>
      </c>
      <c r="AH15" s="115" t="s">
        <v>110</v>
      </c>
      <c r="AI15" s="158" t="str">
        <f>Audit2!$E$9</f>
        <v>Manufacturing</v>
      </c>
      <c r="AJ15" s="158" t="str">
        <f t="shared" si="19"/>
        <v>L3</v>
      </c>
      <c r="AK15" s="158">
        <f>IF(LEN($AJ15)=0,"",COUNTIFS(Audit2!$G$15:$G$21,$AJ15,Audit2!$E$15:$E$21,"&lt;&gt;"&amp;""))</f>
        <v>1</v>
      </c>
      <c r="AL15" s="158">
        <f>IF(LEN($AJ15)=0,"",COUNTIFS(Audit2!$G$42:$G$48,$AJ15,Audit2!$E$42:$E$48,"&lt;&gt;"&amp;""))</f>
        <v>1</v>
      </c>
      <c r="AM15" s="158">
        <f>IF(LEN($AJ15)=0,"",COUNTIFS(Audit2!$G$69:$G$75,$AJ15,Audit2!$E$69:$E$75,"&lt;&gt;"&amp;""))</f>
        <v>0</v>
      </c>
      <c r="AN15" s="158">
        <f>IF(LEN($AJ15)=0,"",COUNTIFS(Audit2!$G$96:$G$102,$AJ15,Audit2!$E$96:$E$102,"&lt;&gt;"&amp;""))</f>
        <v>1</v>
      </c>
      <c r="AO15" s="158">
        <f>IF(LEN($AJ15)=0,"",COUNTIFS(Audit2!$G$123:$G$129,$AJ15,Audit2!$E$123:$E$129,"&lt;&gt;"&amp;""))</f>
        <v>1</v>
      </c>
      <c r="AP15" s="157">
        <f t="shared" si="5"/>
        <v>4</v>
      </c>
      <c r="AQ15" s="157">
        <f t="array" ref="AQ15">MAX(IF(($T$5:$T$40)=AH15,$S$5:$S$40,0))</f>
        <v>1</v>
      </c>
      <c r="AV15" s="131">
        <v>9</v>
      </c>
      <c r="AW15" s="164" t="str">
        <f t="array" ref="AW15">IFERROR(INDEX($AY$6:$AY$17,MATCH($AW$5&amp;AV15,($X$46:$X$57)&amp;($AE$46:$AE$57),0),1),"")</f>
        <v/>
      </c>
      <c r="AY15" s="182" t="str">
        <f t="shared" si="7"/>
        <v/>
      </c>
      <c r="AZ15" s="182" t="str">
        <f t="shared" si="8"/>
        <v/>
      </c>
      <c r="BA15" s="164" t="str">
        <f t="shared" si="9"/>
        <v/>
      </c>
    </row>
    <row r="16" spans="2:53">
      <c r="B16" s="157" t="str">
        <f t="shared" si="3"/>
        <v/>
      </c>
      <c r="C16" s="157"/>
      <c r="E16" s="115">
        <v>12</v>
      </c>
      <c r="F16" s="157" t="str">
        <f t="array" ref="F16">IFERROR(INDEX($V$5:$V$40,MATCH(0,COUNTIF($F$5:F15,$V$5:$V$40),0)),"")</f>
        <v/>
      </c>
      <c r="H16" s="115" t="s">
        <v>141</v>
      </c>
      <c r="P16" s="157"/>
      <c r="Q16" s="157"/>
      <c r="S16" s="157">
        <f t="shared" si="1"/>
        <v>1</v>
      </c>
      <c r="T16" s="115" t="s">
        <v>112</v>
      </c>
      <c r="U16" s="158" t="str">
        <f>"4. "&amp;Audit4!$E$9&amp;""</f>
        <v>4. Manufacturing</v>
      </c>
      <c r="V16" s="158" t="str">
        <f>Audit4!$E$10&amp;""</f>
        <v>Sealing</v>
      </c>
      <c r="W16" s="160">
        <f>Audit4!$C$10</f>
        <v>44819</v>
      </c>
      <c r="X16" s="158" t="str">
        <f>Audit4!$E$12&amp;""</f>
        <v>Hannah Shaw</v>
      </c>
      <c r="Y16" s="126" t="s">
        <v>102</v>
      </c>
      <c r="Z16" s="161">
        <f>IFERROR(Z14/(Z15),0)</f>
        <v>0.4</v>
      </c>
      <c r="AA16" s="161">
        <f t="shared" ref="AA16" si="20">IFERROR(AA14/(AA15),0)</f>
        <v>0.3</v>
      </c>
      <c r="AB16" s="161">
        <f t="shared" ref="AB16" si="21">IFERROR(AB14/(AB15),0)</f>
        <v>0.68</v>
      </c>
      <c r="AC16" s="161">
        <f t="shared" ref="AC16" si="22">IFERROR(AC14/(AC15),0)</f>
        <v>0.65</v>
      </c>
      <c r="AD16" s="161">
        <f t="shared" ref="AD16" si="23">IFERROR(AD14/(AD15),0)</f>
        <v>0.46666666666666667</v>
      </c>
      <c r="AE16" s="161">
        <f>IFERROR(ROUND(AE14/(AE15),2),"")</f>
        <v>0.49</v>
      </c>
      <c r="AF16" s="127"/>
      <c r="AG16" s="115">
        <v>4</v>
      </c>
      <c r="AH16" s="115" t="s">
        <v>110</v>
      </c>
      <c r="AI16" s="158" t="str">
        <f>Audit2!$E$9</f>
        <v>Manufacturing</v>
      </c>
      <c r="AJ16" s="158" t="str">
        <f t="shared" si="19"/>
        <v>L4</v>
      </c>
      <c r="AK16" s="158">
        <f>IF(LEN($AJ16)=0,"",COUNTIFS(Audit2!$G$15:$G$21,$AJ16,Audit2!$E$15:$E$21,"&lt;&gt;"&amp;""))</f>
        <v>1</v>
      </c>
      <c r="AL16" s="158">
        <f>IF(LEN($AJ16)=0,"",COUNTIFS(Audit2!$G$42:$G$48,$AJ16,Audit2!$E$42:$E$48,"&lt;&gt;"&amp;""))</f>
        <v>3</v>
      </c>
      <c r="AM16" s="158">
        <f>IF(LEN($AJ16)=0,"",COUNTIFS(Audit2!$G$69:$G$75,$AJ16,Audit2!$E$69:$E$75,"&lt;&gt;"&amp;""))</f>
        <v>2</v>
      </c>
      <c r="AN16" s="158">
        <f>IF(LEN($AJ16)=0,"",COUNTIFS(Audit2!$G$96:$G$102,$AJ16,Audit2!$E$96:$E$102,"&lt;&gt;"&amp;""))</f>
        <v>0</v>
      </c>
      <c r="AO16" s="158">
        <f>IF(LEN($AJ16)=0,"",COUNTIFS(Audit2!$G$123:$G$129,$AJ16,Audit2!$E$123:$E$129,"&lt;&gt;"&amp;""))</f>
        <v>1</v>
      </c>
      <c r="AP16" s="157">
        <f t="shared" si="5"/>
        <v>7</v>
      </c>
      <c r="AQ16" s="157">
        <f t="array" ref="AQ16">MAX(IF(($T$5:$T$40)=AH16,$S$5:$S$40,0))</f>
        <v>1</v>
      </c>
      <c r="AV16" s="115">
        <v>10</v>
      </c>
      <c r="AW16" s="164" t="str">
        <f t="array" ref="AW16">IFERROR(INDEX($AY$6:$AY$17,MATCH($AW$5&amp;AV16,($X$46:$X$57)&amp;($AE$46:$AE$57),0),1),"")</f>
        <v/>
      </c>
      <c r="AY16" s="182" t="str">
        <f t="shared" si="7"/>
        <v/>
      </c>
      <c r="AZ16" s="182" t="str">
        <f t="shared" si="8"/>
        <v/>
      </c>
      <c r="BA16" s="164" t="str">
        <f t="shared" si="9"/>
        <v/>
      </c>
    </row>
    <row r="17" spans="2:53">
      <c r="B17" s="157" t="str">
        <f t="shared" si="3"/>
        <v/>
      </c>
      <c r="C17" s="157"/>
      <c r="E17" s="115">
        <v>13</v>
      </c>
      <c r="F17" s="157" t="str">
        <f t="array" ref="F17">IFERROR(INDEX($V$5:$V$40,MATCH(0,COUNTIF($F$5:F16,$V$5:$V$40),0)),"")</f>
        <v/>
      </c>
      <c r="H17" s="115" t="s">
        <v>142</v>
      </c>
      <c r="P17" s="157"/>
      <c r="Q17" s="157"/>
      <c r="S17" s="157">
        <f t="shared" si="1"/>
        <v>1</v>
      </c>
      <c r="T17" s="115" t="s">
        <v>113</v>
      </c>
      <c r="U17" s="158" t="str">
        <f>"5. "&amp;Audit5!$E$9&amp;""</f>
        <v>5. Manufacturing</v>
      </c>
      <c r="V17" s="158" t="str">
        <f>Audit5!$E$10&amp;""</f>
        <v>Sealing</v>
      </c>
      <c r="W17" s="160">
        <f>Audit5!$C$10</f>
        <v>44910</v>
      </c>
      <c r="X17" s="158" t="str">
        <f>Audit5!$E$12&amp;""</f>
        <v>Hannah Shaw</v>
      </c>
      <c r="Y17" s="126" t="s">
        <v>88</v>
      </c>
      <c r="Z17" s="158">
        <f>SUM(Audit5!$H$15:$H$21)</f>
        <v>0</v>
      </c>
      <c r="AA17" s="158">
        <f>SUM(Audit5!$H$42:$H$48)</f>
        <v>0</v>
      </c>
      <c r="AB17" s="158">
        <f>SUM(Audit5!$H$69:$H$75)</f>
        <v>0</v>
      </c>
      <c r="AC17" s="158">
        <f>SUM(Audit5!$H$96:$H$102)</f>
        <v>0</v>
      </c>
      <c r="AD17" s="158">
        <f>SUM(Audit5!$H$123:$H$129)</f>
        <v>0</v>
      </c>
      <c r="AE17" s="158">
        <f>SUM(Z17:AD17)</f>
        <v>0</v>
      </c>
      <c r="AF17" s="125"/>
      <c r="AG17" s="115">
        <v>5</v>
      </c>
      <c r="AH17" s="115" t="s">
        <v>110</v>
      </c>
      <c r="AI17" s="158" t="str">
        <f>Audit2!$E$9</f>
        <v>Manufacturing</v>
      </c>
      <c r="AJ17" s="158" t="str">
        <f t="shared" si="19"/>
        <v>L5</v>
      </c>
      <c r="AK17" s="158">
        <f>IF(LEN($AJ17)=0,"",COUNTIFS(Audit2!$G$15:$G$21,$AJ17,Audit2!$E$15:$E$21,"&lt;&gt;"&amp;""))</f>
        <v>1</v>
      </c>
      <c r="AL17" s="158">
        <f>IF(LEN($AJ17)=0,"",COUNTIFS(Audit2!$G$42:$G$48,$AJ17,Audit2!$E$42:$E$48,"&lt;&gt;"&amp;""))</f>
        <v>0</v>
      </c>
      <c r="AM17" s="158">
        <f>IF(LEN($AJ17)=0,"",COUNTIFS(Audit2!$G$69:$G$75,$AJ17,Audit2!$E$69:$E$75,"&lt;&gt;"&amp;""))</f>
        <v>1</v>
      </c>
      <c r="AN17" s="158">
        <f>IF(LEN($AJ17)=0,"",COUNTIFS(Audit2!$G$96:$G$102,$AJ17,Audit2!$E$96:$E$102,"&lt;&gt;"&amp;""))</f>
        <v>1</v>
      </c>
      <c r="AO17" s="158">
        <f>IF(LEN($AJ17)=0,"",COUNTIFS(Audit2!$G$123:$G$129,$AJ17,Audit2!$E$123:$E$129,"&lt;&gt;"&amp;""))</f>
        <v>1</v>
      </c>
      <c r="AP17" s="157">
        <f t="shared" si="5"/>
        <v>4</v>
      </c>
      <c r="AQ17" s="157">
        <f t="array" ref="AQ17">MAX(IF(($T$5:$T$40)=AH17,$S$5:$S$40,0))</f>
        <v>1</v>
      </c>
      <c r="AV17" s="131">
        <v>11</v>
      </c>
      <c r="AW17" s="164" t="str">
        <f t="array" ref="AW17">IFERROR(INDEX($AY$6:$AY$17,MATCH($AW$5&amp;AV17,($X$46:$X$57)&amp;($AE$46:$AE$57),0),1),"")</f>
        <v/>
      </c>
      <c r="AY17" s="182" t="str">
        <f t="shared" si="7"/>
        <v/>
      </c>
      <c r="AZ17" s="182" t="str">
        <f t="shared" si="8"/>
        <v/>
      </c>
      <c r="BA17" s="164" t="str">
        <f t="shared" si="9"/>
        <v/>
      </c>
    </row>
    <row r="18" spans="2:53">
      <c r="B18" s="157" t="str">
        <f t="shared" si="3"/>
        <v/>
      </c>
      <c r="C18" s="157"/>
      <c r="H18" s="115" t="s">
        <v>143</v>
      </c>
      <c r="P18" s="157"/>
      <c r="Q18" s="157"/>
      <c r="S18" s="157">
        <f t="shared" si="1"/>
        <v>1</v>
      </c>
      <c r="T18" s="115" t="s">
        <v>113</v>
      </c>
      <c r="U18" s="158" t="str">
        <f>"5. "&amp;Audit5!$E$9&amp;""</f>
        <v>5. Manufacturing</v>
      </c>
      <c r="V18" s="158" t="str">
        <f>Audit5!$E$10&amp;""</f>
        <v>Sealing</v>
      </c>
      <c r="W18" s="160">
        <f>Audit5!$C$10</f>
        <v>44910</v>
      </c>
      <c r="X18" s="158" t="str">
        <f>Audit5!$E$12&amp;""</f>
        <v>Hannah Shaw</v>
      </c>
      <c r="Y18" s="115" t="s">
        <v>178</v>
      </c>
      <c r="Z18" s="157">
        <f>COUNT(Audit5!$H$15:$H$21)*maxscore</f>
        <v>0</v>
      </c>
      <c r="AA18" s="158">
        <f>COUNT(Audit5!$H$42:$H$48)*maxscore</f>
        <v>0</v>
      </c>
      <c r="AB18" s="158">
        <f>COUNT(Audit5!$H$69:$H$75)*maxscore</f>
        <v>0</v>
      </c>
      <c r="AC18" s="158">
        <f>COUNT(Audit5!$H$96:$H$102)*maxscore</f>
        <v>0</v>
      </c>
      <c r="AD18" s="158">
        <f>COUNT(Audit5!$H$123:$H$129)*maxscore</f>
        <v>0</v>
      </c>
      <c r="AE18" s="158">
        <f>SUM(Z18:AD18)</f>
        <v>0</v>
      </c>
      <c r="AF18" s="125"/>
      <c r="AG18" s="115">
        <v>6</v>
      </c>
      <c r="AH18" s="115" t="s">
        <v>110</v>
      </c>
      <c r="AI18" s="158" t="str">
        <f>Audit2!$E$9</f>
        <v>Manufacturing</v>
      </c>
      <c r="AJ18" s="158" t="str">
        <f t="shared" si="19"/>
        <v>Yes</v>
      </c>
      <c r="AK18" s="158">
        <f>IF(LEN($AJ18)=0,"",COUNTIFS(Audit2!$G$15:$G$21,$AJ18,Audit2!$E$15:$E$21,"&lt;&gt;"&amp;""))</f>
        <v>0</v>
      </c>
      <c r="AL18" s="158">
        <f>IF(LEN($AJ18)=0,"",COUNTIFS(Audit2!$G$42:$G$48,$AJ18,Audit2!$E$42:$E$48,"&lt;&gt;"&amp;""))</f>
        <v>1</v>
      </c>
      <c r="AM18" s="158">
        <f>IF(LEN($AJ18)=0,"",COUNTIFS(Audit2!$G$69:$G$75,$AJ18,Audit2!$E$69:$E$75,"&lt;&gt;"&amp;""))</f>
        <v>1</v>
      </c>
      <c r="AN18" s="158">
        <f>IF(LEN($AJ18)=0,"",COUNTIFS(Audit2!$G$96:$G$102,$AJ18,Audit2!$E$96:$E$102,"&lt;&gt;"&amp;""))</f>
        <v>1</v>
      </c>
      <c r="AO18" s="158">
        <f>IF(LEN($AJ18)=0,"",COUNTIFS(Audit2!$G$123:$G$129,$AJ18,Audit2!$E$123:$E$129,"&lt;&gt;"&amp;""))</f>
        <v>0</v>
      </c>
      <c r="AP18" s="157">
        <f t="shared" si="5"/>
        <v>3</v>
      </c>
      <c r="AQ18" s="157">
        <f t="array" ref="AQ18">MAX(IF(($T$5:$T$40)=AH18,$S$5:$S$40,0))</f>
        <v>1</v>
      </c>
      <c r="AV18" s="115">
        <v>12</v>
      </c>
      <c r="AW18" s="164" t="str">
        <f t="array" ref="AW18">IFERROR(INDEX($AY$6:$AY$17,MATCH($AW$5&amp;AV18,($X$46:$X$57)&amp;($AE$46:$AE$57),0),1),"")</f>
        <v/>
      </c>
    </row>
    <row r="19" spans="2:53">
      <c r="B19" s="157" t="str">
        <f t="shared" si="3"/>
        <v/>
      </c>
      <c r="C19" s="157"/>
      <c r="H19" s="115" t="s">
        <v>144</v>
      </c>
      <c r="P19" s="157"/>
      <c r="Q19" s="157"/>
      <c r="S19" s="157">
        <f t="shared" si="1"/>
        <v>1</v>
      </c>
      <c r="T19" s="115" t="s">
        <v>113</v>
      </c>
      <c r="U19" s="158" t="str">
        <f>"5. "&amp;Audit5!$E$9&amp;""</f>
        <v>5. Manufacturing</v>
      </c>
      <c r="V19" s="158" t="str">
        <f>Audit5!$E$10&amp;""</f>
        <v>Sealing</v>
      </c>
      <c r="W19" s="160">
        <f>Audit5!$C$10</f>
        <v>44910</v>
      </c>
      <c r="X19" s="158" t="str">
        <f>Audit5!$E$12&amp;""</f>
        <v>Hannah Shaw</v>
      </c>
      <c r="Y19" s="126" t="s">
        <v>102</v>
      </c>
      <c r="Z19" s="161">
        <f>IFERROR(Z17/(Z18),0)</f>
        <v>0</v>
      </c>
      <c r="AA19" s="161">
        <f t="shared" ref="AA19" si="24">IFERROR(AA17/(AA18),0)</f>
        <v>0</v>
      </c>
      <c r="AB19" s="161">
        <f t="shared" ref="AB19" si="25">IFERROR(AB17/(AB18),0)</f>
        <v>0</v>
      </c>
      <c r="AC19" s="161">
        <f t="shared" ref="AC19" si="26">IFERROR(AC17/(AC18),0)</f>
        <v>0</v>
      </c>
      <c r="AD19" s="161">
        <f t="shared" ref="AD19" si="27">IFERROR(AD17/(AD18),0)</f>
        <v>0</v>
      </c>
      <c r="AE19" s="161" t="str">
        <f>IFERROR(ROUND(AE17/(AE18),2),"")</f>
        <v/>
      </c>
      <c r="AF19" s="127"/>
      <c r="AG19" s="115">
        <v>7</v>
      </c>
      <c r="AH19" s="115" t="s">
        <v>110</v>
      </c>
      <c r="AI19" s="158" t="str">
        <f>Audit2!$E$9</f>
        <v>Manufacturing</v>
      </c>
      <c r="AJ19" s="158" t="str">
        <f t="shared" si="19"/>
        <v>No</v>
      </c>
      <c r="AK19" s="158">
        <f>IF(LEN($AJ19)=0,"",COUNTIFS(Audit2!$G$15:$G$21,$AJ19,Audit2!$E$15:$E$21,"&lt;&gt;"&amp;""))</f>
        <v>1</v>
      </c>
      <c r="AL19" s="158">
        <f>IF(LEN($AJ19)=0,"",COUNTIFS(Audit2!$G$42:$G$48,$AJ19,Audit2!$E$42:$E$48,"&lt;&gt;"&amp;""))</f>
        <v>0</v>
      </c>
      <c r="AM19" s="158">
        <f>IF(LEN($AJ19)=0,"",COUNTIFS(Audit2!$G$69:$G$75,$AJ19,Audit2!$E$69:$E$75,"&lt;&gt;"&amp;""))</f>
        <v>0</v>
      </c>
      <c r="AN19" s="158">
        <f>IF(LEN($AJ19)=0,"",COUNTIFS(Audit2!$G$96:$G$102,$AJ19,Audit2!$E$96:$E$102,"&lt;&gt;"&amp;""))</f>
        <v>1</v>
      </c>
      <c r="AO19" s="158">
        <f>IF(LEN($AJ19)=0,"",COUNTIFS(Audit2!$G$123:$G$129,$AJ19,Audit2!$E$123:$E$129,"&lt;&gt;"&amp;""))</f>
        <v>0</v>
      </c>
      <c r="AP19" s="157">
        <f t="shared" si="5"/>
        <v>2</v>
      </c>
      <c r="AQ19" s="157">
        <f t="array" ref="AQ19">MAX(IF(($T$5:$T$40)=AH19,$S$5:$S$40,0))</f>
        <v>1</v>
      </c>
    </row>
    <row r="20" spans="2:53">
      <c r="B20" s="157" t="str">
        <f t="shared" si="3"/>
        <v/>
      </c>
      <c r="C20" s="157"/>
      <c r="H20" s="115" t="s">
        <v>145</v>
      </c>
      <c r="P20" s="157"/>
      <c r="Q20" s="157"/>
      <c r="S20" s="157">
        <f t="shared" si="1"/>
        <v>1</v>
      </c>
      <c r="T20" s="115" t="s">
        <v>114</v>
      </c>
      <c r="U20" s="158" t="str">
        <f>"6. "&amp;Audit6!$E$9&amp;""</f>
        <v>6. Laboratory</v>
      </c>
      <c r="V20" s="158" t="str">
        <f>Audit6!$E$10&amp;""</f>
        <v>Electric capacity measuer station</v>
      </c>
      <c r="W20" s="160">
        <f>Audit6!$C$10</f>
        <v>44896</v>
      </c>
      <c r="X20" s="158" t="str">
        <f>Audit6!$E$12&amp;""</f>
        <v>Hannah Shaw</v>
      </c>
      <c r="Y20" s="126" t="s">
        <v>88</v>
      </c>
      <c r="Z20" s="158">
        <f>SUM(Audit6!$H$15:$H$21)</f>
        <v>0</v>
      </c>
      <c r="AA20" s="158">
        <f>SUM(Audit6!$H$42:$H$48)</f>
        <v>0</v>
      </c>
      <c r="AB20" s="158">
        <f>SUM(Audit6!$H$69:$H$75)</f>
        <v>0</v>
      </c>
      <c r="AC20" s="158">
        <f>SUM(Audit6!$H$96:$H$102)</f>
        <v>0</v>
      </c>
      <c r="AD20" s="158">
        <f>SUM(Audit6!$H$123:$H$129)</f>
        <v>0</v>
      </c>
      <c r="AE20" s="158">
        <f>SUM(Z20:AD20)</f>
        <v>0</v>
      </c>
      <c r="AF20" s="125"/>
      <c r="AG20" s="115">
        <v>8</v>
      </c>
      <c r="AH20" s="115" t="s">
        <v>110</v>
      </c>
      <c r="AI20" s="158" t="str">
        <f>Audit2!$E$9</f>
        <v>Manufacturing</v>
      </c>
      <c r="AJ20" s="158" t="str">
        <f t="shared" si="19"/>
        <v/>
      </c>
      <c r="AK20" s="158" t="str">
        <f>IF(LEN($AJ20)=0,"",COUNTIFS(Audit2!$G$15:$G$21,$AJ20,Audit2!$E$15:$E$21,"&lt;&gt;"&amp;""))</f>
        <v/>
      </c>
      <c r="AL20" s="158" t="str">
        <f>IF(LEN($AJ20)=0,"",COUNTIFS(Audit2!$G$42:$G$48,$AJ20,Audit2!$E$42:$E$48,"&lt;&gt;"&amp;""))</f>
        <v/>
      </c>
      <c r="AM20" s="158" t="str">
        <f>IF(LEN($AJ20)=0,"",COUNTIFS(Audit2!$G$69:$G$75,$AJ20,Audit2!$E$69:$E$75,"&lt;&gt;"&amp;""))</f>
        <v/>
      </c>
      <c r="AN20" s="158" t="str">
        <f>IF(LEN($AJ20)=0,"",COUNTIFS(Audit2!$G$96:$G$102,$AJ20,Audit2!$E$96:$E$102,"&lt;&gt;"&amp;""))</f>
        <v/>
      </c>
      <c r="AO20" s="158" t="str">
        <f>IF(LEN($AJ20)=0,"",COUNTIFS(Audit2!$G$123:$G$129,$AJ20,Audit2!$E$123:$E$129,"&lt;&gt;"&amp;""))</f>
        <v/>
      </c>
      <c r="AP20" s="157" t="str">
        <f t="shared" si="5"/>
        <v/>
      </c>
      <c r="AQ20" s="157">
        <f t="array" ref="AQ20">MAX(IF(($T$5:$T$40)=AH20,$S$5:$S$40,0))</f>
        <v>1</v>
      </c>
    </row>
    <row r="21" spans="2:53">
      <c r="H21" s="115" t="s">
        <v>146</v>
      </c>
      <c r="P21" s="157"/>
      <c r="Q21" s="157"/>
      <c r="S21" s="157">
        <f t="shared" si="1"/>
        <v>1</v>
      </c>
      <c r="T21" s="115" t="s">
        <v>114</v>
      </c>
      <c r="U21" s="158" t="str">
        <f>"6. "&amp;Audit6!$E$9&amp;""</f>
        <v>6. Laboratory</v>
      </c>
      <c r="V21" s="158" t="str">
        <f>Audit6!$E$10&amp;""</f>
        <v>Electric capacity measuer station</v>
      </c>
      <c r="W21" s="160">
        <f>Audit6!$C$10</f>
        <v>44896</v>
      </c>
      <c r="X21" s="158" t="str">
        <f>Audit6!$E$12&amp;""</f>
        <v>Hannah Shaw</v>
      </c>
      <c r="Y21" s="115" t="s">
        <v>178</v>
      </c>
      <c r="Z21" s="157">
        <f>COUNT(Audit6!$H$15:$H$21)*maxscore</f>
        <v>0</v>
      </c>
      <c r="AA21" s="158">
        <f>COUNT(Audit6!$H$42:$H$48)*maxscore</f>
        <v>0</v>
      </c>
      <c r="AB21" s="158">
        <f>COUNT(Audit6!$H$69:$H$75)*maxscore</f>
        <v>0</v>
      </c>
      <c r="AC21" s="158">
        <f>COUNT(Audit6!$H$96:$H$102)*maxscore</f>
        <v>0</v>
      </c>
      <c r="AD21" s="158">
        <f>COUNT(Audit6!$H$123:$H$129)*maxscore</f>
        <v>0</v>
      </c>
      <c r="AE21" s="158">
        <f>SUM(Z21:AD21)</f>
        <v>0</v>
      </c>
      <c r="AF21" s="125"/>
      <c r="AG21" s="115">
        <v>1</v>
      </c>
      <c r="AH21" s="115" t="s">
        <v>111</v>
      </c>
      <c r="AI21" s="158" t="str">
        <f>Audit3!$E$9</f>
        <v>Manufacturing</v>
      </c>
      <c r="AJ21" s="158" t="str">
        <f t="shared" si="19"/>
        <v>L1</v>
      </c>
      <c r="AK21" s="158">
        <f>IF(LEN($AJ21)=0,"",COUNTIFS(Audit3!$G$15:$G$21,$AJ21,Audit3!$E$15:$E$21,"&lt;&gt;"&amp;""))</f>
        <v>0</v>
      </c>
      <c r="AL21" s="158">
        <f>IF(LEN($AJ21)=0,"",COUNTIFS(Audit3!$G$42:$G$48,$AJ21,Audit3!$E$42:$E$48,"&lt;&gt;"&amp;""))</f>
        <v>0</v>
      </c>
      <c r="AM21" s="158">
        <f>IF(LEN($AJ21)=0,"",COUNTIFS(Audit3!$G$69:$G$75,$AJ21,Audit3!$E$69:$E$75,"&lt;&gt;"&amp;""))</f>
        <v>0</v>
      </c>
      <c r="AN21" s="158">
        <f>IF(LEN($AJ21)=0,"",COUNTIFS(Audit3!$G$96:$G$102,$AJ21,Audit3!$E$96:$E$102,"&lt;&gt;"&amp;""))</f>
        <v>0</v>
      </c>
      <c r="AO21" s="158">
        <f>IF(LEN($AJ21)=0,"",COUNTIFS(Audit3!$G$123:$G$129,$AJ21,Audit3!$E$123:$E$129,"&lt;&gt;"&amp;""))</f>
        <v>0</v>
      </c>
      <c r="AP21" s="157">
        <f t="shared" si="5"/>
        <v>0</v>
      </c>
      <c r="AQ21" s="157">
        <f t="array" ref="AQ21">MAX(IF(($T$5:$T$40)=AH21,$S$5:$S$40,0))</f>
        <v>1</v>
      </c>
    </row>
    <row r="22" spans="2:53">
      <c r="P22" s="157"/>
      <c r="Q22" s="157"/>
      <c r="S22" s="157">
        <f t="shared" si="1"/>
        <v>1</v>
      </c>
      <c r="T22" s="115" t="s">
        <v>114</v>
      </c>
      <c r="U22" s="158" t="str">
        <f>"6. "&amp;Audit6!$E$9&amp;""</f>
        <v>6. Laboratory</v>
      </c>
      <c r="V22" s="158" t="str">
        <f>Audit6!$E$10&amp;""</f>
        <v>Electric capacity measuer station</v>
      </c>
      <c r="W22" s="160">
        <f>Audit6!$C$10</f>
        <v>44896</v>
      </c>
      <c r="X22" s="158" t="str">
        <f>Audit6!$E$12&amp;""</f>
        <v>Hannah Shaw</v>
      </c>
      <c r="Y22" s="126" t="s">
        <v>102</v>
      </c>
      <c r="Z22" s="161">
        <f>IFERROR(Z20/(Z21),0)</f>
        <v>0</v>
      </c>
      <c r="AA22" s="161">
        <f t="shared" ref="AA22" si="28">IFERROR(AA20/(AA21),0)</f>
        <v>0</v>
      </c>
      <c r="AB22" s="161">
        <f t="shared" ref="AB22" si="29">IFERROR(AB20/(AB21),0)</f>
        <v>0</v>
      </c>
      <c r="AC22" s="161">
        <f t="shared" ref="AC22" si="30">IFERROR(AC20/(AC21),0)</f>
        <v>0</v>
      </c>
      <c r="AD22" s="161">
        <f t="shared" ref="AD22" si="31">IFERROR(AD20/(AD21),0)</f>
        <v>0</v>
      </c>
      <c r="AE22" s="161" t="str">
        <f>IFERROR(ROUND(AE20/(AE21),2),"")</f>
        <v/>
      </c>
      <c r="AF22" s="127"/>
      <c r="AG22" s="115">
        <v>2</v>
      </c>
      <c r="AH22" s="115" t="s">
        <v>111</v>
      </c>
      <c r="AI22" s="158" t="str">
        <f>Audit3!$E$9</f>
        <v>Manufacturing</v>
      </c>
      <c r="AJ22" s="158" t="str">
        <f t="shared" si="19"/>
        <v>L2</v>
      </c>
      <c r="AK22" s="158">
        <f>IF(LEN($AJ22)=0,"",COUNTIFS(Audit3!$G$15:$G$21,$AJ22,Audit3!$E$15:$E$21,"&lt;&gt;"&amp;""))</f>
        <v>0</v>
      </c>
      <c r="AL22" s="158">
        <f>IF(LEN($AJ22)=0,"",COUNTIFS(Audit3!$G$42:$G$48,$AJ22,Audit3!$E$42:$E$48,"&lt;&gt;"&amp;""))</f>
        <v>1</v>
      </c>
      <c r="AM22" s="158">
        <f>IF(LEN($AJ22)=0,"",COUNTIFS(Audit3!$G$69:$G$75,$AJ22,Audit3!$E$69:$E$75,"&lt;&gt;"&amp;""))</f>
        <v>0</v>
      </c>
      <c r="AN22" s="158">
        <f>IF(LEN($AJ22)=0,"",COUNTIFS(Audit3!$G$96:$G$102,$AJ22,Audit3!$E$96:$E$102,"&lt;&gt;"&amp;""))</f>
        <v>0</v>
      </c>
      <c r="AO22" s="158">
        <f>IF(LEN($AJ22)=0,"",COUNTIFS(Audit3!$G$123:$G$129,$AJ22,Audit3!$E$123:$E$129,"&lt;&gt;"&amp;""))</f>
        <v>0</v>
      </c>
      <c r="AP22" s="157">
        <f t="shared" si="5"/>
        <v>1</v>
      </c>
      <c r="AQ22" s="157">
        <f t="array" ref="AQ22">MAX(IF(($T$5:$T$40)=AH22,$S$5:$S$40,0))</f>
        <v>1</v>
      </c>
    </row>
    <row r="23" spans="2:53">
      <c r="P23" s="157"/>
      <c r="Q23" s="157"/>
      <c r="S23" s="157">
        <f t="shared" si="1"/>
        <v>1</v>
      </c>
      <c r="T23" s="115" t="s">
        <v>115</v>
      </c>
      <c r="U23" s="158" t="str">
        <f>"7. "&amp;Audit7!$E$9&amp;""</f>
        <v>7. Classroom</v>
      </c>
      <c r="V23" s="158" t="str">
        <f>Audit7!$E$10&amp;""</f>
        <v>R201a</v>
      </c>
      <c r="W23" s="160">
        <f>Audit7!$C$10</f>
        <v>44835</v>
      </c>
      <c r="X23" s="158" t="str">
        <f>Audit7!$E$12&amp;""</f>
        <v>Hannah Shaw</v>
      </c>
      <c r="Y23" s="126" t="s">
        <v>88</v>
      </c>
      <c r="Z23" s="158">
        <f>SUM(Audit7!$H$15:$H$21)</f>
        <v>0</v>
      </c>
      <c r="AA23" s="158">
        <f>SUM(Audit7!$H$42:$H$48)</f>
        <v>0</v>
      </c>
      <c r="AB23" s="158">
        <f>SUM(Audit7!$H$69:$H$75)</f>
        <v>0</v>
      </c>
      <c r="AC23" s="158">
        <f>SUM(Audit7!$H$96:$H$102)</f>
        <v>0</v>
      </c>
      <c r="AD23" s="158">
        <f>SUM(Audit7!$H$123:$H$129)</f>
        <v>0</v>
      </c>
      <c r="AE23" s="158">
        <f>SUM(Z23:AD23)</f>
        <v>0</v>
      </c>
      <c r="AF23" s="125"/>
      <c r="AG23" s="115">
        <v>3</v>
      </c>
      <c r="AH23" s="115" t="s">
        <v>111</v>
      </c>
      <c r="AI23" s="158" t="str">
        <f>Audit3!$E$9</f>
        <v>Manufacturing</v>
      </c>
      <c r="AJ23" s="158" t="str">
        <f t="shared" si="19"/>
        <v>L3</v>
      </c>
      <c r="AK23" s="158">
        <f>IF(LEN($AJ23)=0,"",COUNTIFS(Audit3!$G$15:$G$21,$AJ23,Audit3!$E$15:$E$21,"&lt;&gt;"&amp;""))</f>
        <v>0</v>
      </c>
      <c r="AL23" s="158">
        <f>IF(LEN($AJ23)=0,"",COUNTIFS(Audit3!$G$42:$G$48,$AJ23,Audit3!$E$42:$E$48,"&lt;&gt;"&amp;""))</f>
        <v>0</v>
      </c>
      <c r="AM23" s="158">
        <f>IF(LEN($AJ23)=0,"",COUNTIFS(Audit3!$G$69:$G$75,$AJ23,Audit3!$E$69:$E$75,"&lt;&gt;"&amp;""))</f>
        <v>0</v>
      </c>
      <c r="AN23" s="158">
        <f>IF(LEN($AJ23)=0,"",COUNTIFS(Audit3!$G$96:$G$102,$AJ23,Audit3!$E$96:$E$102,"&lt;&gt;"&amp;""))</f>
        <v>0</v>
      </c>
      <c r="AO23" s="158">
        <f>IF(LEN($AJ23)=0,"",COUNTIFS(Audit3!$G$123:$G$129,$AJ23,Audit3!$E$123:$E$129,"&lt;&gt;"&amp;""))</f>
        <v>0</v>
      </c>
      <c r="AP23" s="157">
        <f t="shared" si="5"/>
        <v>0</v>
      </c>
      <c r="AQ23" s="157">
        <f t="array" ref="AQ23">MAX(IF(($T$5:$T$40)=AH23,$S$5:$S$40,0))</f>
        <v>1</v>
      </c>
    </row>
    <row r="24" spans="2:53">
      <c r="P24" s="157"/>
      <c r="Q24" s="157"/>
      <c r="S24" s="157">
        <f t="shared" si="1"/>
        <v>1</v>
      </c>
      <c r="T24" s="115" t="s">
        <v>115</v>
      </c>
      <c r="U24" s="158" t="str">
        <f>"7. "&amp;Audit7!$E$9&amp;""</f>
        <v>7. Classroom</v>
      </c>
      <c r="V24" s="158" t="str">
        <f>Audit7!$E$10&amp;""</f>
        <v>R201a</v>
      </c>
      <c r="W24" s="160">
        <f>Audit7!$C$10</f>
        <v>44835</v>
      </c>
      <c r="X24" s="158" t="str">
        <f>Audit7!$E$12&amp;""</f>
        <v>Hannah Shaw</v>
      </c>
      <c r="Y24" s="115" t="s">
        <v>178</v>
      </c>
      <c r="Z24" s="157">
        <f>COUNT(Audit7!$H$15:$H$21)*maxscore</f>
        <v>0</v>
      </c>
      <c r="AA24" s="158">
        <f>COUNT(Audit7!$H$42:$H$48)*maxscore</f>
        <v>0</v>
      </c>
      <c r="AB24" s="158">
        <f>COUNT(Audit7!$H$69:$H$75)*maxscore</f>
        <v>0</v>
      </c>
      <c r="AC24" s="158">
        <f>COUNT(Audit7!$H$96:$H$102)*maxscore</f>
        <v>0</v>
      </c>
      <c r="AD24" s="158">
        <f>COUNT(Audit7!$H$123:$H$129)*maxscore</f>
        <v>0</v>
      </c>
      <c r="AE24" s="158">
        <f>SUM(Z24:AD24)</f>
        <v>0</v>
      </c>
      <c r="AF24" s="125"/>
      <c r="AG24" s="115">
        <v>4</v>
      </c>
      <c r="AH24" s="115" t="s">
        <v>111</v>
      </c>
      <c r="AI24" s="158" t="str">
        <f>Audit3!$E$9</f>
        <v>Manufacturing</v>
      </c>
      <c r="AJ24" s="158" t="str">
        <f t="shared" si="19"/>
        <v>L4</v>
      </c>
      <c r="AK24" s="158">
        <f>IF(LEN($AJ24)=0,"",COUNTIFS(Audit3!$G$15:$G$21,$AJ24,Audit3!$E$15:$E$21,"&lt;&gt;"&amp;""))</f>
        <v>2</v>
      </c>
      <c r="AL24" s="158">
        <f>IF(LEN($AJ24)=0,"",COUNTIFS(Audit3!$G$42:$G$48,$AJ24,Audit3!$E$42:$E$48,"&lt;&gt;"&amp;""))</f>
        <v>1</v>
      </c>
      <c r="AM24" s="158">
        <f>IF(LEN($AJ24)=0,"",COUNTIFS(Audit3!$G$69:$G$75,$AJ24,Audit3!$E$69:$E$75,"&lt;&gt;"&amp;""))</f>
        <v>3</v>
      </c>
      <c r="AN24" s="158">
        <f>IF(LEN($AJ24)=0,"",COUNTIFS(Audit3!$G$96:$G$102,$AJ24,Audit3!$E$96:$E$102,"&lt;&gt;"&amp;""))</f>
        <v>2</v>
      </c>
      <c r="AO24" s="158">
        <f>IF(LEN($AJ24)=0,"",COUNTIFS(Audit3!$G$123:$G$129,$AJ24,Audit3!$E$123:$E$129,"&lt;&gt;"&amp;""))</f>
        <v>1</v>
      </c>
      <c r="AP24" s="157">
        <f t="shared" si="5"/>
        <v>9</v>
      </c>
      <c r="AQ24" s="157">
        <f t="array" ref="AQ24">MAX(IF(($T$5:$T$40)=AH24,$S$5:$S$40,0))</f>
        <v>1</v>
      </c>
    </row>
    <row r="25" spans="2:53">
      <c r="P25" s="157"/>
      <c r="Q25" s="157"/>
      <c r="S25" s="157">
        <f t="shared" si="1"/>
        <v>1</v>
      </c>
      <c r="T25" s="115" t="s">
        <v>115</v>
      </c>
      <c r="U25" s="158" t="str">
        <f>"7. "&amp;Audit7!$E$9&amp;""</f>
        <v>7. Classroom</v>
      </c>
      <c r="V25" s="158" t="str">
        <f>Audit7!$E$10&amp;""</f>
        <v>R201a</v>
      </c>
      <c r="W25" s="160">
        <f>Audit7!$C$10</f>
        <v>44835</v>
      </c>
      <c r="X25" s="158" t="str">
        <f>Audit7!$E$12&amp;""</f>
        <v>Hannah Shaw</v>
      </c>
      <c r="Y25" s="126" t="s">
        <v>102</v>
      </c>
      <c r="Z25" s="161">
        <f>IFERROR(Z23/(Z24),0)</f>
        <v>0</v>
      </c>
      <c r="AA25" s="161">
        <f t="shared" ref="AA25" si="32">IFERROR(AA23/(AA24),0)</f>
        <v>0</v>
      </c>
      <c r="AB25" s="161">
        <f t="shared" ref="AB25" si="33">IFERROR(AB23/(AB24),0)</f>
        <v>0</v>
      </c>
      <c r="AC25" s="161">
        <f t="shared" ref="AC25" si="34">IFERROR(AC23/(AC24),0)</f>
        <v>0</v>
      </c>
      <c r="AD25" s="161">
        <f t="shared" ref="AD25" si="35">IFERROR(AD23/(AD24),0)</f>
        <v>0</v>
      </c>
      <c r="AE25" s="161" t="str">
        <f>IFERROR(ROUND(AE23/(AE24),2),"")</f>
        <v/>
      </c>
      <c r="AF25" s="127"/>
      <c r="AG25" s="115">
        <v>5</v>
      </c>
      <c r="AH25" s="115" t="s">
        <v>111</v>
      </c>
      <c r="AI25" s="158" t="str">
        <f>Audit3!$E$9</f>
        <v>Manufacturing</v>
      </c>
      <c r="AJ25" s="158" t="str">
        <f t="shared" si="19"/>
        <v>L5</v>
      </c>
      <c r="AK25" s="158">
        <f>IF(LEN($AJ25)=0,"",COUNTIFS(Audit3!$G$15:$G$21,$AJ25,Audit3!$E$15:$E$21,"&lt;&gt;"&amp;""))</f>
        <v>0</v>
      </c>
      <c r="AL25" s="158">
        <f>IF(LEN($AJ25)=0,"",COUNTIFS(Audit3!$G$42:$G$48,$AJ25,Audit3!$E$42:$E$48,"&lt;&gt;"&amp;""))</f>
        <v>1</v>
      </c>
      <c r="AM25" s="158">
        <f>IF(LEN($AJ25)=0,"",COUNTIFS(Audit3!$G$69:$G$75,$AJ25,Audit3!$E$69:$E$75,"&lt;&gt;"&amp;""))</f>
        <v>1</v>
      </c>
      <c r="AN25" s="158">
        <f>IF(LEN($AJ25)=0,"",COUNTIFS(Audit3!$G$96:$G$102,$AJ25,Audit3!$E$96:$E$102,"&lt;&gt;"&amp;""))</f>
        <v>1</v>
      </c>
      <c r="AO25" s="158">
        <f>IF(LEN($AJ25)=0,"",COUNTIFS(Audit3!$G$123:$G$129,$AJ25,Audit3!$E$123:$E$129,"&lt;&gt;"&amp;""))</f>
        <v>1</v>
      </c>
      <c r="AP25" s="157">
        <f t="shared" si="5"/>
        <v>4</v>
      </c>
      <c r="AQ25" s="157">
        <f t="array" ref="AQ25">MAX(IF(($T$5:$T$40)=AH25,$S$5:$S$40,0))</f>
        <v>1</v>
      </c>
    </row>
    <row r="26" spans="2:53">
      <c r="P26" s="157"/>
      <c r="Q26" s="157"/>
      <c r="S26" s="157">
        <f t="shared" si="1"/>
        <v>1</v>
      </c>
      <c r="T26" s="115" t="s">
        <v>116</v>
      </c>
      <c r="U26" s="158" t="str">
        <f>"8. " &amp;Audit8!$E$9&amp;""</f>
        <v>8. Office</v>
      </c>
      <c r="V26" s="158" t="str">
        <f>Audit8!$E$10&amp;""</f>
        <v>Electric capacity measuer station</v>
      </c>
      <c r="W26" s="160">
        <f>Audit8!$C$10</f>
        <v>44805</v>
      </c>
      <c r="X26" s="158" t="str">
        <f>Audit8!$E$12&amp;""</f>
        <v>Hannah Shaw</v>
      </c>
      <c r="Y26" s="126" t="s">
        <v>88</v>
      </c>
      <c r="Z26" s="158">
        <f>SUM(Audit8!$H$15:$H$21)</f>
        <v>0</v>
      </c>
      <c r="AA26" s="158">
        <f>SUM(Audit8!$H$42:$H$48)</f>
        <v>0</v>
      </c>
      <c r="AB26" s="158">
        <f>SUM(Audit8!$H$69:$H$75)</f>
        <v>0</v>
      </c>
      <c r="AC26" s="158">
        <f>SUM(Audit8!$H$96:$H$102)</f>
        <v>0</v>
      </c>
      <c r="AD26" s="158">
        <f>SUM(Audit8!$H$123:$H$129)</f>
        <v>0</v>
      </c>
      <c r="AE26" s="158">
        <f>SUM(Z26:AD26)</f>
        <v>0</v>
      </c>
      <c r="AF26" s="125"/>
      <c r="AG26" s="115">
        <v>6</v>
      </c>
      <c r="AH26" s="115" t="s">
        <v>111</v>
      </c>
      <c r="AI26" s="158" t="str">
        <f>Audit3!$E$9</f>
        <v>Manufacturing</v>
      </c>
      <c r="AJ26" s="158" t="str">
        <f t="shared" si="19"/>
        <v>Yes</v>
      </c>
      <c r="AK26" s="158">
        <f>IF(LEN($AJ26)=0,"",COUNTIFS(Audit3!$G$15:$G$21,$AJ26,Audit3!$E$15:$E$21,"&lt;&gt;"&amp;""))</f>
        <v>3</v>
      </c>
      <c r="AL26" s="158">
        <f>IF(LEN($AJ26)=0,"",COUNTIFS(Audit3!$G$42:$G$48,$AJ26,Audit3!$E$42:$E$48,"&lt;&gt;"&amp;""))</f>
        <v>3</v>
      </c>
      <c r="AM26" s="158">
        <f>IF(LEN($AJ26)=0,"",COUNTIFS(Audit3!$G$69:$G$75,$AJ26,Audit3!$E$69:$E$75,"&lt;&gt;"&amp;""))</f>
        <v>1</v>
      </c>
      <c r="AN26" s="158">
        <f>IF(LEN($AJ26)=0,"",COUNTIFS(Audit3!$G$96:$G$102,$AJ26,Audit3!$E$96:$E$102,"&lt;&gt;"&amp;""))</f>
        <v>1</v>
      </c>
      <c r="AO26" s="158">
        <f>IF(LEN($AJ26)=0,"",COUNTIFS(Audit3!$G$123:$G$129,$AJ26,Audit3!$E$123:$E$129,"&lt;&gt;"&amp;""))</f>
        <v>1</v>
      </c>
      <c r="AP26" s="157">
        <f t="shared" si="5"/>
        <v>9</v>
      </c>
      <c r="AQ26" s="157">
        <f t="array" ref="AQ26">MAX(IF(($T$5:$T$40)=AH26,$S$5:$S$40,0))</f>
        <v>1</v>
      </c>
    </row>
    <row r="27" spans="2:53">
      <c r="P27" s="157"/>
      <c r="Q27" s="157"/>
      <c r="S27" s="157">
        <f t="shared" si="1"/>
        <v>1</v>
      </c>
      <c r="T27" s="115" t="s">
        <v>116</v>
      </c>
      <c r="U27" s="158" t="str">
        <f>"8. " &amp;Audit8!$E$9&amp;""</f>
        <v>8. Office</v>
      </c>
      <c r="V27" s="158" t="str">
        <f>Audit8!$E$10&amp;""</f>
        <v>Electric capacity measuer station</v>
      </c>
      <c r="W27" s="160">
        <f>Audit8!$C$10</f>
        <v>44805</v>
      </c>
      <c r="X27" s="158" t="str">
        <f>Audit8!$E$12&amp;""</f>
        <v>Hannah Shaw</v>
      </c>
      <c r="Y27" s="115" t="s">
        <v>178</v>
      </c>
      <c r="Z27" s="157">
        <f>COUNT(Audit8!$H$15:$H$21)*maxscore</f>
        <v>0</v>
      </c>
      <c r="AA27" s="158">
        <f>COUNT(Audit8!$H$42:$H$48)*maxscore</f>
        <v>0</v>
      </c>
      <c r="AB27" s="158">
        <f>COUNT(Audit8!$H$69:$H$75)*maxscore</f>
        <v>0</v>
      </c>
      <c r="AC27" s="158">
        <f>COUNT(Audit8!$H$96:$H$102)*maxscore</f>
        <v>0</v>
      </c>
      <c r="AD27" s="158">
        <f>COUNT(Audit8!$H$123:$H$129)*maxscore</f>
        <v>0</v>
      </c>
      <c r="AE27" s="158">
        <f>SUM(Z27:AD27)</f>
        <v>0</v>
      </c>
      <c r="AF27" s="125"/>
      <c r="AG27" s="115">
        <v>7</v>
      </c>
      <c r="AH27" s="115" t="s">
        <v>111</v>
      </c>
      <c r="AI27" s="158" t="str">
        <f>Audit3!$E$9</f>
        <v>Manufacturing</v>
      </c>
      <c r="AJ27" s="158" t="str">
        <f t="shared" si="19"/>
        <v>No</v>
      </c>
      <c r="AK27" s="158">
        <f>IF(LEN($AJ27)=0,"",COUNTIFS(Audit3!$G$15:$G$21,$AJ27,Audit3!$E$15:$E$21,"&lt;&gt;"&amp;""))</f>
        <v>0</v>
      </c>
      <c r="AL27" s="158">
        <f>IF(LEN($AJ27)=0,"",COUNTIFS(Audit3!$G$42:$G$48,$AJ27,Audit3!$E$42:$E$48,"&lt;&gt;"&amp;""))</f>
        <v>0</v>
      </c>
      <c r="AM27" s="158">
        <f>IF(LEN($AJ27)=0,"",COUNTIFS(Audit3!$G$69:$G$75,$AJ27,Audit3!$E$69:$E$75,"&lt;&gt;"&amp;""))</f>
        <v>0</v>
      </c>
      <c r="AN27" s="158">
        <f>IF(LEN($AJ27)=0,"",COUNTIFS(Audit3!$G$96:$G$102,$AJ27,Audit3!$E$96:$E$102,"&lt;&gt;"&amp;""))</f>
        <v>0</v>
      </c>
      <c r="AO27" s="158">
        <f>IF(LEN($AJ27)=0,"",COUNTIFS(Audit3!$G$123:$G$129,$AJ27,Audit3!$E$123:$E$129,"&lt;&gt;"&amp;""))</f>
        <v>0</v>
      </c>
      <c r="AP27" s="157">
        <f t="shared" si="5"/>
        <v>0</v>
      </c>
      <c r="AQ27" s="157">
        <f t="array" ref="AQ27">MAX(IF(($T$5:$T$40)=AH27,$S$5:$S$40,0))</f>
        <v>1</v>
      </c>
    </row>
    <row r="28" spans="2:53">
      <c r="P28" s="157"/>
      <c r="Q28" s="157"/>
      <c r="S28" s="157">
        <f t="shared" si="1"/>
        <v>1</v>
      </c>
      <c r="T28" s="115" t="s">
        <v>116</v>
      </c>
      <c r="U28" s="158" t="str">
        <f>"8. " &amp;Audit8!$E$9&amp;""</f>
        <v>8. Office</v>
      </c>
      <c r="V28" s="158" t="str">
        <f>Audit8!$E$10&amp;""</f>
        <v>Electric capacity measuer station</v>
      </c>
      <c r="W28" s="160">
        <f>Audit8!$C$10</f>
        <v>44805</v>
      </c>
      <c r="X28" s="158" t="str">
        <f>Audit8!$E$12&amp;""</f>
        <v>Hannah Shaw</v>
      </c>
      <c r="Y28" s="126" t="s">
        <v>102</v>
      </c>
      <c r="Z28" s="161">
        <f>IFERROR(Z26/(Z27),0)</f>
        <v>0</v>
      </c>
      <c r="AA28" s="161">
        <f t="shared" ref="AA28" si="36">IFERROR(AA26/(AA27),0)</f>
        <v>0</v>
      </c>
      <c r="AB28" s="161">
        <f t="shared" ref="AB28" si="37">IFERROR(AB26/(AB27),0)</f>
        <v>0</v>
      </c>
      <c r="AC28" s="161">
        <f t="shared" ref="AC28" si="38">IFERROR(AC26/(AC27),0)</f>
        <v>0</v>
      </c>
      <c r="AD28" s="161">
        <f t="shared" ref="AD28" si="39">IFERROR(AD26/(AD27),0)</f>
        <v>0</v>
      </c>
      <c r="AE28" s="161" t="str">
        <f>IFERROR(ROUND(AE26/(AE27),2),"")</f>
        <v/>
      </c>
      <c r="AF28" s="127"/>
      <c r="AG28" s="115">
        <v>8</v>
      </c>
      <c r="AH28" s="115" t="s">
        <v>111</v>
      </c>
      <c r="AI28" s="158" t="str">
        <f>Audit3!$E$9</f>
        <v>Manufacturing</v>
      </c>
      <c r="AJ28" s="158" t="str">
        <f t="shared" si="19"/>
        <v/>
      </c>
      <c r="AK28" s="158" t="str">
        <f>IF(LEN($AJ28)=0,"",COUNTIFS(Audit3!$G$15:$G$21,$AJ28,Audit3!$E$15:$E$21,"&lt;&gt;"&amp;""))</f>
        <v/>
      </c>
      <c r="AL28" s="158" t="str">
        <f>IF(LEN($AJ28)=0,"",COUNTIFS(Audit3!$G$42:$G$48,$AJ28,Audit3!$E$42:$E$48,"&lt;&gt;"&amp;""))</f>
        <v/>
      </c>
      <c r="AM28" s="158" t="str">
        <f>IF(LEN($AJ28)=0,"",COUNTIFS(Audit3!$G$69:$G$75,$AJ28,Audit3!$E$69:$E$75,"&lt;&gt;"&amp;""))</f>
        <v/>
      </c>
      <c r="AN28" s="158" t="str">
        <f>IF(LEN($AJ28)=0,"",COUNTIFS(Audit3!$G$96:$G$102,$AJ28,Audit3!$E$96:$E$102,"&lt;&gt;"&amp;""))</f>
        <v/>
      </c>
      <c r="AO28" s="158" t="str">
        <f>IF(LEN($AJ28)=0,"",COUNTIFS(Audit3!$G$123:$G$129,$AJ28,Audit3!$E$123:$E$129,"&lt;&gt;"&amp;""))</f>
        <v/>
      </c>
      <c r="AP28" s="157" t="str">
        <f t="shared" si="5"/>
        <v/>
      </c>
      <c r="AQ28" s="157">
        <f t="array" ref="AQ28">MAX(IF(($T$5:$T$40)=AH28,$S$5:$S$40,0))</f>
        <v>1</v>
      </c>
    </row>
    <row r="29" spans="2:53">
      <c r="P29" s="157"/>
      <c r="Q29" s="157"/>
      <c r="S29" s="157">
        <f t="shared" si="1"/>
        <v>1</v>
      </c>
      <c r="T29" s="115" t="s">
        <v>117</v>
      </c>
      <c r="U29" s="158" t="str">
        <f>"9. " &amp;Audit9!$E$9&amp;""</f>
        <v>9. IT Project</v>
      </c>
      <c r="V29" s="158" t="str">
        <f>Audit9!$E$10&amp;""</f>
        <v>S01</v>
      </c>
      <c r="W29" s="160">
        <f>Audit9!$C$10</f>
        <v>44819</v>
      </c>
      <c r="X29" s="158" t="str">
        <f>Audit9!$E$12&amp;""</f>
        <v/>
      </c>
      <c r="Y29" s="126" t="s">
        <v>88</v>
      </c>
      <c r="Z29" s="158">
        <f>SUM(Audit9!$H$15:$H$21)</f>
        <v>0</v>
      </c>
      <c r="AA29" s="158">
        <f>SUM(Audit9!$H$42:$H$48)</f>
        <v>0</v>
      </c>
      <c r="AB29" s="158">
        <f>SUM(Audit9!$H$69:$H$75)</f>
        <v>0</v>
      </c>
      <c r="AC29" s="158">
        <f>SUM(Audit9!$H$96:$H$102)</f>
        <v>0</v>
      </c>
      <c r="AD29" s="158">
        <f>SUM(Audit9!$H$123:$H$129)</f>
        <v>0</v>
      </c>
      <c r="AE29" s="158">
        <f>SUM(Z29:AD29)</f>
        <v>0</v>
      </c>
      <c r="AF29" s="125"/>
      <c r="AG29" s="115">
        <v>1</v>
      </c>
      <c r="AH29" s="115" t="s">
        <v>112</v>
      </c>
      <c r="AI29" s="158" t="str">
        <f>Audit4!$E$9</f>
        <v>Manufacturing</v>
      </c>
      <c r="AJ29" s="158" t="str">
        <f t="shared" si="19"/>
        <v>L1</v>
      </c>
      <c r="AK29" s="158">
        <f>IF(LEN($AJ29)=0,"",COUNTIFS(Audit4!$G$15:$G$21,$AJ29,Audit4!$E$15:$E$21,"&lt;&gt;"&amp;""))</f>
        <v>2</v>
      </c>
      <c r="AL29" s="158">
        <f>IF(LEN($AJ29)=0,"",COUNTIFS(Audit4!$G$42:$G$48,$AJ29,Audit4!$E$42:$E$48,"&lt;&gt;"&amp;""))</f>
        <v>0</v>
      </c>
      <c r="AM29" s="158">
        <f>IF(LEN($AJ29)=0,"",COUNTIFS(Audit4!$G$69:$G$75,$AJ29,Audit4!$E$69:$E$75,"&lt;&gt;"&amp;""))</f>
        <v>0</v>
      </c>
      <c r="AN29" s="158">
        <f>IF(LEN($AJ29)=0,"",COUNTIFS(Audit4!$G$96:$G$102,$AJ29,Audit4!$E$96:$E$102,"&lt;&gt;"&amp;""))</f>
        <v>0</v>
      </c>
      <c r="AO29" s="158">
        <f>IF(LEN($AJ29)=0,"",COUNTIFS(Audit4!$G$123:$G$129,$AJ29,Audit4!$E$123:$E$129,"&lt;&gt;"&amp;""))</f>
        <v>0</v>
      </c>
      <c r="AP29" s="157">
        <f t="shared" si="5"/>
        <v>2</v>
      </c>
      <c r="AQ29" s="157">
        <f t="array" ref="AQ29">MAX(IF(($T$5:$T$40)=AH29,$S$5:$S$40,0))</f>
        <v>1</v>
      </c>
    </row>
    <row r="30" spans="2:53">
      <c r="P30" s="157"/>
      <c r="Q30" s="157"/>
      <c r="S30" s="157">
        <f t="shared" si="1"/>
        <v>1</v>
      </c>
      <c r="T30" s="115" t="s">
        <v>117</v>
      </c>
      <c r="U30" s="158" t="str">
        <f>"9. " &amp;Audit9!$E$9&amp;""</f>
        <v>9. IT Project</v>
      </c>
      <c r="V30" s="158" t="str">
        <f>Audit9!$E$10&amp;""</f>
        <v>S01</v>
      </c>
      <c r="W30" s="160">
        <f>Audit9!$C$10</f>
        <v>44819</v>
      </c>
      <c r="X30" s="158" t="str">
        <f>Audit9!$E$12&amp;""</f>
        <v/>
      </c>
      <c r="Y30" s="115" t="s">
        <v>178</v>
      </c>
      <c r="Z30" s="157">
        <f>COUNT(Audit9!$H$15:$H$21)*maxscore</f>
        <v>0</v>
      </c>
      <c r="AA30" s="158">
        <f>COUNT(Audit9!$H$42:$H$48)*maxscore</f>
        <v>0</v>
      </c>
      <c r="AB30" s="158">
        <f>COUNT(Audit9!$H$69:$H$75)*maxscore</f>
        <v>0</v>
      </c>
      <c r="AC30" s="158">
        <f>COUNT(Audit9!$H$96:$H$102)*maxscore</f>
        <v>0</v>
      </c>
      <c r="AD30" s="158">
        <f>COUNT(Audit9!$H$123:$H$129)*maxscore</f>
        <v>0</v>
      </c>
      <c r="AE30" s="158">
        <f>SUM(Z30:AD30)</f>
        <v>0</v>
      </c>
      <c r="AF30" s="125"/>
      <c r="AG30" s="115">
        <v>2</v>
      </c>
      <c r="AH30" s="115" t="s">
        <v>112</v>
      </c>
      <c r="AI30" s="158" t="str">
        <f>Audit4!$E$9</f>
        <v>Manufacturing</v>
      </c>
      <c r="AJ30" s="158" t="str">
        <f t="shared" si="19"/>
        <v>L2</v>
      </c>
      <c r="AK30" s="158">
        <f>IF(LEN($AJ30)=0,"",COUNTIFS(Audit4!$G$15:$G$21,$AJ30,Audit4!$E$15:$E$21,"&lt;&gt;"&amp;""))</f>
        <v>0</v>
      </c>
      <c r="AL30" s="158">
        <f>IF(LEN($AJ30)=0,"",COUNTIFS(Audit4!$G$42:$G$48,$AJ30,Audit4!$E$42:$E$48,"&lt;&gt;"&amp;""))</f>
        <v>1</v>
      </c>
      <c r="AM30" s="158">
        <f>IF(LEN($AJ30)=0,"",COUNTIFS(Audit4!$G$69:$G$75,$AJ30,Audit4!$E$69:$E$75,"&lt;&gt;"&amp;""))</f>
        <v>2</v>
      </c>
      <c r="AN30" s="158">
        <f>IF(LEN($AJ30)=0,"",COUNTIFS(Audit4!$G$96:$G$102,$AJ30,Audit4!$E$96:$E$102,"&lt;&gt;"&amp;""))</f>
        <v>0</v>
      </c>
      <c r="AO30" s="158">
        <f>IF(LEN($AJ30)=0,"",COUNTIFS(Audit4!$G$123:$G$129,$AJ30,Audit4!$E$123:$E$129,"&lt;&gt;"&amp;""))</f>
        <v>2</v>
      </c>
      <c r="AP30" s="157">
        <f t="shared" si="5"/>
        <v>5</v>
      </c>
      <c r="AQ30" s="157">
        <f t="array" ref="AQ30">MAX(IF(($T$5:$T$40)=AH30,$S$5:$S$40,0))</f>
        <v>1</v>
      </c>
    </row>
    <row r="31" spans="2:53">
      <c r="P31" s="157"/>
      <c r="Q31" s="157"/>
      <c r="S31" s="157">
        <f t="shared" si="1"/>
        <v>1</v>
      </c>
      <c r="T31" s="115" t="s">
        <v>117</v>
      </c>
      <c r="U31" s="158" t="str">
        <f>"9. " &amp;Audit9!$E$9&amp;""</f>
        <v>9. IT Project</v>
      </c>
      <c r="V31" s="158" t="str">
        <f>Audit9!$E$10&amp;""</f>
        <v>S01</v>
      </c>
      <c r="W31" s="160">
        <f>Audit9!$C$10</f>
        <v>44819</v>
      </c>
      <c r="X31" s="158" t="str">
        <f>Audit9!$E$12&amp;""</f>
        <v/>
      </c>
      <c r="Y31" s="126" t="s">
        <v>102</v>
      </c>
      <c r="Z31" s="161">
        <f>IFERROR(Z29/(Z30),0)</f>
        <v>0</v>
      </c>
      <c r="AA31" s="161">
        <f t="shared" ref="AA31" si="40">IFERROR(AA29/(AA30),0)</f>
        <v>0</v>
      </c>
      <c r="AB31" s="161">
        <f t="shared" ref="AB31" si="41">IFERROR(AB29/(AB30),0)</f>
        <v>0</v>
      </c>
      <c r="AC31" s="161">
        <f t="shared" ref="AC31" si="42">IFERROR(AC29/(AC30),0)</f>
        <v>0</v>
      </c>
      <c r="AD31" s="161">
        <f t="shared" ref="AD31" si="43">IFERROR(AD29/(AD30),0)</f>
        <v>0</v>
      </c>
      <c r="AE31" s="161" t="str">
        <f>IFERROR(ROUND(AE29/(AE30),2),"")</f>
        <v/>
      </c>
      <c r="AF31" s="127"/>
      <c r="AG31" s="115">
        <v>3</v>
      </c>
      <c r="AH31" s="115" t="s">
        <v>112</v>
      </c>
      <c r="AI31" s="158" t="str">
        <f>Audit4!$E$9</f>
        <v>Manufacturing</v>
      </c>
      <c r="AJ31" s="158" t="str">
        <f t="shared" si="19"/>
        <v>L3</v>
      </c>
      <c r="AK31" s="158">
        <f>IF(LEN($AJ31)=0,"",COUNTIFS(Audit4!$G$15:$G$21,$AJ31,Audit4!$E$15:$E$21,"&lt;&gt;"&amp;""))</f>
        <v>1</v>
      </c>
      <c r="AL31" s="158">
        <f>IF(LEN($AJ31)=0,"",COUNTIFS(Audit4!$G$42:$G$48,$AJ31,Audit4!$E$42:$E$48,"&lt;&gt;"&amp;""))</f>
        <v>1</v>
      </c>
      <c r="AM31" s="158">
        <f>IF(LEN($AJ31)=0,"",COUNTIFS(Audit4!$G$69:$G$75,$AJ31,Audit4!$E$69:$E$75,"&lt;&gt;"&amp;""))</f>
        <v>0</v>
      </c>
      <c r="AN31" s="158">
        <f>IF(LEN($AJ31)=0,"",COUNTIFS(Audit4!$G$96:$G$102,$AJ31,Audit4!$E$96:$E$102,"&lt;&gt;"&amp;""))</f>
        <v>1</v>
      </c>
      <c r="AO31" s="158">
        <f>IF(LEN($AJ31)=0,"",COUNTIFS(Audit4!$G$123:$G$129,$AJ31,Audit4!$E$123:$E$129,"&lt;&gt;"&amp;""))</f>
        <v>1</v>
      </c>
      <c r="AP31" s="157">
        <f t="shared" si="5"/>
        <v>4</v>
      </c>
      <c r="AQ31" s="157">
        <f t="array" ref="AQ31">MAX(IF(($T$5:$T$40)=AH31,$S$5:$S$40,0))</f>
        <v>1</v>
      </c>
    </row>
    <row r="32" spans="2:53">
      <c r="P32" s="157"/>
      <c r="Q32" s="157"/>
      <c r="S32" s="157">
        <f t="shared" si="1"/>
        <v>0</v>
      </c>
      <c r="T32" s="115" t="s">
        <v>118</v>
      </c>
      <c r="U32" s="158" t="str">
        <f>"10. "&amp;Audit10!$E$9&amp;""</f>
        <v xml:space="preserve">10. </v>
      </c>
      <c r="V32" s="158" t="str">
        <f>Audit10!$E$10&amp;""</f>
        <v/>
      </c>
      <c r="W32" s="160">
        <f>Audit10!$C$10</f>
        <v>0</v>
      </c>
      <c r="X32" s="158" t="str">
        <f>Audit10!$E$12&amp;""</f>
        <v/>
      </c>
      <c r="Y32" s="126" t="s">
        <v>88</v>
      </c>
      <c r="Z32" s="158">
        <f>SUM(Audit10!$H$15:$H$21)</f>
        <v>0</v>
      </c>
      <c r="AA32" s="158">
        <f>SUM(Audit10!$H$42:$H$48)</f>
        <v>0</v>
      </c>
      <c r="AB32" s="158">
        <f>SUM(Audit10!$H$69:$H$75)</f>
        <v>0</v>
      </c>
      <c r="AC32" s="158">
        <f>SUM(Audit10!$H$96:$H$102)</f>
        <v>0</v>
      </c>
      <c r="AD32" s="158">
        <f>SUM(Audit10!$H$123:$H$129)</f>
        <v>0</v>
      </c>
      <c r="AE32" s="158">
        <f>SUM(Z32:AD32)</f>
        <v>0</v>
      </c>
      <c r="AF32" s="125"/>
      <c r="AG32" s="115">
        <v>4</v>
      </c>
      <c r="AH32" s="115" t="s">
        <v>112</v>
      </c>
      <c r="AI32" s="158" t="str">
        <f>Audit4!$E$9</f>
        <v>Manufacturing</v>
      </c>
      <c r="AJ32" s="158" t="str">
        <f t="shared" si="19"/>
        <v>L4</v>
      </c>
      <c r="AK32" s="158">
        <f>IF(LEN($AJ32)=0,"",COUNTIFS(Audit4!$G$15:$G$21,$AJ32,Audit4!$E$15:$E$21,"&lt;&gt;"&amp;""))</f>
        <v>1</v>
      </c>
      <c r="AL32" s="158">
        <f>IF(LEN($AJ32)=0,"",COUNTIFS(Audit4!$G$42:$G$48,$AJ32,Audit4!$E$42:$E$48,"&lt;&gt;"&amp;""))</f>
        <v>0</v>
      </c>
      <c r="AM32" s="158">
        <f>IF(LEN($AJ32)=0,"",COUNTIFS(Audit4!$G$69:$G$75,$AJ32,Audit4!$E$69:$E$75,"&lt;&gt;"&amp;""))</f>
        <v>2</v>
      </c>
      <c r="AN32" s="158">
        <f>IF(LEN($AJ32)=0,"",COUNTIFS(Audit4!$G$96:$G$102,$AJ32,Audit4!$E$96:$E$102,"&lt;&gt;"&amp;""))</f>
        <v>1</v>
      </c>
      <c r="AO32" s="158">
        <f>IF(LEN($AJ32)=0,"",COUNTIFS(Audit4!$G$123:$G$129,$AJ32,Audit4!$E$123:$E$129,"&lt;&gt;"&amp;""))</f>
        <v>0</v>
      </c>
      <c r="AP32" s="157">
        <f t="shared" si="5"/>
        <v>4</v>
      </c>
      <c r="AQ32" s="157">
        <f t="array" ref="AQ32">MAX(IF(($T$5:$T$40)=AH32,$S$5:$S$40,0))</f>
        <v>1</v>
      </c>
    </row>
    <row r="33" spans="16:43">
      <c r="P33" s="157"/>
      <c r="Q33" s="157"/>
      <c r="S33" s="157">
        <f t="shared" si="1"/>
        <v>0</v>
      </c>
      <c r="T33" s="115" t="s">
        <v>118</v>
      </c>
      <c r="U33" s="158" t="str">
        <f>"10. "&amp;Audit10!$E$9&amp;""</f>
        <v xml:space="preserve">10. </v>
      </c>
      <c r="V33" s="158" t="str">
        <f>Audit10!$E$10&amp;""</f>
        <v/>
      </c>
      <c r="W33" s="160">
        <f>Audit10!$C$10</f>
        <v>0</v>
      </c>
      <c r="X33" s="158" t="str">
        <f>Audit10!$E$12&amp;""</f>
        <v/>
      </c>
      <c r="Y33" s="115" t="s">
        <v>178</v>
      </c>
      <c r="Z33" s="157">
        <f>COUNT(Audit10!$H$15:$H$21)*maxscore</f>
        <v>0</v>
      </c>
      <c r="AA33" s="158">
        <f>COUNT(Audit10!$H$42:$H$48)*maxscore</f>
        <v>0</v>
      </c>
      <c r="AB33" s="158">
        <f>COUNT(Audit10!$H$69:$H$75)*maxscore</f>
        <v>0</v>
      </c>
      <c r="AC33" s="158">
        <f>COUNT(Audit10!$H$96:$H$102)*maxscore</f>
        <v>0</v>
      </c>
      <c r="AD33" s="158">
        <f>COUNT(Audit10!$H$123:$H$129)*maxscore</f>
        <v>0</v>
      </c>
      <c r="AE33" s="158">
        <f>SUM(Z33:AD33)</f>
        <v>0</v>
      </c>
      <c r="AF33" s="125"/>
      <c r="AG33" s="115">
        <v>5</v>
      </c>
      <c r="AH33" s="115" t="s">
        <v>112</v>
      </c>
      <c r="AI33" s="158" t="str">
        <f>Audit4!$E$9</f>
        <v>Manufacturing</v>
      </c>
      <c r="AJ33" s="158" t="str">
        <f t="shared" si="19"/>
        <v>L5</v>
      </c>
      <c r="AK33" s="158">
        <f>IF(LEN($AJ33)=0,"",COUNTIFS(Audit4!$G$15:$G$21,$AJ33,Audit4!$E$15:$E$21,"&lt;&gt;"&amp;""))</f>
        <v>0</v>
      </c>
      <c r="AL33" s="158">
        <f>IF(LEN($AJ33)=0,"",COUNTIFS(Audit4!$G$42:$G$48,$AJ33,Audit4!$E$42:$E$48,"&lt;&gt;"&amp;""))</f>
        <v>0</v>
      </c>
      <c r="AM33" s="158">
        <f>IF(LEN($AJ33)=0,"",COUNTIFS(Audit4!$G$69:$G$75,$AJ33,Audit4!$E$69:$E$75,"&lt;&gt;"&amp;""))</f>
        <v>0</v>
      </c>
      <c r="AN33" s="158">
        <f>IF(LEN($AJ33)=0,"",COUNTIFS(Audit4!$G$96:$G$102,$AJ33,Audit4!$E$96:$E$102,"&lt;&gt;"&amp;""))</f>
        <v>0</v>
      </c>
      <c r="AO33" s="158">
        <f>IF(LEN($AJ33)=0,"",COUNTIFS(Audit4!$G$123:$G$129,$AJ33,Audit4!$E$123:$E$129,"&lt;&gt;"&amp;""))</f>
        <v>0</v>
      </c>
      <c r="AP33" s="157">
        <f t="shared" si="5"/>
        <v>0</v>
      </c>
      <c r="AQ33" s="157">
        <f t="array" ref="AQ33">MAX(IF(($T$5:$T$40)=AH33,$S$5:$S$40,0))</f>
        <v>1</v>
      </c>
    </row>
    <row r="34" spans="16:43">
      <c r="P34" s="157"/>
      <c r="Q34" s="157"/>
      <c r="S34" s="157">
        <f t="shared" si="1"/>
        <v>0</v>
      </c>
      <c r="T34" s="115" t="s">
        <v>118</v>
      </c>
      <c r="U34" s="158" t="str">
        <f>"10. "&amp;Audit10!$E$9&amp;""</f>
        <v xml:space="preserve">10. </v>
      </c>
      <c r="V34" s="158" t="str">
        <f>Audit10!$E$10&amp;""</f>
        <v/>
      </c>
      <c r="W34" s="160">
        <f>Audit10!$C$10</f>
        <v>0</v>
      </c>
      <c r="X34" s="158" t="str">
        <f>Audit10!$E$12&amp;""</f>
        <v/>
      </c>
      <c r="Y34" s="126" t="s">
        <v>102</v>
      </c>
      <c r="Z34" s="161">
        <f>IFERROR(Z32/(Z33),0)</f>
        <v>0</v>
      </c>
      <c r="AA34" s="161">
        <f t="shared" ref="AA34" si="44">IFERROR(AA32/(AA33),0)</f>
        <v>0</v>
      </c>
      <c r="AB34" s="161">
        <f t="shared" ref="AB34" si="45">IFERROR(AB32/(AB33),0)</f>
        <v>0</v>
      </c>
      <c r="AC34" s="161">
        <f t="shared" ref="AC34" si="46">IFERROR(AC32/(AC33),0)</f>
        <v>0</v>
      </c>
      <c r="AD34" s="161">
        <f t="shared" ref="AD34" si="47">IFERROR(AD32/(AD33),0)</f>
        <v>0</v>
      </c>
      <c r="AE34" s="161" t="str">
        <f>IFERROR(ROUND(AE32/(AE33),2),"")</f>
        <v/>
      </c>
      <c r="AF34" s="127"/>
      <c r="AG34" s="115">
        <v>6</v>
      </c>
      <c r="AH34" s="115" t="s">
        <v>112</v>
      </c>
      <c r="AI34" s="158" t="str">
        <f>Audit4!$E$9</f>
        <v>Manufacturing</v>
      </c>
      <c r="AJ34" s="158" t="str">
        <f t="shared" si="19"/>
        <v>Yes</v>
      </c>
      <c r="AK34" s="158">
        <f>IF(LEN($AJ34)=0,"",COUNTIFS(Audit4!$G$15:$G$21,$AJ34,Audit4!$E$15:$E$21,"&lt;&gt;"&amp;""))</f>
        <v>0</v>
      </c>
      <c r="AL34" s="158">
        <f>IF(LEN($AJ34)=0,"",COUNTIFS(Audit4!$G$42:$G$48,$AJ34,Audit4!$E$42:$E$48,"&lt;&gt;"&amp;""))</f>
        <v>0</v>
      </c>
      <c r="AM34" s="158">
        <f>IF(LEN($AJ34)=0,"",COUNTIFS(Audit4!$G$69:$G$75,$AJ34,Audit4!$E$69:$E$75,"&lt;&gt;"&amp;""))</f>
        <v>1</v>
      </c>
      <c r="AN34" s="158">
        <f>IF(LEN($AJ34)=0,"",COUNTIFS(Audit4!$G$96:$G$102,$AJ34,Audit4!$E$96:$E$102,"&lt;&gt;"&amp;""))</f>
        <v>1</v>
      </c>
      <c r="AO34" s="158">
        <f>IF(LEN($AJ34)=0,"",COUNTIFS(Audit4!$G$123:$G$129,$AJ34,Audit4!$E$123:$E$129,"&lt;&gt;"&amp;""))</f>
        <v>0</v>
      </c>
      <c r="AP34" s="157">
        <f t="shared" si="5"/>
        <v>2</v>
      </c>
      <c r="AQ34" s="157">
        <f t="array" ref="AQ34">MAX(IF(($T$5:$T$40)=AH34,$S$5:$S$40,0))</f>
        <v>1</v>
      </c>
    </row>
    <row r="35" spans="16:43">
      <c r="P35" s="157"/>
      <c r="Q35" s="157"/>
      <c r="S35" s="157">
        <f t="shared" si="1"/>
        <v>0</v>
      </c>
      <c r="T35" s="115" t="s">
        <v>119</v>
      </c>
      <c r="U35" s="158" t="str">
        <f>"11. "&amp;Audit11!$E$9&amp;""</f>
        <v xml:space="preserve">11. </v>
      </c>
      <c r="V35" s="158" t="str">
        <f>Audit11!$E$10&amp;""</f>
        <v/>
      </c>
      <c r="W35" s="160">
        <f>Audit11!$C$10</f>
        <v>0</v>
      </c>
      <c r="X35" s="158" t="str">
        <f>Audit11!$E$12&amp;""</f>
        <v/>
      </c>
      <c r="Y35" s="126" t="s">
        <v>88</v>
      </c>
      <c r="Z35" s="158">
        <f>SUM(Audit11!$H$15:$H$21)</f>
        <v>0</v>
      </c>
      <c r="AA35" s="158">
        <f>SUM(Audit11!$H$42:$H$48)</f>
        <v>0</v>
      </c>
      <c r="AB35" s="158">
        <f>SUM(Audit11!$H$69:$H$75)</f>
        <v>0</v>
      </c>
      <c r="AC35" s="158">
        <f>SUM(Audit11!$H$96:$H$102)</f>
        <v>0</v>
      </c>
      <c r="AD35" s="158">
        <f>SUM(Audit11!$H$123:$H$129)</f>
        <v>0</v>
      </c>
      <c r="AE35" s="158">
        <f>SUM(Z35:AD35)</f>
        <v>0</v>
      </c>
      <c r="AF35" s="125"/>
      <c r="AG35" s="115">
        <v>7</v>
      </c>
      <c r="AH35" s="115" t="s">
        <v>112</v>
      </c>
      <c r="AI35" s="158" t="str">
        <f>Audit4!$E$9</f>
        <v>Manufacturing</v>
      </c>
      <c r="AJ35" s="158" t="str">
        <f t="shared" si="19"/>
        <v>No</v>
      </c>
      <c r="AK35" s="158">
        <f>IF(LEN($AJ35)=0,"",COUNTIFS(Audit4!$G$15:$G$21,$AJ35,Audit4!$E$15:$E$21,"&lt;&gt;"&amp;""))</f>
        <v>1</v>
      </c>
      <c r="AL35" s="158">
        <f>IF(LEN($AJ35)=0,"",COUNTIFS(Audit4!$G$42:$G$48,$AJ35,Audit4!$E$42:$E$48,"&lt;&gt;"&amp;""))</f>
        <v>4</v>
      </c>
      <c r="AM35" s="158">
        <f>IF(LEN($AJ35)=0,"",COUNTIFS(Audit4!$G$69:$G$75,$AJ35,Audit4!$E$69:$E$75,"&lt;&gt;"&amp;""))</f>
        <v>0</v>
      </c>
      <c r="AN35" s="158">
        <f>IF(LEN($AJ35)=0,"",COUNTIFS(Audit4!$G$96:$G$102,$AJ35,Audit4!$E$96:$E$102,"&lt;&gt;"&amp;""))</f>
        <v>1</v>
      </c>
      <c r="AO35" s="158">
        <f>IF(LEN($AJ35)=0,"",COUNTIFS(Audit4!$G$123:$G$129,$AJ35,Audit4!$E$123:$E$129,"&lt;&gt;"&amp;""))</f>
        <v>0</v>
      </c>
      <c r="AP35" s="157">
        <f t="shared" si="5"/>
        <v>6</v>
      </c>
      <c r="AQ35" s="157">
        <f t="array" ref="AQ35">MAX(IF(($T$5:$T$40)=AH35,$S$5:$S$40,0))</f>
        <v>1</v>
      </c>
    </row>
    <row r="36" spans="16:43">
      <c r="P36" s="157"/>
      <c r="Q36" s="157"/>
      <c r="S36" s="157">
        <f t="shared" si="1"/>
        <v>0</v>
      </c>
      <c r="T36" s="115" t="s">
        <v>119</v>
      </c>
      <c r="U36" s="158" t="str">
        <f>"11. "&amp;Audit11!$E$9&amp;""</f>
        <v xml:space="preserve">11. </v>
      </c>
      <c r="V36" s="158" t="str">
        <f>Audit11!$E$10&amp;""</f>
        <v/>
      </c>
      <c r="W36" s="160">
        <f>Audit11!$C$10</f>
        <v>0</v>
      </c>
      <c r="X36" s="158" t="str">
        <f>Audit11!$E$12&amp;""</f>
        <v/>
      </c>
      <c r="Y36" s="115" t="s">
        <v>178</v>
      </c>
      <c r="Z36" s="157">
        <f>COUNT(Audit11!$H$15:$H$21)*maxscore</f>
        <v>0</v>
      </c>
      <c r="AA36" s="158">
        <f>COUNT(Audit11!$H$42:$H$48)*maxscore</f>
        <v>0</v>
      </c>
      <c r="AB36" s="158">
        <f>COUNT(Audit11!$H$69:$H$75)*maxscore</f>
        <v>0</v>
      </c>
      <c r="AC36" s="158">
        <f>COUNT(Audit11!$H$96:$H$102)*maxscore</f>
        <v>0</v>
      </c>
      <c r="AD36" s="158">
        <f>COUNT(Audit11!$H$123:$H$129)*maxscore</f>
        <v>0</v>
      </c>
      <c r="AE36" s="158">
        <f>SUM(Z36:AD36)</f>
        <v>0</v>
      </c>
      <c r="AF36" s="125"/>
      <c r="AG36" s="115">
        <v>8</v>
      </c>
      <c r="AH36" s="115" t="s">
        <v>112</v>
      </c>
      <c r="AI36" s="158" t="str">
        <f>Audit4!$E$9</f>
        <v>Manufacturing</v>
      </c>
      <c r="AJ36" s="158" t="str">
        <f t="shared" si="19"/>
        <v/>
      </c>
      <c r="AK36" s="158" t="str">
        <f>IF(LEN($AJ36)=0,"",COUNTIFS(Audit4!$G$15:$G$21,$AJ36,Audit4!$E$15:$E$21,"&lt;&gt;"&amp;""))</f>
        <v/>
      </c>
      <c r="AL36" s="158" t="str">
        <f>IF(LEN($AJ36)=0,"",COUNTIFS(Audit4!$G$42:$G$48,$AJ36,Audit4!$E$42:$E$48,"&lt;&gt;"&amp;""))</f>
        <v/>
      </c>
      <c r="AM36" s="158" t="str">
        <f>IF(LEN($AJ36)=0,"",COUNTIFS(Audit4!$G$69:$G$75,$AJ36,Audit4!$E$69:$E$75,"&lt;&gt;"&amp;""))</f>
        <v/>
      </c>
      <c r="AN36" s="158" t="str">
        <f>IF(LEN($AJ36)=0,"",COUNTIFS(Audit4!$G$96:$G$102,$AJ36,Audit4!$E$96:$E$102,"&lt;&gt;"&amp;""))</f>
        <v/>
      </c>
      <c r="AO36" s="158" t="str">
        <f>IF(LEN($AJ36)=0,"",COUNTIFS(Audit4!$G$123:$G$129,$AJ36,Audit4!$E$123:$E$129,"&lt;&gt;"&amp;""))</f>
        <v/>
      </c>
      <c r="AP36" s="157" t="str">
        <f t="shared" si="5"/>
        <v/>
      </c>
      <c r="AQ36" s="157">
        <f t="array" ref="AQ36">MAX(IF(($T$5:$T$40)=AH36,$S$5:$S$40,0))</f>
        <v>1</v>
      </c>
    </row>
    <row r="37" spans="16:43">
      <c r="P37" s="157"/>
      <c r="Q37" s="157"/>
      <c r="S37" s="157">
        <f t="shared" si="1"/>
        <v>0</v>
      </c>
      <c r="T37" s="115" t="s">
        <v>119</v>
      </c>
      <c r="U37" s="158" t="str">
        <f>"11. "&amp;Audit11!$E$9&amp;""</f>
        <v xml:space="preserve">11. </v>
      </c>
      <c r="V37" s="158" t="str">
        <f>Audit11!$E$10&amp;""</f>
        <v/>
      </c>
      <c r="W37" s="160">
        <f>Audit11!$C$10</f>
        <v>0</v>
      </c>
      <c r="X37" s="158" t="str">
        <f>Audit11!$E$12&amp;""</f>
        <v/>
      </c>
      <c r="Y37" s="126" t="s">
        <v>102</v>
      </c>
      <c r="Z37" s="161">
        <f>IFERROR(Z35/(Z36),0)</f>
        <v>0</v>
      </c>
      <c r="AA37" s="161">
        <f t="shared" ref="AA37" si="48">IFERROR(AA35/(AA36),0)</f>
        <v>0</v>
      </c>
      <c r="AB37" s="161">
        <f t="shared" ref="AB37" si="49">IFERROR(AB35/(AB36),0)</f>
        <v>0</v>
      </c>
      <c r="AC37" s="161">
        <f t="shared" ref="AC37" si="50">IFERROR(AC35/(AC36),0)</f>
        <v>0</v>
      </c>
      <c r="AD37" s="161">
        <f t="shared" ref="AD37" si="51">IFERROR(AD35/(AD36),0)</f>
        <v>0</v>
      </c>
      <c r="AE37" s="161" t="str">
        <f>IFERROR(ROUND(AE35/(AE36),2),"")</f>
        <v/>
      </c>
      <c r="AF37" s="127"/>
      <c r="AG37" s="115">
        <v>1</v>
      </c>
      <c r="AH37" s="115" t="s">
        <v>113</v>
      </c>
      <c r="AI37" s="158" t="str">
        <f>Audit5!$E$9</f>
        <v>Manufacturing</v>
      </c>
      <c r="AJ37" s="158" t="str">
        <f t="shared" si="19"/>
        <v>L1</v>
      </c>
      <c r="AK37" s="158">
        <f>IF(LEN($AJ37)=0,"",COUNTIFS(Audit5!$G$15:$G$21,$AJ37,Audit5!$E$15:$E$21,"&lt;&gt;"&amp;""))</f>
        <v>0</v>
      </c>
      <c r="AL37" s="158">
        <f>IF(LEN($AJ37)=0,"",COUNTIFS(Audit5!$G$42:$G$48,$AJ37,Audit5!$E$42:$E$48,"&lt;&gt;"&amp;""))</f>
        <v>0</v>
      </c>
      <c r="AM37" s="158">
        <f>IF(LEN($AJ37)=0,"",COUNTIFS(Audit5!$G$69:$G$75,$AJ37,Audit5!$E$69:$E$75,"&lt;&gt;"&amp;""))</f>
        <v>0</v>
      </c>
      <c r="AN37" s="158">
        <f>IF(LEN($AJ37)=0,"",COUNTIFS(Audit5!$G$96:$G$102,$AJ37,Audit5!$E$96:$E$102,"&lt;&gt;"&amp;""))</f>
        <v>0</v>
      </c>
      <c r="AO37" s="158">
        <f>IF(LEN($AJ37)=0,"",COUNTIFS(Audit5!$G$123:$G$129,$AJ37,Audit5!$E$123:$E$129,"&lt;&gt;"&amp;""))</f>
        <v>0</v>
      </c>
      <c r="AP37" s="157">
        <f t="shared" si="5"/>
        <v>0</v>
      </c>
      <c r="AQ37" s="157">
        <f t="array" ref="AQ37">MAX(IF(($T$5:$T$40)=AH37,$S$5:$S$40,0))</f>
        <v>1</v>
      </c>
    </row>
    <row r="38" spans="16:43">
      <c r="P38" s="157"/>
      <c r="Q38" s="157"/>
      <c r="S38" s="157">
        <f t="shared" si="1"/>
        <v>0</v>
      </c>
      <c r="T38" s="115" t="s">
        <v>120</v>
      </c>
      <c r="U38" s="158" t="str">
        <f>"12. " &amp; Audit12!$E$9&amp;""</f>
        <v xml:space="preserve">12. </v>
      </c>
      <c r="V38" s="158" t="str">
        <f>Audit12!$E$10&amp;""</f>
        <v/>
      </c>
      <c r="W38" s="160">
        <f>Audit12!$C$10</f>
        <v>0</v>
      </c>
      <c r="X38" s="158" t="str">
        <f>Audit12!$E$12&amp;""</f>
        <v/>
      </c>
      <c r="Y38" s="126" t="s">
        <v>88</v>
      </c>
      <c r="Z38" s="158">
        <f>SUM(Audit12!$H$15:$H$21)</f>
        <v>0</v>
      </c>
      <c r="AA38" s="158">
        <f>SUM(Audit12!$H$42:$H$48)</f>
        <v>0</v>
      </c>
      <c r="AB38" s="158">
        <f>SUM(Audit12!$H$69:$H$75)</f>
        <v>0</v>
      </c>
      <c r="AC38" s="158">
        <f>SUM(Audit12!$H$96:$H$102)</f>
        <v>0</v>
      </c>
      <c r="AD38" s="158">
        <f>SUM(Audit12!$H$123:$H$129)</f>
        <v>0</v>
      </c>
      <c r="AE38" s="158">
        <f>SUM(Z38:AD38)</f>
        <v>0</v>
      </c>
      <c r="AF38" s="125"/>
      <c r="AG38" s="115">
        <v>2</v>
      </c>
      <c r="AH38" s="115" t="s">
        <v>113</v>
      </c>
      <c r="AI38" s="158" t="str">
        <f>Audit5!$E$9</f>
        <v>Manufacturing</v>
      </c>
      <c r="AJ38" s="158" t="str">
        <f t="shared" si="19"/>
        <v>L2</v>
      </c>
      <c r="AK38" s="158">
        <f>IF(LEN($AJ38)=0,"",COUNTIFS(Audit5!$G$15:$G$21,$AJ38,Audit5!$E$15:$E$21,"&lt;&gt;"&amp;""))</f>
        <v>0</v>
      </c>
      <c r="AL38" s="158">
        <f>IF(LEN($AJ38)=0,"",COUNTIFS(Audit5!$G$42:$G$48,$AJ38,Audit5!$E$42:$E$48,"&lt;&gt;"&amp;""))</f>
        <v>0</v>
      </c>
      <c r="AM38" s="158">
        <f>IF(LEN($AJ38)=0,"",COUNTIFS(Audit5!$G$69:$G$75,$AJ38,Audit5!$E$69:$E$75,"&lt;&gt;"&amp;""))</f>
        <v>0</v>
      </c>
      <c r="AN38" s="158">
        <f>IF(LEN($AJ38)=0,"",COUNTIFS(Audit5!$G$96:$G$102,$AJ38,Audit5!$E$96:$E$102,"&lt;&gt;"&amp;""))</f>
        <v>0</v>
      </c>
      <c r="AO38" s="158">
        <f>IF(LEN($AJ38)=0,"",COUNTIFS(Audit5!$G$123:$G$129,$AJ38,Audit5!$E$123:$E$129,"&lt;&gt;"&amp;""))</f>
        <v>0</v>
      </c>
      <c r="AP38" s="157">
        <f t="shared" si="5"/>
        <v>0</v>
      </c>
      <c r="AQ38" s="157">
        <f t="array" ref="AQ38">MAX(IF(($T$5:$T$40)=AH38,$S$5:$S$40,0))</f>
        <v>1</v>
      </c>
    </row>
    <row r="39" spans="16:43">
      <c r="P39" s="157"/>
      <c r="Q39" s="157"/>
      <c r="S39" s="157">
        <f t="shared" si="1"/>
        <v>0</v>
      </c>
      <c r="T39" s="115" t="s">
        <v>120</v>
      </c>
      <c r="U39" s="158" t="str">
        <f>"12. " &amp; Audit12!$E$9&amp;""</f>
        <v xml:space="preserve">12. </v>
      </c>
      <c r="V39" s="158" t="str">
        <f>Audit12!$E$10&amp;""</f>
        <v/>
      </c>
      <c r="W39" s="160">
        <f>Audit12!$C$10</f>
        <v>0</v>
      </c>
      <c r="X39" s="158" t="str">
        <f>Audit12!$E$12&amp;""</f>
        <v/>
      </c>
      <c r="Y39" s="115" t="s">
        <v>178</v>
      </c>
      <c r="Z39" s="157">
        <f>COUNT(Audit12!$H$15:$H$21)*maxscore</f>
        <v>0</v>
      </c>
      <c r="AA39" s="158">
        <f>COUNT(Audit12!$H$42:$H$48)*maxscore</f>
        <v>0</v>
      </c>
      <c r="AB39" s="158">
        <f>COUNT(Audit12!$H$69:$H$75)*maxscore</f>
        <v>0</v>
      </c>
      <c r="AC39" s="158">
        <f>COUNT(Audit12!$H$96:$H$102)*maxscore</f>
        <v>0</v>
      </c>
      <c r="AD39" s="158">
        <f>COUNT(Audit12!$H$123:$H$129)*maxscore</f>
        <v>0</v>
      </c>
      <c r="AE39" s="158">
        <f>SUM(Z39:AD39)</f>
        <v>0</v>
      </c>
      <c r="AF39" s="125"/>
      <c r="AG39" s="115">
        <v>3</v>
      </c>
      <c r="AH39" s="115" t="s">
        <v>113</v>
      </c>
      <c r="AI39" s="158" t="str">
        <f>Audit5!$E$9</f>
        <v>Manufacturing</v>
      </c>
      <c r="AJ39" s="158" t="str">
        <f t="shared" si="19"/>
        <v>L3</v>
      </c>
      <c r="AK39" s="158">
        <f>IF(LEN($AJ39)=0,"",COUNTIFS(Audit5!$G$15:$G$21,$AJ39,Audit5!$E$15:$E$21,"&lt;&gt;"&amp;""))</f>
        <v>0</v>
      </c>
      <c r="AL39" s="158">
        <f>IF(LEN($AJ39)=0,"",COUNTIFS(Audit5!$G$42:$G$48,$AJ39,Audit5!$E$42:$E$48,"&lt;&gt;"&amp;""))</f>
        <v>0</v>
      </c>
      <c r="AM39" s="158">
        <f>IF(LEN($AJ39)=0,"",COUNTIFS(Audit5!$G$69:$G$75,$AJ39,Audit5!$E$69:$E$75,"&lt;&gt;"&amp;""))</f>
        <v>0</v>
      </c>
      <c r="AN39" s="158">
        <f>IF(LEN($AJ39)=0,"",COUNTIFS(Audit5!$G$96:$G$102,$AJ39,Audit5!$E$96:$E$102,"&lt;&gt;"&amp;""))</f>
        <v>0</v>
      </c>
      <c r="AO39" s="158">
        <f>IF(LEN($AJ39)=0,"",COUNTIFS(Audit5!$G$123:$G$129,$AJ39,Audit5!$E$123:$E$129,"&lt;&gt;"&amp;""))</f>
        <v>0</v>
      </c>
      <c r="AP39" s="157">
        <f t="shared" si="5"/>
        <v>0</v>
      </c>
      <c r="AQ39" s="157">
        <f t="array" ref="AQ39">MAX(IF(($T$5:$T$40)=AH39,$S$5:$S$40,0))</f>
        <v>1</v>
      </c>
    </row>
    <row r="40" spans="16:43">
      <c r="P40" s="157"/>
      <c r="Q40" s="157"/>
      <c r="S40" s="157">
        <f t="shared" si="1"/>
        <v>0</v>
      </c>
      <c r="T40" s="115" t="s">
        <v>120</v>
      </c>
      <c r="U40" s="158" t="str">
        <f>"12. " &amp; Audit12!$E$9&amp;""</f>
        <v xml:space="preserve">12. </v>
      </c>
      <c r="V40" s="158" t="str">
        <f>Audit12!$E$10&amp;""</f>
        <v/>
      </c>
      <c r="W40" s="160">
        <f>Audit12!$C$10</f>
        <v>0</v>
      </c>
      <c r="X40" s="158" t="str">
        <f>Audit12!$E$12&amp;""</f>
        <v/>
      </c>
      <c r="Y40" s="126" t="s">
        <v>102</v>
      </c>
      <c r="Z40" s="161">
        <f>IFERROR(Z38/(Z39),0)</f>
        <v>0</v>
      </c>
      <c r="AA40" s="161">
        <f t="shared" ref="AA40" si="52">IFERROR(AA38/(AA39),0)</f>
        <v>0</v>
      </c>
      <c r="AB40" s="161">
        <f t="shared" ref="AB40" si="53">IFERROR(AB38/(AB39),0)</f>
        <v>0</v>
      </c>
      <c r="AC40" s="161">
        <f t="shared" ref="AC40" si="54">IFERROR(AC38/(AC39),0)</f>
        <v>0</v>
      </c>
      <c r="AD40" s="161">
        <f t="shared" ref="AD40" si="55">IFERROR(AD38/(AD39),0)</f>
        <v>0</v>
      </c>
      <c r="AE40" s="161" t="str">
        <f>IFERROR(ROUND(AE38/(AE39),2),"")</f>
        <v/>
      </c>
      <c r="AF40" s="127"/>
      <c r="AG40" s="115">
        <v>4</v>
      </c>
      <c r="AH40" s="115" t="s">
        <v>113</v>
      </c>
      <c r="AI40" s="158" t="str">
        <f>Audit5!$E$9</f>
        <v>Manufacturing</v>
      </c>
      <c r="AJ40" s="158" t="str">
        <f t="shared" si="19"/>
        <v>L4</v>
      </c>
      <c r="AK40" s="158">
        <f>IF(LEN($AJ40)=0,"",COUNTIFS(Audit5!$G$15:$G$21,$AJ40,Audit5!$E$15:$E$21,"&lt;&gt;"&amp;""))</f>
        <v>0</v>
      </c>
      <c r="AL40" s="158">
        <f>IF(LEN($AJ40)=0,"",COUNTIFS(Audit5!$G$42:$G$48,$AJ40,Audit5!$E$42:$E$48,"&lt;&gt;"&amp;""))</f>
        <v>0</v>
      </c>
      <c r="AM40" s="158">
        <f>IF(LEN($AJ40)=0,"",COUNTIFS(Audit5!$G$69:$G$75,$AJ40,Audit5!$E$69:$E$75,"&lt;&gt;"&amp;""))</f>
        <v>0</v>
      </c>
      <c r="AN40" s="158">
        <f>IF(LEN($AJ40)=0,"",COUNTIFS(Audit5!$G$96:$G$102,$AJ40,Audit5!$E$96:$E$102,"&lt;&gt;"&amp;""))</f>
        <v>0</v>
      </c>
      <c r="AO40" s="158">
        <f>IF(LEN($AJ40)=0,"",COUNTIFS(Audit5!$G$123:$G$129,$AJ40,Audit5!$E$123:$E$129,"&lt;&gt;"&amp;""))</f>
        <v>0</v>
      </c>
      <c r="AP40" s="157">
        <f t="shared" si="5"/>
        <v>0</v>
      </c>
      <c r="AQ40" s="157">
        <f t="array" ref="AQ40">MAX(IF(($T$5:$T$40)=AH40,$S$5:$S$40,0))</f>
        <v>1</v>
      </c>
    </row>
    <row r="41" spans="16:43">
      <c r="P41" s="157"/>
      <c r="Q41" s="157"/>
      <c r="T41" s="129"/>
      <c r="U41" s="129"/>
      <c r="V41" s="129"/>
      <c r="W41" s="129"/>
      <c r="X41" s="129"/>
      <c r="Y41" s="129"/>
      <c r="Z41" s="129"/>
      <c r="AA41" s="129"/>
      <c r="AB41" s="129"/>
      <c r="AC41" s="129"/>
      <c r="AD41" s="129"/>
      <c r="AE41" s="129"/>
      <c r="AF41" s="128"/>
      <c r="AG41" s="115">
        <v>5</v>
      </c>
      <c r="AH41" s="115" t="s">
        <v>113</v>
      </c>
      <c r="AI41" s="158" t="str">
        <f>Audit5!$E$9</f>
        <v>Manufacturing</v>
      </c>
      <c r="AJ41" s="158" t="str">
        <f t="shared" si="19"/>
        <v>L5</v>
      </c>
      <c r="AK41" s="158">
        <f>IF(LEN($AJ41)=0,"",COUNTIFS(Audit5!$G$15:$G$21,$AJ41,Audit5!$E$15:$E$21,"&lt;&gt;"&amp;""))</f>
        <v>0</v>
      </c>
      <c r="AL41" s="158">
        <f>IF(LEN($AJ41)=0,"",COUNTIFS(Audit5!$G$42:$G$48,$AJ41,Audit5!$E$42:$E$48,"&lt;&gt;"&amp;""))</f>
        <v>0</v>
      </c>
      <c r="AM41" s="158">
        <f>IF(LEN($AJ41)=0,"",COUNTIFS(Audit5!$G$69:$G$75,$AJ41,Audit5!$E$69:$E$75,"&lt;&gt;"&amp;""))</f>
        <v>0</v>
      </c>
      <c r="AN41" s="158">
        <f>IF(LEN($AJ41)=0,"",COUNTIFS(Audit5!$G$96:$G$102,$AJ41,Audit5!$E$96:$E$102,"&lt;&gt;"&amp;""))</f>
        <v>0</v>
      </c>
      <c r="AO41" s="158">
        <f>IF(LEN($AJ41)=0,"",COUNTIFS(Audit5!$G$123:$G$129,$AJ41,Audit5!$E$123:$E$129,"&lt;&gt;"&amp;""))</f>
        <v>0</v>
      </c>
      <c r="AP41" s="157">
        <f t="shared" si="5"/>
        <v>0</v>
      </c>
      <c r="AQ41" s="157">
        <f t="array" ref="AQ41">MAX(IF(($T$5:$T$40)=AH41,$S$5:$S$40,0))</f>
        <v>1</v>
      </c>
    </row>
    <row r="42" spans="16:43">
      <c r="P42" s="157"/>
      <c r="Q42" s="157"/>
      <c r="T42" s="128"/>
      <c r="U42" s="128"/>
      <c r="V42" s="128"/>
      <c r="W42" s="128"/>
      <c r="Y42" s="128"/>
      <c r="Z42" s="128"/>
      <c r="AA42" s="128"/>
      <c r="AB42" s="128"/>
      <c r="AC42" s="128"/>
      <c r="AD42" s="128"/>
      <c r="AE42" s="128"/>
      <c r="AF42" s="128"/>
      <c r="AG42" s="115">
        <v>6</v>
      </c>
      <c r="AH42" s="115" t="s">
        <v>113</v>
      </c>
      <c r="AI42" s="158" t="str">
        <f>Audit5!$E$9</f>
        <v>Manufacturing</v>
      </c>
      <c r="AJ42" s="158" t="str">
        <f t="shared" si="19"/>
        <v>Yes</v>
      </c>
      <c r="AK42" s="158">
        <f>IF(LEN($AJ42)=0,"",COUNTIFS(Audit5!$G$15:$G$21,$AJ42,Audit5!$E$15:$E$21,"&lt;&gt;"&amp;""))</f>
        <v>0</v>
      </c>
      <c r="AL42" s="158">
        <f>IF(LEN($AJ42)=0,"",COUNTIFS(Audit5!$G$42:$G$48,$AJ42,Audit5!$E$42:$E$48,"&lt;&gt;"&amp;""))</f>
        <v>0</v>
      </c>
      <c r="AM42" s="158">
        <f>IF(LEN($AJ42)=0,"",COUNTIFS(Audit5!$G$69:$G$75,$AJ42,Audit5!$E$69:$E$75,"&lt;&gt;"&amp;""))</f>
        <v>0</v>
      </c>
      <c r="AN42" s="158">
        <f>IF(LEN($AJ42)=0,"",COUNTIFS(Audit5!$G$96:$G$102,$AJ42,Audit5!$E$96:$E$102,"&lt;&gt;"&amp;""))</f>
        <v>0</v>
      </c>
      <c r="AO42" s="158">
        <f>IF(LEN($AJ42)=0,"",COUNTIFS(Audit5!$G$123:$G$129,$AJ42,Audit5!$E$123:$E$129,"&lt;&gt;"&amp;""))</f>
        <v>0</v>
      </c>
      <c r="AP42" s="157">
        <f t="shared" si="5"/>
        <v>0</v>
      </c>
      <c r="AQ42" s="157">
        <f t="array" ref="AQ42">MAX(IF(($T$5:$T$40)=AH42,$S$5:$S$40,0))</f>
        <v>1</v>
      </c>
    </row>
    <row r="43" spans="16:43">
      <c r="P43" s="157"/>
      <c r="Q43" s="157"/>
      <c r="S43" s="215" t="s">
        <v>275</v>
      </c>
      <c r="T43" s="215"/>
      <c r="U43" s="215"/>
      <c r="V43" s="215"/>
      <c r="W43" s="215"/>
      <c r="X43" s="215"/>
      <c r="Y43" s="215"/>
      <c r="Z43" s="215"/>
      <c r="AA43" s="215"/>
      <c r="AB43" s="215"/>
      <c r="AC43" s="215"/>
      <c r="AD43" s="215"/>
      <c r="AE43" s="215"/>
      <c r="AF43" s="128"/>
      <c r="AG43" s="115">
        <v>7</v>
      </c>
      <c r="AH43" s="115" t="s">
        <v>113</v>
      </c>
      <c r="AI43" s="158" t="str">
        <f>Audit5!$E$9</f>
        <v>Manufacturing</v>
      </c>
      <c r="AJ43" s="158" t="str">
        <f t="shared" si="19"/>
        <v>No</v>
      </c>
      <c r="AK43" s="158">
        <f>IF(LEN($AJ43)=0,"",COUNTIFS(Audit5!$G$15:$G$21,$AJ43,Audit5!$E$15:$E$21,"&lt;&gt;"&amp;""))</f>
        <v>0</v>
      </c>
      <c r="AL43" s="158">
        <f>IF(LEN($AJ43)=0,"",COUNTIFS(Audit5!$G$42:$G$48,$AJ43,Audit5!$E$42:$E$48,"&lt;&gt;"&amp;""))</f>
        <v>0</v>
      </c>
      <c r="AM43" s="158">
        <f>IF(LEN($AJ43)=0,"",COUNTIFS(Audit5!$G$69:$G$75,$AJ43,Audit5!$E$69:$E$75,"&lt;&gt;"&amp;""))</f>
        <v>0</v>
      </c>
      <c r="AN43" s="158">
        <f>IF(LEN($AJ43)=0,"",COUNTIFS(Audit5!$G$96:$G$102,$AJ43,Audit5!$E$96:$E$102,"&lt;&gt;"&amp;""))</f>
        <v>0</v>
      </c>
      <c r="AO43" s="158">
        <f>IF(LEN($AJ43)=0,"",COUNTIFS(Audit5!$G$123:$G$129,$AJ43,Audit5!$E$123:$E$129,"&lt;&gt;"&amp;""))</f>
        <v>0</v>
      </c>
      <c r="AP43" s="157">
        <f t="shared" si="5"/>
        <v>0</v>
      </c>
      <c r="AQ43" s="157">
        <f t="array" ref="AQ43">MAX(IF(($T$5:$T$40)=AH43,$S$5:$S$40,0))</f>
        <v>1</v>
      </c>
    </row>
    <row r="44" spans="16:43">
      <c r="P44" s="157"/>
      <c r="Q44" s="157"/>
      <c r="AC44" s="128"/>
      <c r="AD44" s="128"/>
      <c r="AF44" s="128"/>
      <c r="AG44" s="115">
        <v>8</v>
      </c>
      <c r="AH44" s="115" t="s">
        <v>113</v>
      </c>
      <c r="AI44" s="158" t="str">
        <f>Audit5!$E$9</f>
        <v>Manufacturing</v>
      </c>
      <c r="AJ44" s="158" t="str">
        <f t="shared" si="19"/>
        <v/>
      </c>
      <c r="AK44" s="158" t="str">
        <f>IF(LEN($AJ44)=0,"",COUNTIFS(Audit5!$G$15:$G$21,$AJ44,Audit5!$E$15:$E$21,"&lt;&gt;"&amp;""))</f>
        <v/>
      </c>
      <c r="AL44" s="158" t="str">
        <f>IF(LEN($AJ44)=0,"",COUNTIFS(Audit5!$G$42:$G$48,$AJ44,Audit5!$E$42:$E$48,"&lt;&gt;"&amp;""))</f>
        <v/>
      </c>
      <c r="AM44" s="158" t="str">
        <f>IF(LEN($AJ44)=0,"",COUNTIFS(Audit5!$G$69:$G$75,$AJ44,Audit5!$E$69:$E$75,"&lt;&gt;"&amp;""))</f>
        <v/>
      </c>
      <c r="AN44" s="158" t="str">
        <f>IF(LEN($AJ44)=0,"",COUNTIFS(Audit5!$G$96:$G$102,$AJ44,Audit5!$E$96:$E$102,"&lt;&gt;"&amp;""))</f>
        <v/>
      </c>
      <c r="AO44" s="158" t="str">
        <f>IF(LEN($AJ44)=0,"",COUNTIFS(Audit5!$G$123:$G$129,$AJ44,Audit5!$E$123:$E$129,"&lt;&gt;"&amp;""))</f>
        <v/>
      </c>
      <c r="AP44" s="157" t="str">
        <f t="shared" si="5"/>
        <v/>
      </c>
      <c r="AQ44" s="157">
        <f t="array" ref="AQ44">MAX(IF(($T$5:$T$40)=AH44,$S$5:$S$40,0))</f>
        <v>1</v>
      </c>
    </row>
    <row r="45" spans="16:43">
      <c r="P45" s="157"/>
      <c r="Q45" s="157"/>
      <c r="S45" s="183" t="s">
        <v>277</v>
      </c>
      <c r="T45" s="183" t="s">
        <v>276</v>
      </c>
      <c r="U45" s="183" t="s">
        <v>107</v>
      </c>
      <c r="V45" s="183" t="s">
        <v>14</v>
      </c>
      <c r="W45" s="183" t="s">
        <v>132</v>
      </c>
      <c r="X45" s="183" t="s">
        <v>180</v>
      </c>
      <c r="Y45" s="183" t="s">
        <v>278</v>
      </c>
      <c r="Z45" s="183" t="s">
        <v>35</v>
      </c>
      <c r="AA45" s="183" t="s">
        <v>36</v>
      </c>
      <c r="AB45" s="183" t="s">
        <v>99</v>
      </c>
      <c r="AC45" s="183" t="s">
        <v>100</v>
      </c>
      <c r="AD45" s="183" t="s">
        <v>101</v>
      </c>
      <c r="AE45" s="183" t="s">
        <v>279</v>
      </c>
      <c r="AG45" s="115">
        <v>1</v>
      </c>
      <c r="AH45" s="115" t="s">
        <v>114</v>
      </c>
      <c r="AI45" s="158" t="str">
        <f>Audit6!$E$9</f>
        <v>Laboratory</v>
      </c>
      <c r="AJ45" s="158" t="str">
        <f t="shared" si="19"/>
        <v>L1</v>
      </c>
      <c r="AK45" s="158">
        <f>IF(LEN($AJ45)=0,"",COUNTIFS(Audit6!$G$15:$G$21,$AJ45,Audit6!$E$15:$E$21,"&lt;&gt;"&amp;""))</f>
        <v>0</v>
      </c>
      <c r="AL45" s="158">
        <f>IF(LEN($AJ45)=0,"",COUNTIFS(Audit6!$G$42:$G$48,$AJ45,Audit6!$E$42:$E$48,"&lt;&gt;"&amp;""))</f>
        <v>0</v>
      </c>
      <c r="AM45" s="158">
        <f>IF(LEN($AJ45)=0,"",COUNTIFS(Audit6!$G$69:$G$75,$AJ45,Audit6!$E$69:$E$75,"&lt;&gt;"&amp;""))</f>
        <v>0</v>
      </c>
      <c r="AN45" s="158">
        <f>IF(LEN($AJ45)=0,"",COUNTIFS(Audit6!$G$96:$G$102,$AJ45,Audit6!$E$96:$E$102,"&lt;&gt;"&amp;""))</f>
        <v>0</v>
      </c>
      <c r="AO45" s="158">
        <f>IF(LEN($AJ45)=0,"",COUNTIFS(Audit6!$G$123:$G$129,$AJ45,Audit6!$E$123:$E$129,"&lt;&gt;"&amp;""))</f>
        <v>0</v>
      </c>
      <c r="AP45" s="157">
        <f t="shared" si="5"/>
        <v>0</v>
      </c>
      <c r="AQ45" s="157">
        <f t="array" ref="AQ45">MAX(IF(($T$5:$T$40)=AH45,$S$5:$S$40,0))</f>
        <v>1</v>
      </c>
    </row>
    <row r="46" spans="16:43">
      <c r="P46" s="157"/>
      <c r="Q46" s="157"/>
      <c r="S46" s="157">
        <f t="array" ref="S46">IFERROR(SMALL(IF($S$5:$S$40=1,ROW($S$5:$S$40)-4,""),3*(ROW(A1))),"")</f>
        <v>3</v>
      </c>
      <c r="T46" s="157" t="str">
        <f t="shared" ref="T46:U57" si="56">IFERROR(INDEX(U$5:U$40,$S46,1),"")</f>
        <v>1. Office</v>
      </c>
      <c r="U46" s="157" t="str">
        <f t="shared" si="56"/>
        <v>Random desk in the open space</v>
      </c>
      <c r="V46" s="180">
        <f t="shared" ref="V46:V57" si="57">IFERROR(IF(INDEX(W$5:W$40,$S46,1)=0,"",INDEX(W$5:W$40,$S46,1)),"")</f>
        <v>44636</v>
      </c>
      <c r="W46" s="181" t="str">
        <f t="shared" ref="W46:W57" si="58">IFERROR(INDEX(X$5:X$40,$S46,1),"")</f>
        <v>Jemima Begum</v>
      </c>
      <c r="X46" s="157" t="str">
        <f>IFERROR(TRIM(RIGHT(T46,LEN(T46)-3)),"")</f>
        <v>Office</v>
      </c>
      <c r="Y46" s="157" t="str">
        <f t="shared" ref="Y46:Y57" si="59">IFERROR("Audit #"&amp;LEFT(T46,FIND(".",T46)-1),"")</f>
        <v>Audit #1</v>
      </c>
      <c r="Z46" s="164">
        <f t="shared" ref="Z46:AD57" si="60">IFERROR(INDEX(Z$5:Z$40,$S46,1),"")</f>
        <v>0.76</v>
      </c>
      <c r="AA46" s="164">
        <f t="shared" si="60"/>
        <v>0.88</v>
      </c>
      <c r="AB46" s="164">
        <f t="shared" si="60"/>
        <v>0.84</v>
      </c>
      <c r="AC46" s="164">
        <f t="shared" si="60"/>
        <v>0.8</v>
      </c>
      <c r="AD46" s="164">
        <f t="shared" si="60"/>
        <v>0.93333333333333335</v>
      </c>
      <c r="AE46" s="157">
        <f>IF(LEN(X46)=0,0,COUNTIF($X$46:X46,X46))</f>
        <v>1</v>
      </c>
      <c r="AG46" s="115">
        <v>2</v>
      </c>
      <c r="AH46" s="115" t="s">
        <v>114</v>
      </c>
      <c r="AI46" s="158" t="str">
        <f>Audit6!$E$9</f>
        <v>Laboratory</v>
      </c>
      <c r="AJ46" s="158" t="str">
        <f t="shared" si="19"/>
        <v>L2</v>
      </c>
      <c r="AK46" s="158">
        <f>IF(LEN($AJ46)=0,"",COUNTIFS(Audit6!$G$15:$G$21,$AJ46,Audit6!$E$15:$E$21,"&lt;&gt;"&amp;""))</f>
        <v>0</v>
      </c>
      <c r="AL46" s="158">
        <f>IF(LEN($AJ46)=0,"",COUNTIFS(Audit6!$G$42:$G$48,$AJ46,Audit6!$E$42:$E$48,"&lt;&gt;"&amp;""))</f>
        <v>0</v>
      </c>
      <c r="AM46" s="158">
        <f>IF(LEN($AJ46)=0,"",COUNTIFS(Audit6!$G$69:$G$75,$AJ46,Audit6!$E$69:$E$75,"&lt;&gt;"&amp;""))</f>
        <v>0</v>
      </c>
      <c r="AN46" s="158">
        <f>IF(LEN($AJ46)=0,"",COUNTIFS(Audit6!$G$96:$G$102,$AJ46,Audit6!$E$96:$E$102,"&lt;&gt;"&amp;""))</f>
        <v>0</v>
      </c>
      <c r="AO46" s="158">
        <f>IF(LEN($AJ46)=0,"",COUNTIFS(Audit6!$G$123:$G$129,$AJ46,Audit6!$E$123:$E$129,"&lt;&gt;"&amp;""))</f>
        <v>0</v>
      </c>
      <c r="AP46" s="157">
        <f t="shared" si="5"/>
        <v>0</v>
      </c>
      <c r="AQ46" s="157">
        <f t="array" ref="AQ46">MAX(IF(($T$5:$T$40)=AH46,$S$5:$S$40,0))</f>
        <v>1</v>
      </c>
    </row>
    <row r="47" spans="16:43">
      <c r="P47" s="157"/>
      <c r="Q47" s="157"/>
      <c r="S47" s="157">
        <f t="array" ref="S47">IFERROR(SMALL(IF($S$5:$S$40=1,ROW($S$5:$S$40)-4,""),3*(ROW(A2))),"")</f>
        <v>6</v>
      </c>
      <c r="T47" s="157" t="str">
        <f t="shared" si="56"/>
        <v>2. Manufacturing</v>
      </c>
      <c r="U47" s="157" t="str">
        <f t="shared" si="56"/>
        <v>Sealing</v>
      </c>
      <c r="V47" s="180">
        <f t="shared" si="57"/>
        <v>44576</v>
      </c>
      <c r="W47" s="181" t="str">
        <f t="shared" si="58"/>
        <v>Mercedes Banks</v>
      </c>
      <c r="X47" s="157" t="str">
        <f t="shared" ref="X47:X57" si="61">IFERROR(TRIM(RIGHT(T47,LEN(T47)-3)),"")</f>
        <v>Manufacturing</v>
      </c>
      <c r="Y47" s="157" t="str">
        <f t="shared" si="59"/>
        <v>Audit #2</v>
      </c>
      <c r="Z47" s="164">
        <f t="shared" si="60"/>
        <v>0.65</v>
      </c>
      <c r="AA47" s="164">
        <f t="shared" si="60"/>
        <v>0.8</v>
      </c>
      <c r="AB47" s="164">
        <f t="shared" si="60"/>
        <v>0.8</v>
      </c>
      <c r="AC47" s="164">
        <f t="shared" si="60"/>
        <v>0.7</v>
      </c>
      <c r="AD47" s="164">
        <f t="shared" si="60"/>
        <v>0.8</v>
      </c>
      <c r="AE47" s="157">
        <f>IF(LEN(X47)=0,0,COUNTIF($X$46:X47,X47))</f>
        <v>1</v>
      </c>
      <c r="AG47" s="115">
        <v>3</v>
      </c>
      <c r="AH47" s="115" t="s">
        <v>114</v>
      </c>
      <c r="AI47" s="158" t="str">
        <f>Audit6!$E$9</f>
        <v>Laboratory</v>
      </c>
      <c r="AJ47" s="158" t="str">
        <f t="shared" si="19"/>
        <v>L3</v>
      </c>
      <c r="AK47" s="158">
        <f>IF(LEN($AJ47)=0,"",COUNTIFS(Audit6!$G$15:$G$21,$AJ47,Audit6!$E$15:$E$21,"&lt;&gt;"&amp;""))</f>
        <v>0</v>
      </c>
      <c r="AL47" s="158">
        <f>IF(LEN($AJ47)=0,"",COUNTIFS(Audit6!$G$42:$G$48,$AJ47,Audit6!$E$42:$E$48,"&lt;&gt;"&amp;""))</f>
        <v>0</v>
      </c>
      <c r="AM47" s="158">
        <f>IF(LEN($AJ47)=0,"",COUNTIFS(Audit6!$G$69:$G$75,$AJ47,Audit6!$E$69:$E$75,"&lt;&gt;"&amp;""))</f>
        <v>0</v>
      </c>
      <c r="AN47" s="158">
        <f>IF(LEN($AJ47)=0,"",COUNTIFS(Audit6!$G$96:$G$102,$AJ47,Audit6!$E$96:$E$102,"&lt;&gt;"&amp;""))</f>
        <v>0</v>
      </c>
      <c r="AO47" s="158">
        <f>IF(LEN($AJ47)=0,"",COUNTIFS(Audit6!$G$123:$G$129,$AJ47,Audit6!$E$123:$E$129,"&lt;&gt;"&amp;""))</f>
        <v>0</v>
      </c>
      <c r="AP47" s="157">
        <f t="shared" si="5"/>
        <v>0</v>
      </c>
      <c r="AQ47" s="157">
        <f t="array" ref="AQ47">MAX(IF(($T$5:$T$40)=AH47,$S$5:$S$40,0))</f>
        <v>1</v>
      </c>
    </row>
    <row r="48" spans="16:43">
      <c r="P48" s="157"/>
      <c r="Q48" s="157"/>
      <c r="S48" s="157">
        <f t="array" ref="S48">IFERROR(SMALL(IF($S$5:$S$40=1,ROW($S$5:$S$40)-4,""),3*(ROW(A3))),"")</f>
        <v>9</v>
      </c>
      <c r="T48" s="157" t="str">
        <f t="shared" si="56"/>
        <v>3. Manufacturing</v>
      </c>
      <c r="U48" s="157" t="str">
        <f t="shared" si="56"/>
        <v>Sealing</v>
      </c>
      <c r="V48" s="180">
        <f t="shared" si="57"/>
        <v>44666</v>
      </c>
      <c r="W48" s="181" t="str">
        <f t="shared" si="58"/>
        <v>Hannah Shaw</v>
      </c>
      <c r="X48" s="157" t="str">
        <f t="shared" si="61"/>
        <v>Manufacturing</v>
      </c>
      <c r="Y48" s="157" t="str">
        <f t="shared" si="59"/>
        <v>Audit #3</v>
      </c>
      <c r="Z48" s="164">
        <f t="shared" si="60"/>
        <v>0.92</v>
      </c>
      <c r="AA48" s="164">
        <f t="shared" si="60"/>
        <v>0.8666666666666667</v>
      </c>
      <c r="AB48" s="164">
        <f t="shared" si="60"/>
        <v>0.88</v>
      </c>
      <c r="AC48" s="164">
        <f t="shared" si="60"/>
        <v>0.9</v>
      </c>
      <c r="AD48" s="164">
        <f t="shared" si="60"/>
        <v>0.93333333333333335</v>
      </c>
      <c r="AE48" s="157">
        <f>IF(LEN(X48)=0,0,COUNTIF($X$46:X48,X48))</f>
        <v>2</v>
      </c>
      <c r="AG48" s="115">
        <v>4</v>
      </c>
      <c r="AH48" s="115" t="s">
        <v>114</v>
      </c>
      <c r="AI48" s="158" t="str">
        <f>Audit6!$E$9</f>
        <v>Laboratory</v>
      </c>
      <c r="AJ48" s="158" t="str">
        <f t="shared" si="19"/>
        <v>L4</v>
      </c>
      <c r="AK48" s="158">
        <f>IF(LEN($AJ48)=0,"",COUNTIFS(Audit6!$G$15:$G$21,$AJ48,Audit6!$E$15:$E$21,"&lt;&gt;"&amp;""))</f>
        <v>0</v>
      </c>
      <c r="AL48" s="158">
        <f>IF(LEN($AJ48)=0,"",COUNTIFS(Audit6!$G$42:$G$48,$AJ48,Audit6!$E$42:$E$48,"&lt;&gt;"&amp;""))</f>
        <v>0</v>
      </c>
      <c r="AM48" s="158">
        <f>IF(LEN($AJ48)=0,"",COUNTIFS(Audit6!$G$69:$G$75,$AJ48,Audit6!$E$69:$E$75,"&lt;&gt;"&amp;""))</f>
        <v>0</v>
      </c>
      <c r="AN48" s="158">
        <f>IF(LEN($AJ48)=0,"",COUNTIFS(Audit6!$G$96:$G$102,$AJ48,Audit6!$E$96:$E$102,"&lt;&gt;"&amp;""))</f>
        <v>0</v>
      </c>
      <c r="AO48" s="158">
        <f>IF(LEN($AJ48)=0,"",COUNTIFS(Audit6!$G$123:$G$129,$AJ48,Audit6!$E$123:$E$129,"&lt;&gt;"&amp;""))</f>
        <v>0</v>
      </c>
      <c r="AP48" s="157">
        <f t="shared" si="5"/>
        <v>0</v>
      </c>
      <c r="AQ48" s="157">
        <f t="array" ref="AQ48">MAX(IF(($T$5:$T$40)=AH48,$S$5:$S$40,0))</f>
        <v>1</v>
      </c>
    </row>
    <row r="49" spans="16:43">
      <c r="P49" s="157"/>
      <c r="Q49" s="157"/>
      <c r="S49" s="157">
        <f t="array" ref="S49">IFERROR(SMALL(IF($S$5:$S$40=1,ROW($S$5:$S$40)-4,""),3*(ROW(A4))),"")</f>
        <v>12</v>
      </c>
      <c r="T49" s="157" t="str">
        <f t="shared" si="56"/>
        <v>4. Manufacturing</v>
      </c>
      <c r="U49" s="157" t="str">
        <f t="shared" si="56"/>
        <v>Sealing</v>
      </c>
      <c r="V49" s="180">
        <f t="shared" si="57"/>
        <v>44819</v>
      </c>
      <c r="W49" s="181" t="str">
        <f t="shared" si="58"/>
        <v>Hannah Shaw</v>
      </c>
      <c r="X49" s="157" t="str">
        <f t="shared" si="61"/>
        <v>Manufacturing</v>
      </c>
      <c r="Y49" s="157" t="str">
        <f t="shared" si="59"/>
        <v>Audit #4</v>
      </c>
      <c r="Z49" s="164">
        <f t="shared" si="60"/>
        <v>0.4</v>
      </c>
      <c r="AA49" s="164">
        <f t="shared" si="60"/>
        <v>0.3</v>
      </c>
      <c r="AB49" s="164">
        <f t="shared" si="60"/>
        <v>0.68</v>
      </c>
      <c r="AC49" s="164">
        <f t="shared" si="60"/>
        <v>0.65</v>
      </c>
      <c r="AD49" s="164">
        <f t="shared" si="60"/>
        <v>0.46666666666666667</v>
      </c>
      <c r="AE49" s="157">
        <f>IF(LEN(X49)=0,0,COUNTIF($X$46:X49,X49))</f>
        <v>3</v>
      </c>
      <c r="AG49" s="115">
        <v>5</v>
      </c>
      <c r="AH49" s="115" t="s">
        <v>114</v>
      </c>
      <c r="AI49" s="158" t="str">
        <f>Audit6!$E$9</f>
        <v>Laboratory</v>
      </c>
      <c r="AJ49" s="158" t="str">
        <f t="shared" si="19"/>
        <v>L5</v>
      </c>
      <c r="AK49" s="158">
        <f>IF(LEN($AJ49)=0,"",COUNTIFS(Audit6!$G$15:$G$21,$AJ49,Audit6!$E$15:$E$21,"&lt;&gt;"&amp;""))</f>
        <v>0</v>
      </c>
      <c r="AL49" s="158">
        <f>IF(LEN($AJ49)=0,"",COUNTIFS(Audit6!$G$42:$G$48,$AJ49,Audit6!$E$42:$E$48,"&lt;&gt;"&amp;""))</f>
        <v>0</v>
      </c>
      <c r="AM49" s="158">
        <f>IF(LEN($AJ49)=0,"",COUNTIFS(Audit6!$G$69:$G$75,$AJ49,Audit6!$E$69:$E$75,"&lt;&gt;"&amp;""))</f>
        <v>0</v>
      </c>
      <c r="AN49" s="158">
        <f>IF(LEN($AJ49)=0,"",COUNTIFS(Audit6!$G$96:$G$102,$AJ49,Audit6!$E$96:$E$102,"&lt;&gt;"&amp;""))</f>
        <v>0</v>
      </c>
      <c r="AO49" s="158">
        <f>IF(LEN($AJ49)=0,"",COUNTIFS(Audit6!$G$123:$G$129,$AJ49,Audit6!$E$123:$E$129,"&lt;&gt;"&amp;""))</f>
        <v>0</v>
      </c>
      <c r="AP49" s="157">
        <f t="shared" si="5"/>
        <v>0</v>
      </c>
      <c r="AQ49" s="157">
        <f t="array" ref="AQ49">MAX(IF(($T$5:$T$40)=AH49,$S$5:$S$40,0))</f>
        <v>1</v>
      </c>
    </row>
    <row r="50" spans="16:43">
      <c r="P50" s="157"/>
      <c r="Q50" s="157"/>
      <c r="S50" s="157">
        <f t="array" ref="S50">IFERROR(SMALL(IF($S$5:$S$40=1,ROW($S$5:$S$40)-4,""),3*(ROW(A5))),"")</f>
        <v>15</v>
      </c>
      <c r="T50" s="157" t="str">
        <f t="shared" si="56"/>
        <v>5. Manufacturing</v>
      </c>
      <c r="U50" s="157" t="str">
        <f t="shared" si="56"/>
        <v>Sealing</v>
      </c>
      <c r="V50" s="180">
        <f t="shared" si="57"/>
        <v>44910</v>
      </c>
      <c r="W50" s="181" t="str">
        <f t="shared" si="58"/>
        <v>Hannah Shaw</v>
      </c>
      <c r="X50" s="157" t="str">
        <f t="shared" si="61"/>
        <v>Manufacturing</v>
      </c>
      <c r="Y50" s="157" t="str">
        <f t="shared" si="59"/>
        <v>Audit #5</v>
      </c>
      <c r="Z50" s="164">
        <f t="shared" si="60"/>
        <v>0</v>
      </c>
      <c r="AA50" s="164">
        <f t="shared" si="60"/>
        <v>0</v>
      </c>
      <c r="AB50" s="164">
        <f t="shared" si="60"/>
        <v>0</v>
      </c>
      <c r="AC50" s="164">
        <f t="shared" si="60"/>
        <v>0</v>
      </c>
      <c r="AD50" s="164">
        <f t="shared" si="60"/>
        <v>0</v>
      </c>
      <c r="AE50" s="157">
        <f>IF(LEN(X50)=0,0,COUNTIF($X$46:X50,X50))</f>
        <v>4</v>
      </c>
      <c r="AG50" s="115">
        <v>6</v>
      </c>
      <c r="AH50" s="115" t="s">
        <v>114</v>
      </c>
      <c r="AI50" s="158" t="str">
        <f>Audit6!$E$9</f>
        <v>Laboratory</v>
      </c>
      <c r="AJ50" s="158" t="str">
        <f t="shared" si="19"/>
        <v>Yes</v>
      </c>
      <c r="AK50" s="158">
        <f>IF(LEN($AJ50)=0,"",COUNTIFS(Audit6!$G$15:$G$21,$AJ50,Audit6!$E$15:$E$21,"&lt;&gt;"&amp;""))</f>
        <v>0</v>
      </c>
      <c r="AL50" s="158">
        <f>IF(LEN($AJ50)=0,"",COUNTIFS(Audit6!$G$42:$G$48,$AJ50,Audit6!$E$42:$E$48,"&lt;&gt;"&amp;""))</f>
        <v>0</v>
      </c>
      <c r="AM50" s="158">
        <f>IF(LEN($AJ50)=0,"",COUNTIFS(Audit6!$G$69:$G$75,$AJ50,Audit6!$E$69:$E$75,"&lt;&gt;"&amp;""))</f>
        <v>0</v>
      </c>
      <c r="AN50" s="158">
        <f>IF(LEN($AJ50)=0,"",COUNTIFS(Audit6!$G$96:$G$102,$AJ50,Audit6!$E$96:$E$102,"&lt;&gt;"&amp;""))</f>
        <v>0</v>
      </c>
      <c r="AO50" s="158">
        <f>IF(LEN($AJ50)=0,"",COUNTIFS(Audit6!$G$123:$G$129,$AJ50,Audit6!$E$123:$E$129,"&lt;&gt;"&amp;""))</f>
        <v>0</v>
      </c>
      <c r="AP50" s="157">
        <f t="shared" si="5"/>
        <v>0</v>
      </c>
      <c r="AQ50" s="157">
        <f t="array" ref="AQ50">MAX(IF(($T$5:$T$40)=AH50,$S$5:$S$40,0))</f>
        <v>1</v>
      </c>
    </row>
    <row r="51" spans="16:43">
      <c r="P51" s="157"/>
      <c r="Q51" s="157"/>
      <c r="S51" s="157">
        <f t="array" ref="S51">IFERROR(SMALL(IF($S$5:$S$40=1,ROW($S$5:$S$40)-4,""),3*(ROW(A6))),"")</f>
        <v>18</v>
      </c>
      <c r="T51" s="157" t="str">
        <f t="shared" si="56"/>
        <v>6. Laboratory</v>
      </c>
      <c r="U51" s="157" t="str">
        <f t="shared" si="56"/>
        <v>Electric capacity measuer station</v>
      </c>
      <c r="V51" s="180">
        <f t="shared" si="57"/>
        <v>44896</v>
      </c>
      <c r="W51" s="181" t="str">
        <f t="shared" si="58"/>
        <v>Hannah Shaw</v>
      </c>
      <c r="X51" s="157" t="str">
        <f t="shared" si="61"/>
        <v>Laboratory</v>
      </c>
      <c r="Y51" s="157" t="str">
        <f t="shared" si="59"/>
        <v>Audit #6</v>
      </c>
      <c r="Z51" s="164">
        <f t="shared" si="60"/>
        <v>0</v>
      </c>
      <c r="AA51" s="164">
        <f t="shared" si="60"/>
        <v>0</v>
      </c>
      <c r="AB51" s="164">
        <f t="shared" si="60"/>
        <v>0</v>
      </c>
      <c r="AC51" s="164">
        <f t="shared" si="60"/>
        <v>0</v>
      </c>
      <c r="AD51" s="164">
        <f t="shared" si="60"/>
        <v>0</v>
      </c>
      <c r="AE51" s="157">
        <f>IF(LEN(X51)=0,0,COUNTIF($X$46:X51,X51))</f>
        <v>1</v>
      </c>
      <c r="AG51" s="115">
        <v>7</v>
      </c>
      <c r="AH51" s="115" t="s">
        <v>114</v>
      </c>
      <c r="AI51" s="158" t="str">
        <f>Audit6!$E$9</f>
        <v>Laboratory</v>
      </c>
      <c r="AJ51" s="158" t="str">
        <f t="shared" si="19"/>
        <v>No</v>
      </c>
      <c r="AK51" s="158">
        <f>IF(LEN($AJ51)=0,"",COUNTIFS(Audit6!$G$15:$G$21,$AJ51,Audit6!$E$15:$E$21,"&lt;&gt;"&amp;""))</f>
        <v>0</v>
      </c>
      <c r="AL51" s="158">
        <f>IF(LEN($AJ51)=0,"",COUNTIFS(Audit6!$G$42:$G$48,$AJ51,Audit6!$E$42:$E$48,"&lt;&gt;"&amp;""))</f>
        <v>0</v>
      </c>
      <c r="AM51" s="158">
        <f>IF(LEN($AJ51)=0,"",COUNTIFS(Audit6!$G$69:$G$75,$AJ51,Audit6!$E$69:$E$75,"&lt;&gt;"&amp;""))</f>
        <v>0</v>
      </c>
      <c r="AN51" s="158">
        <f>IF(LEN($AJ51)=0,"",COUNTIFS(Audit6!$G$96:$G$102,$AJ51,Audit6!$E$96:$E$102,"&lt;&gt;"&amp;""))</f>
        <v>0</v>
      </c>
      <c r="AO51" s="158">
        <f>IF(LEN($AJ51)=0,"",COUNTIFS(Audit6!$G$123:$G$129,$AJ51,Audit6!$E$123:$E$129,"&lt;&gt;"&amp;""))</f>
        <v>0</v>
      </c>
      <c r="AP51" s="157">
        <f t="shared" si="5"/>
        <v>0</v>
      </c>
      <c r="AQ51" s="157">
        <f t="array" ref="AQ51">MAX(IF(($T$5:$T$40)=AH51,$S$5:$S$40,0))</f>
        <v>1</v>
      </c>
    </row>
    <row r="52" spans="16:43">
      <c r="P52" s="157"/>
      <c r="Q52" s="157"/>
      <c r="S52" s="157">
        <f t="array" ref="S52">IFERROR(SMALL(IF($S$5:$S$40=1,ROW($S$5:$S$40)-4,""),3*(ROW(A7))),"")</f>
        <v>21</v>
      </c>
      <c r="T52" s="157" t="str">
        <f t="shared" si="56"/>
        <v>7. Classroom</v>
      </c>
      <c r="U52" s="157" t="str">
        <f t="shared" si="56"/>
        <v>R201a</v>
      </c>
      <c r="V52" s="180">
        <f t="shared" si="57"/>
        <v>44835</v>
      </c>
      <c r="W52" s="181" t="str">
        <f t="shared" si="58"/>
        <v>Hannah Shaw</v>
      </c>
      <c r="X52" s="157" t="str">
        <f t="shared" si="61"/>
        <v>Classroom</v>
      </c>
      <c r="Y52" s="157" t="str">
        <f t="shared" si="59"/>
        <v>Audit #7</v>
      </c>
      <c r="Z52" s="164">
        <f t="shared" si="60"/>
        <v>0</v>
      </c>
      <c r="AA52" s="164">
        <f t="shared" si="60"/>
        <v>0</v>
      </c>
      <c r="AB52" s="164">
        <f t="shared" si="60"/>
        <v>0</v>
      </c>
      <c r="AC52" s="164">
        <f t="shared" si="60"/>
        <v>0</v>
      </c>
      <c r="AD52" s="164">
        <f t="shared" si="60"/>
        <v>0</v>
      </c>
      <c r="AE52" s="157">
        <f>IF(LEN(X52)=0,0,COUNTIF($X$46:X52,X52))</f>
        <v>1</v>
      </c>
      <c r="AG52" s="115">
        <v>8</v>
      </c>
      <c r="AH52" s="115" t="s">
        <v>114</v>
      </c>
      <c r="AI52" s="158" t="str">
        <f>Audit6!$E$9</f>
        <v>Laboratory</v>
      </c>
      <c r="AJ52" s="158" t="str">
        <f t="shared" si="19"/>
        <v/>
      </c>
      <c r="AK52" s="158" t="str">
        <f>IF(LEN($AJ52)=0,"",COUNTIFS(Audit6!$G$15:$G$21,$AJ52,Audit6!$E$15:$E$21,"&lt;&gt;"&amp;""))</f>
        <v/>
      </c>
      <c r="AL52" s="158" t="str">
        <f>IF(LEN($AJ52)=0,"",COUNTIFS(Audit6!$G$42:$G$48,$AJ52,Audit6!$E$42:$E$48,"&lt;&gt;"&amp;""))</f>
        <v/>
      </c>
      <c r="AM52" s="158" t="str">
        <f>IF(LEN($AJ52)=0,"",COUNTIFS(Audit6!$G$69:$G$75,$AJ52,Audit6!$E$69:$E$75,"&lt;&gt;"&amp;""))</f>
        <v/>
      </c>
      <c r="AN52" s="158" t="str">
        <f>IF(LEN($AJ52)=0,"",COUNTIFS(Audit6!$G$96:$G$102,$AJ52,Audit6!$E$96:$E$102,"&lt;&gt;"&amp;""))</f>
        <v/>
      </c>
      <c r="AO52" s="158" t="str">
        <f>IF(LEN($AJ52)=0,"",COUNTIFS(Audit6!$G$123:$G$129,$AJ52,Audit6!$E$123:$E$129,"&lt;&gt;"&amp;""))</f>
        <v/>
      </c>
      <c r="AP52" s="157" t="str">
        <f t="shared" si="5"/>
        <v/>
      </c>
      <c r="AQ52" s="157">
        <f t="array" ref="AQ52">MAX(IF(($T$5:$T$40)=AH52,$S$5:$S$40,0))</f>
        <v>1</v>
      </c>
    </row>
    <row r="53" spans="16:43">
      <c r="P53" s="157"/>
      <c r="Q53" s="157"/>
      <c r="S53" s="157">
        <f t="array" ref="S53">IFERROR(SMALL(IF($S$5:$S$40=1,ROW($S$5:$S$40)-4,""),3*(ROW(A8))),"")</f>
        <v>24</v>
      </c>
      <c r="T53" s="157" t="str">
        <f t="shared" si="56"/>
        <v>8. Office</v>
      </c>
      <c r="U53" s="157" t="str">
        <f t="shared" si="56"/>
        <v>Electric capacity measuer station</v>
      </c>
      <c r="V53" s="180">
        <f t="shared" si="57"/>
        <v>44805</v>
      </c>
      <c r="W53" s="181" t="str">
        <f t="shared" si="58"/>
        <v>Hannah Shaw</v>
      </c>
      <c r="X53" s="157" t="str">
        <f t="shared" si="61"/>
        <v>Office</v>
      </c>
      <c r="Y53" s="157" t="str">
        <f t="shared" si="59"/>
        <v>Audit #8</v>
      </c>
      <c r="Z53" s="164">
        <f t="shared" si="60"/>
        <v>0</v>
      </c>
      <c r="AA53" s="164">
        <f t="shared" si="60"/>
        <v>0</v>
      </c>
      <c r="AB53" s="164">
        <f t="shared" si="60"/>
        <v>0</v>
      </c>
      <c r="AC53" s="164">
        <f t="shared" si="60"/>
        <v>0</v>
      </c>
      <c r="AD53" s="164">
        <f t="shared" si="60"/>
        <v>0</v>
      </c>
      <c r="AE53" s="157">
        <f>IF(LEN(X53)=0,0,COUNTIF($X$46:X53,X53))</f>
        <v>2</v>
      </c>
      <c r="AG53" s="115">
        <v>1</v>
      </c>
      <c r="AH53" s="115" t="s">
        <v>115</v>
      </c>
      <c r="AI53" s="158" t="str">
        <f>Audit7!$E$9</f>
        <v>Classroom</v>
      </c>
      <c r="AJ53" s="158" t="str">
        <f t="shared" si="19"/>
        <v>L1</v>
      </c>
      <c r="AK53" s="158">
        <f>IF(LEN($AJ53)=0,"",COUNTIFS(Audit7!$G$15:$G$21,$AJ53,Audit7!$E$15:$E$21,"&lt;&gt;"&amp;""))</f>
        <v>0</v>
      </c>
      <c r="AL53" s="158">
        <f>IF(LEN($AJ53)=0,"",COUNTIFS(Audit7!$G$42:$G$48,$AJ53,Audit7!$E$42:$E$48,"&lt;&gt;"&amp;""))</f>
        <v>0</v>
      </c>
      <c r="AM53" s="158">
        <f>IF(LEN($AJ53)=0,"",COUNTIFS(Audit7!$G$69:$G$75,$AJ53,Audit7!$E$69:$E$75,"&lt;&gt;"&amp;""))</f>
        <v>0</v>
      </c>
      <c r="AN53" s="158">
        <f>IF(LEN($AJ53)=0,"",COUNTIFS(Audit7!$G$96:$G$102,$AJ53,Audit7!$E$96:$E$102,"&lt;&gt;"&amp;""))</f>
        <v>0</v>
      </c>
      <c r="AO53" s="158">
        <f>IF(LEN($AJ53)=0,"",COUNTIFS(Audit7!$G$123:$G$129,$AJ53,Audit7!$E$123:$E$129,"&lt;&gt;"&amp;""))</f>
        <v>0</v>
      </c>
      <c r="AP53" s="157">
        <f t="shared" si="5"/>
        <v>0</v>
      </c>
      <c r="AQ53" s="157">
        <f t="array" ref="AQ53">MAX(IF(($T$5:$T$40)=AH53,$S$5:$S$40,0))</f>
        <v>1</v>
      </c>
    </row>
    <row r="54" spans="16:43">
      <c r="P54" s="157"/>
      <c r="Q54" s="157"/>
      <c r="S54" s="157">
        <f t="array" ref="S54">IFERROR(SMALL(IF($S$5:$S$40=1,ROW($S$5:$S$40)-4,""),3*(ROW(A9))),"")</f>
        <v>27</v>
      </c>
      <c r="T54" s="157" t="str">
        <f t="shared" si="56"/>
        <v>9. IT Project</v>
      </c>
      <c r="U54" s="157" t="str">
        <f t="shared" si="56"/>
        <v>S01</v>
      </c>
      <c r="V54" s="180">
        <f t="shared" si="57"/>
        <v>44819</v>
      </c>
      <c r="W54" s="181" t="str">
        <f t="shared" si="58"/>
        <v/>
      </c>
      <c r="X54" s="157" t="str">
        <f t="shared" si="61"/>
        <v>IT Project</v>
      </c>
      <c r="Y54" s="157" t="str">
        <f t="shared" si="59"/>
        <v>Audit #9</v>
      </c>
      <c r="Z54" s="164">
        <f t="shared" si="60"/>
        <v>0</v>
      </c>
      <c r="AA54" s="164">
        <f t="shared" si="60"/>
        <v>0</v>
      </c>
      <c r="AB54" s="164">
        <f t="shared" si="60"/>
        <v>0</v>
      </c>
      <c r="AC54" s="164">
        <f t="shared" si="60"/>
        <v>0</v>
      </c>
      <c r="AD54" s="164">
        <f t="shared" si="60"/>
        <v>0</v>
      </c>
      <c r="AE54" s="157">
        <f>IF(LEN(X54)=0,0,COUNTIF($X$46:X54,X54))</f>
        <v>1</v>
      </c>
      <c r="AG54" s="115">
        <v>2</v>
      </c>
      <c r="AH54" s="115" t="s">
        <v>115</v>
      </c>
      <c r="AI54" s="158" t="str">
        <f>Audit7!$E$9</f>
        <v>Classroom</v>
      </c>
      <c r="AJ54" s="158" t="str">
        <f t="shared" si="19"/>
        <v>L2</v>
      </c>
      <c r="AK54" s="158">
        <f>IF(LEN($AJ54)=0,"",COUNTIFS(Audit7!$G$15:$G$21,$AJ54,Audit7!$E$15:$E$21,"&lt;&gt;"&amp;""))</f>
        <v>0</v>
      </c>
      <c r="AL54" s="158">
        <f>IF(LEN($AJ54)=0,"",COUNTIFS(Audit7!$G$42:$G$48,$AJ54,Audit7!$E$42:$E$48,"&lt;&gt;"&amp;""))</f>
        <v>0</v>
      </c>
      <c r="AM54" s="158">
        <f>IF(LEN($AJ54)=0,"",COUNTIFS(Audit7!$G$69:$G$75,$AJ54,Audit7!$E$69:$E$75,"&lt;&gt;"&amp;""))</f>
        <v>0</v>
      </c>
      <c r="AN54" s="158">
        <f>IF(LEN($AJ54)=0,"",COUNTIFS(Audit7!$G$96:$G$102,$AJ54,Audit7!$E$96:$E$102,"&lt;&gt;"&amp;""))</f>
        <v>0</v>
      </c>
      <c r="AO54" s="158">
        <f>IF(LEN($AJ54)=0,"",COUNTIFS(Audit7!$G$123:$G$129,$AJ54,Audit7!$E$123:$E$129,"&lt;&gt;"&amp;""))</f>
        <v>0</v>
      </c>
      <c r="AP54" s="157">
        <f t="shared" si="5"/>
        <v>0</v>
      </c>
      <c r="AQ54" s="157">
        <f t="array" ref="AQ54">MAX(IF(($T$5:$T$40)=AH54,$S$5:$S$40,0))</f>
        <v>1</v>
      </c>
    </row>
    <row r="55" spans="16:43">
      <c r="P55" s="157"/>
      <c r="Q55" s="157"/>
      <c r="S55" s="157" t="str">
        <f t="array" ref="S55">IFERROR(SMALL(IF($S$5:$S$40=1,ROW($S$5:$S$40)-4,""),3*(ROW(A10))),"")</f>
        <v/>
      </c>
      <c r="T55" s="157" t="str">
        <f t="shared" si="56"/>
        <v/>
      </c>
      <c r="U55" s="157" t="str">
        <f t="shared" si="56"/>
        <v/>
      </c>
      <c r="V55" s="180" t="str">
        <f t="shared" si="57"/>
        <v/>
      </c>
      <c r="W55" s="181" t="str">
        <f t="shared" si="58"/>
        <v/>
      </c>
      <c r="X55" s="157" t="str">
        <f t="shared" si="61"/>
        <v/>
      </c>
      <c r="Y55" s="157" t="str">
        <f t="shared" si="59"/>
        <v/>
      </c>
      <c r="Z55" s="164" t="str">
        <f t="shared" si="60"/>
        <v/>
      </c>
      <c r="AA55" s="164" t="str">
        <f t="shared" si="60"/>
        <v/>
      </c>
      <c r="AB55" s="164" t="str">
        <f t="shared" si="60"/>
        <v/>
      </c>
      <c r="AC55" s="164" t="str">
        <f t="shared" si="60"/>
        <v/>
      </c>
      <c r="AD55" s="164" t="str">
        <f t="shared" si="60"/>
        <v/>
      </c>
      <c r="AE55" s="157">
        <f>IF(LEN(X55)=0,0,COUNTIF($X$46:X55,X55))</f>
        <v>0</v>
      </c>
      <c r="AG55" s="115">
        <v>3</v>
      </c>
      <c r="AH55" s="115" t="s">
        <v>115</v>
      </c>
      <c r="AI55" s="158" t="str">
        <f>Audit7!$E$9</f>
        <v>Classroom</v>
      </c>
      <c r="AJ55" s="158" t="str">
        <f t="shared" si="19"/>
        <v>L3</v>
      </c>
      <c r="AK55" s="158">
        <f>IF(LEN($AJ55)=0,"",COUNTIFS(Audit7!$G$15:$G$21,$AJ55,Audit7!$E$15:$E$21,"&lt;&gt;"&amp;""))</f>
        <v>0</v>
      </c>
      <c r="AL55" s="158">
        <f>IF(LEN($AJ55)=0,"",COUNTIFS(Audit7!$G$42:$G$48,$AJ55,Audit7!$E$42:$E$48,"&lt;&gt;"&amp;""))</f>
        <v>0</v>
      </c>
      <c r="AM55" s="158">
        <f>IF(LEN($AJ55)=0,"",COUNTIFS(Audit7!$G$69:$G$75,$AJ55,Audit7!$E$69:$E$75,"&lt;&gt;"&amp;""))</f>
        <v>0</v>
      </c>
      <c r="AN55" s="158">
        <f>IF(LEN($AJ55)=0,"",COUNTIFS(Audit7!$G$96:$G$102,$AJ55,Audit7!$E$96:$E$102,"&lt;&gt;"&amp;""))</f>
        <v>0</v>
      </c>
      <c r="AO55" s="158">
        <f>IF(LEN($AJ55)=0,"",COUNTIFS(Audit7!$G$123:$G$129,$AJ55,Audit7!$E$123:$E$129,"&lt;&gt;"&amp;""))</f>
        <v>0</v>
      </c>
      <c r="AP55" s="157">
        <f t="shared" si="5"/>
        <v>0</v>
      </c>
      <c r="AQ55" s="157">
        <f t="array" ref="AQ55">MAX(IF(($T$5:$T$40)=AH55,$S$5:$S$40,0))</f>
        <v>1</v>
      </c>
    </row>
    <row r="56" spans="16:43">
      <c r="S56" s="157" t="str">
        <f t="array" ref="S56">IFERROR(SMALL(IF($S$5:$S$40=1,ROW($S$5:$S$40)-4,""),3*(ROW(A11))),"")</f>
        <v/>
      </c>
      <c r="T56" s="157" t="str">
        <f t="shared" si="56"/>
        <v/>
      </c>
      <c r="U56" s="157" t="str">
        <f t="shared" si="56"/>
        <v/>
      </c>
      <c r="V56" s="180" t="str">
        <f t="shared" si="57"/>
        <v/>
      </c>
      <c r="W56" s="181" t="str">
        <f t="shared" si="58"/>
        <v/>
      </c>
      <c r="X56" s="157" t="str">
        <f t="shared" si="61"/>
        <v/>
      </c>
      <c r="Y56" s="157" t="str">
        <f t="shared" si="59"/>
        <v/>
      </c>
      <c r="Z56" s="164" t="str">
        <f t="shared" si="60"/>
        <v/>
      </c>
      <c r="AA56" s="164" t="str">
        <f t="shared" si="60"/>
        <v/>
      </c>
      <c r="AB56" s="164" t="str">
        <f t="shared" si="60"/>
        <v/>
      </c>
      <c r="AC56" s="164" t="str">
        <f t="shared" si="60"/>
        <v/>
      </c>
      <c r="AD56" s="164" t="str">
        <f t="shared" si="60"/>
        <v/>
      </c>
      <c r="AE56" s="157">
        <f>IF(LEN(X56)=0,0,COUNTIF($X$46:X56,X56))</f>
        <v>0</v>
      </c>
      <c r="AG56" s="115">
        <v>4</v>
      </c>
      <c r="AH56" s="115" t="s">
        <v>115</v>
      </c>
      <c r="AI56" s="158" t="str">
        <f>Audit7!$E$9</f>
        <v>Classroom</v>
      </c>
      <c r="AJ56" s="158" t="str">
        <f t="shared" si="19"/>
        <v>L4</v>
      </c>
      <c r="AK56" s="158">
        <f>IF(LEN($AJ56)=0,"",COUNTIFS(Audit7!$G$15:$G$21,$AJ56,Audit7!$E$15:$E$21,"&lt;&gt;"&amp;""))</f>
        <v>0</v>
      </c>
      <c r="AL56" s="158">
        <f>IF(LEN($AJ56)=0,"",COUNTIFS(Audit7!$G$42:$G$48,$AJ56,Audit7!$E$42:$E$48,"&lt;&gt;"&amp;""))</f>
        <v>0</v>
      </c>
      <c r="AM56" s="158">
        <f>IF(LEN($AJ56)=0,"",COUNTIFS(Audit7!$G$69:$G$75,$AJ56,Audit7!$E$69:$E$75,"&lt;&gt;"&amp;""))</f>
        <v>0</v>
      </c>
      <c r="AN56" s="158">
        <f>IF(LEN($AJ56)=0,"",COUNTIFS(Audit7!$G$96:$G$102,$AJ56,Audit7!$E$96:$E$102,"&lt;&gt;"&amp;""))</f>
        <v>0</v>
      </c>
      <c r="AO56" s="158">
        <f>IF(LEN($AJ56)=0,"",COUNTIFS(Audit7!$G$123:$G$129,$AJ56,Audit7!$E$123:$E$129,"&lt;&gt;"&amp;""))</f>
        <v>0</v>
      </c>
      <c r="AP56" s="157">
        <f t="shared" si="5"/>
        <v>0</v>
      </c>
      <c r="AQ56" s="157">
        <f t="array" ref="AQ56">MAX(IF(($T$5:$T$40)=AH56,$S$5:$S$40,0))</f>
        <v>1</v>
      </c>
    </row>
    <row r="57" spans="16:43">
      <c r="S57" s="157" t="str">
        <f t="array" ref="S57">IFERROR(SMALL(IF($S$5:$S$40=1,ROW($S$5:$S$40)-4,""),3*(ROW(A12))),"")</f>
        <v/>
      </c>
      <c r="T57" s="157" t="str">
        <f t="shared" si="56"/>
        <v/>
      </c>
      <c r="U57" s="157" t="str">
        <f t="shared" si="56"/>
        <v/>
      </c>
      <c r="V57" s="180" t="str">
        <f t="shared" si="57"/>
        <v/>
      </c>
      <c r="W57" s="181" t="str">
        <f t="shared" si="58"/>
        <v/>
      </c>
      <c r="X57" s="157" t="str">
        <f t="shared" si="61"/>
        <v/>
      </c>
      <c r="Y57" s="157" t="str">
        <f t="shared" si="59"/>
        <v/>
      </c>
      <c r="Z57" s="164" t="str">
        <f t="shared" si="60"/>
        <v/>
      </c>
      <c r="AA57" s="164" t="str">
        <f t="shared" si="60"/>
        <v/>
      </c>
      <c r="AB57" s="164" t="str">
        <f t="shared" si="60"/>
        <v/>
      </c>
      <c r="AC57" s="164" t="str">
        <f t="shared" si="60"/>
        <v/>
      </c>
      <c r="AD57" s="164" t="str">
        <f t="shared" si="60"/>
        <v/>
      </c>
      <c r="AE57" s="157">
        <f>IF(LEN(X57)=0,0,COUNTIF($X$46:X57,X57))</f>
        <v>0</v>
      </c>
      <c r="AG57" s="115">
        <v>5</v>
      </c>
      <c r="AH57" s="115" t="s">
        <v>115</v>
      </c>
      <c r="AI57" s="158" t="str">
        <f>Audit7!$E$9</f>
        <v>Classroom</v>
      </c>
      <c r="AJ57" s="158" t="str">
        <f t="shared" si="19"/>
        <v>L5</v>
      </c>
      <c r="AK57" s="158">
        <f>IF(LEN($AJ57)=0,"",COUNTIFS(Audit7!$G$15:$G$21,$AJ57,Audit7!$E$15:$E$21,"&lt;&gt;"&amp;""))</f>
        <v>0</v>
      </c>
      <c r="AL57" s="158">
        <f>IF(LEN($AJ57)=0,"",COUNTIFS(Audit7!$G$42:$G$48,$AJ57,Audit7!$E$42:$E$48,"&lt;&gt;"&amp;""))</f>
        <v>0</v>
      </c>
      <c r="AM57" s="158">
        <f>IF(LEN($AJ57)=0,"",COUNTIFS(Audit7!$G$69:$G$75,$AJ57,Audit7!$E$69:$E$75,"&lt;&gt;"&amp;""))</f>
        <v>0</v>
      </c>
      <c r="AN57" s="158">
        <f>IF(LEN($AJ57)=0,"",COUNTIFS(Audit7!$G$96:$G$102,$AJ57,Audit7!$E$96:$E$102,"&lt;&gt;"&amp;""))</f>
        <v>0</v>
      </c>
      <c r="AO57" s="158">
        <f>IF(LEN($AJ57)=0,"",COUNTIFS(Audit7!$G$123:$G$129,$AJ57,Audit7!$E$123:$E$129,"&lt;&gt;"&amp;""))</f>
        <v>0</v>
      </c>
      <c r="AP57" s="157">
        <f t="shared" si="5"/>
        <v>0</v>
      </c>
      <c r="AQ57" s="157">
        <f t="array" ref="AQ57">MAX(IF(($T$5:$T$40)=AH57,$S$5:$S$40,0))</f>
        <v>1</v>
      </c>
    </row>
    <row r="58" spans="16:43">
      <c r="AF58" s="128"/>
      <c r="AG58" s="115">
        <v>6</v>
      </c>
      <c r="AH58" s="115" t="s">
        <v>115</v>
      </c>
      <c r="AI58" s="158" t="str">
        <f>Audit7!$E$9</f>
        <v>Classroom</v>
      </c>
      <c r="AJ58" s="158" t="str">
        <f t="shared" si="19"/>
        <v>Yes</v>
      </c>
      <c r="AK58" s="158">
        <f>IF(LEN($AJ58)=0,"",COUNTIFS(Audit7!$G$15:$G$21,$AJ58,Audit7!$E$15:$E$21,"&lt;&gt;"&amp;""))</f>
        <v>0</v>
      </c>
      <c r="AL58" s="158">
        <f>IF(LEN($AJ58)=0,"",COUNTIFS(Audit7!$G$42:$G$48,$AJ58,Audit7!$E$42:$E$48,"&lt;&gt;"&amp;""))</f>
        <v>0</v>
      </c>
      <c r="AM58" s="158">
        <f>IF(LEN($AJ58)=0,"",COUNTIFS(Audit7!$G$69:$G$75,$AJ58,Audit7!$E$69:$E$75,"&lt;&gt;"&amp;""))</f>
        <v>0</v>
      </c>
      <c r="AN58" s="158">
        <f>IF(LEN($AJ58)=0,"",COUNTIFS(Audit7!$G$96:$G$102,$AJ58,Audit7!$E$96:$E$102,"&lt;&gt;"&amp;""))</f>
        <v>0</v>
      </c>
      <c r="AO58" s="158">
        <f>IF(LEN($AJ58)=0,"",COUNTIFS(Audit7!$G$123:$G$129,$AJ58,Audit7!$E$123:$E$129,"&lt;&gt;"&amp;""))</f>
        <v>0</v>
      </c>
      <c r="AP58" s="157">
        <f t="shared" si="5"/>
        <v>0</v>
      </c>
      <c r="AQ58" s="157">
        <f t="array" ref="AQ58">MAX(IF(($T$5:$T$40)=AH58,$S$5:$S$40,0))</f>
        <v>1</v>
      </c>
    </row>
    <row r="59" spans="16:43">
      <c r="AE59" s="128"/>
      <c r="AF59" s="128"/>
      <c r="AG59" s="115">
        <v>7</v>
      </c>
      <c r="AH59" s="115" t="s">
        <v>115</v>
      </c>
      <c r="AI59" s="158" t="str">
        <f>Audit7!$E$9</f>
        <v>Classroom</v>
      </c>
      <c r="AJ59" s="158" t="str">
        <f t="shared" si="19"/>
        <v>No</v>
      </c>
      <c r="AK59" s="158">
        <f>IF(LEN($AJ59)=0,"",COUNTIFS(Audit7!$G$15:$G$21,$AJ59,Audit7!$E$15:$E$21,"&lt;&gt;"&amp;""))</f>
        <v>0</v>
      </c>
      <c r="AL59" s="158">
        <f>IF(LEN($AJ59)=0,"",COUNTIFS(Audit7!$G$42:$G$48,$AJ59,Audit7!$E$42:$E$48,"&lt;&gt;"&amp;""))</f>
        <v>0</v>
      </c>
      <c r="AM59" s="158">
        <f>IF(LEN($AJ59)=0,"",COUNTIFS(Audit7!$G$69:$G$75,$AJ59,Audit7!$E$69:$E$75,"&lt;&gt;"&amp;""))</f>
        <v>0</v>
      </c>
      <c r="AN59" s="158">
        <f>IF(LEN($AJ59)=0,"",COUNTIFS(Audit7!$G$96:$G$102,$AJ59,Audit7!$E$96:$E$102,"&lt;&gt;"&amp;""))</f>
        <v>0</v>
      </c>
      <c r="AO59" s="158">
        <f>IF(LEN($AJ59)=0,"",COUNTIFS(Audit7!$G$123:$G$129,$AJ59,Audit7!$E$123:$E$129,"&lt;&gt;"&amp;""))</f>
        <v>0</v>
      </c>
      <c r="AP59" s="157">
        <f t="shared" si="5"/>
        <v>0</v>
      </c>
      <c r="AQ59" s="157">
        <f t="array" ref="AQ59">MAX(IF(($T$5:$T$40)=AH59,$S$5:$S$40,0))</f>
        <v>1</v>
      </c>
    </row>
    <row r="60" spans="16:43">
      <c r="AE60" s="128"/>
      <c r="AF60" s="128"/>
      <c r="AG60" s="115">
        <v>8</v>
      </c>
      <c r="AH60" s="115" t="s">
        <v>115</v>
      </c>
      <c r="AI60" s="158" t="str">
        <f>Audit7!$E$9</f>
        <v>Classroom</v>
      </c>
      <c r="AJ60" s="158" t="str">
        <f t="shared" si="19"/>
        <v/>
      </c>
      <c r="AK60" s="158" t="str">
        <f>IF(LEN($AJ60)=0,"",COUNTIFS(Audit7!$G$15:$G$21,$AJ60,Audit7!$E$15:$E$21,"&lt;&gt;"&amp;""))</f>
        <v/>
      </c>
      <c r="AL60" s="158" t="str">
        <f>IF(LEN($AJ60)=0,"",COUNTIFS(Audit7!$G$42:$G$48,$AJ60,Audit7!$E$42:$E$48,"&lt;&gt;"&amp;""))</f>
        <v/>
      </c>
      <c r="AM60" s="158" t="str">
        <f>IF(LEN($AJ60)=0,"",COUNTIFS(Audit7!$G$69:$G$75,$AJ60,Audit7!$E$69:$E$75,"&lt;&gt;"&amp;""))</f>
        <v/>
      </c>
      <c r="AN60" s="158" t="str">
        <f>IF(LEN($AJ60)=0,"",COUNTIFS(Audit7!$G$96:$G$102,$AJ60,Audit7!$E$96:$E$102,"&lt;&gt;"&amp;""))</f>
        <v/>
      </c>
      <c r="AO60" s="158" t="str">
        <f>IF(LEN($AJ60)=0,"",COUNTIFS(Audit7!$G$123:$G$129,$AJ60,Audit7!$E$123:$E$129,"&lt;&gt;"&amp;""))</f>
        <v/>
      </c>
      <c r="AP60" s="157" t="str">
        <f t="shared" si="5"/>
        <v/>
      </c>
      <c r="AQ60" s="157">
        <f t="array" ref="AQ60">MAX(IF(($T$5:$T$40)=AH60,$S$5:$S$40,0))</f>
        <v>1</v>
      </c>
    </row>
    <row r="61" spans="16:43">
      <c r="AE61" s="128"/>
      <c r="AF61" s="128"/>
      <c r="AG61" s="115">
        <v>1</v>
      </c>
      <c r="AH61" s="115" t="s">
        <v>116</v>
      </c>
      <c r="AI61" s="158" t="str">
        <f>Audit8!$E$9</f>
        <v>Office</v>
      </c>
      <c r="AJ61" s="158" t="str">
        <f t="shared" si="19"/>
        <v>L1</v>
      </c>
      <c r="AK61" s="158">
        <f>IF(LEN($AJ61)=0,"",COUNTIFS(Audit8!$G$15:$G$21,$AJ61,Audit8!$E$15:$E$21,"&lt;&gt;"&amp;""))</f>
        <v>0</v>
      </c>
      <c r="AL61" s="158">
        <f>IF(LEN($AJ61)=0,"",COUNTIFS(Audit8!$G$42:$G$48,$AJ61,Audit8!$E$42:$E$48,"&lt;&gt;"&amp;""))</f>
        <v>0</v>
      </c>
      <c r="AM61" s="158">
        <f>IF(LEN($AJ61)=0,"",COUNTIFS(Audit8!$G$69:$G$75,$AJ61,Audit8!$E$69:$E$75,"&lt;&gt;"&amp;""))</f>
        <v>0</v>
      </c>
      <c r="AN61" s="158">
        <f>IF(LEN($AJ61)=0,"",COUNTIFS(Audit8!$G$96:$G$102,$AJ61,Audit8!$E$96:$E$102,"&lt;&gt;"&amp;""))</f>
        <v>0</v>
      </c>
      <c r="AO61" s="158">
        <f>IF(LEN($AJ61)=0,"",COUNTIFS(Audit8!$G$123:$G$129,$AJ61,Audit8!$E$123:$E$129,"&lt;&gt;"&amp;""))</f>
        <v>0</v>
      </c>
      <c r="AP61" s="157">
        <f t="shared" si="5"/>
        <v>0</v>
      </c>
      <c r="AQ61" s="157">
        <f t="array" ref="AQ61">MAX(IF(($T$5:$T$40)=AH61,$S$5:$S$40,0))</f>
        <v>1</v>
      </c>
    </row>
    <row r="62" spans="16:43">
      <c r="AE62" s="128"/>
      <c r="AF62" s="128"/>
      <c r="AG62" s="115">
        <v>2</v>
      </c>
      <c r="AH62" s="115" t="s">
        <v>116</v>
      </c>
      <c r="AI62" s="158" t="str">
        <f>Audit8!$E$9</f>
        <v>Office</v>
      </c>
      <c r="AJ62" s="158" t="str">
        <f t="shared" si="19"/>
        <v>L2</v>
      </c>
      <c r="AK62" s="158">
        <f>IF(LEN($AJ62)=0,"",COUNTIFS(Audit8!$G$15:$G$21,$AJ62,Audit8!$E$15:$E$21,"&lt;&gt;"&amp;""))</f>
        <v>0</v>
      </c>
      <c r="AL62" s="158">
        <f>IF(LEN($AJ62)=0,"",COUNTIFS(Audit8!$G$42:$G$48,$AJ62,Audit8!$E$42:$E$48,"&lt;&gt;"&amp;""))</f>
        <v>0</v>
      </c>
      <c r="AM62" s="158">
        <f>IF(LEN($AJ62)=0,"",COUNTIFS(Audit8!$G$69:$G$75,$AJ62,Audit8!$E$69:$E$75,"&lt;&gt;"&amp;""))</f>
        <v>0</v>
      </c>
      <c r="AN62" s="158">
        <f>IF(LEN($AJ62)=0,"",COUNTIFS(Audit8!$G$96:$G$102,$AJ62,Audit8!$E$96:$E$102,"&lt;&gt;"&amp;""))</f>
        <v>0</v>
      </c>
      <c r="AO62" s="158">
        <f>IF(LEN($AJ62)=0,"",COUNTIFS(Audit8!$G$123:$G$129,$AJ62,Audit8!$E$123:$E$129,"&lt;&gt;"&amp;""))</f>
        <v>0</v>
      </c>
      <c r="AP62" s="157">
        <f t="shared" si="5"/>
        <v>0</v>
      </c>
      <c r="AQ62" s="157">
        <f t="array" ref="AQ62">MAX(IF(($T$5:$T$40)=AH62,$S$5:$S$40,0))</f>
        <v>1</v>
      </c>
    </row>
    <row r="63" spans="16:43">
      <c r="AF63" s="128"/>
      <c r="AG63" s="115">
        <v>3</v>
      </c>
      <c r="AH63" s="115" t="s">
        <v>116</v>
      </c>
      <c r="AI63" s="158" t="str">
        <f>Audit8!$E$9</f>
        <v>Office</v>
      </c>
      <c r="AJ63" s="158" t="str">
        <f t="shared" si="19"/>
        <v>L3</v>
      </c>
      <c r="AK63" s="158">
        <f>IF(LEN($AJ63)=0,"",COUNTIFS(Audit8!$G$15:$G$21,$AJ63,Audit8!$E$15:$E$21,"&lt;&gt;"&amp;""))</f>
        <v>0</v>
      </c>
      <c r="AL63" s="158">
        <f>IF(LEN($AJ63)=0,"",COUNTIFS(Audit8!$G$42:$G$48,$AJ63,Audit8!$E$42:$E$48,"&lt;&gt;"&amp;""))</f>
        <v>0</v>
      </c>
      <c r="AM63" s="158">
        <f>IF(LEN($AJ63)=0,"",COUNTIFS(Audit8!$G$69:$G$75,$AJ63,Audit8!$E$69:$E$75,"&lt;&gt;"&amp;""))</f>
        <v>0</v>
      </c>
      <c r="AN63" s="158">
        <f>IF(LEN($AJ63)=0,"",COUNTIFS(Audit8!$G$96:$G$102,$AJ63,Audit8!$E$96:$E$102,"&lt;&gt;"&amp;""))</f>
        <v>0</v>
      </c>
      <c r="AO63" s="158">
        <f>IF(LEN($AJ63)=0,"",COUNTIFS(Audit8!$G$123:$G$129,$AJ63,Audit8!$E$123:$E$129,"&lt;&gt;"&amp;""))</f>
        <v>0</v>
      </c>
      <c r="AP63" s="157">
        <f t="shared" si="5"/>
        <v>0</v>
      </c>
      <c r="AQ63" s="157">
        <f t="array" ref="AQ63">MAX(IF(($T$5:$T$40)=AH63,$S$5:$S$40,0))</f>
        <v>1</v>
      </c>
    </row>
    <row r="64" spans="16:43">
      <c r="AF64" s="128"/>
      <c r="AG64" s="115">
        <v>4</v>
      </c>
      <c r="AH64" s="115" t="s">
        <v>116</v>
      </c>
      <c r="AI64" s="158" t="str">
        <f>Audit8!$E$9</f>
        <v>Office</v>
      </c>
      <c r="AJ64" s="158" t="str">
        <f t="shared" si="19"/>
        <v>L4</v>
      </c>
      <c r="AK64" s="158">
        <f>IF(LEN($AJ64)=0,"",COUNTIFS(Audit8!$G$15:$G$21,$AJ64,Audit8!$E$15:$E$21,"&lt;&gt;"&amp;""))</f>
        <v>0</v>
      </c>
      <c r="AL64" s="158">
        <f>IF(LEN($AJ64)=0,"",COUNTIFS(Audit8!$G$42:$G$48,$AJ64,Audit8!$E$42:$E$48,"&lt;&gt;"&amp;""))</f>
        <v>0</v>
      </c>
      <c r="AM64" s="158">
        <f>IF(LEN($AJ64)=0,"",COUNTIFS(Audit8!$G$69:$G$75,$AJ64,Audit8!$E$69:$E$75,"&lt;&gt;"&amp;""))</f>
        <v>0</v>
      </c>
      <c r="AN64" s="158">
        <f>IF(LEN($AJ64)=0,"",COUNTIFS(Audit8!$G$96:$G$102,$AJ64,Audit8!$E$96:$E$102,"&lt;&gt;"&amp;""))</f>
        <v>0</v>
      </c>
      <c r="AO64" s="158">
        <f>IF(LEN($AJ64)=0,"",COUNTIFS(Audit8!$G$123:$G$129,$AJ64,Audit8!$E$123:$E$129,"&lt;&gt;"&amp;""))</f>
        <v>0</v>
      </c>
      <c r="AP64" s="157">
        <f t="shared" si="5"/>
        <v>0</v>
      </c>
      <c r="AQ64" s="157">
        <f t="array" ref="AQ64">MAX(IF(($T$5:$T$40)=AH64,$S$5:$S$40,0))</f>
        <v>1</v>
      </c>
    </row>
    <row r="65" spans="31:43">
      <c r="AF65" s="128"/>
      <c r="AG65" s="115">
        <v>5</v>
      </c>
      <c r="AH65" s="115" t="s">
        <v>116</v>
      </c>
      <c r="AI65" s="158" t="str">
        <f>Audit8!$E$9</f>
        <v>Office</v>
      </c>
      <c r="AJ65" s="158" t="str">
        <f t="shared" si="19"/>
        <v>L5</v>
      </c>
      <c r="AK65" s="158">
        <f>IF(LEN($AJ65)=0,"",COUNTIFS(Audit8!$G$15:$G$21,$AJ65,Audit8!$E$15:$E$21,"&lt;&gt;"&amp;""))</f>
        <v>0</v>
      </c>
      <c r="AL65" s="158">
        <f>IF(LEN($AJ65)=0,"",COUNTIFS(Audit8!$G$42:$G$48,$AJ65,Audit8!$E$42:$E$48,"&lt;&gt;"&amp;""))</f>
        <v>0</v>
      </c>
      <c r="AM65" s="158">
        <f>IF(LEN($AJ65)=0,"",COUNTIFS(Audit8!$G$69:$G$75,$AJ65,Audit8!$E$69:$E$75,"&lt;&gt;"&amp;""))</f>
        <v>0</v>
      </c>
      <c r="AN65" s="158">
        <f>IF(LEN($AJ65)=0,"",COUNTIFS(Audit8!$G$96:$G$102,$AJ65,Audit8!$E$96:$E$102,"&lt;&gt;"&amp;""))</f>
        <v>0</v>
      </c>
      <c r="AO65" s="158">
        <f>IF(LEN($AJ65)=0,"",COUNTIFS(Audit8!$G$123:$G$129,$AJ65,Audit8!$E$123:$E$129,"&lt;&gt;"&amp;""))</f>
        <v>0</v>
      </c>
      <c r="AP65" s="157">
        <f t="shared" si="5"/>
        <v>0</v>
      </c>
      <c r="AQ65" s="157">
        <f t="array" ref="AQ65">MAX(IF(($T$5:$T$40)=AH65,$S$5:$S$40,0))</f>
        <v>1</v>
      </c>
    </row>
    <row r="66" spans="31:43">
      <c r="AF66" s="128"/>
      <c r="AG66" s="115">
        <v>6</v>
      </c>
      <c r="AH66" s="115" t="s">
        <v>116</v>
      </c>
      <c r="AI66" s="158" t="str">
        <f>Audit8!$E$9</f>
        <v>Office</v>
      </c>
      <c r="AJ66" s="158" t="str">
        <f t="shared" si="19"/>
        <v>Yes</v>
      </c>
      <c r="AK66" s="158">
        <f>IF(LEN($AJ66)=0,"",COUNTIFS(Audit8!$G$15:$G$21,$AJ66,Audit8!$E$15:$E$21,"&lt;&gt;"&amp;""))</f>
        <v>0</v>
      </c>
      <c r="AL66" s="158">
        <f>IF(LEN($AJ66)=0,"",COUNTIFS(Audit8!$G$42:$G$48,$AJ66,Audit8!$E$42:$E$48,"&lt;&gt;"&amp;""))</f>
        <v>0</v>
      </c>
      <c r="AM66" s="158">
        <f>IF(LEN($AJ66)=0,"",COUNTIFS(Audit8!$G$69:$G$75,$AJ66,Audit8!$E$69:$E$75,"&lt;&gt;"&amp;""))</f>
        <v>0</v>
      </c>
      <c r="AN66" s="158">
        <f>IF(LEN($AJ66)=0,"",COUNTIFS(Audit8!$G$96:$G$102,$AJ66,Audit8!$E$96:$E$102,"&lt;&gt;"&amp;""))</f>
        <v>0</v>
      </c>
      <c r="AO66" s="158">
        <f>IF(LEN($AJ66)=0,"",COUNTIFS(Audit8!$G$123:$G$129,$AJ66,Audit8!$E$123:$E$129,"&lt;&gt;"&amp;""))</f>
        <v>0</v>
      </c>
      <c r="AP66" s="157">
        <f t="shared" si="5"/>
        <v>0</v>
      </c>
      <c r="AQ66" s="157">
        <f t="array" ref="AQ66">MAX(IF(($T$5:$T$40)=AH66,$S$5:$S$40,0))</f>
        <v>1</v>
      </c>
    </row>
    <row r="67" spans="31:43">
      <c r="AF67" s="128"/>
      <c r="AG67" s="115">
        <v>7</v>
      </c>
      <c r="AH67" s="115" t="s">
        <v>116</v>
      </c>
      <c r="AI67" s="158" t="str">
        <f>Audit8!$E$9</f>
        <v>Office</v>
      </c>
      <c r="AJ67" s="158" t="str">
        <f t="shared" si="19"/>
        <v>No</v>
      </c>
      <c r="AK67" s="158">
        <f>IF(LEN($AJ67)=0,"",COUNTIFS(Audit8!$G$15:$G$21,$AJ67,Audit8!$E$15:$E$21,"&lt;&gt;"&amp;""))</f>
        <v>0</v>
      </c>
      <c r="AL67" s="158">
        <f>IF(LEN($AJ67)=0,"",COUNTIFS(Audit8!$G$42:$G$48,$AJ67,Audit8!$E$42:$E$48,"&lt;&gt;"&amp;""))</f>
        <v>0</v>
      </c>
      <c r="AM67" s="158">
        <f>IF(LEN($AJ67)=0,"",COUNTIFS(Audit8!$G$69:$G$75,$AJ67,Audit8!$E$69:$E$75,"&lt;&gt;"&amp;""))</f>
        <v>0</v>
      </c>
      <c r="AN67" s="158">
        <f>IF(LEN($AJ67)=0,"",COUNTIFS(Audit8!$G$96:$G$102,$AJ67,Audit8!$E$96:$E$102,"&lt;&gt;"&amp;""))</f>
        <v>0</v>
      </c>
      <c r="AO67" s="158">
        <f>IF(LEN($AJ67)=0,"",COUNTIFS(Audit8!$G$123:$G$129,$AJ67,Audit8!$E$123:$E$129,"&lt;&gt;"&amp;""))</f>
        <v>0</v>
      </c>
      <c r="AP67" s="157">
        <f t="shared" si="5"/>
        <v>0</v>
      </c>
      <c r="AQ67" s="157">
        <f t="array" ref="AQ67">MAX(IF(($T$5:$T$40)=AH67,$S$5:$S$40,0))</f>
        <v>1</v>
      </c>
    </row>
    <row r="68" spans="31:43">
      <c r="AF68" s="128"/>
      <c r="AG68" s="115">
        <v>8</v>
      </c>
      <c r="AH68" s="115" t="s">
        <v>116</v>
      </c>
      <c r="AI68" s="158" t="str">
        <f>Audit8!$E$9</f>
        <v>Office</v>
      </c>
      <c r="AJ68" s="158" t="str">
        <f t="shared" si="19"/>
        <v/>
      </c>
      <c r="AK68" s="158" t="str">
        <f>IF(LEN($AJ68)=0,"",COUNTIFS(Audit8!$G$15:$G$21,$AJ68,Audit8!$E$15:$E$21,"&lt;&gt;"&amp;""))</f>
        <v/>
      </c>
      <c r="AL68" s="158" t="str">
        <f>IF(LEN($AJ68)=0,"",COUNTIFS(Audit8!$G$42:$G$48,$AJ68,Audit8!$E$42:$E$48,"&lt;&gt;"&amp;""))</f>
        <v/>
      </c>
      <c r="AM68" s="158" t="str">
        <f>IF(LEN($AJ68)=0,"",COUNTIFS(Audit8!$G$69:$G$75,$AJ68,Audit8!$E$69:$E$75,"&lt;&gt;"&amp;""))</f>
        <v/>
      </c>
      <c r="AN68" s="158" t="str">
        <f>IF(LEN($AJ68)=0,"",COUNTIFS(Audit8!$G$96:$G$102,$AJ68,Audit8!$E$96:$E$102,"&lt;&gt;"&amp;""))</f>
        <v/>
      </c>
      <c r="AO68" s="158" t="str">
        <f>IF(LEN($AJ68)=0,"",COUNTIFS(Audit8!$G$123:$G$129,$AJ68,Audit8!$E$123:$E$129,"&lt;&gt;"&amp;""))</f>
        <v/>
      </c>
      <c r="AP68" s="157" t="str">
        <f t="shared" si="5"/>
        <v/>
      </c>
      <c r="AQ68" s="157">
        <f t="array" ref="AQ68">MAX(IF(($T$5:$T$40)=AH68,$S$5:$S$40,0))</f>
        <v>1</v>
      </c>
    </row>
    <row r="69" spans="31:43">
      <c r="AF69" s="128"/>
      <c r="AG69" s="115">
        <v>1</v>
      </c>
      <c r="AH69" s="115" t="s">
        <v>117</v>
      </c>
      <c r="AI69" s="158" t="str">
        <f>Audit9!$E$9</f>
        <v>IT Project</v>
      </c>
      <c r="AJ69" s="158" t="str">
        <f t="shared" si="19"/>
        <v>L1</v>
      </c>
      <c r="AK69" s="158">
        <f>IF(LEN($AJ69)=0,"",COUNTIFS(Audit9!$G$15:$G$21,$AJ69,Audit9!$E$15:$E$21,"&lt;&gt;"&amp;""))</f>
        <v>0</v>
      </c>
      <c r="AL69" s="158">
        <f>IF(LEN($AJ69)=0,"",COUNTIFS(Audit9!$G$42:$G$48,$AJ69,Audit9!$E$42:$E$48,"&lt;&gt;"&amp;""))</f>
        <v>0</v>
      </c>
      <c r="AM69" s="158">
        <f>IF(LEN($AJ69)=0,"",COUNTIFS(Audit9!$G$69:$G$75,$AJ69,Audit9!$E$69:$E$75,"&lt;&gt;"&amp;""))</f>
        <v>0</v>
      </c>
      <c r="AN69" s="158">
        <f>IF(LEN($AJ69)=0,"",COUNTIFS(Audit9!$G$96:$G$102,$AJ69,Audit9!$E$96:$E$102,"&lt;&gt;"&amp;""))</f>
        <v>0</v>
      </c>
      <c r="AO69" s="158">
        <f>IF(LEN($AJ69)=0,"",COUNTIFS(Audit9!$G$123:$G$129,$AJ69,Audit9!$E$123:$E$129,"&lt;&gt;"&amp;""))</f>
        <v>0</v>
      </c>
      <c r="AP69" s="157">
        <f t="shared" si="5"/>
        <v>0</v>
      </c>
      <c r="AQ69" s="157">
        <f t="array" ref="AQ69">MAX(IF(($T$5:$T$40)=AH69,$S$5:$S$40,0))</f>
        <v>1</v>
      </c>
    </row>
    <row r="70" spans="31:43">
      <c r="AF70" s="128"/>
      <c r="AG70" s="115">
        <v>2</v>
      </c>
      <c r="AH70" s="115" t="s">
        <v>117</v>
      </c>
      <c r="AI70" s="158" t="str">
        <f>Audit9!$E$9</f>
        <v>IT Project</v>
      </c>
      <c r="AJ70" s="158" t="str">
        <f t="shared" si="19"/>
        <v>L2</v>
      </c>
      <c r="AK70" s="158">
        <f>IF(LEN($AJ70)=0,"",COUNTIFS(Audit9!$G$15:$G$21,$AJ70,Audit9!$E$15:$E$21,"&lt;&gt;"&amp;""))</f>
        <v>0</v>
      </c>
      <c r="AL70" s="158">
        <f>IF(LEN($AJ70)=0,"",COUNTIFS(Audit9!$G$42:$G$48,$AJ70,Audit9!$E$42:$E$48,"&lt;&gt;"&amp;""))</f>
        <v>0</v>
      </c>
      <c r="AM70" s="158">
        <f>IF(LEN($AJ70)=0,"",COUNTIFS(Audit9!$G$69:$G$75,$AJ70,Audit9!$E$69:$E$75,"&lt;&gt;"&amp;""))</f>
        <v>0</v>
      </c>
      <c r="AN70" s="158">
        <f>IF(LEN($AJ70)=0,"",COUNTIFS(Audit9!$G$96:$G$102,$AJ70,Audit9!$E$96:$E$102,"&lt;&gt;"&amp;""))</f>
        <v>0</v>
      </c>
      <c r="AO70" s="158">
        <f>IF(LEN($AJ70)=0,"",COUNTIFS(Audit9!$G$123:$G$129,$AJ70,Audit9!$E$123:$E$129,"&lt;&gt;"&amp;""))</f>
        <v>0</v>
      </c>
      <c r="AP70" s="157">
        <f t="shared" ref="AP70:AP100" si="62">IF(LEN(AJ70)=0,"",SUM(AK70:AO70))</f>
        <v>0</v>
      </c>
      <c r="AQ70" s="157">
        <f t="array" ref="AQ70">MAX(IF(($T$5:$T$40)=AH70,$S$5:$S$40,0))</f>
        <v>1</v>
      </c>
    </row>
    <row r="71" spans="31:43">
      <c r="AF71" s="128"/>
      <c r="AG71" s="115">
        <v>3</v>
      </c>
      <c r="AH71" s="115" t="s">
        <v>117</v>
      </c>
      <c r="AI71" s="158" t="str">
        <f>Audit9!$E$9</f>
        <v>IT Project</v>
      </c>
      <c r="AJ71" s="158" t="str">
        <f t="shared" si="19"/>
        <v>L3</v>
      </c>
      <c r="AK71" s="158">
        <f>IF(LEN($AJ71)=0,"",COUNTIFS(Audit9!$G$15:$G$21,$AJ71,Audit9!$E$15:$E$21,"&lt;&gt;"&amp;""))</f>
        <v>0</v>
      </c>
      <c r="AL71" s="158">
        <f>IF(LEN($AJ71)=0,"",COUNTIFS(Audit9!$G$42:$G$48,$AJ71,Audit9!$E$42:$E$48,"&lt;&gt;"&amp;""))</f>
        <v>0</v>
      </c>
      <c r="AM71" s="158">
        <f>IF(LEN($AJ71)=0,"",COUNTIFS(Audit9!$G$69:$G$75,$AJ71,Audit9!$E$69:$E$75,"&lt;&gt;"&amp;""))</f>
        <v>0</v>
      </c>
      <c r="AN71" s="158">
        <f>IF(LEN($AJ71)=0,"",COUNTIFS(Audit9!$G$96:$G$102,$AJ71,Audit9!$E$96:$E$102,"&lt;&gt;"&amp;""))</f>
        <v>0</v>
      </c>
      <c r="AO71" s="158">
        <f>IF(LEN($AJ71)=0,"",COUNTIFS(Audit9!$G$123:$G$129,$AJ71,Audit9!$E$123:$E$129,"&lt;&gt;"&amp;""))</f>
        <v>0</v>
      </c>
      <c r="AP71" s="157">
        <f t="shared" si="62"/>
        <v>0</v>
      </c>
      <c r="AQ71" s="157">
        <f t="array" ref="AQ71">MAX(IF(($T$5:$T$40)=AH71,$S$5:$S$40,0))</f>
        <v>1</v>
      </c>
    </row>
    <row r="72" spans="31:43">
      <c r="AF72" s="128"/>
      <c r="AG72" s="115">
        <v>4</v>
      </c>
      <c r="AH72" s="115" t="s">
        <v>117</v>
      </c>
      <c r="AI72" s="158" t="str">
        <f>Audit9!$E$9</f>
        <v>IT Project</v>
      </c>
      <c r="AJ72" s="158" t="str">
        <f t="shared" ref="AJ72:AJ79" si="63">AJ64</f>
        <v>L4</v>
      </c>
      <c r="AK72" s="158">
        <f>IF(LEN($AJ72)=0,"",COUNTIFS(Audit9!$G$15:$G$21,$AJ72,Audit9!$E$15:$E$21,"&lt;&gt;"&amp;""))</f>
        <v>0</v>
      </c>
      <c r="AL72" s="158">
        <f>IF(LEN($AJ72)=0,"",COUNTIFS(Audit9!$G$42:$G$48,$AJ72,Audit9!$E$42:$E$48,"&lt;&gt;"&amp;""))</f>
        <v>0</v>
      </c>
      <c r="AM72" s="158">
        <f>IF(LEN($AJ72)=0,"",COUNTIFS(Audit9!$G$69:$G$75,$AJ72,Audit9!$E$69:$E$75,"&lt;&gt;"&amp;""))</f>
        <v>0</v>
      </c>
      <c r="AN72" s="158">
        <f>IF(LEN($AJ72)=0,"",COUNTIFS(Audit9!$G$96:$G$102,$AJ72,Audit9!$E$96:$E$102,"&lt;&gt;"&amp;""))</f>
        <v>0</v>
      </c>
      <c r="AO72" s="158">
        <f>IF(LEN($AJ72)=0,"",COUNTIFS(Audit9!$G$123:$G$129,$AJ72,Audit9!$E$123:$E$129,"&lt;&gt;"&amp;""))</f>
        <v>0</v>
      </c>
      <c r="AP72" s="157">
        <f t="shared" si="62"/>
        <v>0</v>
      </c>
      <c r="AQ72" s="157">
        <f t="array" ref="AQ72">MAX(IF(($T$5:$T$40)=AH72,$S$5:$S$40,0))</f>
        <v>1</v>
      </c>
    </row>
    <row r="73" spans="31:43">
      <c r="AE73" s="128"/>
      <c r="AF73" s="128"/>
      <c r="AG73" s="115">
        <v>5</v>
      </c>
      <c r="AH73" s="115" t="s">
        <v>117</v>
      </c>
      <c r="AI73" s="158" t="str">
        <f>Audit9!$E$9</f>
        <v>IT Project</v>
      </c>
      <c r="AJ73" s="158" t="str">
        <f t="shared" si="63"/>
        <v>L5</v>
      </c>
      <c r="AK73" s="158">
        <f>IF(LEN($AJ73)=0,"",COUNTIFS(Audit9!$G$15:$G$21,$AJ73,Audit9!$E$15:$E$21,"&lt;&gt;"&amp;""))</f>
        <v>0</v>
      </c>
      <c r="AL73" s="158">
        <f>IF(LEN($AJ73)=0,"",COUNTIFS(Audit9!$G$42:$G$48,$AJ73,Audit9!$E$42:$E$48,"&lt;&gt;"&amp;""))</f>
        <v>0</v>
      </c>
      <c r="AM73" s="158">
        <f>IF(LEN($AJ73)=0,"",COUNTIFS(Audit9!$G$69:$G$75,$AJ73,Audit9!$E$69:$E$75,"&lt;&gt;"&amp;""))</f>
        <v>0</v>
      </c>
      <c r="AN73" s="158">
        <f>IF(LEN($AJ73)=0,"",COUNTIFS(Audit9!$G$96:$G$102,$AJ73,Audit9!$E$96:$E$102,"&lt;&gt;"&amp;""))</f>
        <v>0</v>
      </c>
      <c r="AO73" s="158">
        <f>IF(LEN($AJ73)=0,"",COUNTIFS(Audit9!$G$123:$G$129,$AJ73,Audit9!$E$123:$E$129,"&lt;&gt;"&amp;""))</f>
        <v>0</v>
      </c>
      <c r="AP73" s="157">
        <f t="shared" si="62"/>
        <v>0</v>
      </c>
      <c r="AQ73" s="157">
        <f t="array" ref="AQ73">MAX(IF(($T$5:$T$40)=AH73,$S$5:$S$40,0))</f>
        <v>1</v>
      </c>
    </row>
    <row r="74" spans="31:43">
      <c r="AE74" s="128"/>
      <c r="AF74" s="128"/>
      <c r="AG74" s="115">
        <v>6</v>
      </c>
      <c r="AH74" s="115" t="s">
        <v>117</v>
      </c>
      <c r="AI74" s="158" t="str">
        <f>Audit9!$E$9</f>
        <v>IT Project</v>
      </c>
      <c r="AJ74" s="158" t="str">
        <f t="shared" si="63"/>
        <v>Yes</v>
      </c>
      <c r="AK74" s="158">
        <f>IF(LEN($AJ74)=0,"",COUNTIFS(Audit9!$G$15:$G$21,$AJ74,Audit9!$E$15:$E$21,"&lt;&gt;"&amp;""))</f>
        <v>0</v>
      </c>
      <c r="AL74" s="158">
        <f>IF(LEN($AJ74)=0,"",COUNTIFS(Audit9!$G$42:$G$48,$AJ74,Audit9!$E$42:$E$48,"&lt;&gt;"&amp;""))</f>
        <v>0</v>
      </c>
      <c r="AM74" s="158">
        <f>IF(LEN($AJ74)=0,"",COUNTIFS(Audit9!$G$69:$G$75,$AJ74,Audit9!$E$69:$E$75,"&lt;&gt;"&amp;""))</f>
        <v>0</v>
      </c>
      <c r="AN74" s="158">
        <f>IF(LEN($AJ74)=0,"",COUNTIFS(Audit9!$G$96:$G$102,$AJ74,Audit9!$E$96:$E$102,"&lt;&gt;"&amp;""))</f>
        <v>0</v>
      </c>
      <c r="AO74" s="158">
        <f>IF(LEN($AJ74)=0,"",COUNTIFS(Audit9!$G$123:$G$129,$AJ74,Audit9!$E$123:$E$129,"&lt;&gt;"&amp;""))</f>
        <v>0</v>
      </c>
      <c r="AP74" s="157">
        <f t="shared" si="62"/>
        <v>0</v>
      </c>
      <c r="AQ74" s="157">
        <f t="array" ref="AQ74">MAX(IF(($T$5:$T$40)=AH74,$S$5:$S$40,0))</f>
        <v>1</v>
      </c>
    </row>
    <row r="75" spans="31:43">
      <c r="AE75" s="128"/>
      <c r="AF75" s="128"/>
      <c r="AG75" s="115">
        <v>7</v>
      </c>
      <c r="AH75" s="115" t="s">
        <v>117</v>
      </c>
      <c r="AI75" s="158" t="str">
        <f>Audit9!$E$9</f>
        <v>IT Project</v>
      </c>
      <c r="AJ75" s="158" t="str">
        <f t="shared" si="63"/>
        <v>No</v>
      </c>
      <c r="AK75" s="158">
        <f>IF(LEN($AJ75)=0,"",COUNTIFS(Audit9!$G$15:$G$21,$AJ75,Audit9!$E$15:$E$21,"&lt;&gt;"&amp;""))</f>
        <v>0</v>
      </c>
      <c r="AL75" s="158">
        <f>IF(LEN($AJ75)=0,"",COUNTIFS(Audit9!$G$42:$G$48,$AJ75,Audit9!$E$42:$E$48,"&lt;&gt;"&amp;""))</f>
        <v>0</v>
      </c>
      <c r="AM75" s="158">
        <f>IF(LEN($AJ75)=0,"",COUNTIFS(Audit9!$G$69:$G$75,$AJ75,Audit9!$E$69:$E$75,"&lt;&gt;"&amp;""))</f>
        <v>0</v>
      </c>
      <c r="AN75" s="158">
        <f>IF(LEN($AJ75)=0,"",COUNTIFS(Audit9!$G$96:$G$102,$AJ75,Audit9!$E$96:$E$102,"&lt;&gt;"&amp;""))</f>
        <v>0</v>
      </c>
      <c r="AO75" s="158">
        <f>IF(LEN($AJ75)=0,"",COUNTIFS(Audit9!$G$123:$G$129,$AJ75,Audit9!$E$123:$E$129,"&lt;&gt;"&amp;""))</f>
        <v>0</v>
      </c>
      <c r="AP75" s="157">
        <f t="shared" si="62"/>
        <v>0</v>
      </c>
      <c r="AQ75" s="157">
        <f t="array" ref="AQ75">MAX(IF(($T$5:$T$40)=AH75,$S$5:$S$40,0))</f>
        <v>1</v>
      </c>
    </row>
    <row r="76" spans="31:43">
      <c r="AG76" s="115">
        <v>8</v>
      </c>
      <c r="AH76" s="115" t="s">
        <v>117</v>
      </c>
      <c r="AI76" s="158" t="str">
        <f>Audit9!$E$9</f>
        <v>IT Project</v>
      </c>
      <c r="AJ76" s="158" t="str">
        <f t="shared" si="63"/>
        <v/>
      </c>
      <c r="AK76" s="158" t="str">
        <f>IF(LEN($AJ76)=0,"",COUNTIFS(Audit9!$G$15:$G$21,$AJ76,Audit9!$E$15:$E$21,"&lt;&gt;"&amp;""))</f>
        <v/>
      </c>
      <c r="AL76" s="158" t="str">
        <f>IF(LEN($AJ76)=0,"",COUNTIFS(Audit9!$G$42:$G$48,$AJ76,Audit9!$E$42:$E$48,"&lt;&gt;"&amp;""))</f>
        <v/>
      </c>
      <c r="AM76" s="158" t="str">
        <f>IF(LEN($AJ76)=0,"",COUNTIFS(Audit9!$G$69:$G$75,$AJ76,Audit9!$E$69:$E$75,"&lt;&gt;"&amp;""))</f>
        <v/>
      </c>
      <c r="AN76" s="158" t="str">
        <f>IF(LEN($AJ76)=0,"",COUNTIFS(Audit9!$G$96:$G$102,$AJ76,Audit9!$E$96:$E$102,"&lt;&gt;"&amp;""))</f>
        <v/>
      </c>
      <c r="AO76" s="158" t="str">
        <f>IF(LEN($AJ76)=0,"",COUNTIFS(Audit9!$G$123:$G$129,$AJ76,Audit9!$E$123:$E$129,"&lt;&gt;"&amp;""))</f>
        <v/>
      </c>
      <c r="AP76" s="157" t="str">
        <f t="shared" si="62"/>
        <v/>
      </c>
      <c r="AQ76" s="157">
        <f t="array" ref="AQ76">MAX(IF(($T$5:$T$40)=AH76,$S$5:$S$40,0))</f>
        <v>1</v>
      </c>
    </row>
    <row r="77" spans="31:43">
      <c r="AG77" s="115">
        <v>1</v>
      </c>
      <c r="AH77" s="115" t="s">
        <v>118</v>
      </c>
      <c r="AI77" s="158">
        <f>Audit10!$E$9</f>
        <v>0</v>
      </c>
      <c r="AJ77" s="158" t="str">
        <f t="shared" si="63"/>
        <v>L1</v>
      </c>
      <c r="AK77" s="158">
        <f>IF(LEN($AJ77)=0,"",COUNTIFS(Audit10!$G$15:$G$21,$AJ77,Audit10!$E$15:$E$21,"&lt;&gt;"&amp;""))</f>
        <v>0</v>
      </c>
      <c r="AL77" s="158">
        <f>IF(LEN($AJ77)=0,"",COUNTIFS(Audit10!$G$42:$G$48,$AJ77,Audit10!$E$42:$E$48,"&lt;&gt;"&amp;""))</f>
        <v>0</v>
      </c>
      <c r="AM77" s="158">
        <f>IF(LEN($AJ77)=0,"",COUNTIFS(Audit10!$G$69:$G$75,$AJ77,Audit10!$E$69:$E$75,"&lt;&gt;"&amp;""))</f>
        <v>0</v>
      </c>
      <c r="AN77" s="158">
        <f>IF(LEN($AJ77)=0,"",COUNTIFS(Audit10!$G$96:$G$102,$AJ77,Audit10!$E$96:$E$102,"&lt;&gt;"&amp;""))</f>
        <v>0</v>
      </c>
      <c r="AO77" s="158">
        <f>IF(LEN($AJ77)=0,"",COUNTIFS(Audit10!$G$123:$G$129,$AJ77,Audit10!$E$123:$E$129,"&lt;&gt;"&amp;""))</f>
        <v>0</v>
      </c>
      <c r="AP77" s="157">
        <f t="shared" si="62"/>
        <v>0</v>
      </c>
      <c r="AQ77" s="157">
        <f t="array" ref="AQ77">MAX(IF(($T$5:$T$40)=AH77,$S$5:$S$40,0))</f>
        <v>0</v>
      </c>
    </row>
    <row r="78" spans="31:43">
      <c r="AG78" s="115">
        <v>2</v>
      </c>
      <c r="AH78" s="115" t="s">
        <v>118</v>
      </c>
      <c r="AI78" s="158">
        <f>Audit10!$E$9</f>
        <v>0</v>
      </c>
      <c r="AJ78" s="158" t="str">
        <f t="shared" si="63"/>
        <v>L2</v>
      </c>
      <c r="AK78" s="158">
        <f>IF(LEN($AJ78)=0,"",COUNTIFS(Audit10!$G$15:$G$21,$AJ78,Audit10!$E$15:$E$21,"&lt;&gt;"&amp;""))</f>
        <v>0</v>
      </c>
      <c r="AL78" s="158">
        <f>IF(LEN($AJ78)=0,"",COUNTIFS(Audit10!$G$42:$G$48,$AJ78,Audit10!$E$42:$E$48,"&lt;&gt;"&amp;""))</f>
        <v>0</v>
      </c>
      <c r="AM78" s="158">
        <f>IF(LEN($AJ78)=0,"",COUNTIFS(Audit10!$G$69:$G$75,$AJ78,Audit10!$E$69:$E$75,"&lt;&gt;"&amp;""))</f>
        <v>0</v>
      </c>
      <c r="AN78" s="158">
        <f>IF(LEN($AJ78)=0,"",COUNTIFS(Audit10!$G$96:$G$102,$AJ78,Audit10!$E$96:$E$102,"&lt;&gt;"&amp;""))</f>
        <v>0</v>
      </c>
      <c r="AO78" s="158">
        <f>IF(LEN($AJ78)=0,"",COUNTIFS(Audit10!$G$123:$G$129,$AJ78,Audit10!$E$123:$E$129,"&lt;&gt;"&amp;""))</f>
        <v>0</v>
      </c>
      <c r="AP78" s="157">
        <f t="shared" si="62"/>
        <v>0</v>
      </c>
      <c r="AQ78" s="157">
        <f t="array" ref="AQ78">MAX(IF(($T$5:$T$40)=AH78,$S$5:$S$40,0))</f>
        <v>0</v>
      </c>
    </row>
    <row r="79" spans="31:43">
      <c r="AG79" s="115">
        <v>3</v>
      </c>
      <c r="AH79" s="115" t="s">
        <v>118</v>
      </c>
      <c r="AI79" s="158">
        <f>Audit10!$E$9</f>
        <v>0</v>
      </c>
      <c r="AJ79" s="158" t="str">
        <f t="shared" si="63"/>
        <v>L3</v>
      </c>
      <c r="AK79" s="158">
        <f>IF(LEN($AJ79)=0,"",COUNTIFS(Audit10!$G$15:$G$21,$AJ79,Audit10!$E$15:$E$21,"&lt;&gt;"&amp;""))</f>
        <v>0</v>
      </c>
      <c r="AL79" s="158">
        <f>IF(LEN($AJ79)=0,"",COUNTIFS(Audit10!$G$42:$G$48,$AJ79,Audit10!$E$42:$E$48,"&lt;&gt;"&amp;""))</f>
        <v>0</v>
      </c>
      <c r="AM79" s="158">
        <f>IF(LEN($AJ79)=0,"",COUNTIFS(Audit10!$G$69:$G$75,$AJ79,Audit10!$E$69:$E$75,"&lt;&gt;"&amp;""))</f>
        <v>0</v>
      </c>
      <c r="AN79" s="158">
        <f>IF(LEN($AJ79)=0,"",COUNTIFS(Audit10!$G$96:$G$102,$AJ79,Audit10!$E$96:$E$102,"&lt;&gt;"&amp;""))</f>
        <v>0</v>
      </c>
      <c r="AO79" s="158">
        <f>IF(LEN($AJ79)=0,"",COUNTIFS(Audit10!$G$123:$G$129,$AJ79,Audit10!$E$123:$E$129,"&lt;&gt;"&amp;""))</f>
        <v>0</v>
      </c>
      <c r="AP79" s="157">
        <f t="shared" si="62"/>
        <v>0</v>
      </c>
      <c r="AQ79" s="157">
        <f t="array" ref="AQ79">MAX(IF(($T$5:$T$40)=AH79,$S$5:$S$40,0))</f>
        <v>0</v>
      </c>
    </row>
    <row r="80" spans="31:43">
      <c r="AG80" s="115">
        <v>4</v>
      </c>
      <c r="AH80" s="115" t="s">
        <v>118</v>
      </c>
      <c r="AI80" s="158">
        <f>Audit10!$E$9</f>
        <v>0</v>
      </c>
      <c r="AJ80" s="158" t="str">
        <f t="shared" ref="AJ80:AJ100" si="64">AJ72</f>
        <v>L4</v>
      </c>
      <c r="AK80" s="158">
        <f>IF(LEN($AJ80)=0,"",COUNTIFS(Audit10!$G$15:$G$21,$AJ80,Audit10!$E$15:$E$21,"&lt;&gt;"&amp;""))</f>
        <v>0</v>
      </c>
      <c r="AL80" s="158">
        <f>IF(LEN($AJ80)=0,"",COUNTIFS(Audit10!$G$42:$G$48,$AJ80,Audit10!$E$42:$E$48,"&lt;&gt;"&amp;""))</f>
        <v>0</v>
      </c>
      <c r="AM80" s="158">
        <f>IF(LEN($AJ80)=0,"",COUNTIFS(Audit10!$G$69:$G$75,$AJ80,Audit10!$E$69:$E$75,"&lt;&gt;"&amp;""))</f>
        <v>0</v>
      </c>
      <c r="AN80" s="158">
        <f>IF(LEN($AJ80)=0,"",COUNTIFS(Audit10!$G$96:$G$102,$AJ80,Audit10!$E$96:$E$102,"&lt;&gt;"&amp;""))</f>
        <v>0</v>
      </c>
      <c r="AO80" s="158">
        <f>IF(LEN($AJ80)=0,"",COUNTIFS(Audit10!$G$123:$G$129,$AJ80,Audit10!$E$123:$E$129,"&lt;&gt;"&amp;""))</f>
        <v>0</v>
      </c>
      <c r="AP80" s="157">
        <f t="shared" si="62"/>
        <v>0</v>
      </c>
      <c r="AQ80" s="157">
        <f t="array" ref="AQ80">MAX(IF(($T$5:$T$40)=AH80,$S$5:$S$40,0))</f>
        <v>0</v>
      </c>
    </row>
    <row r="81" spans="33:43">
      <c r="AG81" s="115">
        <v>5</v>
      </c>
      <c r="AH81" s="115" t="s">
        <v>118</v>
      </c>
      <c r="AI81" s="158">
        <f>Audit10!$E$9</f>
        <v>0</v>
      </c>
      <c r="AJ81" s="158" t="str">
        <f t="shared" si="64"/>
        <v>L5</v>
      </c>
      <c r="AK81" s="158">
        <f>IF(LEN($AJ81)=0,"",COUNTIFS(Audit10!$G$15:$G$21,$AJ81,Audit10!$E$15:$E$21,"&lt;&gt;"&amp;""))</f>
        <v>0</v>
      </c>
      <c r="AL81" s="158">
        <f>IF(LEN($AJ81)=0,"",COUNTIFS(Audit10!$G$42:$G$48,$AJ81,Audit10!$E$42:$E$48,"&lt;&gt;"&amp;""))</f>
        <v>0</v>
      </c>
      <c r="AM81" s="158">
        <f>IF(LEN($AJ81)=0,"",COUNTIFS(Audit10!$G$69:$G$75,$AJ81,Audit10!$E$69:$E$75,"&lt;&gt;"&amp;""))</f>
        <v>0</v>
      </c>
      <c r="AN81" s="158">
        <f>IF(LEN($AJ81)=0,"",COUNTIFS(Audit10!$G$96:$G$102,$AJ81,Audit10!$E$96:$E$102,"&lt;&gt;"&amp;""))</f>
        <v>0</v>
      </c>
      <c r="AO81" s="158">
        <f>IF(LEN($AJ81)=0,"",COUNTIFS(Audit10!$G$123:$G$129,$AJ81,Audit10!$E$123:$E$129,"&lt;&gt;"&amp;""))</f>
        <v>0</v>
      </c>
      <c r="AP81" s="157">
        <f t="shared" si="62"/>
        <v>0</v>
      </c>
      <c r="AQ81" s="157">
        <f t="array" ref="AQ81">MAX(IF(($T$5:$T$40)=AH81,$S$5:$S$40,0))</f>
        <v>0</v>
      </c>
    </row>
    <row r="82" spans="33:43">
      <c r="AG82" s="115">
        <v>6</v>
      </c>
      <c r="AH82" s="115" t="s">
        <v>118</v>
      </c>
      <c r="AI82" s="158">
        <f>Audit10!$E$9</f>
        <v>0</v>
      </c>
      <c r="AJ82" s="158" t="str">
        <f t="shared" si="64"/>
        <v>Yes</v>
      </c>
      <c r="AK82" s="158">
        <f>IF(LEN($AJ82)=0,"",COUNTIFS(Audit10!$G$15:$G$21,$AJ82,Audit10!$E$15:$E$21,"&lt;&gt;"&amp;""))</f>
        <v>0</v>
      </c>
      <c r="AL82" s="158">
        <f>IF(LEN($AJ82)=0,"",COUNTIFS(Audit10!$G$42:$G$48,$AJ82,Audit10!$E$42:$E$48,"&lt;&gt;"&amp;""))</f>
        <v>0</v>
      </c>
      <c r="AM82" s="158">
        <f>IF(LEN($AJ82)=0,"",COUNTIFS(Audit10!$G$69:$G$75,$AJ82,Audit10!$E$69:$E$75,"&lt;&gt;"&amp;""))</f>
        <v>0</v>
      </c>
      <c r="AN82" s="158">
        <f>IF(LEN($AJ82)=0,"",COUNTIFS(Audit10!$G$96:$G$102,$AJ82,Audit10!$E$96:$E$102,"&lt;&gt;"&amp;""))</f>
        <v>0</v>
      </c>
      <c r="AO82" s="158">
        <f>IF(LEN($AJ82)=0,"",COUNTIFS(Audit10!$G$123:$G$129,$AJ82,Audit10!$E$123:$E$129,"&lt;&gt;"&amp;""))</f>
        <v>0</v>
      </c>
      <c r="AP82" s="157">
        <f t="shared" si="62"/>
        <v>0</v>
      </c>
      <c r="AQ82" s="157">
        <f t="array" ref="AQ82">MAX(IF(($T$5:$T$40)=AH82,$S$5:$S$40,0))</f>
        <v>0</v>
      </c>
    </row>
    <row r="83" spans="33:43">
      <c r="AG83" s="115">
        <v>7</v>
      </c>
      <c r="AH83" s="115" t="s">
        <v>118</v>
      </c>
      <c r="AI83" s="158">
        <f>Audit10!$E$9</f>
        <v>0</v>
      </c>
      <c r="AJ83" s="158" t="str">
        <f t="shared" si="64"/>
        <v>No</v>
      </c>
      <c r="AK83" s="158">
        <f>IF(LEN($AJ83)=0,"",COUNTIFS(Audit10!$G$15:$G$21,$AJ83,Audit10!$E$15:$E$21,"&lt;&gt;"&amp;""))</f>
        <v>0</v>
      </c>
      <c r="AL83" s="158">
        <f>IF(LEN($AJ83)=0,"",COUNTIFS(Audit10!$G$42:$G$48,$AJ83,Audit10!$E$42:$E$48,"&lt;&gt;"&amp;""))</f>
        <v>0</v>
      </c>
      <c r="AM83" s="158">
        <f>IF(LEN($AJ83)=0,"",COUNTIFS(Audit10!$G$69:$G$75,$AJ83,Audit10!$E$69:$E$75,"&lt;&gt;"&amp;""))</f>
        <v>0</v>
      </c>
      <c r="AN83" s="158">
        <f>IF(LEN($AJ83)=0,"",COUNTIFS(Audit10!$G$96:$G$102,$AJ83,Audit10!$E$96:$E$102,"&lt;&gt;"&amp;""))</f>
        <v>0</v>
      </c>
      <c r="AO83" s="158">
        <f>IF(LEN($AJ83)=0,"",COUNTIFS(Audit10!$G$123:$G$129,$AJ83,Audit10!$E$123:$E$129,"&lt;&gt;"&amp;""))</f>
        <v>0</v>
      </c>
      <c r="AP83" s="157">
        <f t="shared" si="62"/>
        <v>0</v>
      </c>
      <c r="AQ83" s="157">
        <f t="array" ref="AQ83">MAX(IF(($T$5:$T$40)=AH83,$S$5:$S$40,0))</f>
        <v>0</v>
      </c>
    </row>
    <row r="84" spans="33:43">
      <c r="AG84" s="115">
        <v>8</v>
      </c>
      <c r="AH84" s="115" t="s">
        <v>118</v>
      </c>
      <c r="AI84" s="158">
        <f>Audit10!$E$9</f>
        <v>0</v>
      </c>
      <c r="AJ84" s="158" t="str">
        <f t="shared" si="64"/>
        <v/>
      </c>
      <c r="AK84" s="158" t="str">
        <f>IF(LEN($AJ84)=0,"",COUNTIFS(Audit10!$G$15:$G$21,$AJ84,Audit10!$E$15:$E$21,"&lt;&gt;"&amp;""))</f>
        <v/>
      </c>
      <c r="AL84" s="158" t="str">
        <f>IF(LEN($AJ84)=0,"",COUNTIFS(Audit10!$G$42:$G$48,$AJ84,Audit10!$E$42:$E$48,"&lt;&gt;"&amp;""))</f>
        <v/>
      </c>
      <c r="AM84" s="158" t="str">
        <f>IF(LEN($AJ84)=0,"",COUNTIFS(Audit10!$G$69:$G$75,$AJ84,Audit10!$E$69:$E$75,"&lt;&gt;"&amp;""))</f>
        <v/>
      </c>
      <c r="AN84" s="158" t="str">
        <f>IF(LEN($AJ84)=0,"",COUNTIFS(Audit10!$G$96:$G$102,$AJ84,Audit10!$E$96:$E$102,"&lt;&gt;"&amp;""))</f>
        <v/>
      </c>
      <c r="AO84" s="158" t="str">
        <f>IF(LEN($AJ84)=0,"",COUNTIFS(Audit10!$G$123:$G$129,$AJ84,Audit10!$E$123:$E$129,"&lt;&gt;"&amp;""))</f>
        <v/>
      </c>
      <c r="AP84" s="157" t="str">
        <f t="shared" si="62"/>
        <v/>
      </c>
      <c r="AQ84" s="157">
        <f t="array" ref="AQ84">MAX(IF(($T$5:$T$40)=AH84,$S$5:$S$40,0))</f>
        <v>0</v>
      </c>
    </row>
    <row r="85" spans="33:43">
      <c r="AG85" s="115">
        <v>1</v>
      </c>
      <c r="AH85" s="115" t="s">
        <v>119</v>
      </c>
      <c r="AI85" s="158">
        <f>Audit11!$E$9</f>
        <v>0</v>
      </c>
      <c r="AJ85" s="158" t="str">
        <f t="shared" si="64"/>
        <v>L1</v>
      </c>
      <c r="AK85" s="158">
        <f>IF(LEN($AJ85)=0,"",COUNTIFS(Audit11!$G$15:$G$21,$AJ85,Audit11!$E$15:$E$21,"&lt;&gt;"&amp;""))</f>
        <v>0</v>
      </c>
      <c r="AL85" s="158">
        <f>IF(LEN($AJ85)=0,"",COUNTIFS(Audit11!$G$42:$G$48,$AJ85,Audit11!$E$42:$E$48,"&lt;&gt;"&amp;""))</f>
        <v>0</v>
      </c>
      <c r="AM85" s="158">
        <f>IF(LEN($AJ85)=0,"",COUNTIFS(Audit11!$G$69:$G$75,$AJ85,Audit11!$E$69:$E$75,"&lt;&gt;"&amp;""))</f>
        <v>0</v>
      </c>
      <c r="AN85" s="158">
        <f>IF(LEN($AJ85)=0,"",COUNTIFS(Audit11!$G$96:$G$102,$AJ85,Audit11!$E$96:$E$102,"&lt;&gt;"&amp;""))</f>
        <v>0</v>
      </c>
      <c r="AO85" s="158">
        <f>IF(LEN($AJ85)=0,"",COUNTIFS(Audit11!$G$123:$G$129,$AJ85,Audit11!$E$123:$E$129,"&lt;&gt;"&amp;""))</f>
        <v>0</v>
      </c>
      <c r="AP85" s="157">
        <f t="shared" si="62"/>
        <v>0</v>
      </c>
      <c r="AQ85" s="157">
        <f t="array" ref="AQ85">MAX(IF(($T$5:$T$40)=AH85,$S$5:$S$40,0))</f>
        <v>0</v>
      </c>
    </row>
    <row r="86" spans="33:43">
      <c r="AG86" s="115">
        <v>2</v>
      </c>
      <c r="AH86" s="115" t="s">
        <v>119</v>
      </c>
      <c r="AI86" s="158">
        <f>Audit11!$E$9</f>
        <v>0</v>
      </c>
      <c r="AJ86" s="158" t="str">
        <f t="shared" si="64"/>
        <v>L2</v>
      </c>
      <c r="AK86" s="158">
        <f>IF(LEN($AJ86)=0,"",COUNTIFS(Audit11!$G$15:$G$21,$AJ86,Audit11!$E$15:$E$21,"&lt;&gt;"&amp;""))</f>
        <v>0</v>
      </c>
      <c r="AL86" s="158">
        <f>IF(LEN($AJ86)=0,"",COUNTIFS(Audit11!$G$42:$G$48,$AJ86,Audit11!$E$42:$E$48,"&lt;&gt;"&amp;""))</f>
        <v>0</v>
      </c>
      <c r="AM86" s="158">
        <f>IF(LEN($AJ86)=0,"",COUNTIFS(Audit11!$G$69:$G$75,$AJ86,Audit11!$E$69:$E$75,"&lt;&gt;"&amp;""))</f>
        <v>0</v>
      </c>
      <c r="AN86" s="158">
        <f>IF(LEN($AJ86)=0,"",COUNTIFS(Audit11!$G$96:$G$102,$AJ86,Audit11!$E$96:$E$102,"&lt;&gt;"&amp;""))</f>
        <v>0</v>
      </c>
      <c r="AO86" s="158">
        <f>IF(LEN($AJ86)=0,"",COUNTIFS(Audit11!$G$123:$G$129,$AJ86,Audit11!$E$123:$E$129,"&lt;&gt;"&amp;""))</f>
        <v>0</v>
      </c>
      <c r="AP86" s="157">
        <f t="shared" si="62"/>
        <v>0</v>
      </c>
      <c r="AQ86" s="157">
        <f t="array" ref="AQ86">MAX(IF(($T$5:$T$40)=AH86,$S$5:$S$40,0))</f>
        <v>0</v>
      </c>
    </row>
    <row r="87" spans="33:43">
      <c r="AG87" s="115">
        <v>3</v>
      </c>
      <c r="AH87" s="115" t="s">
        <v>119</v>
      </c>
      <c r="AI87" s="158">
        <f>Audit11!$E$9</f>
        <v>0</v>
      </c>
      <c r="AJ87" s="158" t="str">
        <f t="shared" si="64"/>
        <v>L3</v>
      </c>
      <c r="AK87" s="158">
        <f>IF(LEN($AJ87)=0,"",COUNTIFS(Audit11!$G$15:$G$21,$AJ87,Audit11!$E$15:$E$21,"&lt;&gt;"&amp;""))</f>
        <v>0</v>
      </c>
      <c r="AL87" s="158">
        <f>IF(LEN($AJ87)=0,"",COUNTIFS(Audit11!$G$42:$G$48,$AJ87,Audit11!$E$42:$E$48,"&lt;&gt;"&amp;""))</f>
        <v>0</v>
      </c>
      <c r="AM87" s="158">
        <f>IF(LEN($AJ87)=0,"",COUNTIFS(Audit11!$G$69:$G$75,$AJ87,Audit11!$E$69:$E$75,"&lt;&gt;"&amp;""))</f>
        <v>0</v>
      </c>
      <c r="AN87" s="158">
        <f>IF(LEN($AJ87)=0,"",COUNTIFS(Audit11!$G$96:$G$102,$AJ87,Audit11!$E$96:$E$102,"&lt;&gt;"&amp;""))</f>
        <v>0</v>
      </c>
      <c r="AO87" s="158">
        <f>IF(LEN($AJ87)=0,"",COUNTIFS(Audit11!$G$123:$G$129,$AJ87,Audit11!$E$123:$E$129,"&lt;&gt;"&amp;""))</f>
        <v>0</v>
      </c>
      <c r="AP87" s="157">
        <f t="shared" si="62"/>
        <v>0</v>
      </c>
      <c r="AQ87" s="157">
        <f t="array" ref="AQ87">MAX(IF(($T$5:$T$40)=AH87,$S$5:$S$40,0))</f>
        <v>0</v>
      </c>
    </row>
    <row r="88" spans="33:43">
      <c r="AG88" s="115">
        <v>4</v>
      </c>
      <c r="AH88" s="115" t="s">
        <v>119</v>
      </c>
      <c r="AI88" s="158">
        <f>Audit11!$E$9</f>
        <v>0</v>
      </c>
      <c r="AJ88" s="158" t="str">
        <f t="shared" si="64"/>
        <v>L4</v>
      </c>
      <c r="AK88" s="158">
        <f>IF(LEN($AJ88)=0,"",COUNTIFS(Audit11!$G$15:$G$21,$AJ88,Audit11!$E$15:$E$21,"&lt;&gt;"&amp;""))</f>
        <v>0</v>
      </c>
      <c r="AL88" s="158">
        <f>IF(LEN($AJ88)=0,"",COUNTIFS(Audit11!$G$42:$G$48,$AJ88,Audit11!$E$42:$E$48,"&lt;&gt;"&amp;""))</f>
        <v>0</v>
      </c>
      <c r="AM88" s="158">
        <f>IF(LEN($AJ88)=0,"",COUNTIFS(Audit11!$G$69:$G$75,$AJ88,Audit11!$E$69:$E$75,"&lt;&gt;"&amp;""))</f>
        <v>0</v>
      </c>
      <c r="AN88" s="158">
        <f>IF(LEN($AJ88)=0,"",COUNTIFS(Audit11!$G$96:$G$102,$AJ88,Audit11!$E$96:$E$102,"&lt;&gt;"&amp;""))</f>
        <v>0</v>
      </c>
      <c r="AO88" s="158">
        <f>IF(LEN($AJ88)=0,"",COUNTIFS(Audit11!$G$123:$G$129,$AJ88,Audit11!$E$123:$E$129,"&lt;&gt;"&amp;""))</f>
        <v>0</v>
      </c>
      <c r="AP88" s="157">
        <f t="shared" si="62"/>
        <v>0</v>
      </c>
      <c r="AQ88" s="157">
        <f t="array" ref="AQ88">MAX(IF(($T$5:$T$40)=AH88,$S$5:$S$40,0))</f>
        <v>0</v>
      </c>
    </row>
    <row r="89" spans="33:43">
      <c r="AG89" s="115">
        <v>5</v>
      </c>
      <c r="AH89" s="115" t="s">
        <v>119</v>
      </c>
      <c r="AI89" s="158">
        <f>Audit11!$E$9</f>
        <v>0</v>
      </c>
      <c r="AJ89" s="158" t="str">
        <f t="shared" si="64"/>
        <v>L5</v>
      </c>
      <c r="AK89" s="158">
        <f>IF(LEN($AJ89)=0,"",COUNTIFS(Audit11!$G$15:$G$21,$AJ89,Audit11!$E$15:$E$21,"&lt;&gt;"&amp;""))</f>
        <v>0</v>
      </c>
      <c r="AL89" s="158">
        <f>IF(LEN($AJ89)=0,"",COUNTIFS(Audit11!$G$42:$G$48,$AJ89,Audit11!$E$42:$E$48,"&lt;&gt;"&amp;""))</f>
        <v>0</v>
      </c>
      <c r="AM89" s="158">
        <f>IF(LEN($AJ89)=0,"",COUNTIFS(Audit11!$G$69:$G$75,$AJ89,Audit11!$E$69:$E$75,"&lt;&gt;"&amp;""))</f>
        <v>0</v>
      </c>
      <c r="AN89" s="158">
        <f>IF(LEN($AJ89)=0,"",COUNTIFS(Audit11!$G$96:$G$102,$AJ89,Audit11!$E$96:$E$102,"&lt;&gt;"&amp;""))</f>
        <v>0</v>
      </c>
      <c r="AO89" s="158">
        <f>IF(LEN($AJ89)=0,"",COUNTIFS(Audit11!$G$123:$G$129,$AJ89,Audit11!$E$123:$E$129,"&lt;&gt;"&amp;""))</f>
        <v>0</v>
      </c>
      <c r="AP89" s="157">
        <f t="shared" si="62"/>
        <v>0</v>
      </c>
      <c r="AQ89" s="157">
        <f t="array" ref="AQ89">MAX(IF(($T$5:$T$40)=AH89,$S$5:$S$40,0))</f>
        <v>0</v>
      </c>
    </row>
    <row r="90" spans="33:43">
      <c r="AG90" s="115">
        <v>6</v>
      </c>
      <c r="AH90" s="115" t="s">
        <v>119</v>
      </c>
      <c r="AI90" s="158">
        <f>Audit11!$E$9</f>
        <v>0</v>
      </c>
      <c r="AJ90" s="158" t="str">
        <f t="shared" si="64"/>
        <v>Yes</v>
      </c>
      <c r="AK90" s="158">
        <f>IF(LEN($AJ90)=0,"",COUNTIFS(Audit11!$G$15:$G$21,$AJ90,Audit11!$E$15:$E$21,"&lt;&gt;"&amp;""))</f>
        <v>0</v>
      </c>
      <c r="AL90" s="158">
        <f>IF(LEN($AJ90)=0,"",COUNTIFS(Audit11!$G$42:$G$48,$AJ90,Audit11!$E$42:$E$48,"&lt;&gt;"&amp;""))</f>
        <v>0</v>
      </c>
      <c r="AM90" s="158">
        <f>IF(LEN($AJ90)=0,"",COUNTIFS(Audit11!$G$69:$G$75,$AJ90,Audit11!$E$69:$E$75,"&lt;&gt;"&amp;""))</f>
        <v>0</v>
      </c>
      <c r="AN90" s="158">
        <f>IF(LEN($AJ90)=0,"",COUNTIFS(Audit11!$G$96:$G$102,$AJ90,Audit11!$E$96:$E$102,"&lt;&gt;"&amp;""))</f>
        <v>0</v>
      </c>
      <c r="AO90" s="158">
        <f>IF(LEN($AJ90)=0,"",COUNTIFS(Audit11!$G$123:$G$129,$AJ90,Audit11!$E$123:$E$129,"&lt;&gt;"&amp;""))</f>
        <v>0</v>
      </c>
      <c r="AP90" s="157">
        <f t="shared" si="62"/>
        <v>0</v>
      </c>
      <c r="AQ90" s="157">
        <f t="array" ref="AQ90">MAX(IF(($T$5:$T$40)=AH90,$S$5:$S$40,0))</f>
        <v>0</v>
      </c>
    </row>
    <row r="91" spans="33:43">
      <c r="AG91" s="115">
        <v>7</v>
      </c>
      <c r="AH91" s="115" t="s">
        <v>119</v>
      </c>
      <c r="AI91" s="158">
        <f>Audit11!$E$9</f>
        <v>0</v>
      </c>
      <c r="AJ91" s="158" t="str">
        <f t="shared" si="64"/>
        <v>No</v>
      </c>
      <c r="AK91" s="158">
        <f>IF(LEN($AJ91)=0,"",COUNTIFS(Audit11!$G$15:$G$21,$AJ91,Audit11!$E$15:$E$21,"&lt;&gt;"&amp;""))</f>
        <v>0</v>
      </c>
      <c r="AL91" s="158">
        <f>IF(LEN($AJ91)=0,"",COUNTIFS(Audit11!$G$42:$G$48,$AJ91,Audit11!$E$42:$E$48,"&lt;&gt;"&amp;""))</f>
        <v>0</v>
      </c>
      <c r="AM91" s="158">
        <f>IF(LEN($AJ91)=0,"",COUNTIFS(Audit11!$G$69:$G$75,$AJ91,Audit11!$E$69:$E$75,"&lt;&gt;"&amp;""))</f>
        <v>0</v>
      </c>
      <c r="AN91" s="158">
        <f>IF(LEN($AJ91)=0,"",COUNTIFS(Audit11!$G$96:$G$102,$AJ91,Audit11!$E$96:$E$102,"&lt;&gt;"&amp;""))</f>
        <v>0</v>
      </c>
      <c r="AO91" s="158">
        <f>IF(LEN($AJ91)=0,"",COUNTIFS(Audit11!$G$123:$G$129,$AJ91,Audit11!$E$123:$E$129,"&lt;&gt;"&amp;""))</f>
        <v>0</v>
      </c>
      <c r="AP91" s="157">
        <f t="shared" si="62"/>
        <v>0</v>
      </c>
      <c r="AQ91" s="157">
        <f t="array" ref="AQ91">MAX(IF(($T$5:$T$40)=AH91,$S$5:$S$40,0))</f>
        <v>0</v>
      </c>
    </row>
    <row r="92" spans="33:43">
      <c r="AG92" s="115">
        <v>8</v>
      </c>
      <c r="AH92" s="115" t="s">
        <v>119</v>
      </c>
      <c r="AI92" s="158">
        <f>Audit11!$E$9</f>
        <v>0</v>
      </c>
      <c r="AJ92" s="158" t="str">
        <f t="shared" si="64"/>
        <v/>
      </c>
      <c r="AK92" s="158" t="str">
        <f>IF(LEN($AJ92)=0,"",COUNTIFS(Audit11!$G$15:$G$21,$AJ92,Audit11!$E$15:$E$21,"&lt;&gt;"&amp;""))</f>
        <v/>
      </c>
      <c r="AL92" s="158" t="str">
        <f>IF(LEN($AJ92)=0,"",COUNTIFS(Audit11!$G$42:$G$48,$AJ92,Audit11!$E$42:$E$48,"&lt;&gt;"&amp;""))</f>
        <v/>
      </c>
      <c r="AM92" s="158" t="str">
        <f>IF(LEN($AJ92)=0,"",COUNTIFS(Audit11!$G$69:$G$75,$AJ92,Audit11!$E$69:$E$75,"&lt;&gt;"&amp;""))</f>
        <v/>
      </c>
      <c r="AN92" s="158" t="str">
        <f>IF(LEN($AJ92)=0,"",COUNTIFS(Audit11!$G$96:$G$102,$AJ92,Audit11!$E$96:$E$102,"&lt;&gt;"&amp;""))</f>
        <v/>
      </c>
      <c r="AO92" s="158" t="str">
        <f>IF(LEN($AJ92)=0,"",COUNTIFS(Audit11!$G$123:$G$129,$AJ92,Audit11!$E$123:$E$129,"&lt;&gt;"&amp;""))</f>
        <v/>
      </c>
      <c r="AP92" s="157" t="str">
        <f t="shared" si="62"/>
        <v/>
      </c>
      <c r="AQ92" s="157">
        <f t="array" ref="AQ92">MAX(IF(($T$5:$T$40)=AH92,$S$5:$S$40,0))</f>
        <v>0</v>
      </c>
    </row>
    <row r="93" spans="33:43">
      <c r="AG93" s="115">
        <v>1</v>
      </c>
      <c r="AH93" s="115" t="s">
        <v>120</v>
      </c>
      <c r="AI93" s="158">
        <f>Audit12!$E$9</f>
        <v>0</v>
      </c>
      <c r="AJ93" s="158" t="str">
        <f t="shared" si="64"/>
        <v>L1</v>
      </c>
      <c r="AK93" s="158">
        <f>IF(LEN($AJ93)=0,"",COUNTIFS(Audit12!$G$15:$G$21,$AJ93,Audit12!$E$15:$E$21,"&lt;&gt;"&amp;""))</f>
        <v>0</v>
      </c>
      <c r="AL93" s="158">
        <f>IF(LEN($AJ93)=0,"",COUNTIFS(Audit12!$G$42:$G$48,$AJ93,Audit12!$E$42:$E$48,"&lt;&gt;"&amp;""))</f>
        <v>0</v>
      </c>
      <c r="AM93" s="158">
        <f>IF(LEN($AJ93)=0,"",COUNTIFS(Audit12!$G$69:$G$75,$AJ93,Audit12!$E$69:$E$75,"&lt;&gt;"&amp;""))</f>
        <v>0</v>
      </c>
      <c r="AN93" s="158">
        <f>IF(LEN($AJ93)=0,"",COUNTIFS(Audit12!$G$96:$G$102,$AJ93,Audit12!$E$96:$E$102,"&lt;&gt;"&amp;""))</f>
        <v>0</v>
      </c>
      <c r="AO93" s="158">
        <f>IF(LEN($AJ93)=0,"",COUNTIFS(Audit12!$G$123:$G$129,$AJ93,Audit12!$E$123:$E$129,"&lt;&gt;"&amp;""))</f>
        <v>0</v>
      </c>
      <c r="AP93" s="157">
        <f t="shared" si="62"/>
        <v>0</v>
      </c>
      <c r="AQ93" s="157">
        <f t="array" ref="AQ93">MAX(IF(($T$5:$T$40)=AH93,$S$5:$S$40,0))</f>
        <v>0</v>
      </c>
    </row>
    <row r="94" spans="33:43">
      <c r="AG94" s="115">
        <v>2</v>
      </c>
      <c r="AH94" s="115" t="s">
        <v>120</v>
      </c>
      <c r="AI94" s="158">
        <f>Audit12!$E$9</f>
        <v>0</v>
      </c>
      <c r="AJ94" s="158" t="str">
        <f t="shared" si="64"/>
        <v>L2</v>
      </c>
      <c r="AK94" s="158">
        <f>IF(LEN($AJ94)=0,"",COUNTIFS(Audit12!$G$15:$G$21,$AJ94,Audit12!$E$15:$E$21,"&lt;&gt;"&amp;""))</f>
        <v>0</v>
      </c>
      <c r="AL94" s="158">
        <f>IF(LEN($AJ94)=0,"",COUNTIFS(Audit12!$G$42:$G$48,$AJ94,Audit12!$E$42:$E$48,"&lt;&gt;"&amp;""))</f>
        <v>0</v>
      </c>
      <c r="AM94" s="158">
        <f>IF(LEN($AJ94)=0,"",COUNTIFS(Audit12!$G$69:$G$75,$AJ94,Audit12!$E$69:$E$75,"&lt;&gt;"&amp;""))</f>
        <v>0</v>
      </c>
      <c r="AN94" s="158">
        <f>IF(LEN($AJ94)=0,"",COUNTIFS(Audit12!$G$96:$G$102,$AJ94,Audit12!$E$96:$E$102,"&lt;&gt;"&amp;""))</f>
        <v>0</v>
      </c>
      <c r="AO94" s="158">
        <f>IF(LEN($AJ94)=0,"",COUNTIFS(Audit12!$G$123:$G$129,$AJ94,Audit12!$E$123:$E$129,"&lt;&gt;"&amp;""))</f>
        <v>0</v>
      </c>
      <c r="AP94" s="157">
        <f t="shared" si="62"/>
        <v>0</v>
      </c>
      <c r="AQ94" s="157">
        <f t="array" ref="AQ94">MAX(IF(($T$5:$T$40)=AH94,$S$5:$S$40,0))</f>
        <v>0</v>
      </c>
    </row>
    <row r="95" spans="33:43">
      <c r="AG95" s="115">
        <v>3</v>
      </c>
      <c r="AH95" s="115" t="s">
        <v>120</v>
      </c>
      <c r="AI95" s="158">
        <f>Audit12!$E$9</f>
        <v>0</v>
      </c>
      <c r="AJ95" s="158" t="str">
        <f t="shared" si="64"/>
        <v>L3</v>
      </c>
      <c r="AK95" s="158">
        <f>IF(LEN($AJ95)=0,"",COUNTIFS(Audit12!$G$15:$G$21,$AJ95,Audit12!$E$15:$E$21,"&lt;&gt;"&amp;""))</f>
        <v>0</v>
      </c>
      <c r="AL95" s="158">
        <f>IF(LEN($AJ95)=0,"",COUNTIFS(Audit12!$G$42:$G$48,$AJ95,Audit12!$E$42:$E$48,"&lt;&gt;"&amp;""))</f>
        <v>0</v>
      </c>
      <c r="AM95" s="158">
        <f>IF(LEN($AJ95)=0,"",COUNTIFS(Audit12!$G$69:$G$75,$AJ95,Audit12!$E$69:$E$75,"&lt;&gt;"&amp;""))</f>
        <v>0</v>
      </c>
      <c r="AN95" s="158">
        <f>IF(LEN($AJ95)=0,"",COUNTIFS(Audit12!$G$96:$G$102,$AJ95,Audit12!$E$96:$E$102,"&lt;&gt;"&amp;""))</f>
        <v>0</v>
      </c>
      <c r="AO95" s="158">
        <f>IF(LEN($AJ95)=0,"",COUNTIFS(Audit12!$G$123:$G$129,$AJ95,Audit12!$E$123:$E$129,"&lt;&gt;"&amp;""))</f>
        <v>0</v>
      </c>
      <c r="AP95" s="157">
        <f t="shared" si="62"/>
        <v>0</v>
      </c>
      <c r="AQ95" s="157">
        <f t="array" ref="AQ95">MAX(IF(($T$5:$T$40)=AH95,$S$5:$S$40,0))</f>
        <v>0</v>
      </c>
    </row>
    <row r="96" spans="33:43">
      <c r="AG96" s="115">
        <v>4</v>
      </c>
      <c r="AH96" s="115" t="s">
        <v>120</v>
      </c>
      <c r="AI96" s="158">
        <f>Audit12!$E$9</f>
        <v>0</v>
      </c>
      <c r="AJ96" s="158" t="str">
        <f t="shared" si="64"/>
        <v>L4</v>
      </c>
      <c r="AK96" s="158">
        <f>IF(LEN($AJ96)=0,"",COUNTIFS(Audit12!$G$15:$G$21,$AJ96,Audit12!$E$15:$E$21,"&lt;&gt;"&amp;""))</f>
        <v>0</v>
      </c>
      <c r="AL96" s="158">
        <f>IF(LEN($AJ96)=0,"",COUNTIFS(Audit12!$G$42:$G$48,$AJ96,Audit12!$E$42:$E$48,"&lt;&gt;"&amp;""))</f>
        <v>0</v>
      </c>
      <c r="AM96" s="158">
        <f>IF(LEN($AJ96)=0,"",COUNTIFS(Audit12!$G$69:$G$75,$AJ96,Audit12!$E$69:$E$75,"&lt;&gt;"&amp;""))</f>
        <v>0</v>
      </c>
      <c r="AN96" s="158">
        <f>IF(LEN($AJ96)=0,"",COUNTIFS(Audit12!$G$96:$G$102,$AJ96,Audit12!$E$96:$E$102,"&lt;&gt;"&amp;""))</f>
        <v>0</v>
      </c>
      <c r="AO96" s="158">
        <f>IF(LEN($AJ96)=0,"",COUNTIFS(Audit12!$G$123:$G$129,$AJ96,Audit12!$E$123:$E$129,"&lt;&gt;"&amp;""))</f>
        <v>0</v>
      </c>
      <c r="AP96" s="157">
        <f t="shared" si="62"/>
        <v>0</v>
      </c>
      <c r="AQ96" s="157">
        <f t="array" ref="AQ96">MAX(IF(($T$5:$T$40)=AH96,$S$5:$S$40,0))</f>
        <v>0</v>
      </c>
    </row>
    <row r="97" spans="25:43">
      <c r="AG97" s="115">
        <v>5</v>
      </c>
      <c r="AH97" s="115" t="s">
        <v>120</v>
      </c>
      <c r="AI97" s="158">
        <f>Audit12!$E$9</f>
        <v>0</v>
      </c>
      <c r="AJ97" s="158" t="str">
        <f t="shared" si="64"/>
        <v>L5</v>
      </c>
      <c r="AK97" s="158">
        <f>IF(LEN($AJ97)=0,"",COUNTIFS(Audit12!$G$15:$G$21,$AJ97,Audit12!$E$15:$E$21,"&lt;&gt;"&amp;""))</f>
        <v>0</v>
      </c>
      <c r="AL97" s="158">
        <f>IF(LEN($AJ97)=0,"",COUNTIFS(Audit12!$G$42:$G$48,$AJ97,Audit12!$E$42:$E$48,"&lt;&gt;"&amp;""))</f>
        <v>0</v>
      </c>
      <c r="AM97" s="158">
        <f>IF(LEN($AJ97)=0,"",COUNTIFS(Audit12!$G$69:$G$75,$AJ97,Audit12!$E$69:$E$75,"&lt;&gt;"&amp;""))</f>
        <v>0</v>
      </c>
      <c r="AN97" s="158">
        <f>IF(LEN($AJ97)=0,"",COUNTIFS(Audit12!$G$96:$G$102,$AJ97,Audit12!$E$96:$E$102,"&lt;&gt;"&amp;""))</f>
        <v>0</v>
      </c>
      <c r="AO97" s="158">
        <f>IF(LEN($AJ97)=0,"",COUNTIFS(Audit12!$G$123:$G$129,$AJ97,Audit12!$E$123:$E$129,"&lt;&gt;"&amp;""))</f>
        <v>0</v>
      </c>
      <c r="AP97" s="157">
        <f t="shared" si="62"/>
        <v>0</v>
      </c>
      <c r="AQ97" s="157">
        <f t="array" ref="AQ97">MAX(IF(($T$5:$T$40)=AH97,$S$5:$S$40,0))</f>
        <v>0</v>
      </c>
    </row>
    <row r="98" spans="25:43">
      <c r="AG98" s="115">
        <v>6</v>
      </c>
      <c r="AH98" s="115" t="s">
        <v>120</v>
      </c>
      <c r="AI98" s="158">
        <f>Audit12!$E$9</f>
        <v>0</v>
      </c>
      <c r="AJ98" s="158" t="str">
        <f t="shared" si="64"/>
        <v>Yes</v>
      </c>
      <c r="AK98" s="158">
        <f>IF(LEN($AJ98)=0,"",COUNTIFS(Audit12!$G$15:$G$21,$AJ98,Audit12!$E$15:$E$21,"&lt;&gt;"&amp;""))</f>
        <v>0</v>
      </c>
      <c r="AL98" s="158">
        <f>IF(LEN($AJ98)=0,"",COUNTIFS(Audit12!$G$42:$G$48,$AJ98,Audit12!$E$42:$E$48,"&lt;&gt;"&amp;""))</f>
        <v>0</v>
      </c>
      <c r="AM98" s="158">
        <f>IF(LEN($AJ98)=0,"",COUNTIFS(Audit12!$G$69:$G$75,$AJ98,Audit12!$E$69:$E$75,"&lt;&gt;"&amp;""))</f>
        <v>0</v>
      </c>
      <c r="AN98" s="158">
        <f>IF(LEN($AJ98)=0,"",COUNTIFS(Audit12!$G$96:$G$102,$AJ98,Audit12!$E$96:$E$102,"&lt;&gt;"&amp;""))</f>
        <v>0</v>
      </c>
      <c r="AO98" s="158">
        <f>IF(LEN($AJ98)=0,"",COUNTIFS(Audit12!$G$123:$G$129,$AJ98,Audit12!$E$123:$E$129,"&lt;&gt;"&amp;""))</f>
        <v>0</v>
      </c>
      <c r="AP98" s="157">
        <f t="shared" si="62"/>
        <v>0</v>
      </c>
      <c r="AQ98" s="157">
        <f t="array" ref="AQ98">MAX(IF(($T$5:$T$40)=AH98,$S$5:$S$40,0))</f>
        <v>0</v>
      </c>
    </row>
    <row r="99" spans="25:43">
      <c r="AG99" s="115">
        <v>7</v>
      </c>
      <c r="AH99" s="115" t="s">
        <v>120</v>
      </c>
      <c r="AI99" s="158">
        <f>Audit12!$E$9</f>
        <v>0</v>
      </c>
      <c r="AJ99" s="158" t="str">
        <f t="shared" si="64"/>
        <v>No</v>
      </c>
      <c r="AK99" s="158">
        <f>IF(LEN($AJ99)=0,"",COUNTIFS(Audit12!$G$15:$G$21,$AJ99,Audit12!$E$15:$E$21,"&lt;&gt;"&amp;""))</f>
        <v>0</v>
      </c>
      <c r="AL99" s="158">
        <f>IF(LEN($AJ99)=0,"",COUNTIFS(Audit12!$G$42:$G$48,$AJ99,Audit12!$E$42:$E$48,"&lt;&gt;"&amp;""))</f>
        <v>0</v>
      </c>
      <c r="AM99" s="158">
        <f>IF(LEN($AJ99)=0,"",COUNTIFS(Audit12!$G$69:$G$75,$AJ99,Audit12!$E$69:$E$75,"&lt;&gt;"&amp;""))</f>
        <v>0</v>
      </c>
      <c r="AN99" s="158">
        <f>IF(LEN($AJ99)=0,"",COUNTIFS(Audit12!$G$96:$G$102,$AJ99,Audit12!$E$96:$E$102,"&lt;&gt;"&amp;""))</f>
        <v>0</v>
      </c>
      <c r="AO99" s="158">
        <f>IF(LEN($AJ99)=0,"",COUNTIFS(Audit12!$G$123:$G$129,$AJ99,Audit12!$E$123:$E$129,"&lt;&gt;"&amp;""))</f>
        <v>0</v>
      </c>
      <c r="AP99" s="157">
        <f t="shared" si="62"/>
        <v>0</v>
      </c>
      <c r="AQ99" s="157">
        <f t="array" ref="AQ99">MAX(IF(($T$5:$T$40)=AH99,$S$5:$S$40,0))</f>
        <v>0</v>
      </c>
    </row>
    <row r="100" spans="25:43">
      <c r="Y100" s="132"/>
      <c r="Z100" s="132"/>
      <c r="AA100" s="132"/>
      <c r="AB100" s="132"/>
      <c r="AC100" s="132"/>
      <c r="AD100" s="132"/>
      <c r="AE100" s="132"/>
      <c r="AF100" s="132"/>
      <c r="AG100" s="115">
        <v>8</v>
      </c>
      <c r="AH100" s="115" t="s">
        <v>120</v>
      </c>
      <c r="AI100" s="158">
        <f>Audit12!$E$9</f>
        <v>0</v>
      </c>
      <c r="AJ100" s="158" t="str">
        <f t="shared" si="64"/>
        <v/>
      </c>
      <c r="AK100" s="158" t="str">
        <f>IF(LEN($AJ100)=0,"",COUNTIFS(Audit12!$G$15:$G$21,$AJ100,Audit12!$E$15:$E$21,"&lt;&gt;"&amp;""))</f>
        <v/>
      </c>
      <c r="AL100" s="158" t="str">
        <f>IF(LEN($AJ100)=0,"",COUNTIFS(Audit12!$G$42:$G$48,$AJ100,Audit12!$E$42:$E$48,"&lt;&gt;"&amp;""))</f>
        <v/>
      </c>
      <c r="AM100" s="158" t="str">
        <f>IF(LEN($AJ100)=0,"",COUNTIFS(Audit12!$G$69:$G$75,$AJ100,Audit12!$E$69:$E$75,"&lt;&gt;"&amp;""))</f>
        <v/>
      </c>
      <c r="AN100" s="158" t="str">
        <f>IF(LEN($AJ100)=0,"",COUNTIFS(Audit12!$G$96:$G$102,$AJ100,Audit12!$E$96:$E$102,"&lt;&gt;"&amp;""))</f>
        <v/>
      </c>
      <c r="AO100" s="158" t="str">
        <f>IF(LEN($AJ100)=0,"",COUNTIFS(Audit12!$G$123:$G$129,$AJ100,Audit12!$E$123:$E$129,"&lt;&gt;"&amp;""))</f>
        <v/>
      </c>
      <c r="AP100" s="157" t="str">
        <f t="shared" si="62"/>
        <v/>
      </c>
      <c r="AQ100" s="157">
        <f t="array" ref="AQ100">MAX(IF(($T$5:$T$40)=AH100,$S$5:$S$40,0))</f>
        <v>0</v>
      </c>
    </row>
    <row r="101" spans="25:43">
      <c r="Y101" s="132"/>
      <c r="Z101" s="132"/>
      <c r="AA101" s="132"/>
      <c r="AB101" s="132"/>
      <c r="AC101" s="132"/>
      <c r="AD101" s="132"/>
      <c r="AE101" s="132"/>
      <c r="AF101" s="132"/>
      <c r="AG101" s="128"/>
      <c r="AH101" s="128"/>
      <c r="AI101" s="125"/>
    </row>
    <row r="102" spans="25:43">
      <c r="Y102" s="132"/>
      <c r="Z102" s="132"/>
      <c r="AA102" s="132"/>
      <c r="AB102" s="132"/>
      <c r="AC102" s="132"/>
      <c r="AD102" s="132"/>
      <c r="AE102" s="132"/>
      <c r="AF102" s="132"/>
      <c r="AG102" s="128"/>
      <c r="AH102" s="128"/>
      <c r="AI102" s="125"/>
    </row>
    <row r="103" spans="25:43">
      <c r="Y103" s="132"/>
      <c r="Z103" s="132"/>
      <c r="AA103" s="132"/>
      <c r="AB103" s="132"/>
      <c r="AC103" s="132"/>
      <c r="AD103" s="132"/>
      <c r="AE103" s="132"/>
      <c r="AF103" s="132"/>
      <c r="AG103" s="128"/>
      <c r="AH103" s="128"/>
      <c r="AI103" s="125"/>
    </row>
    <row r="104" spans="25:43">
      <c r="Y104" s="132"/>
      <c r="Z104" s="132"/>
      <c r="AA104" s="132"/>
      <c r="AB104" s="132"/>
      <c r="AC104" s="132"/>
      <c r="AD104" s="132"/>
      <c r="AE104" s="132"/>
      <c r="AF104" s="132"/>
      <c r="AG104" s="128"/>
      <c r="AH104" s="128"/>
      <c r="AI104" s="125"/>
    </row>
    <row r="105" spans="25:43">
      <c r="AG105" s="128"/>
      <c r="AH105" s="128"/>
      <c r="AI105" s="125"/>
    </row>
    <row r="106" spans="25:43">
      <c r="AG106" s="128"/>
      <c r="AH106" s="128"/>
      <c r="AI106" s="125"/>
    </row>
    <row r="107" spans="25:43">
      <c r="AG107" s="128"/>
      <c r="AH107" s="128"/>
      <c r="AI107" s="125"/>
    </row>
    <row r="108" spans="25:43">
      <c r="AG108" s="128"/>
      <c r="AH108" s="128"/>
      <c r="AI108" s="125"/>
    </row>
    <row r="109" spans="25:43">
      <c r="AG109" s="128"/>
      <c r="AH109" s="128"/>
      <c r="AI109" s="125"/>
    </row>
    <row r="110" spans="25:43">
      <c r="AG110" s="128"/>
      <c r="AH110" s="128"/>
      <c r="AI110" s="125"/>
    </row>
    <row r="111" spans="25:43">
      <c r="AG111" s="128"/>
      <c r="AH111" s="128"/>
      <c r="AI111" s="125"/>
    </row>
    <row r="112" spans="25:43">
      <c r="AG112" s="128"/>
      <c r="AH112" s="128"/>
      <c r="AI112" s="125"/>
    </row>
    <row r="113" spans="33:35">
      <c r="AG113" s="128"/>
      <c r="AH113" s="128"/>
      <c r="AI113" s="125"/>
    </row>
    <row r="114" spans="33:35">
      <c r="AG114" s="128"/>
      <c r="AH114" s="128"/>
      <c r="AI114" s="125"/>
    </row>
    <row r="115" spans="33:35">
      <c r="AG115" s="128"/>
      <c r="AH115" s="128"/>
      <c r="AI115" s="125"/>
    </row>
    <row r="116" spans="33:35">
      <c r="AG116" s="128"/>
      <c r="AH116" s="128"/>
      <c r="AI116" s="125"/>
    </row>
    <row r="117" spans="33:35">
      <c r="AG117" s="128"/>
      <c r="AH117" s="128"/>
      <c r="AI117" s="125"/>
    </row>
    <row r="118" spans="33:35">
      <c r="AG118" s="128"/>
      <c r="AH118" s="128"/>
      <c r="AI118" s="125"/>
    </row>
    <row r="119" spans="33:35">
      <c r="AG119" s="128"/>
      <c r="AH119" s="128"/>
      <c r="AI119" s="125"/>
    </row>
    <row r="120" spans="33:35">
      <c r="AG120" s="128"/>
      <c r="AH120" s="128"/>
      <c r="AI120" s="125"/>
    </row>
    <row r="121" spans="33:35">
      <c r="AG121" s="128"/>
      <c r="AH121" s="128"/>
      <c r="AI121" s="125"/>
    </row>
    <row r="122" spans="33:35">
      <c r="AG122" s="128"/>
      <c r="AH122" s="128"/>
      <c r="AI122" s="125"/>
    </row>
    <row r="123" spans="33:35">
      <c r="AG123" s="128"/>
      <c r="AH123" s="128"/>
      <c r="AI123" s="125"/>
    </row>
    <row r="124" spans="33:35">
      <c r="AG124" s="128"/>
      <c r="AH124" s="128"/>
      <c r="AI124" s="125"/>
    </row>
    <row r="125" spans="33:35">
      <c r="AG125" s="128"/>
      <c r="AH125" s="128"/>
      <c r="AI125" s="125"/>
    </row>
    <row r="126" spans="33:35">
      <c r="AG126" s="128"/>
      <c r="AH126" s="128"/>
      <c r="AI126" s="125"/>
    </row>
    <row r="127" spans="33:35">
      <c r="AG127" s="128"/>
      <c r="AH127" s="128"/>
      <c r="AI127" s="125"/>
    </row>
    <row r="128" spans="33:35">
      <c r="AG128" s="128"/>
      <c r="AH128" s="128"/>
      <c r="AI128" s="125"/>
    </row>
    <row r="129" spans="33:35">
      <c r="AG129" s="128"/>
      <c r="AH129" s="128"/>
      <c r="AI129" s="125"/>
    </row>
    <row r="130" spans="33:35">
      <c r="AG130" s="128"/>
      <c r="AH130" s="128"/>
      <c r="AI130" s="125"/>
    </row>
    <row r="131" spans="33:35">
      <c r="AG131" s="128"/>
      <c r="AH131" s="128"/>
      <c r="AI131" s="125"/>
    </row>
    <row r="132" spans="33:35">
      <c r="AG132" s="128"/>
      <c r="AH132" s="128"/>
      <c r="AI132" s="125"/>
    </row>
    <row r="133" spans="33:35">
      <c r="AG133" s="128"/>
      <c r="AH133" s="128"/>
      <c r="AI133" s="125"/>
    </row>
    <row r="134" spans="33:35">
      <c r="AG134" s="128"/>
      <c r="AH134" s="128"/>
      <c r="AI134" s="125"/>
    </row>
    <row r="135" spans="33:35">
      <c r="AG135" s="128"/>
      <c r="AH135" s="128"/>
      <c r="AI135" s="125"/>
    </row>
    <row r="136" spans="33:35">
      <c r="AG136" s="128"/>
      <c r="AH136" s="128"/>
      <c r="AI136" s="125"/>
    </row>
    <row r="137" spans="33:35">
      <c r="AG137" s="128"/>
      <c r="AH137" s="128"/>
      <c r="AI137" s="125"/>
    </row>
    <row r="138" spans="33:35">
      <c r="AG138" s="128"/>
      <c r="AH138" s="128"/>
      <c r="AI138" s="125"/>
    </row>
    <row r="139" spans="33:35">
      <c r="AG139" s="128"/>
      <c r="AH139" s="128"/>
      <c r="AI139" s="125"/>
    </row>
    <row r="140" spans="33:35">
      <c r="AG140" s="128"/>
      <c r="AH140" s="128"/>
      <c r="AI140" s="125"/>
    </row>
    <row r="141" spans="33:35">
      <c r="AG141" s="128"/>
      <c r="AH141" s="128"/>
      <c r="AI141" s="125"/>
    </row>
    <row r="142" spans="33:35">
      <c r="AG142" s="128"/>
      <c r="AH142" s="128"/>
      <c r="AI142" s="125"/>
    </row>
    <row r="143" spans="33:35">
      <c r="AG143" s="128"/>
      <c r="AH143" s="128"/>
      <c r="AI143" s="125"/>
    </row>
    <row r="144" spans="33:35">
      <c r="AG144" s="128"/>
      <c r="AH144" s="128"/>
      <c r="AI144" s="125"/>
    </row>
    <row r="145" spans="33:35">
      <c r="AG145" s="128"/>
      <c r="AH145" s="128"/>
      <c r="AI145" s="125"/>
    </row>
    <row r="146" spans="33:35">
      <c r="AG146" s="128"/>
      <c r="AH146" s="128"/>
      <c r="AI146" s="125"/>
    </row>
    <row r="147" spans="33:35">
      <c r="AG147" s="128"/>
      <c r="AH147" s="128"/>
      <c r="AI147" s="125"/>
    </row>
    <row r="148" spans="33:35">
      <c r="AG148" s="128"/>
      <c r="AH148" s="128"/>
      <c r="AI148" s="125"/>
    </row>
    <row r="149" spans="33:35">
      <c r="AG149" s="128"/>
      <c r="AH149" s="128"/>
      <c r="AI149" s="125"/>
    </row>
    <row r="150" spans="33:35">
      <c r="AG150" s="128"/>
      <c r="AH150" s="128"/>
      <c r="AI150" s="125"/>
    </row>
    <row r="151" spans="33:35">
      <c r="AG151" s="128"/>
      <c r="AH151" s="128"/>
      <c r="AI151" s="125"/>
    </row>
    <row r="152" spans="33:35">
      <c r="AG152" s="128"/>
      <c r="AH152" s="128"/>
      <c r="AI152" s="125"/>
    </row>
    <row r="153" spans="33:35">
      <c r="AG153" s="128"/>
      <c r="AH153" s="128"/>
      <c r="AI153" s="125"/>
    </row>
    <row r="154" spans="33:35">
      <c r="AG154" s="128"/>
      <c r="AH154" s="128"/>
      <c r="AI154" s="125"/>
    </row>
    <row r="155" spans="33:35">
      <c r="AG155" s="128"/>
      <c r="AH155" s="128"/>
      <c r="AI155" s="125"/>
    </row>
    <row r="156" spans="33:35">
      <c r="AG156" s="128"/>
      <c r="AH156" s="128"/>
      <c r="AI156" s="125"/>
    </row>
    <row r="157" spans="33:35">
      <c r="AG157" s="128"/>
      <c r="AH157" s="128"/>
      <c r="AI157" s="125"/>
    </row>
    <row r="158" spans="33:35">
      <c r="AG158" s="128"/>
      <c r="AH158" s="128"/>
      <c r="AI158" s="125"/>
    </row>
    <row r="159" spans="33:35">
      <c r="AG159" s="128"/>
      <c r="AH159" s="128"/>
      <c r="AI159" s="125"/>
    </row>
    <row r="160" spans="33:35">
      <c r="AG160" s="128"/>
      <c r="AH160" s="128"/>
      <c r="AI160" s="125"/>
    </row>
    <row r="161" spans="33:35">
      <c r="AG161" s="128"/>
      <c r="AH161" s="128"/>
      <c r="AI161" s="125"/>
    </row>
    <row r="162" spans="33:35">
      <c r="AG162" s="128"/>
      <c r="AH162" s="128"/>
      <c r="AI162" s="125"/>
    </row>
    <row r="163" spans="33:35">
      <c r="AG163" s="128"/>
      <c r="AH163" s="128"/>
      <c r="AI163" s="125"/>
    </row>
    <row r="164" spans="33:35">
      <c r="AG164" s="128"/>
      <c r="AH164" s="128"/>
      <c r="AI164" s="125"/>
    </row>
  </sheetData>
  <mergeCells count="7">
    <mergeCell ref="B2:Q2"/>
    <mergeCell ref="S2:AD2"/>
    <mergeCell ref="S43:AE43"/>
    <mergeCell ref="AV2:AW2"/>
    <mergeCell ref="AY2:BA2"/>
    <mergeCell ref="AG2:AQ2"/>
    <mergeCell ref="AS2:AT2"/>
  </mergeCells>
  <phoneticPr fontId="2" type="noConversion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28</vt:i4>
      </vt:variant>
    </vt:vector>
  </HeadingPairs>
  <TitlesOfParts>
    <vt:vector size="45" baseType="lpstr">
      <vt:lpstr>Dashboard</vt:lpstr>
      <vt:lpstr>Settings</vt:lpstr>
      <vt:lpstr>Attachments</vt:lpstr>
      <vt:lpstr>Audit1</vt:lpstr>
      <vt:lpstr>Audit2</vt:lpstr>
      <vt:lpstr>Audit3</vt:lpstr>
      <vt:lpstr>Audit4</vt:lpstr>
      <vt:lpstr>Audit5</vt:lpstr>
      <vt:lpstr>Audit6</vt:lpstr>
      <vt:lpstr>Audit7</vt:lpstr>
      <vt:lpstr>Audit8</vt:lpstr>
      <vt:lpstr>Audit9</vt:lpstr>
      <vt:lpstr>Audit10</vt:lpstr>
      <vt:lpstr>Audit11</vt:lpstr>
      <vt:lpstr>Audit12</vt:lpstr>
      <vt:lpstr>Calculations</vt:lpstr>
      <vt:lpstr>ToU</vt:lpstr>
      <vt:lpstr>activeAudits</vt:lpstr>
      <vt:lpstr>areaFilter</vt:lpstr>
      <vt:lpstr>areaHeader</vt:lpstr>
      <vt:lpstr>auditorFilter</vt:lpstr>
      <vt:lpstr>monthsList</vt:lpstr>
      <vt:lpstr>pointsScale</vt:lpstr>
      <vt:lpstr>Attachments!Print_Area</vt:lpstr>
      <vt:lpstr>Audit1!Print_Area</vt:lpstr>
      <vt:lpstr>Audit10!Print_Area</vt:lpstr>
      <vt:lpstr>Audit11!Print_Area</vt:lpstr>
      <vt:lpstr>Audit12!Print_Area</vt:lpstr>
      <vt:lpstr>Audit2!Print_Area</vt:lpstr>
      <vt:lpstr>Audit3!Print_Area</vt:lpstr>
      <vt:lpstr>Audit4!Print_Area</vt:lpstr>
      <vt:lpstr>Audit5!Print_Area</vt:lpstr>
      <vt:lpstr>Audit6!Print_Area</vt:lpstr>
      <vt:lpstr>Audit7!Print_Area</vt:lpstr>
      <vt:lpstr>Audit8!Print_Area</vt:lpstr>
      <vt:lpstr>Audit9!Print_Area</vt:lpstr>
      <vt:lpstr>Dashboard!Print_Area</vt:lpstr>
      <vt:lpstr>Settings!Print_Area</vt:lpstr>
      <vt:lpstr>ToU!Print_Area</vt:lpstr>
      <vt:lpstr>Attachments!Print_Titles</vt:lpstr>
      <vt:lpstr>scaleCount</vt:lpstr>
      <vt:lpstr>scalename</vt:lpstr>
      <vt:lpstr>stationFilter</vt:lpstr>
      <vt:lpstr>whenFilter</vt:lpstr>
      <vt:lpstr>whenList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2022-09-19T14:11:14Z</cp:lastPrinted>
  <dcterms:created xsi:type="dcterms:W3CDTF">2022-09-09T13:57:34Z</dcterms:created>
  <dcterms:modified xsi:type="dcterms:W3CDTF">2022-10-03T07:31:27Z</dcterms:modified>
  <dc:title>5S Audit Scorecard V1 Template</dc:title>
  <dc:subject>5S Audit Scorecard V1</dc:subject>
  <dc:description>5S Audit Scorecard V1 template by Master Productivity Kit — masterproductivitykit.com</dc:description>
  <cp:keywords>Master Productivity Kit, Excel template, Google Sheets template</cp:keywords>
  <cp:category>Business Template</cp:category>
</cp:coreProperties>
</file>