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ownloads\"/>
    </mc:Choice>
  </mc:AlternateContent>
  <xr:revisionPtr revIDLastSave="0" documentId="13_ncr:1_{675C462E-9113-482B-BDEE-E53910A17B17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Problem1" sheetId="5" r:id="rId2"/>
    <sheet name="Problem2" sheetId="7" r:id="rId3"/>
    <sheet name="Problem3" sheetId="8" r:id="rId4"/>
    <sheet name="Calc" sheetId="6" state="hidden" r:id="rId5"/>
  </sheets>
  <definedNames>
    <definedName name="_xlnm.Print_Area" localSheetId="0">Dashboard!$B$2:$L$20</definedName>
    <definedName name="_xlnm.Print_Area" localSheetId="1">Problem1!$B$2:$P$37</definedName>
    <definedName name="_xlnm.Print_Area" localSheetId="2">Problem2!$B$2:$P$37</definedName>
    <definedName name="_xlnm.Print_Area" localSheetId="3">Problem3!$B$2:$P$37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5" i="6" l="1"/>
  <c r="O35" i="8"/>
  <c r="P35" i="8" s="1"/>
  <c r="O34" i="8"/>
  <c r="P34" i="8" s="1"/>
  <c r="O33" i="8"/>
  <c r="P33" i="8" s="1"/>
  <c r="O32" i="8"/>
  <c r="P32" i="8" s="1"/>
  <c r="O31" i="8"/>
  <c r="P31" i="8" s="1"/>
  <c r="O30" i="8"/>
  <c r="P30" i="8" s="1"/>
  <c r="O29" i="8"/>
  <c r="P29" i="8" s="1"/>
  <c r="O28" i="8"/>
  <c r="P28" i="8" s="1"/>
  <c r="O27" i="8"/>
  <c r="P27" i="8" s="1"/>
  <c r="O26" i="8"/>
  <c r="P26" i="8" s="1"/>
  <c r="O25" i="8"/>
  <c r="P25" i="8" s="1"/>
  <c r="O24" i="8"/>
  <c r="P24" i="8" s="1"/>
  <c r="O23" i="8"/>
  <c r="P23" i="8" s="1"/>
  <c r="O22" i="8"/>
  <c r="P22" i="8" s="1"/>
  <c r="O21" i="8"/>
  <c r="P21" i="8" s="1"/>
  <c r="P16" i="8"/>
  <c r="P14" i="8"/>
  <c r="P12" i="8"/>
  <c r="P10" i="8"/>
  <c r="P8" i="8"/>
  <c r="O35" i="7"/>
  <c r="P35" i="7" s="1"/>
  <c r="O34" i="7"/>
  <c r="P34" i="7" s="1"/>
  <c r="O33" i="7"/>
  <c r="P33" i="7" s="1"/>
  <c r="O32" i="7"/>
  <c r="P32" i="7" s="1"/>
  <c r="O31" i="7"/>
  <c r="P31" i="7" s="1"/>
  <c r="O30" i="7"/>
  <c r="P30" i="7" s="1"/>
  <c r="O29" i="7"/>
  <c r="P29" i="7" s="1"/>
  <c r="O28" i="7"/>
  <c r="P28" i="7" s="1"/>
  <c r="O27" i="7"/>
  <c r="P27" i="7" s="1"/>
  <c r="O26" i="7"/>
  <c r="P26" i="7" s="1"/>
  <c r="O25" i="7"/>
  <c r="P25" i="7" s="1"/>
  <c r="O24" i="7"/>
  <c r="P24" i="7" s="1"/>
  <c r="O23" i="7"/>
  <c r="P23" i="7" s="1"/>
  <c r="O22" i="7"/>
  <c r="P22" i="7" s="1"/>
  <c r="O21" i="7"/>
  <c r="P21" i="7" s="1"/>
  <c r="P16" i="7"/>
  <c r="P14" i="7"/>
  <c r="P12" i="7"/>
  <c r="P10" i="7"/>
  <c r="P8" i="7"/>
  <c r="P16" i="5"/>
  <c r="P14" i="5"/>
  <c r="P12" i="5"/>
  <c r="P10" i="5"/>
  <c r="P8" i="5"/>
  <c r="H4" i="6"/>
  <c r="H5" i="6"/>
  <c r="H6" i="6"/>
  <c r="D6" i="6" l="1"/>
  <c r="D5" i="6"/>
  <c r="D4" i="6"/>
  <c r="E10" i="1"/>
  <c r="C10" i="1" s="1"/>
  <c r="E8" i="1"/>
  <c r="C8" i="1" s="1"/>
  <c r="E9" i="1"/>
  <c r="C9" i="1" s="1"/>
  <c r="Q5" i="6"/>
  <c r="W6" i="6" l="1"/>
  <c r="W5" i="6"/>
  <c r="W4" i="6"/>
  <c r="I9" i="1"/>
  <c r="E6" i="6"/>
  <c r="K6" i="6"/>
  <c r="L6" i="6"/>
  <c r="Q6" i="6"/>
  <c r="O6" i="6"/>
  <c r="N6" i="6"/>
  <c r="J6" i="6"/>
  <c r="P6" i="6"/>
  <c r="M6" i="6"/>
  <c r="E5" i="6"/>
  <c r="J5" i="6"/>
  <c r="K5" i="6"/>
  <c r="M5" i="6" s="1"/>
  <c r="N5" i="6"/>
  <c r="O5" i="6"/>
  <c r="K4" i="6"/>
  <c r="J4" i="6"/>
  <c r="E4" i="6"/>
  <c r="X6" i="6" l="1"/>
  <c r="Y6" i="6" s="1"/>
  <c r="X5" i="6"/>
  <c r="Y5" i="6" s="1"/>
  <c r="X4" i="6"/>
  <c r="G5" i="6"/>
  <c r="G6" i="6"/>
  <c r="G4" i="6"/>
  <c r="F5" i="6"/>
  <c r="F6" i="6"/>
  <c r="F4" i="6"/>
  <c r="G10" i="1"/>
  <c r="I10" i="1"/>
  <c r="G9" i="1"/>
  <c r="H9" i="1"/>
  <c r="H10" i="1"/>
  <c r="O35" i="5"/>
  <c r="P35" i="5" s="1"/>
  <c r="O34" i="5"/>
  <c r="P34" i="5" s="1"/>
  <c r="O33" i="5"/>
  <c r="P33" i="5" s="1"/>
  <c r="O32" i="5"/>
  <c r="P32" i="5" s="1"/>
  <c r="O31" i="5"/>
  <c r="P31" i="5" s="1"/>
  <c r="O30" i="5"/>
  <c r="P30" i="5" s="1"/>
  <c r="O29" i="5"/>
  <c r="P29" i="5" s="1"/>
  <c r="O28" i="5"/>
  <c r="P28" i="5" s="1"/>
  <c r="O27" i="5"/>
  <c r="P27" i="5" s="1"/>
  <c r="O26" i="5"/>
  <c r="P26" i="5" s="1"/>
  <c r="O25" i="5"/>
  <c r="P25" i="5" s="1"/>
  <c r="O24" i="5"/>
  <c r="P24" i="5" s="1"/>
  <c r="O23" i="5"/>
  <c r="O22" i="5"/>
  <c r="P22" i="5" s="1"/>
  <c r="O21" i="5"/>
  <c r="I6" i="6"/>
  <c r="P4" i="6"/>
  <c r="L5" i="6"/>
  <c r="O4" i="6"/>
  <c r="I5" i="6"/>
  <c r="M4" i="6"/>
  <c r="I4" i="6"/>
  <c r="P5" i="6"/>
  <c r="L4" i="6"/>
  <c r="N4" i="6"/>
  <c r="Y4" i="6" l="1"/>
  <c r="F10" i="1"/>
  <c r="F9" i="1"/>
  <c r="P21" i="5"/>
  <c r="P23" i="5"/>
  <c r="AC10" i="6" l="1"/>
  <c r="AB10" i="6"/>
  <c r="AA10" i="6"/>
  <c r="AB7" i="6"/>
  <c r="AD10" i="6"/>
  <c r="G8" i="1"/>
  <c r="Q4" i="6"/>
  <c r="I8" i="1" l="1"/>
  <c r="H8" i="1"/>
  <c r="AC7" i="6" l="1"/>
  <c r="F8" i="1"/>
</calcChain>
</file>

<file path=xl/sharedStrings.xml><?xml version="1.0" encoding="utf-8"?>
<sst xmlns="http://schemas.openxmlformats.org/spreadsheetml/2006/main" count="150" uniqueCount="91">
  <si>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</si>
  <si>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</si>
  <si>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</si>
  <si>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</si>
  <si>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</si>
  <si>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</si>
  <si>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</si>
  <si>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</si>
  <si>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</si>
  <si>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PROBLEM</t>
  </si>
  <si>
    <t>1st Why</t>
  </si>
  <si>
    <t>2nd Why</t>
  </si>
  <si>
    <t>3rd Why</t>
  </si>
  <si>
    <t>4th Why</t>
  </si>
  <si>
    <t>5th Why</t>
  </si>
  <si>
    <t>Status</t>
  </si>
  <si>
    <t>Start Date</t>
  </si>
  <si>
    <t>Priority</t>
  </si>
  <si>
    <t>Due Date</t>
  </si>
  <si>
    <t>Progress (%)</t>
  </si>
  <si>
    <t>STATUS</t>
  </si>
  <si>
    <t>High</t>
  </si>
  <si>
    <t>Medium</t>
  </si>
  <si>
    <t>SOLUTION</t>
  </si>
  <si>
    <t>Actions for Solution</t>
  </si>
  <si>
    <t>INDEX</t>
  </si>
  <si>
    <t>Root Cause</t>
  </si>
  <si>
    <t>Progress Dropdown</t>
  </si>
  <si>
    <t>Problem1</t>
  </si>
  <si>
    <t>Problem2</t>
  </si>
  <si>
    <t>Problem3</t>
  </si>
  <si>
    <t>Overdue</t>
  </si>
  <si>
    <t>In Progress</t>
  </si>
  <si>
    <t>Done</t>
  </si>
  <si>
    <t>Row Number of Why</t>
  </si>
  <si>
    <t>Column Number of Why</t>
  </si>
  <si>
    <t>Solution</t>
  </si>
  <si>
    <t>Problem</t>
  </si>
  <si>
    <t>SHEET NAME</t>
  </si>
  <si>
    <t>Number of Actions</t>
  </si>
  <si>
    <t>Not Started</t>
  </si>
  <si>
    <t>Active/Passive</t>
  </si>
  <si>
    <t>Chart Filter</t>
  </si>
  <si>
    <t>Chart Dropdown</t>
  </si>
  <si>
    <t>Problem 1</t>
  </si>
  <si>
    <t>Problem 2</t>
  </si>
  <si>
    <t>Problem 3</t>
  </si>
  <si>
    <t>Average Progress (%)</t>
  </si>
  <si>
    <t># ACTIONS</t>
  </si>
  <si>
    <t>DASHBOARD</t>
  </si>
  <si>
    <t>5 WHYS TEMPLATE</t>
  </si>
  <si>
    <t>Our sales have dropped lately.</t>
  </si>
  <si>
    <t>Our products cannot reach enough customers.</t>
  </si>
  <si>
    <t>We fell behind our competitors.</t>
  </si>
  <si>
    <t>We need to look for and hire new people for the marketing field.</t>
  </si>
  <si>
    <t>Job posting will be posted on Linkedin.</t>
  </si>
  <si>
    <t>Applications will be reviewed.</t>
  </si>
  <si>
    <t>An interview will be arranged with approved applications.</t>
  </si>
  <si>
    <t>Progress Total %)</t>
  </si>
  <si>
    <t>We don't have enough keyword information for competing with our competitors.</t>
  </si>
  <si>
    <t>PROBLEMS</t>
  </si>
  <si>
    <t>ROOT CAUSES</t>
  </si>
  <si>
    <t>SOLUTIONS</t>
  </si>
  <si>
    <t>Number of Why</t>
  </si>
  <si>
    <t>NAVIGATION</t>
  </si>
  <si>
    <t>There are very few qualified people working on the marketing side of the company.</t>
  </si>
  <si>
    <t>The company did not recruit for the marketing area.</t>
  </si>
  <si>
    <t>CONTINUES</t>
  </si>
  <si>
    <t>Our customer satisfaction score is low.</t>
  </si>
  <si>
    <t>Our customers are not satisfied with the service they receive.</t>
  </si>
  <si>
    <t>We can not provide customer support to satisfy customers.</t>
  </si>
  <si>
    <t>The workload of our developers is huge.</t>
  </si>
  <si>
    <t>ON HOLD</t>
  </si>
  <si>
    <t>A meeting will be set with the developers.</t>
  </si>
  <si>
    <t>A instruction will be created for customer support.</t>
  </si>
  <si>
    <t>The developers' business plan should be reviewed.</t>
  </si>
  <si>
    <t>Carmel Beltran</t>
  </si>
  <si>
    <t>Harris Montes</t>
  </si>
  <si>
    <t>Jane Best</t>
  </si>
  <si>
    <t>Doris Power</t>
  </si>
  <si>
    <t>Kristofer Dyer</t>
  </si>
  <si>
    <t>Our developers do not have enough time to provide support to customers.</t>
  </si>
  <si>
    <t>Problem List</t>
  </si>
  <si>
    <t>Responsible</t>
  </si>
  <si>
    <t>Filter Index</t>
  </si>
  <si>
    <t>Index Without Blanks</t>
  </si>
  <si>
    <t>-</t>
  </si>
  <si>
    <t>All</t>
  </si>
  <si>
    <t>PROBLEM 1</t>
  </si>
  <si>
    <t>PROBLEM 2</t>
  </si>
  <si>
    <t>PROBLEM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</si>
</sst>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1"/>
      <color theme="0"/>
      <name val="Arial"/>
      <family val="2"/>
      <charset val="162"/>
      <scheme val="minor"/>
    </font>
    <font>
      <sz val="10"/>
      <color theme="4" tint="-0.249977111117893"/>
      <name val="Arial"/>
      <family val="2"/>
      <charset val="162"/>
      <scheme val="minor"/>
    </font>
    <font>
      <b/>
      <sz val="11.0"/>
      <name val="Arial"/>
      <family val="2"/>
      <charset val="162"/>
    </font>
    <font>
      <sz val="11"/>
      <color theme="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/>
      <top style="thin">
        <color theme="0" tint="-0.1499679555650502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1499679555650502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14996795556505021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1" tint="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rgb="FFA6A6A6"/>
      </right>
      <top style="thin">
        <color theme="1" tint="0.499984740745262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1" tint="0.499984740745262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theme="1" tint="0.499984740745262"/>
      </top>
      <bottom style="thin">
        <color rgb="FFA6A6A6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theme="1" tint="0.499984740745262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0" fontId="1" fillId="0" borderId="0"/>
  </cellStyleXfs>
  <cellXfs count="138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ill="1" applyAlignment="1">
      <alignment vertical="center"/>
    </xf>
    <xf numFmtId="0" fontId="5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7" borderId="0" xfId="0" applyFill="1"/>
    <xf numFmtId="0" fontId="9" fillId="7" borderId="0" xfId="2" applyFont="1" applyFill="1" applyBorder="1" applyAlignment="1" applyProtection="1">
      <alignment vertical="center"/>
    </xf>
    <xf numFmtId="49" fontId="10" fillId="3" borderId="0" xfId="0" applyNumberFormat="1" applyFont="1" applyFill="1" applyAlignment="1">
      <alignment vertical="center"/>
    </xf>
    <xf numFmtId="49" fontId="10" fillId="3" borderId="0" xfId="0" applyNumberFormat="1" applyFont="1" applyFill="1" applyAlignment="1">
      <alignment horizontal="left" vertical="center" indent="1"/>
    </xf>
    <xf numFmtId="0" fontId="19" fillId="4" borderId="0" xfId="0" applyFont="1" applyFill="1" applyAlignment="1">
      <alignment horizontal="right" vertical="center"/>
    </xf>
    <xf numFmtId="0" fontId="20" fillId="6" borderId="0" xfId="0" applyFont="1" applyFill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5" fillId="2" borderId="0" xfId="0" applyFont="1" applyFill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2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 indent="1"/>
    </xf>
    <xf numFmtId="0" fontId="4" fillId="0" borderId="2" xfId="1" applyBorder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2" borderId="4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0" borderId="5" xfId="0" applyFont="1" applyBorder="1" applyAlignment="1" applyProtection="1">
      <alignment horizontal="center" vertical="center"/>
      <protection hidden="1"/>
    </xf>
    <xf numFmtId="0" fontId="0" fillId="0" borderId="1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left"/>
    </xf>
    <xf numFmtId="9" fontId="0" fillId="0" borderId="12" xfId="0" applyNumberFormat="1" applyBorder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7"/>
    </xf>
    <xf numFmtId="49" fontId="7" fillId="5" borderId="0" xfId="0" applyNumberFormat="1" applyFont="1" applyFill="1" applyAlignment="1">
      <alignment horizontal="left" vertical="center" indent="7"/>
    </xf>
    <xf numFmtId="0" fontId="5" fillId="2" borderId="0" xfId="0" applyFont="1" applyFill="1" applyAlignment="1">
      <alignment horizontal="left" vertical="center" wrapText="1" indent="1"/>
    </xf>
    <xf numFmtId="0" fontId="27" fillId="11" borderId="17" xfId="0" applyFont="1" applyFill="1" applyBorder="1" applyAlignment="1" applyProtection="1">
      <alignment horizontal="center" vertical="center"/>
      <protection hidden="1"/>
    </xf>
    <xf numFmtId="0" fontId="27" fillId="11" borderId="19" xfId="0" applyFont="1" applyFill="1" applyBorder="1" applyAlignment="1" applyProtection="1">
      <alignment horizontal="center" vertical="center"/>
      <protection hidden="1"/>
    </xf>
    <xf numFmtId="0" fontId="27" fillId="11" borderId="21" xfId="0" applyFont="1" applyFill="1" applyBorder="1" applyAlignment="1" applyProtection="1">
      <alignment horizontal="center" vertical="center"/>
      <protection hidden="1"/>
    </xf>
    <xf numFmtId="0" fontId="24" fillId="7" borderId="15" xfId="0" applyFont="1" applyFill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 shrinkToFit="1"/>
      <protection locked="0"/>
    </xf>
    <xf numFmtId="14" fontId="0" fillId="0" borderId="20" xfId="0" applyNumberFormat="1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14" fontId="0" fillId="0" borderId="16" xfId="0" applyNumberFormat="1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14" fontId="0" fillId="0" borderId="18" xfId="0" applyNumberFormat="1" applyBorder="1" applyAlignment="1" applyProtection="1">
      <alignment horizontal="center" vertical="center" shrinkToFit="1"/>
      <protection locked="0"/>
    </xf>
    <xf numFmtId="0" fontId="25" fillId="7" borderId="26" xfId="0" applyFont="1" applyFill="1" applyBorder="1" applyAlignment="1">
      <alignment horizontal="center" vertical="center"/>
    </xf>
    <xf numFmtId="0" fontId="25" fillId="7" borderId="15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Continuous" vertical="center"/>
    </xf>
    <xf numFmtId="0" fontId="11" fillId="8" borderId="33" xfId="0" applyFont="1" applyFill="1" applyBorder="1" applyAlignment="1">
      <alignment horizontal="centerContinuous" vertical="center"/>
    </xf>
    <xf numFmtId="0" fontId="11" fillId="8" borderId="27" xfId="0" applyFont="1" applyFill="1" applyBorder="1" applyAlignment="1">
      <alignment horizontal="centerContinuous" vertical="center"/>
    </xf>
    <xf numFmtId="0" fontId="22" fillId="10" borderId="15" xfId="0" applyFont="1" applyFill="1" applyBorder="1" applyAlignment="1">
      <alignment horizontal="centerContinuous" vertical="center"/>
    </xf>
    <xf numFmtId="0" fontId="22" fillId="9" borderId="15" xfId="0" applyFont="1" applyFill="1" applyBorder="1" applyAlignment="1">
      <alignment horizontal="centerContinuous" vertical="center"/>
    </xf>
    <xf numFmtId="49" fontId="10" fillId="3" borderId="0" xfId="0" applyNumberFormat="1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left" vertical="center"/>
    </xf>
    <xf numFmtId="0" fontId="11" fillId="0" borderId="15" xfId="0" applyFont="1" applyBorder="1" applyAlignment="1" applyProtection="1">
      <alignment horizontal="center" vertical="center"/>
      <protection locked="0"/>
    </xf>
    <xf numFmtId="0" fontId="4" fillId="2" borderId="0" xfId="1" applyFill="1" applyAlignment="1" applyProtection="1">
      <alignment vertical="center"/>
      <protection locked="0"/>
    </xf>
    <xf numFmtId="0" fontId="5" fillId="2" borderId="0" xfId="0" applyFont="1" applyFill="1" applyProtection="1">
      <protection locked="0"/>
    </xf>
    <xf numFmtId="0" fontId="28" fillId="0" borderId="5" xfId="0" applyFont="1" applyBorder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5" fillId="12" borderId="13" xfId="0" applyFont="1" applyFill="1" applyBorder="1" applyAlignment="1" applyProtection="1">
      <alignment horizontal="center" vertical="center"/>
      <protection locked="0"/>
    </xf>
    <xf numFmtId="0" fontId="29" fillId="2" borderId="28" xfId="0" applyFont="1" applyFill="1" applyBorder="1" applyAlignment="1" applyProtection="1">
      <alignment horizontal="left" vertical="center" wrapText="1" indent="1" shrinkToFit="1"/>
      <protection hidden="1"/>
    </xf>
    <xf numFmtId="0" fontId="29" fillId="2" borderId="28" xfId="0" applyFont="1" applyFill="1" applyBorder="1" applyAlignment="1" applyProtection="1">
      <alignment horizontal="center" vertical="center" shrinkToFit="1"/>
      <protection hidden="1"/>
    </xf>
    <xf numFmtId="0" fontId="29" fillId="2" borderId="17" xfId="0" applyFont="1" applyFill="1" applyBorder="1" applyAlignment="1" applyProtection="1">
      <alignment horizontal="left" vertical="center" wrapText="1" indent="1" shrinkToFit="1"/>
      <protection hidden="1"/>
    </xf>
    <xf numFmtId="0" fontId="29" fillId="2" borderId="17" xfId="0" applyFont="1" applyFill="1" applyBorder="1" applyAlignment="1" applyProtection="1">
      <alignment horizontal="center" vertical="center" shrinkToFit="1"/>
      <protection hidden="1"/>
    </xf>
    <xf numFmtId="0" fontId="30" fillId="14" borderId="29" xfId="2" applyFont="1" applyFill="1" applyBorder="1" applyAlignment="1" applyProtection="1">
      <alignment horizontal="center" vertical="center" shrinkToFit="1"/>
      <protection hidden="1"/>
    </xf>
    <xf numFmtId="0" fontId="0" fillId="15" borderId="12" xfId="0" applyFill="1" applyBorder="1" applyAlignment="1">
      <alignment horizontal="center" vertical="center"/>
    </xf>
    <xf numFmtId="0" fontId="31" fillId="0" borderId="0" xfId="0" applyFont="1" applyAlignment="1" applyProtection="1">
      <alignment horizontal="center" vertical="center" wrapText="1"/>
      <protection hidden="1"/>
    </xf>
    <xf numFmtId="0" fontId="11" fillId="15" borderId="12" xfId="0" applyFont="1" applyFill="1" applyBorder="1" applyAlignment="1">
      <alignment horizontal="centerContinuous" vertical="center"/>
    </xf>
    <xf numFmtId="0" fontId="29" fillId="2" borderId="40" xfId="0" applyFont="1" applyFill="1" applyBorder="1" applyAlignment="1" applyProtection="1">
      <alignment horizontal="left" vertical="center" wrapText="1" indent="1" shrinkToFit="1"/>
      <protection hidden="1"/>
    </xf>
    <xf numFmtId="0" fontId="29" fillId="2" borderId="40" xfId="0" applyFont="1" applyFill="1" applyBorder="1" applyAlignment="1" applyProtection="1">
      <alignment horizontal="center" vertical="center" shrinkToFit="1"/>
      <protection hidden="1"/>
    </xf>
    <xf numFmtId="0" fontId="29" fillId="16" borderId="39" xfId="0" applyFont="1" applyFill="1" applyBorder="1" applyAlignment="1" applyProtection="1">
      <alignment horizontal="left" vertical="center" wrapText="1" indent="1" shrinkToFit="1"/>
      <protection hidden="1"/>
    </xf>
    <xf numFmtId="0" fontId="29" fillId="16" borderId="39" xfId="0" applyFont="1" applyFill="1" applyBorder="1" applyAlignment="1" applyProtection="1">
      <alignment horizontal="center" vertical="center" shrinkToFit="1"/>
      <protection hidden="1"/>
    </xf>
    <xf numFmtId="0" fontId="30" fillId="16" borderId="29" xfId="2" applyFont="1" applyFill="1" applyBorder="1" applyAlignment="1" applyProtection="1">
      <alignment horizontal="center" vertical="center" shrinkToFit="1"/>
      <protection hidden="1"/>
    </xf>
    <xf numFmtId="0" fontId="29" fillId="16" borderId="41" xfId="0" applyFont="1" applyFill="1" applyBorder="1" applyAlignment="1" applyProtection="1">
      <alignment horizontal="left" vertical="center" wrapText="1" indent="1" shrinkToFit="1"/>
      <protection hidden="1"/>
    </xf>
    <xf numFmtId="0" fontId="29" fillId="16" borderId="42" xfId="0" applyFont="1" applyFill="1" applyBorder="1" applyAlignment="1" applyProtection="1">
      <alignment horizontal="left" vertical="center" wrapText="1" indent="1" shrinkToFit="1"/>
      <protection hidden="1"/>
    </xf>
    <xf numFmtId="0" fontId="29" fillId="16" borderId="42" xfId="0" applyFont="1" applyFill="1" applyBorder="1" applyAlignment="1" applyProtection="1">
      <alignment horizontal="center" vertical="center" shrinkToFit="1"/>
      <protection hidden="1"/>
    </xf>
    <xf numFmtId="0" fontId="29" fillId="16" borderId="43" xfId="0" applyFont="1" applyFill="1" applyBorder="1" applyAlignment="1" applyProtection="1">
      <alignment horizontal="center" vertical="center" shrinkToFit="1"/>
      <protection hidden="1"/>
    </xf>
    <xf numFmtId="0" fontId="29" fillId="16" borderId="44" xfId="0" applyFont="1" applyFill="1" applyBorder="1" applyAlignment="1" applyProtection="1">
      <alignment horizontal="left" vertical="center" wrapText="1" indent="1" shrinkToFit="1"/>
      <protection hidden="1"/>
    </xf>
    <xf numFmtId="0" fontId="29" fillId="16" borderId="45" xfId="0" applyFont="1" applyFill="1" applyBorder="1" applyAlignment="1" applyProtection="1">
      <alignment horizontal="center" vertical="center" shrinkToFit="1"/>
      <protection hidden="1"/>
    </xf>
    <xf numFmtId="0" fontId="29" fillId="16" borderId="46" xfId="0" applyFont="1" applyFill="1" applyBorder="1" applyAlignment="1" applyProtection="1">
      <alignment horizontal="left" vertical="center" wrapText="1" indent="1" shrinkToFit="1"/>
      <protection hidden="1"/>
    </xf>
    <xf numFmtId="0" fontId="29" fillId="16" borderId="47" xfId="0" applyFont="1" applyFill="1" applyBorder="1" applyAlignment="1" applyProtection="1">
      <alignment horizontal="left" vertical="center" wrapText="1" indent="1" shrinkToFit="1"/>
      <protection hidden="1"/>
    </xf>
    <xf numFmtId="0" fontId="29" fillId="16" borderId="47" xfId="0" applyFont="1" applyFill="1" applyBorder="1" applyAlignment="1" applyProtection="1">
      <alignment horizontal="center" vertical="center" shrinkToFit="1"/>
      <protection hidden="1"/>
    </xf>
    <xf numFmtId="0" fontId="29" fillId="16" borderId="48" xfId="0" applyFont="1" applyFill="1" applyBorder="1" applyAlignment="1" applyProtection="1">
      <alignment horizontal="center" vertical="center" shrinkToFit="1"/>
      <protection hidden="1"/>
    </xf>
    <xf numFmtId="0" fontId="13" fillId="2" borderId="0" xfId="4" applyFont="1" applyFill="1" applyAlignment="1">
      <alignment vertical="center"/>
    </xf>
    <xf numFmtId="0" fontId="1" fillId="0" borderId="9" xfId="6" applyBorder="1" applyAlignment="1">
      <alignment horizontal="left" wrapText="1" indent="1"/>
    </xf>
    <xf numFmtId="0" fontId="1" fillId="2" borderId="0" xfId="6" applyFill="1"/>
    <xf numFmtId="0" fontId="14" fillId="2" borderId="0" xfId="4" applyFont="1" applyFill="1" applyAlignment="1">
      <alignment vertical="center"/>
    </xf>
    <xf numFmtId="0" fontId="1" fillId="0" borderId="10" xfId="6" applyBorder="1" applyAlignment="1">
      <alignment horizontal="left" indent="1"/>
    </xf>
    <xf numFmtId="0" fontId="1" fillId="0" borderId="10" xfId="6" applyBorder="1" applyAlignment="1">
      <alignment horizontal="left" vertical="center" wrapText="1" indent="1"/>
    </xf>
    <xf numFmtId="0" fontId="1" fillId="0" borderId="10" xfId="6" applyBorder="1" applyAlignment="1">
      <alignment horizontal="left" vertical="top" wrapText="1" indent="2"/>
    </xf>
    <xf numFmtId="0" fontId="15" fillId="2" borderId="0" xfId="4" applyFont="1" applyFill="1" applyAlignment="1">
      <alignment vertical="center"/>
    </xf>
    <xf numFmtId="0" fontId="11" fillId="0" borderId="10" xfId="6" applyFont="1" applyBorder="1" applyAlignment="1">
      <alignment horizontal="left" indent="1"/>
    </xf>
    <xf numFmtId="0" fontId="1" fillId="0" borderId="11" xfId="6" applyBorder="1" applyAlignment="1">
      <alignment horizontal="left" indent="1"/>
    </xf>
    <xf numFmtId="0" fontId="0" fillId="0" borderId="22" xfId="0" applyBorder="1" applyAlignment="1" applyProtection="1">
      <alignment horizontal="left" vertical="center" shrinkToFit="1"/>
      <protection locked="0"/>
    </xf>
    <xf numFmtId="0" fontId="0" fillId="0" borderId="14" xfId="0" applyBorder="1" applyAlignment="1" applyProtection="1">
      <alignment horizontal="left" vertical="center" shrinkToFit="1"/>
      <protection locked="0"/>
    </xf>
    <xf numFmtId="0" fontId="0" fillId="0" borderId="23" xfId="0" applyBorder="1" applyAlignment="1" applyProtection="1">
      <alignment horizontal="left" vertical="center" shrinkToFit="1"/>
      <protection locked="0"/>
    </xf>
    <xf numFmtId="0" fontId="0" fillId="0" borderId="24" xfId="0" applyBorder="1" applyAlignment="1" applyProtection="1">
      <alignment horizontal="left" vertical="center" shrinkToFit="1"/>
      <protection locked="0"/>
    </xf>
    <xf numFmtId="0" fontId="0" fillId="0" borderId="38" xfId="0" applyBorder="1" applyAlignment="1" applyProtection="1">
      <alignment horizontal="left" vertical="center" shrinkToFit="1"/>
      <protection locked="0"/>
    </xf>
    <xf numFmtId="0" fontId="0" fillId="0" borderId="25" xfId="0" applyBorder="1" applyAlignment="1" applyProtection="1">
      <alignment horizontal="left" vertical="center" shrinkToFit="1"/>
      <protection locked="0"/>
    </xf>
    <xf numFmtId="0" fontId="15" fillId="0" borderId="15" xfId="0" applyFont="1" applyBorder="1" applyAlignment="1" applyProtection="1">
      <alignment horizontal="left" vertical="center" wrapText="1" indent="1"/>
      <protection locked="0"/>
    </xf>
    <xf numFmtId="0" fontId="11" fillId="0" borderId="15" xfId="0" applyFont="1" applyBorder="1" applyAlignment="1" applyProtection="1">
      <alignment horizontal="left" vertical="center" wrapText="1" indent="1"/>
      <protection locked="0"/>
    </xf>
    <xf numFmtId="0" fontId="0" fillId="0" borderId="16" xfId="0" applyBorder="1" applyAlignment="1" applyProtection="1">
      <alignment horizontal="left" vertical="center" shrinkToFit="1"/>
      <protection locked="0"/>
    </xf>
    <xf numFmtId="0" fontId="24" fillId="7" borderId="15" xfId="0" applyFont="1" applyFill="1" applyBorder="1" applyAlignment="1">
      <alignment horizontal="center" vertical="center"/>
    </xf>
    <xf numFmtId="0" fontId="0" fillId="0" borderId="20" xfId="0" applyBorder="1" applyAlignment="1" applyProtection="1">
      <alignment horizontal="left" vertical="center" shrinkToFit="1"/>
      <protection locked="0"/>
    </xf>
    <xf numFmtId="0" fontId="0" fillId="13" borderId="32" xfId="0" applyFill="1" applyBorder="1" applyAlignment="1" applyProtection="1">
      <alignment horizontal="left" vertical="center" wrapText="1" indent="1"/>
      <protection locked="0"/>
    </xf>
    <xf numFmtId="0" fontId="0" fillId="13" borderId="0" xfId="0" applyFill="1" applyAlignment="1" applyProtection="1">
      <alignment horizontal="left" vertical="center" wrapText="1" inden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  <xf numFmtId="0" fontId="24" fillId="7" borderId="30" xfId="0" applyFont="1" applyFill="1" applyBorder="1" applyAlignment="1">
      <alignment horizontal="center" vertical="center"/>
    </xf>
    <xf numFmtId="0" fontId="24" fillId="7" borderId="36" xfId="0" applyFont="1" applyFill="1" applyBorder="1" applyAlignment="1">
      <alignment horizontal="center" vertical="center"/>
    </xf>
    <xf numFmtId="0" fontId="24" fillId="7" borderId="31" xfId="0" applyFont="1" applyFill="1" applyBorder="1" applyAlignment="1">
      <alignment horizontal="center" vertical="center"/>
    </xf>
    <xf numFmtId="0" fontId="0" fillId="0" borderId="34" xfId="0" applyBorder="1" applyAlignment="1" applyProtection="1">
      <alignment horizontal="left" vertical="center" shrinkToFit="1"/>
      <protection locked="0"/>
    </xf>
    <xf numFmtId="0" fontId="0" fillId="0" borderId="37" xfId="0" applyBorder="1" applyAlignment="1" applyProtection="1">
      <alignment horizontal="left" vertical="center" shrinkToFit="1"/>
      <protection locked="0"/>
    </xf>
    <xf numFmtId="0" fontId="0" fillId="0" borderId="35" xfId="0" applyBorder="1" applyAlignment="1" applyProtection="1">
      <alignment horizontal="left" vertical="center" shrinkToFit="1"/>
      <protection locked="0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6" xr:uid="{05AF48E3-9E6B-45D5-8BB5-E979449A5094}"/>
  </cellStyles>
  <dxfs count="16">
    <dxf>
      <font>
        <b val="0"/>
        <i/>
        <strike val="0"/>
        <color theme="4" tint="-0.24994659260841701"/>
      </font>
    </dxf>
    <dxf>
      <font>
        <b val="0"/>
        <i/>
        <color theme="4" tint="-0.24994659260841701"/>
      </font>
      <fill>
        <patternFill patternType="none">
          <bgColor auto="1"/>
        </patternFill>
      </fill>
    </dxf>
    <dxf>
      <fill>
        <patternFill>
          <bgColor rgb="FF39A0FD"/>
        </patternFill>
      </fill>
    </dxf>
    <dxf>
      <fill>
        <patternFill>
          <bgColor rgb="FFFB5936"/>
        </patternFill>
      </fill>
    </dxf>
    <dxf>
      <fill>
        <patternFill>
          <bgColor rgb="FFFFC845"/>
        </patternFill>
      </fill>
    </dxf>
    <dxf>
      <fill>
        <patternFill>
          <bgColor rgb="FF4BBA8D"/>
        </patternFill>
      </fill>
    </dxf>
    <dxf>
      <font>
        <b val="0"/>
        <i/>
        <color theme="4" tint="-0.24994659260841701"/>
      </font>
      <fill>
        <patternFill patternType="none">
          <bgColor auto="1"/>
        </patternFill>
      </fill>
    </dxf>
    <dxf>
      <fill>
        <patternFill>
          <bgColor rgb="FF39A0FD"/>
        </patternFill>
      </fill>
    </dxf>
    <dxf>
      <fill>
        <patternFill>
          <bgColor rgb="FFFB5936"/>
        </patternFill>
      </fill>
    </dxf>
    <dxf>
      <fill>
        <patternFill>
          <bgColor rgb="FFFFC845"/>
        </patternFill>
      </fill>
    </dxf>
    <dxf>
      <fill>
        <patternFill>
          <bgColor rgb="FF4BBA8D"/>
        </patternFill>
      </fill>
    </dxf>
    <dxf>
      <font>
        <b val="0"/>
        <i/>
        <color theme="4" tint="-0.24994659260841701"/>
      </font>
      <fill>
        <patternFill patternType="none">
          <bgColor auto="1"/>
        </patternFill>
      </fill>
    </dxf>
    <dxf>
      <fill>
        <patternFill>
          <bgColor rgb="FF39A0FD"/>
        </patternFill>
      </fill>
    </dxf>
    <dxf>
      <fill>
        <patternFill>
          <bgColor rgb="FFFB5936"/>
        </patternFill>
      </fill>
    </dxf>
    <dxf>
      <fill>
        <patternFill>
          <bgColor rgb="FFFFC845"/>
        </patternFill>
      </fill>
    </dxf>
    <dxf>
      <fill>
        <patternFill>
          <bgColor rgb="FF4BBA8D"/>
        </patternFill>
      </fill>
    </dxf>
  </dxfs>
  <tableStyles count="0" defaultTableStyle="TableStyleMedium2" defaultPivotStyle="PivotStyleLight16"/>
  <colors>
    <mruColors>
      <color rgb="FFCCCCCC"/>
      <color rgb="FFA6A6A6"/>
      <color rgb="FFACB9CA"/>
      <color rgb="FF39A0FD"/>
      <color rgb="FFFF6600"/>
      <color rgb="FFF48924"/>
      <color rgb="FF4BBA8D"/>
      <color rgb="FFFB5936"/>
      <color rgb="FFFFC845"/>
      <color rgb="FF576C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Progress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Calc!$AA$7</c:f>
              <c:strCache>
                <c:ptCount val="1"/>
                <c:pt idx="0">
                  <c:v>Average Progress (%)</c:v>
                </c:pt>
              </c:strCache>
            </c:strRef>
          </c:tx>
          <c:dPt>
            <c:idx val="0"/>
            <c:bubble3D val="0"/>
            <c:spPr>
              <a:solidFill>
                <a:srgbClr val="4BBA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B8-4832-ACA1-944C615C9EF7}"/>
              </c:ext>
            </c:extLst>
          </c:dPt>
          <c:dPt>
            <c:idx val="1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6B8-4832-ACA1-944C615C9EF7}"/>
              </c:ext>
            </c:extLst>
          </c:dPt>
          <c:val>
            <c:numRef>
              <c:f>Calc!$AB$7:$AC$7</c:f>
              <c:numCache>
                <c:formatCode>0%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B8-4832-ACA1-944C615C9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/>
              <a:t>Status</a:t>
            </a:r>
            <a:r>
              <a:rPr lang="tr-TR" b="1" baseline="0"/>
              <a:t> of Actions</a:t>
            </a:r>
            <a:endParaRPr lang="tr-T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9A0FD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Calc!$AA$9:$AD$9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Overdue</c:v>
                </c:pt>
                <c:pt idx="3">
                  <c:v>Done</c:v>
                </c:pt>
              </c:strCache>
            </c:strRef>
          </c:cat>
          <c:val>
            <c:numRef>
              <c:f>Calc!$AA$10:$AD$10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8C-4CC8-BD2D-E55982EBB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343251712"/>
        <c:axId val="1344216480"/>
      </c:barChart>
      <c:catAx>
        <c:axId val="13432517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344216480"/>
        <c:crosses val="autoZero"/>
        <c:auto val="1"/>
        <c:lblAlgn val="ctr"/>
        <c:lblOffset val="100"/>
        <c:noMultiLvlLbl val="0"/>
      </c:catAx>
      <c:valAx>
        <c:axId val="13442164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43251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microsoft.com/office/2007/relationships/hdphoto" Target="../media/hdphoto1.wdp"/><Relationship Id="rId12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10" Type="http://schemas.openxmlformats.org/officeDocument/2006/relationships/image" Target="../media/image4.png"/><Relationship Id="rId9" Type="http://schemas.openxmlformats.org/officeDocument/2006/relationships/image" Target="../media/image3.png"/><Relationship Id="rId13" Type="http://schemas.openxmlformats.org/officeDocument/2006/relationships/image" Target="../media/image8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1.png"/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7.png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Dashboard!A5"/><Relationship Id="rId2" Type="http://schemas.openxmlformats.org/officeDocument/2006/relationships/image" Target="../media/image7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4" Type="http://schemas.openxmlformats.org/officeDocument/2006/relationships/image" Target="../media/image6.png"/><Relationship Id="rId9" Type="http://schemas.openxmlformats.org/officeDocument/2006/relationships/image" Target="../media/image10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Dashboard!A5"/><Relationship Id="rId2" Type="http://schemas.openxmlformats.org/officeDocument/2006/relationships/image" Target="../media/image7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52725</xdr:rowOff>
    </xdr:from>
    <xdr:to>
      <xdr:col>10</xdr:col>
      <xdr:colOff>2047874</xdr:colOff>
      <xdr:row>11</xdr:row>
      <xdr:rowOff>556725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4480B3-D56A-AEE2-8987-27DB7F28C6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67500</xdr:rowOff>
    </xdr:from>
    <xdr:to>
      <xdr:col>11</xdr:col>
      <xdr:colOff>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20BE11C-EC40-EE28-FDB1-C2F7EACB7C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496606</xdr:colOff>
      <xdr:row>9</xdr:row>
      <xdr:rowOff>337299</xdr:rowOff>
    </xdr:from>
    <xdr:ext cx="1149912" cy="250453"/>
    <xdr:sp macro="" textlink="Calc!$AB$7">
      <xdr:nvSpPr>
        <xdr:cNvPr id="4" name="Rectangle 3">
          <a:extLst>
            <a:ext uri="{FF2B5EF4-FFF2-40B4-BE49-F238E27FC236}">
              <a16:creationId xmlns:a16="http://schemas.microsoft.com/office/drawing/2014/main" id="{479E3D69-CECB-464D-B763-02FEF45C0BAD}"/>
            </a:ext>
          </a:extLst>
        </xdr:cNvPr>
        <xdr:cNvSpPr>
          <a:spLocks noChangeAspect="1"/>
        </xdr:cNvSpPr>
      </xdr:nvSpPr>
      <xdr:spPr>
        <a:xfrm>
          <a:off x="10574056" y="2737599"/>
          <a:ext cx="1149912" cy="2504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algn="ctr"/>
          <a:fld id="{40ECEC22-6B4E-4C91-ADF9-AAD92A2E97EA}" type="TxLink">
            <a:rPr lang="en-US" sz="1600" b="1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40%</a:t>
          </a:fld>
          <a:endParaRPr lang="tr-TR" sz="1600" b="1">
            <a:solidFill>
              <a:srgbClr val="FFC000"/>
            </a:solidFill>
          </a:endParaRPr>
        </a:p>
      </xdr:txBody>
    </xdr:sp>
    <xdr:clientData/>
  </xdr:oneCellAnchor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18F05D8E-1C4E-4082-9E22-BEBEF61A9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95250</xdr:colOff>
      <xdr:row>5</xdr:row>
      <xdr:rowOff>76201</xdr:rowOff>
    </xdr:from>
    <xdr:to>
      <xdr:col>13</xdr:col>
      <xdr:colOff>76200</xdr:colOff>
      <xdr:row>6</xdr:row>
      <xdr:rowOff>214996</xdr:rowOff>
    </xdr:to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BC7D3A22-1A73-47F7-B130-6B99BCD95A7A}"/>
            </a:ext>
          </a:extLst>
        </xdr:cNvPr>
        <xdr:cNvSpPr/>
      </xdr:nvSpPr>
      <xdr:spPr>
        <a:xfrm rot="21600000">
          <a:off x="12220575" y="828676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619125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3750</xdr:colOff>
      <xdr:row>1</xdr:row>
      <xdr:rowOff>51226</xdr:rowOff>
    </xdr:from>
    <xdr:to>
      <xdr:col>12</xdr:col>
      <xdr:colOff>0</xdr:colOff>
      <xdr:row>2</xdr:row>
      <xdr:rowOff>253576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BE838CF-338D-4996-A876-7526FCDDCBF2}"/>
            </a:ext>
          </a:extLst>
        </xdr:cNvPr>
        <xdr:cNvGrpSpPr/>
      </xdr:nvGrpSpPr>
      <xdr:grpSpPr>
        <a:xfrm>
          <a:off x="5899725" y="136951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9D910B3-E417-C475-7DD3-62C068D6359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5EF7521-9A11-CB1D-D310-54F3D352EC2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F9206A5E-8FFF-434F-9F80-DC416975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167435</xdr:colOff>
      <xdr:row>9</xdr:row>
      <xdr:rowOff>321758</xdr:rowOff>
    </xdr:from>
    <xdr:to>
      <xdr:col>4</xdr:col>
      <xdr:colOff>401266</xdr:colOff>
      <xdr:row>15</xdr:row>
      <xdr:rowOff>326989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B09EE9B-06F8-9E8B-80F7-32B0CE41E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572072">
          <a:off x="415085" y="2150558"/>
          <a:ext cx="1519706" cy="1519706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</xdr:row>
      <xdr:rowOff>47625</xdr:rowOff>
    </xdr:from>
    <xdr:to>
      <xdr:col>17</xdr:col>
      <xdr:colOff>342900</xdr:colOff>
      <xdr:row>5</xdr:row>
      <xdr:rowOff>310245</xdr:rowOff>
    </xdr:to>
    <xdr:sp macro="" textlink="">
      <xdr:nvSpPr>
        <xdr:cNvPr id="11" name="Left Arrow 1">
          <a:extLst>
            <a:ext uri="{FF2B5EF4-FFF2-40B4-BE49-F238E27FC236}">
              <a16:creationId xmlns:a16="http://schemas.microsoft.com/office/drawing/2014/main" id="{45A52E80-C00B-407A-B231-C6BCAB39C972}"/>
            </a:ext>
          </a:extLst>
        </xdr:cNvPr>
        <xdr:cNvSpPr/>
      </xdr:nvSpPr>
      <xdr:spPr>
        <a:xfrm>
          <a:off x="10315575" y="8667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533400</xdr:colOff>
      <xdr:row>1</xdr:row>
      <xdr:rowOff>104775</xdr:rowOff>
    </xdr:from>
    <xdr:ext cx="1014221" cy="291600"/>
    <xdr:pic>
      <xdr:nvPicPr>
        <xdr:cNvPr id="1021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E1F128A1-91A2-4A2A-ADA1-E2EC291A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167435</xdr:colOff>
      <xdr:row>9</xdr:row>
      <xdr:rowOff>321758</xdr:rowOff>
    </xdr:from>
    <xdr:to>
      <xdr:col>4</xdr:col>
      <xdr:colOff>401266</xdr:colOff>
      <xdr:row>15</xdr:row>
      <xdr:rowOff>326989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3D3CCB6-3E9B-42FD-A18E-9E521AFC1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572072">
          <a:off x="415085" y="2150558"/>
          <a:ext cx="1519706" cy="1519706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</xdr:row>
      <xdr:rowOff>47626</xdr:rowOff>
    </xdr:from>
    <xdr:to>
      <xdr:col>17</xdr:col>
      <xdr:colOff>342900</xdr:colOff>
      <xdr:row>5</xdr:row>
      <xdr:rowOff>310246</xdr:rowOff>
    </xdr:to>
    <xdr:sp macro="" textlink="">
      <xdr:nvSpPr>
        <xdr:cNvPr id="16" name="Left Arrow 1">
          <a:extLst>
            <a:ext uri="{FF2B5EF4-FFF2-40B4-BE49-F238E27FC236}">
              <a16:creationId xmlns:a16="http://schemas.microsoft.com/office/drawing/2014/main" id="{993D2A99-762D-4C7F-87B0-1A137E48ADA1}"/>
            </a:ext>
          </a:extLst>
        </xdr:cNvPr>
        <xdr:cNvSpPr/>
      </xdr:nvSpPr>
      <xdr:spPr>
        <a:xfrm>
          <a:off x="10315575" y="866776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11</xdr:col>
      <xdr:colOff>3750</xdr:colOff>
      <xdr:row>1</xdr:row>
      <xdr:rowOff>51226</xdr:rowOff>
    </xdr:from>
    <xdr:to>
      <xdr:col>12</xdr:col>
      <xdr:colOff>0</xdr:colOff>
      <xdr:row>2</xdr:row>
      <xdr:rowOff>253576</xdr:rowOff>
    </xdr:to>
    <xdr:grpSp>
      <xdr:nvGrpSpPr>
        <xdr:cNvPr id="1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05FC0AA2-5B10-437E-BAA3-08299B9AC831}"/>
            </a:ext>
          </a:extLst>
        </xdr:cNvPr>
        <xdr:cNvGrpSpPr/>
      </xdr:nvGrpSpPr>
      <xdr:grpSpPr>
        <a:xfrm>
          <a:off x="5899725" y="136951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71B45EAC-70E9-ECAF-1FD1-3C300893899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FDB4596-86AE-A515-20C7-7F3633A47C0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13</xdr:col>
      <xdr:colOff>533400</xdr:colOff>
      <xdr:row>1</xdr:row>
      <xdr:rowOff>104775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326C1BF2-EF4D-4C0D-B309-2B4C83F9B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167435</xdr:colOff>
      <xdr:row>9</xdr:row>
      <xdr:rowOff>321758</xdr:rowOff>
    </xdr:from>
    <xdr:to>
      <xdr:col>4</xdr:col>
      <xdr:colOff>401266</xdr:colOff>
      <xdr:row>15</xdr:row>
      <xdr:rowOff>326989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BE3FA7C-F7C1-459C-A32E-D320B713F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572072">
          <a:off x="415085" y="2150558"/>
          <a:ext cx="1519706" cy="1519706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</xdr:row>
      <xdr:rowOff>47626</xdr:rowOff>
    </xdr:from>
    <xdr:to>
      <xdr:col>17</xdr:col>
      <xdr:colOff>342900</xdr:colOff>
      <xdr:row>5</xdr:row>
      <xdr:rowOff>310246</xdr:rowOff>
    </xdr:to>
    <xdr:sp macro="" textlink="">
      <xdr:nvSpPr>
        <xdr:cNvPr id="16" name="Left Arrow 1">
          <a:extLst>
            <a:ext uri="{FF2B5EF4-FFF2-40B4-BE49-F238E27FC236}">
              <a16:creationId xmlns:a16="http://schemas.microsoft.com/office/drawing/2014/main" id="{25FBE55B-A8DE-4910-AAC3-2B2BDDCD2BA7}"/>
            </a:ext>
          </a:extLst>
        </xdr:cNvPr>
        <xdr:cNvSpPr/>
      </xdr:nvSpPr>
      <xdr:spPr>
        <a:xfrm>
          <a:off x="10315575" y="866776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11</xdr:col>
      <xdr:colOff>3750</xdr:colOff>
      <xdr:row>1</xdr:row>
      <xdr:rowOff>51226</xdr:rowOff>
    </xdr:from>
    <xdr:to>
      <xdr:col>12</xdr:col>
      <xdr:colOff>0</xdr:colOff>
      <xdr:row>2</xdr:row>
      <xdr:rowOff>253576</xdr:rowOff>
    </xdr:to>
    <xdr:grpSp>
      <xdr:nvGrpSpPr>
        <xdr:cNvPr id="1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58ACA831-45A4-4003-B5B5-F55AE5E8181A}"/>
            </a:ext>
          </a:extLst>
        </xdr:cNvPr>
        <xdr:cNvGrpSpPr/>
      </xdr:nvGrpSpPr>
      <xdr:grpSpPr>
        <a:xfrm>
          <a:off x="5899725" y="136951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F5447AB-CEBA-E625-2BCF-B0279DD39C4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A70FCB86-4BF3-8A81-0178-6F6681D90BC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13</xdr:col>
      <xdr:colOff>533400</xdr:colOff>
      <xdr:row>1</xdr:row>
      <xdr:rowOff>104775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824EAFF-6600-4DA5-AC33-05396A2DA26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9B8C005-C3A5-1236-DD05-9D6905E9346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70017F1-A900-CA40-425C-0CCB436629F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M20"/>
  <sheetViews>
    <sheetView showGridLines="0" showRowColHeaders="0" tabSelected="1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0" customWidth="1"/>
    <col min="2" max="2" width="2.7109375" style="10" customWidth="1"/>
    <col min="3" max="3" width="22.7109375" style="10" customWidth="1"/>
    <col min="4" max="4" width="1.7109375" style="10" customWidth="1"/>
    <col min="5" max="5" width="35.7109375" style="10" customWidth="1"/>
    <col min="6" max="7" width="28.7109375" style="10" customWidth="1"/>
    <col min="8" max="9" width="12.7109375" style="10" customWidth="1"/>
    <col min="10" max="10" width="1.7109375" style="10" customWidth="1"/>
    <col min="11" max="11" width="30.7109375" style="10" customWidth="1"/>
    <col min="12" max="13" width="2.7109375" style="10" customWidth="1"/>
    <col min="14" max="14" width="28.7109375" style="10" customWidth="1"/>
    <col min="15" max="15" width="2.7109375" style="10" customWidth="1"/>
    <col min="16" max="16384" width="8.85546875" style="10"/>
  </cols>
  <sheetData>
    <row r="1" spans="1:13" s="1" customFormat="1" ht="6.75" customHeight="1" x14ac:dyDescent="0.25">
      <c r="B1" s="2"/>
      <c r="C1" s="2"/>
      <c r="D1" s="2"/>
    </row>
    <row r="2" spans="1:13" s="26" customFormat="1" ht="20.100000000000001" customHeight="1" x14ac:dyDescent="0.25">
      <c r="B2" s="23"/>
      <c r="C2" s="57" t="s">
        <v>50</v>
      </c>
      <c r="D2" s="23"/>
      <c r="E2" s="23"/>
      <c r="F2" s="22"/>
      <c r="G2" s="22"/>
      <c r="H2" s="22"/>
      <c r="I2" s="27"/>
      <c r="J2" s="27"/>
      <c r="K2" s="27"/>
      <c r="L2" s="27"/>
      <c r="M2" s="28"/>
    </row>
    <row r="3" spans="1:13" s="4" customFormat="1" ht="24" customHeight="1" x14ac:dyDescent="0.25">
      <c r="B3" s="5"/>
      <c r="C3" s="58" t="s">
        <v>49</v>
      </c>
      <c r="D3" s="5"/>
      <c r="E3" s="5"/>
      <c r="F3" s="6"/>
      <c r="G3" s="6"/>
      <c r="H3" s="6"/>
      <c r="I3" s="7"/>
      <c r="J3" s="7"/>
      <c r="K3" s="7"/>
      <c r="L3" s="7"/>
      <c r="M3" s="8"/>
    </row>
    <row r="4" spans="1:13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9.9499999999999993" customHeight="1" x14ac:dyDescent="0.25">
      <c r="A6" s="9"/>
      <c r="B6" s="11"/>
      <c r="C6" s="12"/>
      <c r="D6" s="12"/>
      <c r="E6" s="12"/>
      <c r="F6" s="12"/>
      <c r="G6" s="12"/>
      <c r="H6" s="12"/>
      <c r="I6" s="12"/>
      <c r="J6" s="12"/>
      <c r="K6" s="12"/>
      <c r="L6" s="13"/>
      <c r="M6" s="9"/>
    </row>
    <row r="7" spans="1:13" ht="30" customHeight="1" thickBot="1" x14ac:dyDescent="0.3">
      <c r="B7" s="14"/>
      <c r="C7" s="70" t="s">
        <v>64</v>
      </c>
      <c r="D7"/>
      <c r="E7" s="71" t="s">
        <v>60</v>
      </c>
      <c r="F7" s="71" t="s">
        <v>61</v>
      </c>
      <c r="G7" s="71" t="s">
        <v>62</v>
      </c>
      <c r="H7" s="71" t="s">
        <v>48</v>
      </c>
      <c r="I7" s="71" t="s">
        <v>20</v>
      </c>
      <c r="J7"/>
      <c r="K7" s="84" t="s">
        <v>44</v>
      </c>
      <c r="L7" s="15"/>
    </row>
    <row r="8" spans="1:13" s="34" customFormat="1" ht="45" customHeight="1" thickBot="1" x14ac:dyDescent="0.3">
      <c r="B8" s="35"/>
      <c r="C8" s="89" t="str">
        <f ca="1">IF(LEN($E8)&gt;0,"Go to Problem 1","Define new problem")</f>
        <v>Go to Problem 1</v>
      </c>
      <c r="D8"/>
      <c r="E8" s="85" t="str">
        <f ca="1">IF(INDEX(Calc!$H$4:$H$18,Calc!$B4,1)=0,"",INDEX(Calc!$H$4:$H$18,Calc!$B4,1))</f>
        <v>Our sales have dropped lately.</v>
      </c>
      <c r="F8" s="85" t="str">
        <f ca="1">IF(INDEX(Calc!$I$4:$I$18,Calc!$B4,1)=0,"-",INDEX(Calc!$I$4:$I$18,Calc!$B4,1))</f>
        <v>The company did not recruit for the marketing area.</v>
      </c>
      <c r="G8" s="85" t="str">
        <f ca="1">IF(INDEX(Calc!$J$4:$J$18,Calc!$B4,1)=0,"-",INDEX(Calc!$J$4:$J$18,Calc!$B4,1))</f>
        <v>We need to look for and hire new people for the marketing field.</v>
      </c>
      <c r="H8" s="86">
        <f ca="1">IF(INDEX(Calc!$K$4:$K$18,Calc!$B4,1)=0,"-",INDEX(Calc!$K$4:$K$18,Calc!$B4,1))</f>
        <v>3</v>
      </c>
      <c r="I8" s="86" t="str">
        <f ca="1">IF(INDEX(Calc!$Q$4:$Q$18,Calc!$B4,1)=0,"-",INDEX(Calc!$Q$4:$Q$18,Calc!$B4,1))</f>
        <v>CONTINUES</v>
      </c>
      <c r="J8" s="46"/>
      <c r="K8" s="46"/>
      <c r="L8" s="47"/>
    </row>
    <row r="9" spans="1:13" s="34" customFormat="1" ht="45" customHeight="1" thickBot="1" x14ac:dyDescent="0.3">
      <c r="B9" s="35"/>
      <c r="C9" s="89" t="str">
        <f ca="1">IF(LEN($E9)&gt;0,"Go to Problem 2","Define new problem")</f>
        <v>Go to Problem 2</v>
      </c>
      <c r="D9"/>
      <c r="E9" s="87" t="str">
        <f ca="1">IF(INDEX(Calc!$H$4:$H$18,Calc!$B5,1)=0,"",INDEX(Calc!$H$4:$H$18,Calc!$B5,1))</f>
        <v>Our customer satisfaction score is low.</v>
      </c>
      <c r="F9" s="87" t="str">
        <f ca="1">IF(INDEX(Calc!$I$4:$I$18,Calc!$B5,1)=0,"-",INDEX(Calc!$I$4:$I$18,Calc!$B5,1))</f>
        <v>The workload of our developers is huge.</v>
      </c>
      <c r="G9" s="87" t="str">
        <f ca="1">IF(INDEX(Calc!$J$4:$J$18,Calc!$B5,1)=0,"-",INDEX(Calc!$J$4:$J$18,Calc!$B5,1))</f>
        <v>The developers' business plan should be reviewed.</v>
      </c>
      <c r="H9" s="88">
        <f ca="1">IF(INDEX(Calc!$K$4:$K$18,Calc!$B5,1)=0,"-",INDEX(Calc!$K$4:$K$18,Calc!$B5,1))</f>
        <v>2</v>
      </c>
      <c r="I9" s="88" t="str">
        <f ca="1">IF(INDEX(Calc!$Q$4:$Q$18,Calc!$B5,1)=0,"-",INDEX(Calc!$Q$4:$Q$18,Calc!$B5,1))</f>
        <v>ON HOLD</v>
      </c>
      <c r="J9" s="46"/>
      <c r="K9" s="46"/>
      <c r="L9" s="47"/>
    </row>
    <row r="10" spans="1:13" s="34" customFormat="1" ht="45" customHeight="1" thickBot="1" x14ac:dyDescent="0.3">
      <c r="B10" s="35"/>
      <c r="C10" s="89" t="str">
        <f ca="1">IF(LEN($E10)&gt;0,"Go to Problem 3","Define new problem")</f>
        <v>Define new problem</v>
      </c>
      <c r="D10"/>
      <c r="E10" s="93" t="str">
        <f ca="1">IF(INDEX(Calc!$H$4:$H$18,Calc!$B6,1)=0,"",INDEX(Calc!$H$4:$H$18,Calc!$B6,1))</f>
        <v/>
      </c>
      <c r="F10" s="93" t="str">
        <f ca="1">IF(INDEX(Calc!$I$4:$I$18,Calc!$B6,1)=0,"-",INDEX(Calc!$I$4:$I$18,Calc!$B6,1))</f>
        <v/>
      </c>
      <c r="G10" s="93" t="str">
        <f ca="1">IF(INDEX(Calc!$J$4:$J$18,Calc!$B6,1)=0,"-",INDEX(Calc!$J$4:$J$18,Calc!$B6,1))</f>
        <v/>
      </c>
      <c r="H10" s="94" t="str">
        <f ca="1">IF(INDEX(Calc!$K$4:$K$18,Calc!$B6,1)=0,"-",INDEX(Calc!$K$4:$K$18,Calc!$B6,1))</f>
        <v/>
      </c>
      <c r="I10" s="94" t="str">
        <f ca="1">IF(INDEX(Calc!$Q$4:$Q$18,Calc!$B6,1)=0,"-",INDEX(Calc!$Q$4:$Q$18,Calc!$B6,1))</f>
        <v/>
      </c>
      <c r="J10" s="46"/>
      <c r="K10" s="46"/>
      <c r="L10" s="47"/>
    </row>
    <row r="11" spans="1:13" s="34" customFormat="1" ht="45" customHeight="1" thickBot="1" x14ac:dyDescent="0.3">
      <c r="B11" s="35"/>
      <c r="C11" s="97"/>
      <c r="D11"/>
      <c r="E11" s="98"/>
      <c r="F11" s="99"/>
      <c r="G11" s="99"/>
      <c r="H11" s="100"/>
      <c r="I11" s="101"/>
      <c r="J11" s="46"/>
      <c r="K11" s="46"/>
      <c r="L11" s="47"/>
    </row>
    <row r="12" spans="1:13" s="34" customFormat="1" ht="45" customHeight="1" thickBot="1" x14ac:dyDescent="0.3">
      <c r="B12" s="35"/>
      <c r="C12" s="97"/>
      <c r="D12"/>
      <c r="E12" s="102"/>
      <c r="F12" s="95"/>
      <c r="G12" s="95"/>
      <c r="H12" s="96"/>
      <c r="I12" s="103"/>
      <c r="J12" s="46"/>
      <c r="K12" s="46"/>
      <c r="L12" s="47"/>
    </row>
    <row r="13" spans="1:13" s="34" customFormat="1" ht="45" customHeight="1" thickBot="1" x14ac:dyDescent="0.3">
      <c r="B13" s="35"/>
      <c r="C13" s="97"/>
      <c r="D13"/>
      <c r="E13" s="102"/>
      <c r="F13" s="95"/>
      <c r="G13" s="95"/>
      <c r="H13" s="96"/>
      <c r="I13" s="103"/>
      <c r="J13" s="46"/>
      <c r="K13" s="46"/>
      <c r="L13" s="47"/>
    </row>
    <row r="14" spans="1:13" s="34" customFormat="1" ht="45" customHeight="1" thickBot="1" x14ac:dyDescent="0.3">
      <c r="B14" s="35"/>
      <c r="C14" s="97"/>
      <c r="D14"/>
      <c r="E14" s="102"/>
      <c r="F14" s="95"/>
      <c r="G14" s="95"/>
      <c r="H14" s="96"/>
      <c r="I14" s="103"/>
      <c r="J14" s="46"/>
      <c r="K14" s="46"/>
      <c r="L14" s="47"/>
    </row>
    <row r="15" spans="1:13" s="34" customFormat="1" ht="45" customHeight="1" thickBot="1" x14ac:dyDescent="0.3">
      <c r="B15" s="35"/>
      <c r="C15" s="97"/>
      <c r="D15"/>
      <c r="E15" s="102"/>
      <c r="F15" s="95"/>
      <c r="G15" s="95"/>
      <c r="H15" s="96"/>
      <c r="I15" s="103"/>
      <c r="J15" s="46"/>
      <c r="K15" s="46"/>
      <c r="L15" s="47"/>
    </row>
    <row r="16" spans="1:13" s="34" customFormat="1" ht="45" customHeight="1" thickBot="1" x14ac:dyDescent="0.3">
      <c r="B16" s="35"/>
      <c r="C16" s="97"/>
      <c r="D16"/>
      <c r="E16" s="102"/>
      <c r="F16" s="95"/>
      <c r="G16" s="95"/>
      <c r="H16" s="96"/>
      <c r="I16" s="103"/>
      <c r="J16" s="46"/>
      <c r="K16" s="46"/>
      <c r="L16" s="47"/>
    </row>
    <row r="17" spans="2:12" s="34" customFormat="1" ht="45" customHeight="1" thickBot="1" x14ac:dyDescent="0.3">
      <c r="B17" s="35"/>
      <c r="C17" s="97"/>
      <c r="D17"/>
      <c r="E17" s="104"/>
      <c r="F17" s="105"/>
      <c r="G17" s="105"/>
      <c r="H17" s="106"/>
      <c r="I17" s="107"/>
      <c r="J17" s="46"/>
      <c r="K17" s="46"/>
      <c r="L17" s="47"/>
    </row>
    <row r="18" spans="2:12" ht="9.9499999999999993" customHeight="1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ht="7.15" customHeight="1" x14ac:dyDescent="0.25"/>
    <row r="20" spans="2:12" s="19" customFormat="1" ht="22.9" customHeight="1" x14ac:dyDescent="0.25">
      <c r="B20" s="20"/>
      <c r="C20" s="20"/>
      <c r="D20" s="20"/>
      <c r="E20" s="20"/>
      <c r="F20" s="20"/>
      <c r="G20" s="20"/>
      <c r="H20" s="20"/>
      <c r="I20" s="21"/>
      <c r="J20" s="21"/>
      <c r="K20" s="20"/>
      <c r="L20" s="20"/>
    </row>
  </sheetData>
  <sheetProtection algorithmName="SHA-512" hashValue="na+ykGWRVw/RCd2gCLnihbwTqZu3J8NwO6ZjBISIOCk3gyrrVOJ1lUSw94kpMLCMmFVei459n6VyOBpy8T4ccg==" saltValue="YOYiSLSfWrEr6ryk/pspHQ==" spinCount="100000" sheet="1" objects="1" scenarios="1"/>
  <phoneticPr fontId="26" type="noConversion"/>
  <conditionalFormatting sqref="C8:C10">
    <cfRule type="expression" dxfId="0" priority="2">
      <formula>$C8="Define new problem"</formula>
    </cfRule>
  </conditionalFormatting>
  <hyperlinks>
    <hyperlink ref="C10" location="Problem3!E6" tooltip="Go to Problem" display="Problem3!E6" xr:uid="{006C4040-9476-4478-9DA7-30BB8F226025}"/>
    <hyperlink ref="C8" location="Problem1!E6" tooltip="Go to Problem" display="Problem1!E6" xr:uid="{BD0E4231-7577-44DF-9D95-BB70C30428ED}"/>
    <hyperlink ref="C9" location="Problem2!E6" tooltip="Go to Problem" display="Problem2!E6" xr:uid="{A83E723F-C4FC-41DF-8A14-AF714123B1C4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9FB1C1-FAA0-49DD-8DE6-2ADF0061C0F2}">
          <x14:formula1>
            <xm:f>OFFSET(Calc!$Y$3,0,0,COUNTIF(Calc!$D$4:$D$6,"Active")+1,1)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F768-75A2-45F5-8A1C-4F7C9122A6C8}">
  <sheetPr codeName="Sheet2">
    <pageSetUpPr autoPageBreaks="0" fitToPage="1"/>
  </sheetPr>
  <dimension ref="A1:R37"/>
  <sheetViews>
    <sheetView showGridLines="0" showRowColHeaders="0" zoomScaleNormal="100" zoomScaleSheetLayoutView="85" workbookViewId="0">
      <pane ySplit="20" topLeftCell="A21" activePane="bottomLeft" state="frozen"/>
      <selection activeCell="A21" sqref="A21"/>
      <selection pane="bottomLeft" activeCell="E6" sqref="E6:N6"/>
    </sheetView>
  </sheetViews>
  <sheetFormatPr defaultColWidth="8.85546875" defaultRowHeight="15" x14ac:dyDescent="0.25"/>
  <cols>
    <col min="1" max="1" width="3.7109375" style="10" customWidth="1"/>
    <col min="2" max="2" width="2.7109375" style="10" customWidth="1"/>
    <col min="3" max="10" width="8.28515625" style="10" customWidth="1"/>
    <col min="11" max="14" width="15.7109375" style="10" customWidth="1"/>
    <col min="15" max="15" width="13.7109375" style="10" customWidth="1"/>
    <col min="16" max="17" width="2.7109375" style="10" customWidth="1"/>
    <col min="18" max="18" width="32.28515625" style="10" customWidth="1"/>
    <col min="19" max="19" width="2.7109375" style="10" customWidth="1"/>
    <col min="20" max="16384" width="8.85546875" style="10"/>
  </cols>
  <sheetData>
    <row r="1" spans="1:18" s="1" customFormat="1" ht="6.75" customHeight="1" x14ac:dyDescent="0.25">
      <c r="B1" s="2"/>
      <c r="G1" s="3"/>
      <c r="H1" s="3"/>
      <c r="I1" s="3"/>
      <c r="J1" s="3"/>
    </row>
    <row r="2" spans="1:18" s="26" customFormat="1" ht="20.100000000000001" customHeight="1" x14ac:dyDescent="0.25">
      <c r="B2" s="23"/>
      <c r="C2" s="57" t="s">
        <v>50</v>
      </c>
      <c r="D2" s="23"/>
      <c r="E2" s="77"/>
      <c r="F2" s="22"/>
      <c r="G2" s="27"/>
      <c r="H2" s="27"/>
      <c r="I2" s="27"/>
      <c r="J2" s="27"/>
      <c r="K2" s="24"/>
      <c r="L2" s="24"/>
      <c r="M2" s="27"/>
      <c r="N2" s="27"/>
      <c r="O2" s="27"/>
      <c r="P2" s="27"/>
    </row>
    <row r="3" spans="1:18" s="4" customFormat="1" ht="24" customHeight="1" x14ac:dyDescent="0.25">
      <c r="B3" s="5"/>
      <c r="C3" s="58" t="s">
        <v>88</v>
      </c>
      <c r="D3" s="5"/>
      <c r="E3" s="78"/>
      <c r="F3" s="6"/>
      <c r="G3" s="7"/>
      <c r="H3" s="7"/>
      <c r="I3" s="7"/>
      <c r="J3" s="7"/>
      <c r="K3" s="25"/>
      <c r="L3" s="25"/>
      <c r="M3" s="7"/>
      <c r="N3" s="7"/>
      <c r="O3" s="7"/>
      <c r="P3" s="7"/>
    </row>
    <row r="4" spans="1:18" ht="4.9000000000000004" customHeight="1" x14ac:dyDescent="0.25">
      <c r="A4" s="9"/>
      <c r="B4" s="9"/>
      <c r="C4" s="80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8" ht="9.9499999999999993" customHeight="1" x14ac:dyDescent="0.25">
      <c r="A5" s="9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39"/>
      <c r="O5" s="40"/>
      <c r="P5" s="41"/>
    </row>
    <row r="6" spans="1:18" ht="30" customHeight="1" x14ac:dyDescent="0.25">
      <c r="B6" s="14"/>
      <c r="C6" s="75" t="s">
        <v>9</v>
      </c>
      <c r="D6" s="75"/>
      <c r="E6" s="124" t="s">
        <v>51</v>
      </c>
      <c r="F6" s="124"/>
      <c r="G6" s="124"/>
      <c r="H6" s="124"/>
      <c r="I6" s="124"/>
      <c r="J6" s="124"/>
      <c r="K6" s="124"/>
      <c r="L6" s="124"/>
      <c r="M6" s="124"/>
      <c r="N6" s="124"/>
      <c r="O6" s="79" t="s">
        <v>67</v>
      </c>
      <c r="P6" s="42"/>
    </row>
    <row r="7" spans="1:18" ht="9.9499999999999993" customHeight="1" x14ac:dyDescent="0.25">
      <c r="B7" s="14"/>
      <c r="C7"/>
      <c r="D7"/>
      <c r="E7"/>
      <c r="F7"/>
      <c r="G7"/>
      <c r="H7"/>
      <c r="I7"/>
      <c r="J7"/>
      <c r="K7"/>
      <c r="L7"/>
      <c r="M7"/>
      <c r="N7" s="37"/>
      <c r="O7" s="37"/>
      <c r="P7" s="42"/>
    </row>
    <row r="8" spans="1:18" s="34" customFormat="1" ht="30" customHeight="1" x14ac:dyDescent="0.25">
      <c r="A8" s="59"/>
      <c r="B8" s="35"/>
      <c r="C8" s="91" t="s">
        <v>26</v>
      </c>
      <c r="D8" s="72" t="s">
        <v>10</v>
      </c>
      <c r="E8" s="73"/>
      <c r="F8" s="129" t="s">
        <v>52</v>
      </c>
      <c r="G8" s="130"/>
      <c r="H8" s="130"/>
      <c r="I8" s="130"/>
      <c r="J8" s="130"/>
      <c r="K8" s="130"/>
      <c r="L8" s="130"/>
      <c r="M8" s="130"/>
      <c r="N8" s="130"/>
      <c r="O8" s="130"/>
      <c r="P8" s="82">
        <f>IF(LEN(F8)&gt;0,1,0)</f>
        <v>1</v>
      </c>
      <c r="R8" s="49"/>
    </row>
    <row r="9" spans="1:18" s="34" customFormat="1" ht="9.9499999999999993" customHeight="1" x14ac:dyDescent="0.25">
      <c r="B9" s="35"/>
      <c r="C9" s="38"/>
      <c r="D9" s="38"/>
      <c r="E9"/>
      <c r="F9"/>
      <c r="G9"/>
      <c r="H9"/>
      <c r="I9"/>
      <c r="J9"/>
      <c r="K9"/>
      <c r="L9"/>
      <c r="M9"/>
      <c r="N9" s="36"/>
      <c r="O9" s="38"/>
      <c r="P9" s="82"/>
      <c r="R9" s="49"/>
    </row>
    <row r="10" spans="1:18" s="34" customFormat="1" ht="30" customHeight="1" x14ac:dyDescent="0.25">
      <c r="B10" s="35"/>
      <c r="C10" s="38"/>
      <c r="D10" s="91" t="s">
        <v>26</v>
      </c>
      <c r="E10" s="72" t="s">
        <v>11</v>
      </c>
      <c r="F10" s="73"/>
      <c r="G10" s="129" t="s">
        <v>53</v>
      </c>
      <c r="H10" s="130"/>
      <c r="I10" s="130"/>
      <c r="J10" s="130"/>
      <c r="K10" s="130"/>
      <c r="L10" s="130"/>
      <c r="M10" s="130"/>
      <c r="N10" s="130"/>
      <c r="O10" s="130"/>
      <c r="P10" s="82">
        <f>IF(LEN(G10)&gt;0,2,0)</f>
        <v>2</v>
      </c>
      <c r="R10" s="49"/>
    </row>
    <row r="11" spans="1:18" s="34" customFormat="1" ht="9.9499999999999993" customHeight="1" x14ac:dyDescent="0.25">
      <c r="B11" s="35"/>
      <c r="C11" s="38"/>
      <c r="D11" s="38"/>
      <c r="E11" s="38"/>
      <c r="F11" s="38"/>
      <c r="G11"/>
      <c r="H11"/>
      <c r="I11"/>
      <c r="J11"/>
      <c r="K11"/>
      <c r="L11"/>
      <c r="M11"/>
      <c r="N11"/>
      <c r="O11" s="38"/>
      <c r="P11" s="82"/>
      <c r="R11" s="49"/>
    </row>
    <row r="12" spans="1:18" s="34" customFormat="1" ht="30" customHeight="1" x14ac:dyDescent="0.25">
      <c r="B12" s="35"/>
      <c r="C12" s="38"/>
      <c r="D12" s="38"/>
      <c r="E12" s="91" t="s">
        <v>26</v>
      </c>
      <c r="F12" s="72" t="s">
        <v>12</v>
      </c>
      <c r="G12" s="73"/>
      <c r="H12" s="129" t="s">
        <v>59</v>
      </c>
      <c r="I12" s="130"/>
      <c r="J12" s="130"/>
      <c r="K12" s="130"/>
      <c r="L12" s="130"/>
      <c r="M12" s="130"/>
      <c r="N12" s="130"/>
      <c r="O12" s="130"/>
      <c r="P12" s="82">
        <f>IF(LEN(H12)&gt;0,3,0)</f>
        <v>3</v>
      </c>
      <c r="R12" s="49"/>
    </row>
    <row r="13" spans="1:18" s="34" customFormat="1" ht="9.9499999999999993" customHeight="1" x14ac:dyDescent="0.25">
      <c r="B13" s="35"/>
      <c r="C13" s="38"/>
      <c r="D13" s="38"/>
      <c r="E13" s="38"/>
      <c r="F13" s="38"/>
      <c r="G13"/>
      <c r="H13"/>
      <c r="I13"/>
      <c r="J13"/>
      <c r="K13"/>
      <c r="L13"/>
      <c r="M13"/>
      <c r="N13"/>
      <c r="O13" s="38"/>
      <c r="P13" s="82"/>
      <c r="R13" s="49"/>
    </row>
    <row r="14" spans="1:18" s="34" customFormat="1" ht="30" customHeight="1" x14ac:dyDescent="0.25">
      <c r="B14" s="35"/>
      <c r="C14" s="38"/>
      <c r="D14" s="38"/>
      <c r="E14" s="38"/>
      <c r="F14" s="91" t="s">
        <v>26</v>
      </c>
      <c r="G14" s="72" t="s">
        <v>13</v>
      </c>
      <c r="H14" s="73"/>
      <c r="I14" s="129" t="s">
        <v>65</v>
      </c>
      <c r="J14" s="130"/>
      <c r="K14" s="130"/>
      <c r="L14" s="130"/>
      <c r="M14" s="130"/>
      <c r="N14" s="130"/>
      <c r="O14" s="130"/>
      <c r="P14" s="82">
        <f>IF(LEN(I14)&gt;0,4,0)</f>
        <v>4</v>
      </c>
      <c r="R14" s="49"/>
    </row>
    <row r="15" spans="1:18" s="34" customFormat="1" ht="9.9499999999999993" customHeight="1" x14ac:dyDescent="0.25">
      <c r="B15" s="35"/>
      <c r="C15" s="38"/>
      <c r="D15" s="38"/>
      <c r="E15" s="38"/>
      <c r="F15" s="38"/>
      <c r="G15" s="38"/>
      <c r="H15"/>
      <c r="I15"/>
      <c r="J15"/>
      <c r="K15"/>
      <c r="L15"/>
      <c r="M15"/>
      <c r="N15"/>
      <c r="O15"/>
      <c r="P15" s="82"/>
      <c r="R15" s="48"/>
    </row>
    <row r="16" spans="1:18" s="34" customFormat="1" ht="30" customHeight="1" x14ac:dyDescent="0.25">
      <c r="B16" s="35"/>
      <c r="C16" s="38"/>
      <c r="D16" s="38"/>
      <c r="E16" s="38"/>
      <c r="F16" s="38"/>
      <c r="G16" s="91" t="s">
        <v>26</v>
      </c>
      <c r="H16" s="73" t="s">
        <v>14</v>
      </c>
      <c r="I16" s="74"/>
      <c r="J16" s="129" t="s">
        <v>66</v>
      </c>
      <c r="K16" s="130"/>
      <c r="L16" s="130"/>
      <c r="M16" s="130"/>
      <c r="N16" s="130"/>
      <c r="O16" s="130"/>
      <c r="P16" s="83">
        <f>IF(LEN(J16)&gt;0,5,0)</f>
        <v>5</v>
      </c>
      <c r="Q16" s="45"/>
      <c r="R16" s="49"/>
    </row>
    <row r="17" spans="1:16" ht="9.9499999999999993" customHeight="1" x14ac:dyDescent="0.25">
      <c r="B17" s="14"/>
      <c r="C17"/>
      <c r="D17"/>
      <c r="E17"/>
      <c r="F17"/>
      <c r="G17"/>
      <c r="H17"/>
      <c r="I17"/>
      <c r="J17"/>
      <c r="K17"/>
      <c r="L17"/>
      <c r="M17"/>
      <c r="N17" s="37"/>
      <c r="O17" s="37"/>
      <c r="P17" s="42"/>
    </row>
    <row r="18" spans="1:16" ht="30" customHeight="1" x14ac:dyDescent="0.25">
      <c r="B18" s="14"/>
      <c r="C18" s="76" t="s">
        <v>23</v>
      </c>
      <c r="D18" s="76"/>
      <c r="E18" s="125" t="s">
        <v>54</v>
      </c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42"/>
    </row>
    <row r="19" spans="1:16" ht="9.9499999999999993" customHeight="1" x14ac:dyDescent="0.25">
      <c r="B19" s="14"/>
      <c r="C19"/>
      <c r="D19"/>
      <c r="E19"/>
      <c r="F19"/>
      <c r="G19"/>
      <c r="H19"/>
      <c r="I19"/>
      <c r="J19"/>
      <c r="K19"/>
      <c r="L19"/>
      <c r="M19"/>
      <c r="N19" s="37"/>
      <c r="O19" s="37"/>
      <c r="P19" s="42"/>
    </row>
    <row r="20" spans="1:16" ht="20.100000000000001" customHeight="1" x14ac:dyDescent="0.25">
      <c r="B20" s="14"/>
      <c r="C20" s="127" t="s">
        <v>24</v>
      </c>
      <c r="D20" s="127"/>
      <c r="E20" s="127"/>
      <c r="F20" s="127"/>
      <c r="G20" s="127"/>
      <c r="H20" s="132" t="s">
        <v>83</v>
      </c>
      <c r="I20" s="133"/>
      <c r="J20" s="134"/>
      <c r="K20" s="63" t="s">
        <v>17</v>
      </c>
      <c r="L20" s="63" t="s">
        <v>16</v>
      </c>
      <c r="M20" s="63" t="s">
        <v>18</v>
      </c>
      <c r="N20" s="63" t="s">
        <v>19</v>
      </c>
      <c r="O20" s="63" t="s">
        <v>15</v>
      </c>
      <c r="P20" s="42"/>
    </row>
    <row r="21" spans="1:16" x14ac:dyDescent="0.25">
      <c r="A21" s="81"/>
      <c r="B21" s="14"/>
      <c r="C21" s="128" t="s">
        <v>55</v>
      </c>
      <c r="D21" s="128"/>
      <c r="E21" s="128"/>
      <c r="F21" s="128"/>
      <c r="G21" s="128"/>
      <c r="H21" s="135" t="s">
        <v>76</v>
      </c>
      <c r="I21" s="136"/>
      <c r="J21" s="137"/>
      <c r="K21" s="64" t="s">
        <v>21</v>
      </c>
      <c r="L21" s="65">
        <v>44706</v>
      </c>
      <c r="M21" s="65">
        <v>44707</v>
      </c>
      <c r="N21" s="64">
        <v>100</v>
      </c>
      <c r="O21" s="62" t="str">
        <f t="shared" ref="O21:O35" ca="1" si="0">IFERROR(IF(LEN(C21)=0,"",IF(AND(LEN(M21)&gt;0,TODAY()&gt;M21,N21&lt;&gt;100),"Overdue",IF(N21=0,"Not Started",IF(AND(N21&gt;0,N21&lt;100),"In Progress",IF(N21=100,"Done",""))))),"")</f>
        <v>Done</v>
      </c>
      <c r="P21" s="50" t="str">
        <f ca="1">IFERROR(IF($O21="Overdue","!",""),"")</f>
        <v/>
      </c>
    </row>
    <row r="22" spans="1:16" x14ac:dyDescent="0.25">
      <c r="B22" s="14"/>
      <c r="C22" s="126" t="s">
        <v>56</v>
      </c>
      <c r="D22" s="126"/>
      <c r="E22" s="126"/>
      <c r="F22" s="126"/>
      <c r="G22" s="126"/>
      <c r="H22" s="118" t="s">
        <v>77</v>
      </c>
      <c r="I22" s="119"/>
      <c r="J22" s="120"/>
      <c r="K22" s="66" t="s">
        <v>22</v>
      </c>
      <c r="L22" s="67">
        <v>44707</v>
      </c>
      <c r="M22" s="67">
        <v>44727</v>
      </c>
      <c r="N22" s="66">
        <v>20</v>
      </c>
      <c r="O22" s="60" t="str">
        <f t="shared" ca="1" si="0"/>
        <v>Overdue</v>
      </c>
      <c r="P22" s="50" t="str">
        <f t="shared" ref="P22:P35" ca="1" si="1">IFERROR(IF($O22="Overdue","!",""),"")</f>
        <v>!</v>
      </c>
    </row>
    <row r="23" spans="1:16" x14ac:dyDescent="0.25">
      <c r="B23" s="14"/>
      <c r="C23" s="126" t="s">
        <v>57</v>
      </c>
      <c r="D23" s="126"/>
      <c r="E23" s="126"/>
      <c r="F23" s="126"/>
      <c r="G23" s="126"/>
      <c r="H23" s="118" t="s">
        <v>78</v>
      </c>
      <c r="I23" s="119"/>
      <c r="J23" s="120"/>
      <c r="K23" s="66" t="s">
        <v>22</v>
      </c>
      <c r="L23" s="67">
        <v>44742</v>
      </c>
      <c r="M23" s="67">
        <v>44772</v>
      </c>
      <c r="N23" s="66"/>
      <c r="O23" s="60" t="str">
        <f t="shared" ca="1" si="0"/>
        <v>Overdue</v>
      </c>
      <c r="P23" s="50" t="str">
        <f t="shared" ca="1" si="1"/>
        <v>!</v>
      </c>
    </row>
    <row r="24" spans="1:16" x14ac:dyDescent="0.25">
      <c r="B24" s="14"/>
      <c r="C24" s="126"/>
      <c r="D24" s="126"/>
      <c r="E24" s="126"/>
      <c r="F24" s="126"/>
      <c r="G24" s="126"/>
      <c r="H24" s="118"/>
      <c r="I24" s="119"/>
      <c r="J24" s="120"/>
      <c r="K24" s="66"/>
      <c r="L24" s="67"/>
      <c r="M24" s="67"/>
      <c r="N24" s="66"/>
      <c r="O24" s="60" t="str">
        <f t="shared" ca="1" si="0"/>
        <v/>
      </c>
      <c r="P24" s="50" t="str">
        <f t="shared" ca="1" si="1"/>
        <v/>
      </c>
    </row>
    <row r="25" spans="1:16" x14ac:dyDescent="0.25">
      <c r="B25" s="14"/>
      <c r="C25" s="126"/>
      <c r="D25" s="126"/>
      <c r="E25" s="126"/>
      <c r="F25" s="126"/>
      <c r="G25" s="126"/>
      <c r="H25" s="118"/>
      <c r="I25" s="119"/>
      <c r="J25" s="120"/>
      <c r="K25" s="66"/>
      <c r="L25" s="67"/>
      <c r="M25" s="67"/>
      <c r="N25" s="66"/>
      <c r="O25" s="60" t="str">
        <f t="shared" ca="1" si="0"/>
        <v/>
      </c>
      <c r="P25" s="50" t="str">
        <f t="shared" ca="1" si="1"/>
        <v/>
      </c>
    </row>
    <row r="26" spans="1:16" x14ac:dyDescent="0.25">
      <c r="B26" s="14"/>
      <c r="C26" s="126"/>
      <c r="D26" s="126"/>
      <c r="E26" s="126"/>
      <c r="F26" s="126"/>
      <c r="G26" s="126"/>
      <c r="H26" s="118"/>
      <c r="I26" s="119"/>
      <c r="J26" s="120"/>
      <c r="K26" s="66"/>
      <c r="L26" s="67"/>
      <c r="M26" s="67"/>
      <c r="N26" s="66"/>
      <c r="O26" s="60" t="str">
        <f t="shared" ca="1" si="0"/>
        <v/>
      </c>
      <c r="P26" s="50" t="str">
        <f t="shared" ca="1" si="1"/>
        <v/>
      </c>
    </row>
    <row r="27" spans="1:16" x14ac:dyDescent="0.25">
      <c r="B27" s="14"/>
      <c r="C27" s="126"/>
      <c r="D27" s="126"/>
      <c r="E27" s="126"/>
      <c r="F27" s="126"/>
      <c r="G27" s="126"/>
      <c r="H27" s="118"/>
      <c r="I27" s="119"/>
      <c r="J27" s="120"/>
      <c r="K27" s="66"/>
      <c r="L27" s="67"/>
      <c r="M27" s="67"/>
      <c r="N27" s="66"/>
      <c r="O27" s="60" t="str">
        <f t="shared" ca="1" si="0"/>
        <v/>
      </c>
      <c r="P27" s="50" t="str">
        <f t="shared" ca="1" si="1"/>
        <v/>
      </c>
    </row>
    <row r="28" spans="1:16" x14ac:dyDescent="0.25">
      <c r="B28" s="14"/>
      <c r="C28" s="126"/>
      <c r="D28" s="126"/>
      <c r="E28" s="126"/>
      <c r="F28" s="126"/>
      <c r="G28" s="126"/>
      <c r="H28" s="118"/>
      <c r="I28" s="119"/>
      <c r="J28" s="120"/>
      <c r="K28" s="66"/>
      <c r="L28" s="67"/>
      <c r="M28" s="67"/>
      <c r="N28" s="66"/>
      <c r="O28" s="60" t="str">
        <f t="shared" ca="1" si="0"/>
        <v/>
      </c>
      <c r="P28" s="50" t="str">
        <f t="shared" ca="1" si="1"/>
        <v/>
      </c>
    </row>
    <row r="29" spans="1:16" x14ac:dyDescent="0.25">
      <c r="B29" s="14"/>
      <c r="C29" s="126"/>
      <c r="D29" s="126"/>
      <c r="E29" s="126"/>
      <c r="F29" s="126"/>
      <c r="G29" s="126"/>
      <c r="H29" s="118"/>
      <c r="I29" s="119"/>
      <c r="J29" s="120"/>
      <c r="K29" s="66"/>
      <c r="L29" s="67"/>
      <c r="M29" s="67"/>
      <c r="N29" s="66"/>
      <c r="O29" s="60" t="str">
        <f t="shared" ca="1" si="0"/>
        <v/>
      </c>
      <c r="P29" s="50" t="str">
        <f t="shared" ca="1" si="1"/>
        <v/>
      </c>
    </row>
    <row r="30" spans="1:16" x14ac:dyDescent="0.25">
      <c r="B30" s="14"/>
      <c r="C30" s="126"/>
      <c r="D30" s="126"/>
      <c r="E30" s="126"/>
      <c r="F30" s="126"/>
      <c r="G30" s="126"/>
      <c r="H30" s="118"/>
      <c r="I30" s="119"/>
      <c r="J30" s="120"/>
      <c r="K30" s="66"/>
      <c r="L30" s="67"/>
      <c r="M30" s="67"/>
      <c r="N30" s="66"/>
      <c r="O30" s="60" t="str">
        <f t="shared" ca="1" si="0"/>
        <v/>
      </c>
      <c r="P30" s="50" t="str">
        <f t="shared" ca="1" si="1"/>
        <v/>
      </c>
    </row>
    <row r="31" spans="1:16" x14ac:dyDescent="0.25">
      <c r="B31" s="14"/>
      <c r="C31" s="126"/>
      <c r="D31" s="126"/>
      <c r="E31" s="126"/>
      <c r="F31" s="126"/>
      <c r="G31" s="126"/>
      <c r="H31" s="118"/>
      <c r="I31" s="119"/>
      <c r="J31" s="120"/>
      <c r="K31" s="66"/>
      <c r="L31" s="67"/>
      <c r="M31" s="67"/>
      <c r="N31" s="66"/>
      <c r="O31" s="60" t="str">
        <f t="shared" ca="1" si="0"/>
        <v/>
      </c>
      <c r="P31" s="50" t="str">
        <f t="shared" ca="1" si="1"/>
        <v/>
      </c>
    </row>
    <row r="32" spans="1:16" x14ac:dyDescent="0.25">
      <c r="B32" s="14"/>
      <c r="C32" s="126"/>
      <c r="D32" s="126"/>
      <c r="E32" s="126"/>
      <c r="F32" s="126"/>
      <c r="G32" s="126"/>
      <c r="H32" s="118"/>
      <c r="I32" s="119"/>
      <c r="J32" s="120"/>
      <c r="K32" s="66"/>
      <c r="L32" s="67"/>
      <c r="M32" s="67"/>
      <c r="N32" s="66"/>
      <c r="O32" s="60" t="str">
        <f t="shared" ca="1" si="0"/>
        <v/>
      </c>
      <c r="P32" s="50" t="str">
        <f t="shared" ca="1" si="1"/>
        <v/>
      </c>
    </row>
    <row r="33" spans="2:16" x14ac:dyDescent="0.25">
      <c r="B33" s="14"/>
      <c r="C33" s="126"/>
      <c r="D33" s="126"/>
      <c r="E33" s="126"/>
      <c r="F33" s="126"/>
      <c r="G33" s="126"/>
      <c r="H33" s="118"/>
      <c r="I33" s="119"/>
      <c r="J33" s="120"/>
      <c r="K33" s="66"/>
      <c r="L33" s="67"/>
      <c r="M33" s="67"/>
      <c r="N33" s="66"/>
      <c r="O33" s="60" t="str">
        <f t="shared" ca="1" si="0"/>
        <v/>
      </c>
      <c r="P33" s="50" t="str">
        <f t="shared" ca="1" si="1"/>
        <v/>
      </c>
    </row>
    <row r="34" spans="2:16" x14ac:dyDescent="0.25">
      <c r="B34" s="14"/>
      <c r="C34" s="126"/>
      <c r="D34" s="126"/>
      <c r="E34" s="126"/>
      <c r="F34" s="126"/>
      <c r="G34" s="126"/>
      <c r="H34" s="118"/>
      <c r="I34" s="119"/>
      <c r="J34" s="120"/>
      <c r="K34" s="66"/>
      <c r="L34" s="67"/>
      <c r="M34" s="67"/>
      <c r="N34" s="66"/>
      <c r="O34" s="60" t="str">
        <f t="shared" ca="1" si="0"/>
        <v/>
      </c>
      <c r="P34" s="50" t="str">
        <f t="shared" ca="1" si="1"/>
        <v/>
      </c>
    </row>
    <row r="35" spans="2:16" x14ac:dyDescent="0.25">
      <c r="B35" s="14"/>
      <c r="C35" s="131"/>
      <c r="D35" s="131"/>
      <c r="E35" s="131"/>
      <c r="F35" s="131"/>
      <c r="G35" s="131"/>
      <c r="H35" s="121"/>
      <c r="I35" s="122"/>
      <c r="J35" s="123"/>
      <c r="K35" s="68"/>
      <c r="L35" s="69"/>
      <c r="M35" s="69"/>
      <c r="N35" s="68"/>
      <c r="O35" s="61" t="str">
        <f t="shared" ca="1" si="0"/>
        <v/>
      </c>
      <c r="P35" s="50" t="str">
        <f t="shared" ca="1" si="1"/>
        <v/>
      </c>
    </row>
    <row r="36" spans="2:16" ht="9.9499999999999993" customHeight="1" x14ac:dyDescent="0.2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43"/>
      <c r="O36" s="43"/>
      <c r="P36" s="44"/>
    </row>
    <row r="37" spans="2:16" ht="7.15" customHeight="1" x14ac:dyDescent="0.25"/>
  </sheetData>
  <sheetProtection algorithmName="SHA-512" hashValue="eUnMDvm3lMnyBDfYrFhlfPX4RP2I0laK6fxXezVZ8xpTtlH42iFefU7XCMbytD7xxYwAACNjlUXyZrLjSzEHWw==" saltValue="qJfndXJD9Hac7c66fp/LZw==" spinCount="100000" sheet="1" objects="1" scenarios="1"/>
  <mergeCells count="39">
    <mergeCell ref="H12:O12"/>
    <mergeCell ref="I14:O14"/>
    <mergeCell ref="C28:G28"/>
    <mergeCell ref="H24:J24"/>
    <mergeCell ref="H25:J25"/>
    <mergeCell ref="H26:J26"/>
    <mergeCell ref="H27:J27"/>
    <mergeCell ref="H28:J28"/>
    <mergeCell ref="H20:J20"/>
    <mergeCell ref="J16:O16"/>
    <mergeCell ref="H21:J21"/>
    <mergeCell ref="H22:J22"/>
    <mergeCell ref="H23:J23"/>
    <mergeCell ref="C31:G31"/>
    <mergeCell ref="C32:G32"/>
    <mergeCell ref="C33:G33"/>
    <mergeCell ref="C34:G34"/>
    <mergeCell ref="C35:G35"/>
    <mergeCell ref="H29:J29"/>
    <mergeCell ref="H30:J30"/>
    <mergeCell ref="E6:N6"/>
    <mergeCell ref="E18:O18"/>
    <mergeCell ref="C26:G26"/>
    <mergeCell ref="C27:G27"/>
    <mergeCell ref="C20:G20"/>
    <mergeCell ref="C29:G29"/>
    <mergeCell ref="C30:G30"/>
    <mergeCell ref="C21:G21"/>
    <mergeCell ref="C22:G22"/>
    <mergeCell ref="C23:G23"/>
    <mergeCell ref="C24:G24"/>
    <mergeCell ref="C25:G25"/>
    <mergeCell ref="F8:O8"/>
    <mergeCell ref="G10:O10"/>
    <mergeCell ref="H31:J31"/>
    <mergeCell ref="H32:J32"/>
    <mergeCell ref="H33:J33"/>
    <mergeCell ref="H34:J34"/>
    <mergeCell ref="H35:J35"/>
  </mergeCells>
  <conditionalFormatting sqref="O6">
    <cfRule type="expression" dxfId="15" priority="5">
      <formula>$O$6="SOLVED"</formula>
    </cfRule>
    <cfRule type="expression" dxfId="14" priority="6">
      <formula>$O$6="CONTINUES"</formula>
    </cfRule>
    <cfRule type="expression" dxfId="13" priority="7">
      <formula>$O$6="ON HOLD"</formula>
    </cfRule>
  </conditionalFormatting>
  <conditionalFormatting sqref="N21:N35">
    <cfRule type="dataBar" priority="1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{31BA6949-D7C2-4124-87E0-AF13EAB5215C}</x14:id>
        </ext>
      </extLst>
    </cfRule>
  </conditionalFormatting>
  <dataValidations count="2">
    <dataValidation type="list" allowBlank="1" showInputMessage="1" showErrorMessage="1" sqref="O6" xr:uid="{E92B339B-4395-4389-A2C2-5F5158209C5A}">
      <formula1>"SOLVED, CONTINUES, ON HOLD"</formula1>
    </dataValidation>
    <dataValidation type="list" allowBlank="1" showInputMessage="1" showErrorMessage="1" sqref="K21:K35" xr:uid="{A9E94AA7-B17F-4E49-A284-505B276A4180}">
      <formula1>"High,Medium,Low"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BA6949-D7C2-4124-87E0-AF13EAB5215C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N21:N35</xm:sqref>
        </x14:conditionalFormatting>
        <x14:conditionalFormatting xmlns:xm="http://schemas.microsoft.com/office/excel/2006/main">
          <x14:cfRule type="expression" priority="8" id="{00000000-000E-0000-0100-000014000000}">
            <xm:f>AND($P8=Calc!$E$4,Calc!$E$4&lt;&gt;0)</xm:f>
            <x14:dxf>
              <fill>
                <patternFill>
                  <bgColor rgb="FF39A0FD"/>
                </patternFill>
              </fill>
            </x14:dxf>
          </x14:cfRule>
          <xm:sqref>F8 G10 H12 I14:J14 J16</xm:sqref>
        </x14:conditionalFormatting>
        <x14:conditionalFormatting xmlns:xm="http://schemas.microsoft.com/office/excel/2006/main">
          <x14:cfRule type="expression" priority="21" id="{15A6232E-FEB8-4954-AFBB-F1D6B75C02DC}">
            <xm:f>AND($P8=Calc!$E$4,Calc!$E$4&lt;&gt;0)</xm:f>
            <x14:dxf>
              <font>
                <b val="0"/>
                <i/>
                <color theme="4" tint="-0.24994659260841701"/>
              </font>
              <fill>
                <patternFill patternType="none">
                  <bgColor auto="1"/>
                </patternFill>
              </fill>
            </x14:dxf>
          </x14:cfRule>
          <xm:sqref>D10 C8 E12 F14 G16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3B10E1-2E64-4C57-A5CF-E3E09E6B286C}">
          <x14:formula1>
            <xm:f>Calc!$S$4:$S$14</xm:f>
          </x14:formula1>
          <xm:sqref>N21:N35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B1F5-76ED-4ECA-94A5-2BFE69E96E7B}">
  <sheetPr codeName="Sheet3">
    <pageSetUpPr autoPageBreaks="0" fitToPage="1"/>
  </sheetPr>
  <dimension ref="A1:R37"/>
  <sheetViews>
    <sheetView showGridLines="0" showRowColHeaders="0" zoomScaleNormal="100" zoomScaleSheetLayoutView="85" workbookViewId="0">
      <pane ySplit="20" topLeftCell="A21" activePane="bottomLeft" state="frozen"/>
      <selection activeCell="A21" sqref="A21"/>
      <selection pane="bottomLeft" activeCell="E6" sqref="E6:N6"/>
    </sheetView>
  </sheetViews>
  <sheetFormatPr defaultColWidth="8.85546875" defaultRowHeight="15" x14ac:dyDescent="0.25"/>
  <cols>
    <col min="1" max="1" width="3.7109375" style="10" customWidth="1"/>
    <col min="2" max="2" width="2.7109375" style="10" customWidth="1"/>
    <col min="3" max="10" width="8.28515625" style="10" customWidth="1"/>
    <col min="11" max="14" width="15.7109375" style="10" customWidth="1"/>
    <col min="15" max="15" width="13.7109375" style="10" customWidth="1"/>
    <col min="16" max="17" width="2.7109375" style="10" customWidth="1"/>
    <col min="18" max="18" width="32.28515625" style="10" customWidth="1"/>
    <col min="19" max="19" width="2.7109375" style="10" customWidth="1"/>
    <col min="20" max="16384" width="8.85546875" style="10"/>
  </cols>
  <sheetData>
    <row r="1" spans="1:18" s="1" customFormat="1" ht="6.75" customHeight="1" x14ac:dyDescent="0.25">
      <c r="B1" s="2"/>
      <c r="G1" s="3"/>
      <c r="H1" s="3"/>
      <c r="I1" s="3"/>
      <c r="J1" s="3"/>
    </row>
    <row r="2" spans="1:18" s="26" customFormat="1" ht="20.100000000000001" customHeight="1" x14ac:dyDescent="0.25">
      <c r="B2" s="23"/>
      <c r="C2" s="57" t="s">
        <v>50</v>
      </c>
      <c r="D2" s="23"/>
      <c r="E2" s="77"/>
      <c r="F2" s="22"/>
      <c r="G2" s="27"/>
      <c r="H2" s="27"/>
      <c r="I2" s="27"/>
      <c r="J2" s="27"/>
      <c r="K2" s="24"/>
      <c r="L2" s="24"/>
      <c r="M2" s="27"/>
      <c r="N2" s="27"/>
      <c r="O2" s="27"/>
      <c r="P2" s="27"/>
    </row>
    <row r="3" spans="1:18" s="4" customFormat="1" ht="24" customHeight="1" x14ac:dyDescent="0.25">
      <c r="B3" s="5"/>
      <c r="C3" s="58" t="s">
        <v>89</v>
      </c>
      <c r="D3" s="5"/>
      <c r="E3" s="78"/>
      <c r="F3" s="6"/>
      <c r="G3" s="7"/>
      <c r="H3" s="7"/>
      <c r="I3" s="7"/>
      <c r="J3" s="7"/>
      <c r="K3" s="25"/>
      <c r="L3" s="25"/>
      <c r="M3" s="7"/>
      <c r="N3" s="7"/>
      <c r="O3" s="7"/>
      <c r="P3" s="7"/>
    </row>
    <row r="4" spans="1:18" ht="4.9000000000000004" customHeight="1" x14ac:dyDescent="0.25">
      <c r="A4" s="9"/>
      <c r="B4" s="9"/>
      <c r="C4" s="80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8" ht="9.9499999999999993" customHeight="1" x14ac:dyDescent="0.25">
      <c r="A5" s="9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39"/>
      <c r="O5" s="40"/>
      <c r="P5" s="41"/>
    </row>
    <row r="6" spans="1:18" ht="30" customHeight="1" x14ac:dyDescent="0.25">
      <c r="B6" s="14"/>
      <c r="C6" s="75" t="s">
        <v>9</v>
      </c>
      <c r="D6" s="75"/>
      <c r="E6" s="124" t="s">
        <v>68</v>
      </c>
      <c r="F6" s="124"/>
      <c r="G6" s="124"/>
      <c r="H6" s="124"/>
      <c r="I6" s="124"/>
      <c r="J6" s="124"/>
      <c r="K6" s="124"/>
      <c r="L6" s="124"/>
      <c r="M6" s="124"/>
      <c r="N6" s="124"/>
      <c r="O6" s="79" t="s">
        <v>72</v>
      </c>
      <c r="P6" s="42"/>
    </row>
    <row r="7" spans="1:18" ht="9.9499999999999993" customHeight="1" x14ac:dyDescent="0.25">
      <c r="B7" s="14"/>
      <c r="C7"/>
      <c r="D7"/>
      <c r="E7"/>
      <c r="F7"/>
      <c r="G7"/>
      <c r="H7"/>
      <c r="I7"/>
      <c r="J7"/>
      <c r="K7"/>
      <c r="L7"/>
      <c r="M7"/>
      <c r="N7" s="37"/>
      <c r="O7" s="37"/>
      <c r="P7" s="42"/>
    </row>
    <row r="8" spans="1:18" s="34" customFormat="1" ht="30" customHeight="1" x14ac:dyDescent="0.25">
      <c r="A8" s="59"/>
      <c r="B8" s="35"/>
      <c r="C8" s="91" t="s">
        <v>26</v>
      </c>
      <c r="D8" s="72" t="s">
        <v>10</v>
      </c>
      <c r="E8" s="73"/>
      <c r="F8" s="129" t="s">
        <v>69</v>
      </c>
      <c r="G8" s="130"/>
      <c r="H8" s="130"/>
      <c r="I8" s="130"/>
      <c r="J8" s="130"/>
      <c r="K8" s="130"/>
      <c r="L8" s="130"/>
      <c r="M8" s="130"/>
      <c r="N8" s="130"/>
      <c r="O8" s="130"/>
      <c r="P8" s="82">
        <f>IF(LEN(F8)&gt;0,1,0)</f>
        <v>1</v>
      </c>
      <c r="R8" s="49"/>
    </row>
    <row r="9" spans="1:18" s="34" customFormat="1" ht="9.9499999999999993" customHeight="1" x14ac:dyDescent="0.25">
      <c r="B9" s="35"/>
      <c r="C9" s="38"/>
      <c r="D9" s="38"/>
      <c r="E9"/>
      <c r="F9"/>
      <c r="G9"/>
      <c r="H9"/>
      <c r="I9"/>
      <c r="J9"/>
      <c r="K9"/>
      <c r="L9"/>
      <c r="M9"/>
      <c r="N9" s="36"/>
      <c r="O9" s="38"/>
      <c r="P9" s="82"/>
      <c r="R9" s="49"/>
    </row>
    <row r="10" spans="1:18" s="34" customFormat="1" ht="30" customHeight="1" x14ac:dyDescent="0.25">
      <c r="B10" s="35"/>
      <c r="C10" s="38"/>
      <c r="D10" s="91" t="s">
        <v>26</v>
      </c>
      <c r="E10" s="72" t="s">
        <v>11</v>
      </c>
      <c r="F10" s="73"/>
      <c r="G10" s="129" t="s">
        <v>70</v>
      </c>
      <c r="H10" s="130"/>
      <c r="I10" s="130"/>
      <c r="J10" s="130"/>
      <c r="K10" s="130"/>
      <c r="L10" s="130"/>
      <c r="M10" s="130"/>
      <c r="N10" s="130"/>
      <c r="O10" s="130"/>
      <c r="P10" s="82">
        <f>IF(LEN(G10)&gt;0,2,0)</f>
        <v>2</v>
      </c>
      <c r="R10" s="49"/>
    </row>
    <row r="11" spans="1:18" s="34" customFormat="1" ht="9.9499999999999993" customHeight="1" x14ac:dyDescent="0.25">
      <c r="B11" s="35"/>
      <c r="C11" s="38"/>
      <c r="D11" s="38"/>
      <c r="E11" s="38"/>
      <c r="F11" s="38"/>
      <c r="G11"/>
      <c r="H11"/>
      <c r="I11"/>
      <c r="J11"/>
      <c r="K11"/>
      <c r="L11"/>
      <c r="M11"/>
      <c r="N11"/>
      <c r="O11" s="38"/>
      <c r="P11" s="82"/>
      <c r="R11" s="49"/>
    </row>
    <row r="12" spans="1:18" s="34" customFormat="1" ht="30" customHeight="1" x14ac:dyDescent="0.25">
      <c r="B12" s="35"/>
      <c r="C12" s="38"/>
      <c r="D12" s="38"/>
      <c r="E12" s="91" t="s">
        <v>26</v>
      </c>
      <c r="F12" s="72" t="s">
        <v>12</v>
      </c>
      <c r="G12" s="73"/>
      <c r="H12" s="129" t="s">
        <v>81</v>
      </c>
      <c r="I12" s="130"/>
      <c r="J12" s="130"/>
      <c r="K12" s="130"/>
      <c r="L12" s="130"/>
      <c r="M12" s="130"/>
      <c r="N12" s="130"/>
      <c r="O12" s="130"/>
      <c r="P12" s="82">
        <f>IF(LEN(H12)&gt;0,3,0)</f>
        <v>3</v>
      </c>
      <c r="R12" s="49"/>
    </row>
    <row r="13" spans="1:18" s="34" customFormat="1" ht="9.9499999999999993" customHeight="1" x14ac:dyDescent="0.25">
      <c r="B13" s="35"/>
      <c r="C13" s="38"/>
      <c r="D13" s="38"/>
      <c r="E13" s="38"/>
      <c r="F13" s="38"/>
      <c r="G13"/>
      <c r="H13"/>
      <c r="I13"/>
      <c r="J13"/>
      <c r="K13"/>
      <c r="L13"/>
      <c r="M13"/>
      <c r="N13"/>
      <c r="O13" s="38"/>
      <c r="P13" s="82"/>
      <c r="R13" s="49"/>
    </row>
    <row r="14" spans="1:18" s="34" customFormat="1" ht="30" customHeight="1" x14ac:dyDescent="0.25">
      <c r="B14" s="35"/>
      <c r="C14" s="38"/>
      <c r="D14" s="38"/>
      <c r="E14" s="38"/>
      <c r="F14" s="91" t="s">
        <v>26</v>
      </c>
      <c r="G14" s="72" t="s">
        <v>13</v>
      </c>
      <c r="H14" s="73"/>
      <c r="I14" s="129" t="s">
        <v>71</v>
      </c>
      <c r="J14" s="130"/>
      <c r="K14" s="130"/>
      <c r="L14" s="130"/>
      <c r="M14" s="130"/>
      <c r="N14" s="130"/>
      <c r="O14" s="130"/>
      <c r="P14" s="82">
        <f>IF(LEN(I14)&gt;0,4,0)</f>
        <v>4</v>
      </c>
      <c r="R14" s="49"/>
    </row>
    <row r="15" spans="1:18" s="34" customFormat="1" ht="9.9499999999999993" customHeight="1" x14ac:dyDescent="0.25">
      <c r="B15" s="35"/>
      <c r="C15" s="38"/>
      <c r="D15" s="38"/>
      <c r="E15" s="38"/>
      <c r="F15" s="38"/>
      <c r="G15" s="38"/>
      <c r="H15"/>
      <c r="I15"/>
      <c r="J15"/>
      <c r="K15"/>
      <c r="L15"/>
      <c r="M15"/>
      <c r="N15"/>
      <c r="O15"/>
      <c r="P15" s="82"/>
      <c r="R15" s="48"/>
    </row>
    <row r="16" spans="1:18" s="34" customFormat="1" ht="30" customHeight="1" x14ac:dyDescent="0.25">
      <c r="B16" s="35"/>
      <c r="C16" s="38"/>
      <c r="D16" s="38"/>
      <c r="E16" s="38"/>
      <c r="F16" s="38"/>
      <c r="G16" s="91" t="s">
        <v>26</v>
      </c>
      <c r="H16" s="73" t="s">
        <v>14</v>
      </c>
      <c r="I16" s="74"/>
      <c r="J16" s="129"/>
      <c r="K16" s="130"/>
      <c r="L16" s="130"/>
      <c r="M16" s="130"/>
      <c r="N16" s="130"/>
      <c r="O16" s="130"/>
      <c r="P16" s="83">
        <f>IF(LEN(J16)&gt;0,5,0)</f>
        <v>0</v>
      </c>
      <c r="Q16" s="45"/>
      <c r="R16" s="49"/>
    </row>
    <row r="17" spans="1:16" ht="9.9499999999999993" customHeight="1" x14ac:dyDescent="0.25">
      <c r="B17" s="14"/>
      <c r="C17"/>
      <c r="D17"/>
      <c r="E17"/>
      <c r="F17"/>
      <c r="G17"/>
      <c r="H17"/>
      <c r="I17"/>
      <c r="J17"/>
      <c r="K17"/>
      <c r="L17"/>
      <c r="M17"/>
      <c r="N17" s="37"/>
      <c r="O17" s="37"/>
      <c r="P17" s="42"/>
    </row>
    <row r="18" spans="1:16" ht="30" customHeight="1" x14ac:dyDescent="0.25">
      <c r="B18" s="14"/>
      <c r="C18" s="76" t="s">
        <v>23</v>
      </c>
      <c r="D18" s="76"/>
      <c r="E18" s="125" t="s">
        <v>75</v>
      </c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42"/>
    </row>
    <row r="19" spans="1:16" ht="9.9499999999999993" customHeight="1" x14ac:dyDescent="0.25">
      <c r="B19" s="14"/>
      <c r="C19"/>
      <c r="D19"/>
      <c r="E19"/>
      <c r="F19"/>
      <c r="G19"/>
      <c r="H19"/>
      <c r="I19"/>
      <c r="J19"/>
      <c r="K19"/>
      <c r="L19"/>
      <c r="M19"/>
      <c r="N19" s="37"/>
      <c r="O19" s="37"/>
      <c r="P19" s="42"/>
    </row>
    <row r="20" spans="1:16" ht="20.100000000000001" customHeight="1" x14ac:dyDescent="0.25">
      <c r="B20" s="14"/>
      <c r="C20" s="127" t="s">
        <v>24</v>
      </c>
      <c r="D20" s="127"/>
      <c r="E20" s="127"/>
      <c r="F20" s="127"/>
      <c r="G20" s="127"/>
      <c r="H20" s="132" t="s">
        <v>83</v>
      </c>
      <c r="I20" s="133"/>
      <c r="J20" s="134"/>
      <c r="K20" s="63" t="s">
        <v>17</v>
      </c>
      <c r="L20" s="63" t="s">
        <v>16</v>
      </c>
      <c r="M20" s="63" t="s">
        <v>18</v>
      </c>
      <c r="N20" s="63" t="s">
        <v>19</v>
      </c>
      <c r="O20" s="63" t="s">
        <v>15</v>
      </c>
      <c r="P20" s="42"/>
    </row>
    <row r="21" spans="1:16" x14ac:dyDescent="0.25">
      <c r="A21" s="81"/>
      <c r="B21" s="14"/>
      <c r="C21" s="128" t="s">
        <v>73</v>
      </c>
      <c r="D21" s="128"/>
      <c r="E21" s="128"/>
      <c r="F21" s="128"/>
      <c r="G21" s="128"/>
      <c r="H21" s="135" t="s">
        <v>79</v>
      </c>
      <c r="I21" s="136"/>
      <c r="J21" s="137"/>
      <c r="K21" s="64" t="s">
        <v>21</v>
      </c>
      <c r="L21" s="65">
        <v>44707</v>
      </c>
      <c r="M21" s="65">
        <v>44707</v>
      </c>
      <c r="N21" s="64">
        <v>100</v>
      </c>
      <c r="O21" s="62" t="str">
        <f t="shared" ref="O21:O35" ca="1" si="0">IFERROR(IF(LEN(C21)=0,"",IF(AND(LEN(M21)&gt;0,TODAY()&gt;M21,N21&lt;&gt;100),"Overdue",IF(N21=0,"Not Started",IF(AND(N21&gt;0,N21&lt;100),"In Progress",IF(N21=100,"Done",""))))),"")</f>
        <v>Done</v>
      </c>
      <c r="P21" s="50" t="str">
        <f ca="1">IFERROR(IF($O21="Overdue","!",""),"")</f>
        <v/>
      </c>
    </row>
    <row r="22" spans="1:16" x14ac:dyDescent="0.25">
      <c r="B22" s="14"/>
      <c r="C22" s="126" t="s">
        <v>74</v>
      </c>
      <c r="D22" s="126"/>
      <c r="E22" s="126"/>
      <c r="F22" s="126"/>
      <c r="G22" s="126"/>
      <c r="H22" s="118" t="s">
        <v>80</v>
      </c>
      <c r="I22" s="119"/>
      <c r="J22" s="120"/>
      <c r="K22" s="66" t="s">
        <v>22</v>
      </c>
      <c r="L22" s="67">
        <v>44709</v>
      </c>
      <c r="M22" s="67">
        <v>44711</v>
      </c>
      <c r="N22" s="66">
        <v>30</v>
      </c>
      <c r="O22" s="60" t="str">
        <f t="shared" ca="1" si="0"/>
        <v>Overdue</v>
      </c>
      <c r="P22" s="50" t="str">
        <f t="shared" ref="P22:P35" ca="1" si="1">IFERROR(IF($O22="Overdue","!",""),"")</f>
        <v>!</v>
      </c>
    </row>
    <row r="23" spans="1:16" x14ac:dyDescent="0.25">
      <c r="B23" s="14"/>
      <c r="C23" s="126"/>
      <c r="D23" s="126"/>
      <c r="E23" s="126"/>
      <c r="F23" s="126"/>
      <c r="G23" s="126"/>
      <c r="H23" s="118"/>
      <c r="I23" s="119"/>
      <c r="J23" s="120"/>
      <c r="K23" s="66"/>
      <c r="L23" s="67"/>
      <c r="M23" s="67"/>
      <c r="N23" s="66"/>
      <c r="O23" s="60" t="str">
        <f t="shared" ca="1" si="0"/>
        <v/>
      </c>
      <c r="P23" s="50" t="str">
        <f t="shared" ca="1" si="1"/>
        <v/>
      </c>
    </row>
    <row r="24" spans="1:16" x14ac:dyDescent="0.25">
      <c r="B24" s="14"/>
      <c r="C24" s="126"/>
      <c r="D24" s="126"/>
      <c r="E24" s="126"/>
      <c r="F24" s="126"/>
      <c r="G24" s="126"/>
      <c r="H24" s="118"/>
      <c r="I24" s="119"/>
      <c r="J24" s="120"/>
      <c r="K24" s="66"/>
      <c r="L24" s="67"/>
      <c r="M24" s="67"/>
      <c r="N24" s="66"/>
      <c r="O24" s="60" t="str">
        <f t="shared" ca="1" si="0"/>
        <v/>
      </c>
      <c r="P24" s="50" t="str">
        <f t="shared" ca="1" si="1"/>
        <v/>
      </c>
    </row>
    <row r="25" spans="1:16" x14ac:dyDescent="0.25">
      <c r="B25" s="14"/>
      <c r="C25" s="126"/>
      <c r="D25" s="126"/>
      <c r="E25" s="126"/>
      <c r="F25" s="126"/>
      <c r="G25" s="126"/>
      <c r="H25" s="118"/>
      <c r="I25" s="119"/>
      <c r="J25" s="120"/>
      <c r="K25" s="66"/>
      <c r="L25" s="67"/>
      <c r="M25" s="67"/>
      <c r="N25" s="66"/>
      <c r="O25" s="60" t="str">
        <f t="shared" ca="1" si="0"/>
        <v/>
      </c>
      <c r="P25" s="50" t="str">
        <f t="shared" ca="1" si="1"/>
        <v/>
      </c>
    </row>
    <row r="26" spans="1:16" x14ac:dyDescent="0.25">
      <c r="B26" s="14"/>
      <c r="C26" s="126"/>
      <c r="D26" s="126"/>
      <c r="E26" s="126"/>
      <c r="F26" s="126"/>
      <c r="G26" s="126"/>
      <c r="H26" s="118"/>
      <c r="I26" s="119"/>
      <c r="J26" s="120"/>
      <c r="K26" s="66"/>
      <c r="L26" s="67"/>
      <c r="M26" s="67"/>
      <c r="N26" s="66"/>
      <c r="O26" s="60" t="str">
        <f t="shared" ca="1" si="0"/>
        <v/>
      </c>
      <c r="P26" s="50" t="str">
        <f t="shared" ca="1" si="1"/>
        <v/>
      </c>
    </row>
    <row r="27" spans="1:16" x14ac:dyDescent="0.25">
      <c r="B27" s="14"/>
      <c r="C27" s="126"/>
      <c r="D27" s="126"/>
      <c r="E27" s="126"/>
      <c r="F27" s="126"/>
      <c r="G27" s="126"/>
      <c r="H27" s="118"/>
      <c r="I27" s="119"/>
      <c r="J27" s="120"/>
      <c r="K27" s="66"/>
      <c r="L27" s="67"/>
      <c r="M27" s="67"/>
      <c r="N27" s="66"/>
      <c r="O27" s="60" t="str">
        <f t="shared" ca="1" si="0"/>
        <v/>
      </c>
      <c r="P27" s="50" t="str">
        <f t="shared" ca="1" si="1"/>
        <v/>
      </c>
    </row>
    <row r="28" spans="1:16" x14ac:dyDescent="0.25">
      <c r="B28" s="14"/>
      <c r="C28" s="126"/>
      <c r="D28" s="126"/>
      <c r="E28" s="126"/>
      <c r="F28" s="126"/>
      <c r="G28" s="126"/>
      <c r="H28" s="118"/>
      <c r="I28" s="119"/>
      <c r="J28" s="120"/>
      <c r="K28" s="66"/>
      <c r="L28" s="67"/>
      <c r="M28" s="67"/>
      <c r="N28" s="66"/>
      <c r="O28" s="60" t="str">
        <f t="shared" ca="1" si="0"/>
        <v/>
      </c>
      <c r="P28" s="50" t="str">
        <f t="shared" ca="1" si="1"/>
        <v/>
      </c>
    </row>
    <row r="29" spans="1:16" x14ac:dyDescent="0.25">
      <c r="B29" s="14"/>
      <c r="C29" s="126"/>
      <c r="D29" s="126"/>
      <c r="E29" s="126"/>
      <c r="F29" s="126"/>
      <c r="G29" s="126"/>
      <c r="H29" s="118"/>
      <c r="I29" s="119"/>
      <c r="J29" s="120"/>
      <c r="K29" s="66"/>
      <c r="L29" s="67"/>
      <c r="M29" s="67"/>
      <c r="N29" s="66"/>
      <c r="O29" s="60" t="str">
        <f t="shared" ca="1" si="0"/>
        <v/>
      </c>
      <c r="P29" s="50" t="str">
        <f t="shared" ca="1" si="1"/>
        <v/>
      </c>
    </row>
    <row r="30" spans="1:16" x14ac:dyDescent="0.25">
      <c r="B30" s="14"/>
      <c r="C30" s="126"/>
      <c r="D30" s="126"/>
      <c r="E30" s="126"/>
      <c r="F30" s="126"/>
      <c r="G30" s="126"/>
      <c r="H30" s="118"/>
      <c r="I30" s="119"/>
      <c r="J30" s="120"/>
      <c r="K30" s="66"/>
      <c r="L30" s="67"/>
      <c r="M30" s="67"/>
      <c r="N30" s="66"/>
      <c r="O30" s="60" t="str">
        <f t="shared" ca="1" si="0"/>
        <v/>
      </c>
      <c r="P30" s="50" t="str">
        <f t="shared" ca="1" si="1"/>
        <v/>
      </c>
    </row>
    <row r="31" spans="1:16" x14ac:dyDescent="0.25">
      <c r="B31" s="14"/>
      <c r="C31" s="126"/>
      <c r="D31" s="126"/>
      <c r="E31" s="126"/>
      <c r="F31" s="126"/>
      <c r="G31" s="126"/>
      <c r="H31" s="118"/>
      <c r="I31" s="119"/>
      <c r="J31" s="120"/>
      <c r="K31" s="66"/>
      <c r="L31" s="67"/>
      <c r="M31" s="67"/>
      <c r="N31" s="66"/>
      <c r="O31" s="60" t="str">
        <f t="shared" ca="1" si="0"/>
        <v/>
      </c>
      <c r="P31" s="50" t="str">
        <f t="shared" ca="1" si="1"/>
        <v/>
      </c>
    </row>
    <row r="32" spans="1:16" x14ac:dyDescent="0.25">
      <c r="B32" s="14"/>
      <c r="C32" s="126"/>
      <c r="D32" s="126"/>
      <c r="E32" s="126"/>
      <c r="F32" s="126"/>
      <c r="G32" s="126"/>
      <c r="H32" s="118"/>
      <c r="I32" s="119"/>
      <c r="J32" s="120"/>
      <c r="K32" s="66"/>
      <c r="L32" s="67"/>
      <c r="M32" s="67"/>
      <c r="N32" s="66"/>
      <c r="O32" s="60" t="str">
        <f t="shared" ca="1" si="0"/>
        <v/>
      </c>
      <c r="P32" s="50" t="str">
        <f t="shared" ca="1" si="1"/>
        <v/>
      </c>
    </row>
    <row r="33" spans="2:16" x14ac:dyDescent="0.25">
      <c r="B33" s="14"/>
      <c r="C33" s="126"/>
      <c r="D33" s="126"/>
      <c r="E33" s="126"/>
      <c r="F33" s="126"/>
      <c r="G33" s="126"/>
      <c r="H33" s="118"/>
      <c r="I33" s="119"/>
      <c r="J33" s="120"/>
      <c r="K33" s="66"/>
      <c r="L33" s="67"/>
      <c r="M33" s="67"/>
      <c r="N33" s="66"/>
      <c r="O33" s="60" t="str">
        <f t="shared" ca="1" si="0"/>
        <v/>
      </c>
      <c r="P33" s="50" t="str">
        <f t="shared" ca="1" si="1"/>
        <v/>
      </c>
    </row>
    <row r="34" spans="2:16" x14ac:dyDescent="0.25">
      <c r="B34" s="14"/>
      <c r="C34" s="126"/>
      <c r="D34" s="126"/>
      <c r="E34" s="126"/>
      <c r="F34" s="126"/>
      <c r="G34" s="126"/>
      <c r="H34" s="118"/>
      <c r="I34" s="119"/>
      <c r="J34" s="120"/>
      <c r="K34" s="66"/>
      <c r="L34" s="67"/>
      <c r="M34" s="67"/>
      <c r="N34" s="66"/>
      <c r="O34" s="60" t="str">
        <f t="shared" ca="1" si="0"/>
        <v/>
      </c>
      <c r="P34" s="50" t="str">
        <f t="shared" ca="1" si="1"/>
        <v/>
      </c>
    </row>
    <row r="35" spans="2:16" x14ac:dyDescent="0.25">
      <c r="B35" s="14"/>
      <c r="C35" s="131"/>
      <c r="D35" s="131"/>
      <c r="E35" s="131"/>
      <c r="F35" s="131"/>
      <c r="G35" s="131"/>
      <c r="H35" s="121"/>
      <c r="I35" s="122"/>
      <c r="J35" s="123"/>
      <c r="K35" s="68"/>
      <c r="L35" s="69"/>
      <c r="M35" s="69"/>
      <c r="N35" s="68"/>
      <c r="O35" s="61" t="str">
        <f t="shared" ca="1" si="0"/>
        <v/>
      </c>
      <c r="P35" s="50" t="str">
        <f t="shared" ca="1" si="1"/>
        <v/>
      </c>
    </row>
    <row r="36" spans="2:16" ht="9.9499999999999993" customHeight="1" x14ac:dyDescent="0.2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43"/>
      <c r="O36" s="43"/>
      <c r="P36" s="44"/>
    </row>
    <row r="37" spans="2:16" ht="7.15" customHeight="1" x14ac:dyDescent="0.25"/>
  </sheetData>
  <sheetProtection algorithmName="SHA-512" hashValue="QiHRG0UplRycB96eK/TAtApI1/npJEeMdsZ1mtwbU9lKFelXgKG6uk07AXLNiVGBdKyLbhAXIeK9wB94AYQ/HQ==" saltValue="NF/zsIAVPReFrKqaLPC8BQ==" spinCount="100000" sheet="1" objects="1" scenarios="1"/>
  <mergeCells count="39">
    <mergeCell ref="C35:G35"/>
    <mergeCell ref="H35:J35"/>
    <mergeCell ref="C32:G32"/>
    <mergeCell ref="H32:J32"/>
    <mergeCell ref="C33:G33"/>
    <mergeCell ref="H33:J33"/>
    <mergeCell ref="C34:G34"/>
    <mergeCell ref="H34:J34"/>
    <mergeCell ref="C29:G29"/>
    <mergeCell ref="H29:J29"/>
    <mergeCell ref="C30:G30"/>
    <mergeCell ref="H30:J30"/>
    <mergeCell ref="C31:G31"/>
    <mergeCell ref="H31:J31"/>
    <mergeCell ref="C26:G26"/>
    <mergeCell ref="H26:J26"/>
    <mergeCell ref="C27:G27"/>
    <mergeCell ref="H27:J27"/>
    <mergeCell ref="C28:G28"/>
    <mergeCell ref="H28:J28"/>
    <mergeCell ref="C23:G23"/>
    <mergeCell ref="H23:J23"/>
    <mergeCell ref="C24:G24"/>
    <mergeCell ref="H24:J24"/>
    <mergeCell ref="C25:G25"/>
    <mergeCell ref="H25:J25"/>
    <mergeCell ref="C22:G22"/>
    <mergeCell ref="H22:J22"/>
    <mergeCell ref="E6:N6"/>
    <mergeCell ref="F8:O8"/>
    <mergeCell ref="G10:O10"/>
    <mergeCell ref="H12:O12"/>
    <mergeCell ref="I14:O14"/>
    <mergeCell ref="J16:O16"/>
    <mergeCell ref="E18:O18"/>
    <mergeCell ref="C20:G20"/>
    <mergeCell ref="H20:J20"/>
    <mergeCell ref="C21:G21"/>
    <mergeCell ref="H21:J21"/>
  </mergeCells>
  <conditionalFormatting sqref="O6">
    <cfRule type="expression" dxfId="10" priority="2">
      <formula>$O$6="SOLVED"</formula>
    </cfRule>
    <cfRule type="expression" dxfId="9" priority="3">
      <formula>$O$6="CONTINUES"</formula>
    </cfRule>
    <cfRule type="expression" dxfId="8" priority="4">
      <formula>$O$6="ON HOLD"</formula>
    </cfRule>
  </conditionalFormatting>
  <conditionalFormatting sqref="N21:N35">
    <cfRule type="dataBar" priority="1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{D233F659-B52F-4F7E-ABDE-1A98D8CBD1F7}</x14:id>
        </ext>
      </extLst>
    </cfRule>
  </conditionalFormatting>
  <dataValidations disablePrompts="1" count="2">
    <dataValidation type="list" allowBlank="1" showInputMessage="1" showErrorMessage="1" sqref="K21:K35" xr:uid="{44E19A80-29EC-4C7A-B3A7-14513DB239B9}">
      <formula1>"High,Medium,Low"</formula1>
    </dataValidation>
    <dataValidation type="list" allowBlank="1" showInputMessage="1" showErrorMessage="1" sqref="O6" xr:uid="{618269A1-7667-49DE-B7EF-D7EFA33D2B3C}">
      <formula1>"SOLVED, CONTINUES, ON HOLD"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233F659-B52F-4F7E-ABDE-1A98D8CBD1F7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N21:N35</xm:sqref>
        </x14:conditionalFormatting>
        <x14:conditionalFormatting xmlns:xm="http://schemas.microsoft.com/office/excel/2006/main">
          <x14:cfRule type="expression" priority="5" id="{43775BA7-D029-4C2F-9C96-AB6954171EB8}">
            <xm:f>AND($P8=Calc!$E$5,Calc!$E$5&lt;&gt;0)</xm:f>
            <x14:dxf>
              <fill>
                <patternFill>
                  <bgColor rgb="FF39A0FD"/>
                </patternFill>
              </fill>
            </x14:dxf>
          </x14:cfRule>
          <xm:sqref>F8 G10 H12 I14:J14 J16</xm:sqref>
        </x14:conditionalFormatting>
        <x14:conditionalFormatting xmlns:xm="http://schemas.microsoft.com/office/excel/2006/main">
          <x14:cfRule type="expression" priority="6" id="{2EE1A16F-F0D3-44E4-9582-2C09DCE112D1}">
            <xm:f>AND($P8=Calc!$E$5,Calc!$E$5&lt;&gt;0)</xm:f>
            <x14:dxf>
              <font>
                <b val="0"/>
                <i/>
                <color theme="4" tint="-0.24994659260841701"/>
              </font>
              <fill>
                <patternFill patternType="none">
                  <bgColor auto="1"/>
                </patternFill>
              </fill>
            </x14:dxf>
          </x14:cfRule>
          <xm:sqref>C8 D10 E12 F14 G16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9BE0760-2266-49DA-88BA-AE96F9CF5765}">
          <x14:formula1>
            <xm:f>Calc!$S$4:$S$14</xm:f>
          </x14:formula1>
          <xm:sqref>N21:N35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5034A-905F-4531-9861-76375DFCBFCC}">
  <sheetPr codeName="Sheet4">
    <pageSetUpPr autoPageBreaks="0" fitToPage="1"/>
  </sheetPr>
  <dimension ref="A1:R37"/>
  <sheetViews>
    <sheetView showGridLines="0" showRowColHeaders="0" zoomScaleNormal="100" zoomScaleSheetLayoutView="85" workbookViewId="0">
      <pane ySplit="20" topLeftCell="A21" activePane="bottomLeft" state="frozen"/>
      <selection activeCell="A21" sqref="A21"/>
      <selection pane="bottomLeft" activeCell="E6" sqref="E6:N6"/>
    </sheetView>
  </sheetViews>
  <sheetFormatPr defaultColWidth="8.85546875" defaultRowHeight="15" x14ac:dyDescent="0.25"/>
  <cols>
    <col min="1" max="1" width="3.7109375" style="10" customWidth="1"/>
    <col min="2" max="2" width="2.7109375" style="10" customWidth="1"/>
    <col min="3" max="10" width="8.28515625" style="10" customWidth="1"/>
    <col min="11" max="14" width="15.7109375" style="10" customWidth="1"/>
    <col min="15" max="15" width="13.7109375" style="10" customWidth="1"/>
    <col min="16" max="17" width="2.7109375" style="10" customWidth="1"/>
    <col min="18" max="18" width="32.28515625" style="10" customWidth="1"/>
    <col min="19" max="19" width="2.7109375" style="10" customWidth="1"/>
    <col min="20" max="16384" width="8.85546875" style="10"/>
  </cols>
  <sheetData>
    <row r="1" spans="1:18" s="1" customFormat="1" ht="6.75" customHeight="1" x14ac:dyDescent="0.25">
      <c r="B1" s="2"/>
      <c r="G1" s="3"/>
      <c r="H1" s="3"/>
      <c r="I1" s="3"/>
      <c r="J1" s="3"/>
    </row>
    <row r="2" spans="1:18" s="26" customFormat="1" ht="20.100000000000001" customHeight="1" x14ac:dyDescent="0.25">
      <c r="B2" s="23"/>
      <c r="C2" s="57" t="s">
        <v>50</v>
      </c>
      <c r="D2" s="23"/>
      <c r="E2" s="77"/>
      <c r="F2" s="22"/>
      <c r="G2" s="27"/>
      <c r="H2" s="27"/>
      <c r="I2" s="27"/>
      <c r="J2" s="27"/>
      <c r="K2" s="24"/>
      <c r="L2" s="24"/>
      <c r="M2" s="27"/>
      <c r="N2" s="27"/>
      <c r="O2" s="27"/>
      <c r="P2" s="27"/>
    </row>
    <row r="3" spans="1:18" s="4" customFormat="1" ht="24" customHeight="1" x14ac:dyDescent="0.25">
      <c r="B3" s="5"/>
      <c r="C3" s="58" t="s">
        <v>90</v>
      </c>
      <c r="D3" s="5"/>
      <c r="E3" s="78"/>
      <c r="F3" s="6"/>
      <c r="G3" s="7"/>
      <c r="H3" s="7"/>
      <c r="I3" s="7"/>
      <c r="J3" s="7"/>
      <c r="K3" s="25"/>
      <c r="L3" s="25"/>
      <c r="M3" s="7"/>
      <c r="N3" s="7"/>
      <c r="O3" s="7"/>
      <c r="P3" s="7"/>
    </row>
    <row r="4" spans="1:18" ht="4.9000000000000004" customHeight="1" x14ac:dyDescent="0.25">
      <c r="A4" s="9"/>
      <c r="B4" s="9"/>
      <c r="C4" s="80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8" ht="9.9499999999999993" customHeight="1" x14ac:dyDescent="0.25">
      <c r="A5" s="9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39"/>
      <c r="O5" s="40"/>
      <c r="P5" s="41"/>
    </row>
    <row r="6" spans="1:18" ht="30" customHeight="1" x14ac:dyDescent="0.25">
      <c r="B6" s="14"/>
      <c r="C6" s="75" t="s">
        <v>9</v>
      </c>
      <c r="D6" s="75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79"/>
      <c r="P6" s="42"/>
    </row>
    <row r="7" spans="1:18" ht="9.9499999999999993" customHeight="1" x14ac:dyDescent="0.25">
      <c r="B7" s="14"/>
      <c r="C7"/>
      <c r="D7"/>
      <c r="E7"/>
      <c r="F7"/>
      <c r="G7"/>
      <c r="H7"/>
      <c r="I7"/>
      <c r="J7"/>
      <c r="K7"/>
      <c r="L7"/>
      <c r="M7"/>
      <c r="N7" s="37"/>
      <c r="O7" s="37"/>
      <c r="P7" s="42"/>
    </row>
    <row r="8" spans="1:18" s="34" customFormat="1" ht="30" customHeight="1" x14ac:dyDescent="0.25">
      <c r="A8" s="59"/>
      <c r="B8" s="35"/>
      <c r="C8" s="91" t="s">
        <v>26</v>
      </c>
      <c r="D8" s="72" t="s">
        <v>10</v>
      </c>
      <c r="E8" s="73"/>
      <c r="F8" s="129"/>
      <c r="G8" s="130"/>
      <c r="H8" s="130"/>
      <c r="I8" s="130"/>
      <c r="J8" s="130"/>
      <c r="K8" s="130"/>
      <c r="L8" s="130"/>
      <c r="M8" s="130"/>
      <c r="N8" s="130"/>
      <c r="O8" s="130"/>
      <c r="P8" s="82">
        <f>IF(LEN(F8)&gt;0,1,0)</f>
        <v>0</v>
      </c>
      <c r="R8" s="49"/>
    </row>
    <row r="9" spans="1:18" s="34" customFormat="1" ht="9.9499999999999993" customHeight="1" x14ac:dyDescent="0.25">
      <c r="B9" s="35"/>
      <c r="C9" s="38"/>
      <c r="D9" s="38"/>
      <c r="E9"/>
      <c r="F9"/>
      <c r="G9"/>
      <c r="H9"/>
      <c r="I9"/>
      <c r="J9"/>
      <c r="K9"/>
      <c r="L9"/>
      <c r="M9"/>
      <c r="N9" s="36"/>
      <c r="O9" s="38"/>
      <c r="P9" s="82"/>
      <c r="R9" s="49"/>
    </row>
    <row r="10" spans="1:18" s="34" customFormat="1" ht="30" customHeight="1" x14ac:dyDescent="0.25">
      <c r="B10" s="35"/>
      <c r="C10" s="38"/>
      <c r="D10" s="91" t="s">
        <v>26</v>
      </c>
      <c r="E10" s="72" t="s">
        <v>11</v>
      </c>
      <c r="F10" s="73"/>
      <c r="G10" s="129"/>
      <c r="H10" s="130"/>
      <c r="I10" s="130"/>
      <c r="J10" s="130"/>
      <c r="K10" s="130"/>
      <c r="L10" s="130"/>
      <c r="M10" s="130"/>
      <c r="N10" s="130"/>
      <c r="O10" s="130"/>
      <c r="P10" s="82">
        <f>IF(LEN(G10)&gt;0,2,0)</f>
        <v>0</v>
      </c>
      <c r="R10" s="49"/>
    </row>
    <row r="11" spans="1:18" s="34" customFormat="1" ht="9.9499999999999993" customHeight="1" x14ac:dyDescent="0.25">
      <c r="B11" s="35"/>
      <c r="C11" s="38"/>
      <c r="D11" s="38"/>
      <c r="E11" s="38"/>
      <c r="F11" s="38"/>
      <c r="G11"/>
      <c r="H11"/>
      <c r="I11"/>
      <c r="J11"/>
      <c r="K11"/>
      <c r="L11"/>
      <c r="M11"/>
      <c r="N11"/>
      <c r="O11" s="38"/>
      <c r="P11" s="82"/>
      <c r="R11" s="49"/>
    </row>
    <row r="12" spans="1:18" s="34" customFormat="1" ht="30" customHeight="1" x14ac:dyDescent="0.25">
      <c r="B12" s="35"/>
      <c r="C12" s="38"/>
      <c r="D12" s="38"/>
      <c r="E12" s="91" t="s">
        <v>26</v>
      </c>
      <c r="F12" s="72" t="s">
        <v>12</v>
      </c>
      <c r="G12" s="73"/>
      <c r="H12" s="129"/>
      <c r="I12" s="130"/>
      <c r="J12" s="130"/>
      <c r="K12" s="130"/>
      <c r="L12" s="130"/>
      <c r="M12" s="130"/>
      <c r="N12" s="130"/>
      <c r="O12" s="130"/>
      <c r="P12" s="82">
        <f>IF(LEN(H12)&gt;0,3,0)</f>
        <v>0</v>
      </c>
      <c r="R12" s="49"/>
    </row>
    <row r="13" spans="1:18" s="34" customFormat="1" ht="9.9499999999999993" customHeight="1" x14ac:dyDescent="0.25">
      <c r="B13" s="35"/>
      <c r="C13" s="38"/>
      <c r="D13" s="38"/>
      <c r="E13" s="38"/>
      <c r="F13" s="38"/>
      <c r="G13"/>
      <c r="H13"/>
      <c r="I13"/>
      <c r="J13"/>
      <c r="K13"/>
      <c r="L13"/>
      <c r="M13"/>
      <c r="N13"/>
      <c r="O13" s="38"/>
      <c r="P13" s="82"/>
      <c r="R13" s="49"/>
    </row>
    <row r="14" spans="1:18" s="34" customFormat="1" ht="30" customHeight="1" x14ac:dyDescent="0.25">
      <c r="B14" s="35"/>
      <c r="C14" s="38"/>
      <c r="D14" s="38"/>
      <c r="E14" s="38"/>
      <c r="F14" s="91" t="s">
        <v>26</v>
      </c>
      <c r="G14" s="72" t="s">
        <v>13</v>
      </c>
      <c r="H14" s="73"/>
      <c r="I14" s="129"/>
      <c r="J14" s="130"/>
      <c r="K14" s="130"/>
      <c r="L14" s="130"/>
      <c r="M14" s="130"/>
      <c r="N14" s="130"/>
      <c r="O14" s="130"/>
      <c r="P14" s="82">
        <f>IF(LEN(I14)&gt;0,4,0)</f>
        <v>0</v>
      </c>
      <c r="R14" s="49"/>
    </row>
    <row r="15" spans="1:18" s="34" customFormat="1" ht="9.9499999999999993" customHeight="1" x14ac:dyDescent="0.25">
      <c r="B15" s="35"/>
      <c r="C15" s="38"/>
      <c r="D15" s="38"/>
      <c r="E15" s="38"/>
      <c r="F15" s="38"/>
      <c r="G15" s="38"/>
      <c r="H15"/>
      <c r="I15"/>
      <c r="J15"/>
      <c r="K15"/>
      <c r="L15"/>
      <c r="M15"/>
      <c r="N15"/>
      <c r="O15"/>
      <c r="P15" s="82"/>
      <c r="R15" s="48"/>
    </row>
    <row r="16" spans="1:18" s="34" customFormat="1" ht="30" customHeight="1" x14ac:dyDescent="0.25">
      <c r="B16" s="35"/>
      <c r="C16" s="38"/>
      <c r="D16" s="38"/>
      <c r="E16" s="38"/>
      <c r="F16" s="38"/>
      <c r="G16" s="91" t="s">
        <v>26</v>
      </c>
      <c r="H16" s="73" t="s">
        <v>14</v>
      </c>
      <c r="I16" s="74"/>
      <c r="J16" s="129"/>
      <c r="K16" s="130"/>
      <c r="L16" s="130"/>
      <c r="M16" s="130"/>
      <c r="N16" s="130"/>
      <c r="O16" s="130"/>
      <c r="P16" s="83">
        <f>IF(LEN(J16)&gt;0,5,0)</f>
        <v>0</v>
      </c>
      <c r="Q16" s="45"/>
      <c r="R16" s="49"/>
    </row>
    <row r="17" spans="1:16" ht="9.9499999999999993" customHeight="1" x14ac:dyDescent="0.25">
      <c r="B17" s="14"/>
      <c r="C17"/>
      <c r="D17"/>
      <c r="E17"/>
      <c r="F17"/>
      <c r="G17"/>
      <c r="H17"/>
      <c r="I17"/>
      <c r="J17"/>
      <c r="K17"/>
      <c r="L17"/>
      <c r="M17"/>
      <c r="N17" s="37"/>
      <c r="O17" s="37"/>
      <c r="P17" s="42"/>
    </row>
    <row r="18" spans="1:16" ht="30" customHeight="1" x14ac:dyDescent="0.25">
      <c r="B18" s="14"/>
      <c r="C18" s="76" t="s">
        <v>23</v>
      </c>
      <c r="D18" s="76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42"/>
    </row>
    <row r="19" spans="1:16" ht="9.9499999999999993" customHeight="1" x14ac:dyDescent="0.25">
      <c r="B19" s="14"/>
      <c r="C19"/>
      <c r="D19"/>
      <c r="E19"/>
      <c r="F19"/>
      <c r="G19"/>
      <c r="H19"/>
      <c r="I19"/>
      <c r="J19"/>
      <c r="K19"/>
      <c r="L19"/>
      <c r="M19"/>
      <c r="N19" s="37"/>
      <c r="O19" s="37"/>
      <c r="P19" s="42"/>
    </row>
    <row r="20" spans="1:16" ht="20.100000000000001" customHeight="1" x14ac:dyDescent="0.25">
      <c r="B20" s="14"/>
      <c r="C20" s="127" t="s">
        <v>24</v>
      </c>
      <c r="D20" s="127"/>
      <c r="E20" s="127"/>
      <c r="F20" s="127"/>
      <c r="G20" s="127"/>
      <c r="H20" s="132" t="s">
        <v>83</v>
      </c>
      <c r="I20" s="133"/>
      <c r="J20" s="134"/>
      <c r="K20" s="63" t="s">
        <v>17</v>
      </c>
      <c r="L20" s="63" t="s">
        <v>16</v>
      </c>
      <c r="M20" s="63" t="s">
        <v>18</v>
      </c>
      <c r="N20" s="63" t="s">
        <v>19</v>
      </c>
      <c r="O20" s="63" t="s">
        <v>15</v>
      </c>
      <c r="P20" s="42"/>
    </row>
    <row r="21" spans="1:16" x14ac:dyDescent="0.25">
      <c r="A21" s="81"/>
      <c r="B21" s="14"/>
      <c r="C21" s="128"/>
      <c r="D21" s="128"/>
      <c r="E21" s="128"/>
      <c r="F21" s="128"/>
      <c r="G21" s="128"/>
      <c r="H21" s="135"/>
      <c r="I21" s="136"/>
      <c r="J21" s="137"/>
      <c r="K21" s="64"/>
      <c r="L21" s="65"/>
      <c r="M21" s="65"/>
      <c r="N21" s="64"/>
      <c r="O21" s="62" t="str">
        <f t="shared" ref="O21:O35" ca="1" si="0">IFERROR(IF(LEN(C21)=0,"",IF(AND(LEN(M21)&gt;0,TODAY()&gt;M21,N21&lt;&gt;100),"Overdue",IF(N21=0,"Not Started",IF(AND(N21&gt;0,N21&lt;100),"In Progress",IF(N21=100,"Done",""))))),"")</f>
        <v/>
      </c>
      <c r="P21" s="50" t="str">
        <f ca="1">IFERROR(IF($O21="Overdue","!",""),"")</f>
        <v/>
      </c>
    </row>
    <row r="22" spans="1:16" x14ac:dyDescent="0.25">
      <c r="B22" s="14"/>
      <c r="C22" s="126"/>
      <c r="D22" s="126"/>
      <c r="E22" s="126"/>
      <c r="F22" s="126"/>
      <c r="G22" s="126"/>
      <c r="H22" s="118"/>
      <c r="I22" s="119"/>
      <c r="J22" s="120"/>
      <c r="K22" s="66"/>
      <c r="L22" s="67"/>
      <c r="M22" s="67"/>
      <c r="N22" s="66"/>
      <c r="O22" s="60" t="str">
        <f t="shared" ca="1" si="0"/>
        <v/>
      </c>
      <c r="P22" s="50" t="str">
        <f t="shared" ref="P22:P35" ca="1" si="1">IFERROR(IF($O22="Overdue","!",""),"")</f>
        <v/>
      </c>
    </row>
    <row r="23" spans="1:16" x14ac:dyDescent="0.25">
      <c r="B23" s="14"/>
      <c r="C23" s="126"/>
      <c r="D23" s="126"/>
      <c r="E23" s="126"/>
      <c r="F23" s="126"/>
      <c r="G23" s="126"/>
      <c r="H23" s="118"/>
      <c r="I23" s="119"/>
      <c r="J23" s="120"/>
      <c r="K23" s="66"/>
      <c r="L23" s="67"/>
      <c r="M23" s="67"/>
      <c r="N23" s="66"/>
      <c r="O23" s="60" t="str">
        <f t="shared" ca="1" si="0"/>
        <v/>
      </c>
      <c r="P23" s="50" t="str">
        <f t="shared" ca="1" si="1"/>
        <v/>
      </c>
    </row>
    <row r="24" spans="1:16" x14ac:dyDescent="0.25">
      <c r="B24" s="14"/>
      <c r="C24" s="126"/>
      <c r="D24" s="126"/>
      <c r="E24" s="126"/>
      <c r="F24" s="126"/>
      <c r="G24" s="126"/>
      <c r="H24" s="118"/>
      <c r="I24" s="119"/>
      <c r="J24" s="120"/>
      <c r="K24" s="66"/>
      <c r="L24" s="67"/>
      <c r="M24" s="67"/>
      <c r="N24" s="66"/>
      <c r="O24" s="60" t="str">
        <f t="shared" ca="1" si="0"/>
        <v/>
      </c>
      <c r="P24" s="50" t="str">
        <f t="shared" ca="1" si="1"/>
        <v/>
      </c>
    </row>
    <row r="25" spans="1:16" x14ac:dyDescent="0.25">
      <c r="B25" s="14"/>
      <c r="C25" s="126"/>
      <c r="D25" s="126"/>
      <c r="E25" s="126"/>
      <c r="F25" s="126"/>
      <c r="G25" s="126"/>
      <c r="H25" s="118"/>
      <c r="I25" s="119"/>
      <c r="J25" s="120"/>
      <c r="K25" s="66"/>
      <c r="L25" s="67"/>
      <c r="M25" s="67"/>
      <c r="N25" s="66"/>
      <c r="O25" s="60" t="str">
        <f t="shared" ca="1" si="0"/>
        <v/>
      </c>
      <c r="P25" s="50" t="str">
        <f t="shared" ca="1" si="1"/>
        <v/>
      </c>
    </row>
    <row r="26" spans="1:16" x14ac:dyDescent="0.25">
      <c r="B26" s="14"/>
      <c r="C26" s="126"/>
      <c r="D26" s="126"/>
      <c r="E26" s="126"/>
      <c r="F26" s="126"/>
      <c r="G26" s="126"/>
      <c r="H26" s="118"/>
      <c r="I26" s="119"/>
      <c r="J26" s="120"/>
      <c r="K26" s="66"/>
      <c r="L26" s="67"/>
      <c r="M26" s="67"/>
      <c r="N26" s="66"/>
      <c r="O26" s="60" t="str">
        <f t="shared" ca="1" si="0"/>
        <v/>
      </c>
      <c r="P26" s="50" t="str">
        <f t="shared" ca="1" si="1"/>
        <v/>
      </c>
    </row>
    <row r="27" spans="1:16" x14ac:dyDescent="0.25">
      <c r="B27" s="14"/>
      <c r="C27" s="126"/>
      <c r="D27" s="126"/>
      <c r="E27" s="126"/>
      <c r="F27" s="126"/>
      <c r="G27" s="126"/>
      <c r="H27" s="118"/>
      <c r="I27" s="119"/>
      <c r="J27" s="120"/>
      <c r="K27" s="66"/>
      <c r="L27" s="67"/>
      <c r="M27" s="67"/>
      <c r="N27" s="66"/>
      <c r="O27" s="60" t="str">
        <f t="shared" ca="1" si="0"/>
        <v/>
      </c>
      <c r="P27" s="50" t="str">
        <f t="shared" ca="1" si="1"/>
        <v/>
      </c>
    </row>
    <row r="28" spans="1:16" x14ac:dyDescent="0.25">
      <c r="B28" s="14"/>
      <c r="C28" s="126"/>
      <c r="D28" s="126"/>
      <c r="E28" s="126"/>
      <c r="F28" s="126"/>
      <c r="G28" s="126"/>
      <c r="H28" s="118"/>
      <c r="I28" s="119"/>
      <c r="J28" s="120"/>
      <c r="K28" s="66"/>
      <c r="L28" s="67"/>
      <c r="M28" s="67"/>
      <c r="N28" s="66"/>
      <c r="O28" s="60" t="str">
        <f t="shared" ca="1" si="0"/>
        <v/>
      </c>
      <c r="P28" s="50" t="str">
        <f t="shared" ca="1" si="1"/>
        <v/>
      </c>
    </row>
    <row r="29" spans="1:16" x14ac:dyDescent="0.25">
      <c r="B29" s="14"/>
      <c r="C29" s="126"/>
      <c r="D29" s="126"/>
      <c r="E29" s="126"/>
      <c r="F29" s="126"/>
      <c r="G29" s="126"/>
      <c r="H29" s="118"/>
      <c r="I29" s="119"/>
      <c r="J29" s="120"/>
      <c r="K29" s="66"/>
      <c r="L29" s="67"/>
      <c r="M29" s="67"/>
      <c r="N29" s="66"/>
      <c r="O29" s="60" t="str">
        <f t="shared" ca="1" si="0"/>
        <v/>
      </c>
      <c r="P29" s="50" t="str">
        <f t="shared" ca="1" si="1"/>
        <v/>
      </c>
    </row>
    <row r="30" spans="1:16" x14ac:dyDescent="0.25">
      <c r="B30" s="14"/>
      <c r="C30" s="126"/>
      <c r="D30" s="126"/>
      <c r="E30" s="126"/>
      <c r="F30" s="126"/>
      <c r="G30" s="126"/>
      <c r="H30" s="118"/>
      <c r="I30" s="119"/>
      <c r="J30" s="120"/>
      <c r="K30" s="66"/>
      <c r="L30" s="67"/>
      <c r="M30" s="67"/>
      <c r="N30" s="66"/>
      <c r="O30" s="60" t="str">
        <f t="shared" ca="1" si="0"/>
        <v/>
      </c>
      <c r="P30" s="50" t="str">
        <f t="shared" ca="1" si="1"/>
        <v/>
      </c>
    </row>
    <row r="31" spans="1:16" x14ac:dyDescent="0.25">
      <c r="B31" s="14"/>
      <c r="C31" s="126"/>
      <c r="D31" s="126"/>
      <c r="E31" s="126"/>
      <c r="F31" s="126"/>
      <c r="G31" s="126"/>
      <c r="H31" s="118"/>
      <c r="I31" s="119"/>
      <c r="J31" s="120"/>
      <c r="K31" s="66"/>
      <c r="L31" s="67"/>
      <c r="M31" s="67"/>
      <c r="N31" s="66"/>
      <c r="O31" s="60" t="str">
        <f t="shared" ca="1" si="0"/>
        <v/>
      </c>
      <c r="P31" s="50" t="str">
        <f t="shared" ca="1" si="1"/>
        <v/>
      </c>
    </row>
    <row r="32" spans="1:16" x14ac:dyDescent="0.25">
      <c r="B32" s="14"/>
      <c r="C32" s="126"/>
      <c r="D32" s="126"/>
      <c r="E32" s="126"/>
      <c r="F32" s="126"/>
      <c r="G32" s="126"/>
      <c r="H32" s="118"/>
      <c r="I32" s="119"/>
      <c r="J32" s="120"/>
      <c r="K32" s="66"/>
      <c r="L32" s="67"/>
      <c r="M32" s="67"/>
      <c r="N32" s="66"/>
      <c r="O32" s="60" t="str">
        <f t="shared" ca="1" si="0"/>
        <v/>
      </c>
      <c r="P32" s="50" t="str">
        <f t="shared" ca="1" si="1"/>
        <v/>
      </c>
    </row>
    <row r="33" spans="2:16" x14ac:dyDescent="0.25">
      <c r="B33" s="14"/>
      <c r="C33" s="126"/>
      <c r="D33" s="126"/>
      <c r="E33" s="126"/>
      <c r="F33" s="126"/>
      <c r="G33" s="126"/>
      <c r="H33" s="118"/>
      <c r="I33" s="119"/>
      <c r="J33" s="120"/>
      <c r="K33" s="66"/>
      <c r="L33" s="67"/>
      <c r="M33" s="67"/>
      <c r="N33" s="66"/>
      <c r="O33" s="60" t="str">
        <f t="shared" ca="1" si="0"/>
        <v/>
      </c>
      <c r="P33" s="50" t="str">
        <f t="shared" ca="1" si="1"/>
        <v/>
      </c>
    </row>
    <row r="34" spans="2:16" x14ac:dyDescent="0.25">
      <c r="B34" s="14"/>
      <c r="C34" s="126"/>
      <c r="D34" s="126"/>
      <c r="E34" s="126"/>
      <c r="F34" s="126"/>
      <c r="G34" s="126"/>
      <c r="H34" s="118"/>
      <c r="I34" s="119"/>
      <c r="J34" s="120"/>
      <c r="K34" s="66"/>
      <c r="L34" s="67"/>
      <c r="M34" s="67"/>
      <c r="N34" s="66"/>
      <c r="O34" s="60" t="str">
        <f t="shared" ca="1" si="0"/>
        <v/>
      </c>
      <c r="P34" s="50" t="str">
        <f t="shared" ca="1" si="1"/>
        <v/>
      </c>
    </row>
    <row r="35" spans="2:16" x14ac:dyDescent="0.25">
      <c r="B35" s="14"/>
      <c r="C35" s="131"/>
      <c r="D35" s="131"/>
      <c r="E35" s="131"/>
      <c r="F35" s="131"/>
      <c r="G35" s="131"/>
      <c r="H35" s="121"/>
      <c r="I35" s="122"/>
      <c r="J35" s="123"/>
      <c r="K35" s="68"/>
      <c r="L35" s="69"/>
      <c r="M35" s="69"/>
      <c r="N35" s="68"/>
      <c r="O35" s="61" t="str">
        <f t="shared" ca="1" si="0"/>
        <v/>
      </c>
      <c r="P35" s="50" t="str">
        <f t="shared" ca="1" si="1"/>
        <v/>
      </c>
    </row>
    <row r="36" spans="2:16" ht="9.9499999999999993" customHeight="1" x14ac:dyDescent="0.2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43"/>
      <c r="O36" s="43"/>
      <c r="P36" s="44"/>
    </row>
    <row r="37" spans="2:16" ht="7.15" customHeight="1" x14ac:dyDescent="0.25"/>
  </sheetData>
  <sheetProtection algorithmName="SHA-512" hashValue="ybSqJHuUdYOZ3uUj9rTYfXKcyL0cmTgdbLhdBQXhccXdFrBMYW1olcKgVeSfCv7f+f9zq4P8/I0jw4HTFxVWPA==" saltValue="Bcr4wH6ylwQ/1TwMXAn1wQ==" spinCount="100000" sheet="1" objects="1" scenarios="1"/>
  <mergeCells count="39">
    <mergeCell ref="C35:G35"/>
    <mergeCell ref="H35:J35"/>
    <mergeCell ref="C32:G32"/>
    <mergeCell ref="H32:J32"/>
    <mergeCell ref="C33:G33"/>
    <mergeCell ref="H33:J33"/>
    <mergeCell ref="C34:G34"/>
    <mergeCell ref="H34:J34"/>
    <mergeCell ref="C29:G29"/>
    <mergeCell ref="H29:J29"/>
    <mergeCell ref="C30:G30"/>
    <mergeCell ref="H30:J30"/>
    <mergeCell ref="C31:G31"/>
    <mergeCell ref="H31:J31"/>
    <mergeCell ref="C26:G26"/>
    <mergeCell ref="H26:J26"/>
    <mergeCell ref="C27:G27"/>
    <mergeCell ref="H27:J27"/>
    <mergeCell ref="C28:G28"/>
    <mergeCell ref="H28:J28"/>
    <mergeCell ref="C23:G23"/>
    <mergeCell ref="H23:J23"/>
    <mergeCell ref="C24:G24"/>
    <mergeCell ref="H24:J24"/>
    <mergeCell ref="C25:G25"/>
    <mergeCell ref="H25:J25"/>
    <mergeCell ref="C22:G22"/>
    <mergeCell ref="H22:J22"/>
    <mergeCell ref="E6:N6"/>
    <mergeCell ref="F8:O8"/>
    <mergeCell ref="G10:O10"/>
    <mergeCell ref="H12:O12"/>
    <mergeCell ref="I14:O14"/>
    <mergeCell ref="J16:O16"/>
    <mergeCell ref="E18:O18"/>
    <mergeCell ref="C20:G20"/>
    <mergeCell ref="H20:J20"/>
    <mergeCell ref="C21:G21"/>
    <mergeCell ref="H21:J21"/>
  </mergeCells>
  <conditionalFormatting sqref="O6">
    <cfRule type="expression" dxfId="5" priority="2">
      <formula>$O$6="SOLVED"</formula>
    </cfRule>
    <cfRule type="expression" dxfId="4" priority="3">
      <formula>$O$6="CONTINUES"</formula>
    </cfRule>
    <cfRule type="expression" dxfId="3" priority="4">
      <formula>$O$6="ON HOLD"</formula>
    </cfRule>
  </conditionalFormatting>
  <conditionalFormatting sqref="N21:N35">
    <cfRule type="dataBar" priority="1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{CB188C60-331A-4812-9E60-6477AE2562D1}</x14:id>
        </ext>
      </extLst>
    </cfRule>
  </conditionalFormatting>
  <dataValidations disablePrompts="1" count="2">
    <dataValidation type="list" allowBlank="1" showInputMessage="1" showErrorMessage="1" sqref="O6" xr:uid="{AEDAE3DA-16CA-44AF-B9D0-A4D5FB8B3C6F}">
      <formula1>"SOLVED, CONTINUES, ON HOLD"</formula1>
    </dataValidation>
    <dataValidation type="list" allowBlank="1" showInputMessage="1" showErrorMessage="1" sqref="K21:K35" xr:uid="{B551D96E-39A3-40E3-939F-9EA739F0062D}">
      <formula1>"High,Medium,Low"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188C60-331A-4812-9E60-6477AE2562D1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N21:N35</xm:sqref>
        </x14:conditionalFormatting>
        <x14:conditionalFormatting xmlns:xm="http://schemas.microsoft.com/office/excel/2006/main">
          <x14:cfRule type="expression" priority="5" id="{F57F5728-6C13-48E7-9ABB-5F576FFA22D0}">
            <xm:f>AND($P8=Calc!$E$6,Calc!$E$6&lt;&gt;0)</xm:f>
            <x14:dxf>
              <fill>
                <patternFill>
                  <bgColor rgb="FF39A0FD"/>
                </patternFill>
              </fill>
            </x14:dxf>
          </x14:cfRule>
          <xm:sqref>F8 G10 H12 I14:J14 J16</xm:sqref>
        </x14:conditionalFormatting>
        <x14:conditionalFormatting xmlns:xm="http://schemas.microsoft.com/office/excel/2006/main">
          <x14:cfRule type="expression" priority="6" id="{D2671F9E-1F1C-409C-9371-D7A8FEBB9CB4}">
            <xm:f>AND($P8=Calc!$E$6,Calc!$E$6&lt;&gt;0)</xm:f>
            <x14:dxf>
              <font>
                <b val="0"/>
                <i/>
                <color theme="4" tint="-0.24994659260841701"/>
              </font>
              <fill>
                <patternFill patternType="none">
                  <bgColor auto="1"/>
                </patternFill>
              </fill>
            </x14:dxf>
          </x14:cfRule>
          <xm:sqref>C8 D10 E12 F14 G16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92A7B8D-F947-486F-B2CA-2FC70DFB9EE9}">
          <x14:formula1>
            <xm:f>Calc!$S$4:$S$14</xm:f>
          </x14:formula1>
          <xm:sqref>N21:N35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8619F-DD1E-4F35-84BB-6BAA9E624566}">
  <sheetPr codeName="Sheet6"/>
  <dimension ref="A1:AI23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9.140625" style="52"/>
    <col min="2" max="2" width="9.140625" style="33"/>
    <col min="3" max="4" width="22.85546875" style="52" customWidth="1"/>
    <col min="5" max="5" width="19.7109375" style="52" bestFit="1" customWidth="1"/>
    <col min="6" max="6" width="19.7109375" style="52" customWidth="1"/>
    <col min="7" max="7" width="22.85546875" style="52" bestFit="1" customWidth="1"/>
    <col min="8" max="8" width="45.7109375" style="52" customWidth="1"/>
    <col min="9" max="10" width="45.7109375" style="33" customWidth="1"/>
    <col min="11" max="17" width="20.7109375" style="33" customWidth="1"/>
    <col min="18" max="18" width="9.140625" style="33"/>
    <col min="19" max="19" width="18.5703125" style="33" bestFit="1" customWidth="1"/>
    <col min="20" max="20" width="9.140625" style="33"/>
    <col min="21" max="21" width="15.5703125" style="33" bestFit="1" customWidth="1"/>
    <col min="22" max="22" width="9.140625" style="33"/>
    <col min="23" max="23" width="11.140625" style="33" bestFit="1" customWidth="1"/>
    <col min="24" max="24" width="20.140625" style="33" bestFit="1" customWidth="1"/>
    <col min="25" max="25" width="15.5703125" style="33" bestFit="1" customWidth="1"/>
    <col min="26" max="26" width="9.140625" style="33"/>
    <col min="27" max="27" width="20" style="33" bestFit="1" customWidth="1"/>
    <col min="28" max="28" width="15.7109375" style="33" customWidth="1"/>
    <col min="29" max="29" width="20" style="33" bestFit="1" customWidth="1"/>
    <col min="30" max="30" width="15.7109375" style="33" customWidth="1"/>
    <col min="31" max="33" width="12.7109375" style="52" customWidth="1"/>
    <col min="34" max="16384" width="9.140625" style="52"/>
  </cols>
  <sheetData>
    <row r="1" spans="1:35" x14ac:dyDescent="0.25">
      <c r="W1" s="52"/>
      <c r="X1" s="52"/>
      <c r="Y1" s="52"/>
    </row>
    <row r="2" spans="1:35" x14ac:dyDescent="0.25">
      <c r="W2" s="53" t="s">
        <v>84</v>
      </c>
      <c r="X2" s="53" t="s">
        <v>85</v>
      </c>
      <c r="Y2" s="53" t="s">
        <v>43</v>
      </c>
    </row>
    <row r="3" spans="1:35" x14ac:dyDescent="0.25">
      <c r="B3" s="53" t="s">
        <v>25</v>
      </c>
      <c r="C3" s="53" t="s">
        <v>38</v>
      </c>
      <c r="D3" s="53" t="s">
        <v>41</v>
      </c>
      <c r="E3" s="53" t="s">
        <v>63</v>
      </c>
      <c r="F3" s="53" t="s">
        <v>34</v>
      </c>
      <c r="G3" s="53" t="s">
        <v>35</v>
      </c>
      <c r="H3" s="53" t="s">
        <v>37</v>
      </c>
      <c r="I3" s="53" t="s">
        <v>26</v>
      </c>
      <c r="J3" s="53" t="s">
        <v>36</v>
      </c>
      <c r="K3" s="53" t="s">
        <v>39</v>
      </c>
      <c r="L3" s="53" t="s">
        <v>58</v>
      </c>
      <c r="M3" s="53" t="s">
        <v>40</v>
      </c>
      <c r="N3" s="53" t="s">
        <v>32</v>
      </c>
      <c r="O3" s="53" t="s">
        <v>31</v>
      </c>
      <c r="P3" s="53" t="s">
        <v>33</v>
      </c>
      <c r="Q3" s="53" t="s">
        <v>15</v>
      </c>
      <c r="S3" s="53" t="s">
        <v>27</v>
      </c>
      <c r="U3" s="53" t="s">
        <v>82</v>
      </c>
      <c r="W3" s="90" t="s">
        <v>86</v>
      </c>
      <c r="X3" s="90" t="s">
        <v>86</v>
      </c>
      <c r="Y3" s="90" t="s">
        <v>87</v>
      </c>
    </row>
    <row r="4" spans="1:35" x14ac:dyDescent="0.25">
      <c r="B4" s="51">
        <v>1</v>
      </c>
      <c r="C4" s="51" t="s">
        <v>28</v>
      </c>
      <c r="D4" s="51" t="str">
        <f ca="1">IF($H4&lt;&gt;0,"Active","Passive")</f>
        <v>Active</v>
      </c>
      <c r="E4" s="51">
        <f ca="1">IFERROR(IF($D4="Passive","",COUNTIF(INDIRECT($C4&amp;"!$P$8:$P$16"),"&gt;0")),"")</f>
        <v>5</v>
      </c>
      <c r="F4" s="51">
        <f ca="1">IFERROR(INDEX($E$9:$G$13,MATCH($E4,$E$9:$E$13,0),2),"")</f>
        <v>9</v>
      </c>
      <c r="G4" s="51">
        <f ca="1">IFERROR(INDEX($E$9:$G$13,MATCH($E4,$E$9:$E$13,0),3),"")</f>
        <v>6</v>
      </c>
      <c r="H4" s="54" t="str">
        <f ca="1">IFERROR(INDIRECT($C4&amp;"!$E$6"),"")</f>
        <v>Our sales have dropped lately.</v>
      </c>
      <c r="I4" s="55" t="str">
        <f ca="1">IFERROR(IF($D4="Passive","",INDEX(INDIRECT($C4&amp;"!$E$8:$J$16"),$F4,$G4)),0)</f>
        <v>The company did not recruit for the marketing area.</v>
      </c>
      <c r="J4" s="55" t="str">
        <f ca="1">IF($D4="Passive","",IFERROR(INDIRECT($C4&amp;"!$E$18"),""))</f>
        <v>We need to look for and hire new people for the marketing field.</v>
      </c>
      <c r="K4" s="51">
        <f ca="1">IF($D4="Passive","",COUNTA(INDIRECT($C4&amp;"!$C$21:$C$35")))</f>
        <v>3</v>
      </c>
      <c r="L4" s="51">
        <f ca="1">IF($D4="Passive","",IFERROR(SUM(OFFSET(INDIRECT($C4&amp;"!$N$21"),0,0,$K4,1)),""))</f>
        <v>120</v>
      </c>
      <c r="M4" s="51">
        <f ca="1">IFERROR(IF($D4="Active",COUNTIF(OFFSET(INDIRECT($C4&amp;"!$O$21"),0,0,$K4,1),M$3),""),"")</f>
        <v>0</v>
      </c>
      <c r="N4" s="51">
        <f t="shared" ref="N4:P6" ca="1" si="0">IFERROR(IF($D4="Active",COUNTIF(OFFSET(INDIRECT($C4&amp;"!$O$21"),0,0,$K4,1),N$3),""),"")</f>
        <v>0</v>
      </c>
      <c r="O4" s="51">
        <f t="shared" ca="1" si="0"/>
        <v>2</v>
      </c>
      <c r="P4" s="51">
        <f t="shared" ca="1" si="0"/>
        <v>1</v>
      </c>
      <c r="Q4" s="51" t="str">
        <f ca="1">IF($D4="Passive","",IFERROR(INDIRECT($C4&amp;"!$O$6"),""))</f>
        <v>CONTINUES</v>
      </c>
      <c r="S4" s="51">
        <v>0</v>
      </c>
      <c r="U4" s="51" t="s">
        <v>44</v>
      </c>
      <c r="W4" s="51">
        <f t="shared" ref="W4:W6" ca="1" si="1">IF($D4="Active",$B4,"")</f>
        <v>1</v>
      </c>
      <c r="X4" s="51">
        <f ca="1">IFERROR(SMALL($W$4:$W$6,ROW($X4)-ROW($X$3)),"")</f>
        <v>1</v>
      </c>
      <c r="Y4" s="51" t="str">
        <f ca="1">IFERROR(INDEX($U$4:$U$6,$X4,1),"")</f>
        <v>Problem 1</v>
      </c>
    </row>
    <row r="5" spans="1:35" x14ac:dyDescent="0.25">
      <c r="B5" s="51">
        <v>2</v>
      </c>
      <c r="C5" s="51" t="s">
        <v>29</v>
      </c>
      <c r="D5" s="51" t="str">
        <f t="shared" ref="D5:D6" ca="1" si="2">IF($H5&lt;&gt;0,"Active","Passive")</f>
        <v>Active</v>
      </c>
      <c r="E5" s="51">
        <f t="shared" ref="E5:E6" ca="1" si="3">IFERROR(IF($D5="Passive","",COUNTIF(INDIRECT($C5&amp;"!$P$8:$P$16"),"&gt;0")),"")</f>
        <v>4</v>
      </c>
      <c r="F5" s="51">
        <f ca="1">IFERROR(INDEX($E$9:$G$13,MATCH($E5,$E$9:$E$13,0),2),"")</f>
        <v>7</v>
      </c>
      <c r="G5" s="51">
        <f ca="1">IFERROR(INDEX($E$9:$G$13,MATCH($E5,$E$9:$E$13,0),3),"")</f>
        <v>5</v>
      </c>
      <c r="H5" s="54" t="str">
        <f t="shared" ref="H5:H6" ca="1" si="4">IFERROR(INDIRECT($C5&amp;"!$E$6"),"")</f>
        <v>Our customer satisfaction score is low.</v>
      </c>
      <c r="I5" s="55" t="str">
        <f t="shared" ref="I5:I6" ca="1" si="5">IFERROR(IF($D5="Passive","",INDEX(INDIRECT($C5&amp;"!$E$8:$J$16"),$F5,$G5)),0)</f>
        <v>The workload of our developers is huge.</v>
      </c>
      <c r="J5" s="55" t="str">
        <f t="shared" ref="J5:J6" ca="1" si="6">IF($D5="Passive","",IFERROR(INDIRECT($C5&amp;"!$E$18"),""))</f>
        <v>The developers' business plan should be reviewed.</v>
      </c>
      <c r="K5" s="51">
        <f t="shared" ref="K5:K6" ca="1" si="7">IF($D5="Passive","",COUNTA(INDIRECT($C5&amp;"!$C$21:$C$35")))</f>
        <v>2</v>
      </c>
      <c r="L5" s="51">
        <f t="shared" ref="L5:L6" ca="1" si="8">IF($D5="Passive","",IFERROR(SUM(OFFSET(INDIRECT($C5&amp;"!$N$21"),0,0,$K5,1)),""))</f>
        <v>130</v>
      </c>
      <c r="M5" s="51">
        <f t="shared" ref="M5:M6" ca="1" si="9">IFERROR(IF($D5="Active",COUNTIF(OFFSET(INDIRECT($C5&amp;"!$O$21"),0,0,$K5,1),M$3),""),"")</f>
        <v>0</v>
      </c>
      <c r="N5" s="51">
        <f t="shared" ca="1" si="0"/>
        <v>0</v>
      </c>
      <c r="O5" s="51">
        <f t="shared" ca="1" si="0"/>
        <v>1</v>
      </c>
      <c r="P5" s="51">
        <f t="shared" ca="1" si="0"/>
        <v>1</v>
      </c>
      <c r="Q5" s="51" t="str">
        <f t="shared" ref="Q5:Q6" ca="1" si="10">IF($D5="Passive","",IFERROR(INDIRECT($C5&amp;"!$O$6"),""))</f>
        <v>ON HOLD</v>
      </c>
      <c r="S5" s="51">
        <v>10</v>
      </c>
      <c r="U5" s="51" t="s">
        <v>45</v>
      </c>
      <c r="W5" s="51">
        <f t="shared" ca="1" si="1"/>
        <v>2</v>
      </c>
      <c r="X5" s="51">
        <f t="shared" ref="X5:X6" ca="1" si="11">IFERROR(SMALL($W$4:$W$6,ROW($X5)-ROW($X$3)),"")</f>
        <v>2</v>
      </c>
      <c r="Y5" s="51" t="str">
        <f t="shared" ref="Y5:Y6" ca="1" si="12">IFERROR(INDEX($U$4:$U$6,$X5,1),"")</f>
        <v>Problem 2</v>
      </c>
      <c r="AA5" s="53" t="s">
        <v>42</v>
      </c>
      <c r="AB5" s="51">
        <f>IFERROR(MATCH(Dashboard!$K$7,$U$4:$U$6,0),"All")</f>
        <v>1</v>
      </c>
      <c r="AF5" s="33"/>
      <c r="AG5" s="33"/>
      <c r="AH5" s="33"/>
      <c r="AI5" s="33"/>
    </row>
    <row r="6" spans="1:35" x14ac:dyDescent="0.25">
      <c r="B6" s="51">
        <v>3</v>
      </c>
      <c r="C6" s="51" t="s">
        <v>30</v>
      </c>
      <c r="D6" s="51" t="str">
        <f t="shared" ca="1" si="2"/>
        <v>Passive</v>
      </c>
      <c r="E6" s="51" t="str">
        <f t="shared" ca="1" si="3"/>
        <v/>
      </c>
      <c r="F6" s="51" t="str">
        <f ca="1">IFERROR(INDEX($E$9:$G$13,MATCH($E6,$E$9:$E$13,0),2),"")</f>
        <v/>
      </c>
      <c r="G6" s="51" t="str">
        <f ca="1">IFERROR(INDEX($E$9:$G$13,MATCH($E6,$E$9:$E$13,0),3),"")</f>
        <v/>
      </c>
      <c r="H6" s="54">
        <f t="shared" ca="1" si="4"/>
        <v>0</v>
      </c>
      <c r="I6" s="55" t="str">
        <f t="shared" ca="1" si="5"/>
        <v/>
      </c>
      <c r="J6" s="55" t="str">
        <f t="shared" ca="1" si="6"/>
        <v/>
      </c>
      <c r="K6" s="51" t="str">
        <f t="shared" ca="1" si="7"/>
        <v/>
      </c>
      <c r="L6" s="51" t="str">
        <f t="shared" ca="1" si="8"/>
        <v/>
      </c>
      <c r="M6" s="51" t="str">
        <f t="shared" ca="1" si="9"/>
        <v/>
      </c>
      <c r="N6" s="51" t="str">
        <f t="shared" ca="1" si="0"/>
        <v/>
      </c>
      <c r="O6" s="51" t="str">
        <f t="shared" ca="1" si="0"/>
        <v/>
      </c>
      <c r="P6" s="51" t="str">
        <f t="shared" ca="1" si="0"/>
        <v/>
      </c>
      <c r="Q6" s="51" t="str">
        <f t="shared" ca="1" si="10"/>
        <v/>
      </c>
      <c r="S6" s="51">
        <v>20</v>
      </c>
      <c r="U6" s="51" t="s">
        <v>46</v>
      </c>
      <c r="W6" s="51" t="str">
        <f t="shared" ca="1" si="1"/>
        <v/>
      </c>
      <c r="X6" s="51" t="str">
        <f t="shared" ca="1" si="11"/>
        <v/>
      </c>
      <c r="Y6" s="51" t="str">
        <f t="shared" ca="1" si="12"/>
        <v/>
      </c>
    </row>
    <row r="7" spans="1:35" x14ac:dyDescent="0.25">
      <c r="C7" s="33"/>
      <c r="D7" s="33"/>
      <c r="E7" s="33"/>
      <c r="F7" s="33"/>
      <c r="G7" s="33"/>
      <c r="H7" s="33"/>
      <c r="S7" s="51">
        <v>30</v>
      </c>
      <c r="AA7" s="53" t="s">
        <v>47</v>
      </c>
      <c r="AB7" s="56">
        <f ca="1">IFERROR(IF($AB$5="All",SUM($L$4:$L$6)/(SUM($K$4:$K$6)*100),IF($AB$5&lt;&gt;"All",INDEX($L$4:$L$6,$AB$5,1)/(INDEX($K$4:$K$6,$AB$5,1)*100),0)),0)</f>
        <v>0.4</v>
      </c>
      <c r="AC7" s="56">
        <f ca="1">IFERROR(1-$AB$7,1)</f>
        <v>0.6</v>
      </c>
    </row>
    <row r="8" spans="1:35" x14ac:dyDescent="0.25">
      <c r="C8" s="33"/>
      <c r="D8" s="33"/>
      <c r="E8" s="92" t="s">
        <v>63</v>
      </c>
      <c r="F8" s="92" t="s">
        <v>34</v>
      </c>
      <c r="G8" s="92" t="s">
        <v>35</v>
      </c>
      <c r="H8" s="33"/>
      <c r="S8" s="51">
        <v>40</v>
      </c>
    </row>
    <row r="9" spans="1:35" x14ac:dyDescent="0.25">
      <c r="C9" s="33"/>
      <c r="D9" s="33"/>
      <c r="E9" s="90">
        <v>1</v>
      </c>
      <c r="F9" s="90">
        <v>1</v>
      </c>
      <c r="G9" s="90">
        <v>2</v>
      </c>
      <c r="H9" s="33"/>
      <c r="S9" s="51">
        <v>50</v>
      </c>
      <c r="AA9" s="53" t="s">
        <v>40</v>
      </c>
      <c r="AB9" s="53" t="s">
        <v>32</v>
      </c>
      <c r="AC9" s="53" t="s">
        <v>31</v>
      </c>
      <c r="AD9" s="53" t="s">
        <v>33</v>
      </c>
    </row>
    <row r="10" spans="1:35" x14ac:dyDescent="0.25">
      <c r="C10" s="33"/>
      <c r="D10" s="33"/>
      <c r="E10" s="90">
        <v>2</v>
      </c>
      <c r="F10" s="90">
        <v>3</v>
      </c>
      <c r="G10" s="90">
        <v>3</v>
      </c>
      <c r="H10" s="33"/>
      <c r="S10" s="51">
        <v>60</v>
      </c>
      <c r="AA10" s="51">
        <f ca="1">IFERROR(IF($AB$5="All",SUM($M$4:$M$6),INDEX($M$4:$P$6,$AB$5,1)),0)</f>
        <v>0</v>
      </c>
      <c r="AB10" s="51">
        <f ca="1">IFERROR(IF($AB$5="All",SUM($N$4:$N$6),INDEX($M$4:$P$6,$AB$5,2)),0)</f>
        <v>0</v>
      </c>
      <c r="AC10" s="51">
        <f ca="1">IFERROR(IF($AB$5="All",SUM($O$4:$O$6),INDEX($M$4:$P$6,$AB$5,3)),0)</f>
        <v>2</v>
      </c>
      <c r="AD10" s="51">
        <f ca="1">IFERROR(IF($AB$5="All",SUM($P$4:$P$6),INDEX($M$4:$P$6,$AB$5,4)),0)</f>
        <v>1</v>
      </c>
    </row>
    <row r="11" spans="1:35" x14ac:dyDescent="0.25">
      <c r="C11" s="33"/>
      <c r="D11" s="33"/>
      <c r="E11" s="90">
        <v>3</v>
      </c>
      <c r="F11" s="90">
        <v>5</v>
      </c>
      <c r="G11" s="90">
        <v>4</v>
      </c>
      <c r="H11" s="33"/>
      <c r="S11" s="51">
        <v>70</v>
      </c>
    </row>
    <row r="12" spans="1:35" x14ac:dyDescent="0.25">
      <c r="C12" s="33"/>
      <c r="D12" s="33"/>
      <c r="E12" s="90">
        <v>4</v>
      </c>
      <c r="F12" s="90">
        <v>7</v>
      </c>
      <c r="G12" s="90">
        <v>5</v>
      </c>
      <c r="H12" s="33"/>
      <c r="S12" s="51">
        <v>80</v>
      </c>
    </row>
    <row r="13" spans="1:35" x14ac:dyDescent="0.25">
      <c r="C13" s="33"/>
      <c r="D13" s="33"/>
      <c r="E13" s="90">
        <v>5</v>
      </c>
      <c r="F13" s="90">
        <v>9</v>
      </c>
      <c r="G13" s="90">
        <v>6</v>
      </c>
      <c r="H13" s="33"/>
      <c r="S13" s="51">
        <v>90</v>
      </c>
    </row>
    <row r="14" spans="1:35" x14ac:dyDescent="0.25">
      <c r="A14" s="33"/>
      <c r="C14" s="33"/>
      <c r="D14" s="33"/>
      <c r="E14" s="33"/>
      <c r="F14" s="33"/>
      <c r="G14" s="33"/>
      <c r="H14" s="33"/>
      <c r="S14" s="51">
        <v>100</v>
      </c>
    </row>
    <row r="15" spans="1:35" x14ac:dyDescent="0.25">
      <c r="A15" s="33"/>
      <c r="C15" s="33"/>
      <c r="D15" s="33"/>
      <c r="H15" s="33"/>
    </row>
    <row r="16" spans="1:35" x14ac:dyDescent="0.25">
      <c r="A16" s="33"/>
      <c r="C16" s="33"/>
      <c r="D16" s="33"/>
      <c r="H16" s="33"/>
    </row>
    <row r="17" spans="1:8" x14ac:dyDescent="0.25">
      <c r="A17" s="33"/>
      <c r="C17" s="33"/>
      <c r="D17" s="33"/>
      <c r="H17" s="33"/>
    </row>
    <row r="18" spans="1:8" x14ac:dyDescent="0.25">
      <c r="A18" s="33"/>
      <c r="C18" s="33"/>
      <c r="D18" s="33"/>
      <c r="H18" s="33"/>
    </row>
    <row r="19" spans="1:8" x14ac:dyDescent="0.25">
      <c r="A19" s="33"/>
      <c r="C19" s="33"/>
      <c r="D19" s="33"/>
      <c r="H19" s="33"/>
    </row>
    <row r="20" spans="1:8" x14ac:dyDescent="0.25">
      <c r="C20" s="33"/>
      <c r="D20" s="33"/>
      <c r="H20" s="33"/>
    </row>
    <row r="21" spans="1:8" x14ac:dyDescent="0.25">
      <c r="C21" s="33"/>
      <c r="D21" s="33"/>
      <c r="E21" s="33"/>
      <c r="F21" s="33"/>
      <c r="G21" s="33"/>
      <c r="H21" s="33"/>
    </row>
    <row r="22" spans="1:8" x14ac:dyDescent="0.25">
      <c r="C22" s="33"/>
      <c r="D22" s="33"/>
      <c r="E22" s="33"/>
      <c r="F22" s="33"/>
      <c r="G22" s="33"/>
      <c r="H22" s="33"/>
    </row>
    <row r="23" spans="1:8" x14ac:dyDescent="0.25">
      <c r="C23" s="33"/>
      <c r="D23" s="33"/>
      <c r="E23" s="33"/>
      <c r="F23" s="33"/>
      <c r="G23" s="33"/>
      <c r="H23" s="33"/>
    </row>
  </sheetData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Dashboard</vt:lpstr>
      <vt:lpstr>Problem1</vt:lpstr>
      <vt:lpstr>Problem2</vt:lpstr>
      <vt:lpstr>Problem3</vt:lpstr>
      <vt:lpstr>Calc</vt:lpstr>
      <vt:lpstr>ToU</vt:lpstr>
      <vt:lpstr>Dashboard!Print_Area</vt:lpstr>
      <vt:lpstr>Problem1!Print_Area</vt:lpstr>
      <vt:lpstr>Problem2!Print_Area</vt:lpstr>
      <vt:lpstr>Problem3!Print_Area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2022-05-27T06:49:53Z</cp:lastPrinted>
  <dcterms:created xsi:type="dcterms:W3CDTF">2018-11-13T14:01:04Z</dcterms:created>
  <dcterms:modified xsi:type="dcterms:W3CDTF">2023-02-17T08:50:24Z</dcterms:modified>
  <dc:title>5 Whys V1 Template</dc:title>
  <dc:subject>5 Whys V1</dc:subject>
  <dc:description>5 Whys V1 template by Master Productivity Kit — masterproductivitykit.com</dc:description>
  <cp:keywords>Master Productivity Kit, Excel template, Google Sheets template</cp:keywords>
  <cp:category>Business Template</cp:category>
</cp:coreProperties>
</file>