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enizKaygısızGüler\Documents\dnz\Publish\Foldering\S507_Event Budget Excel Template\"/>
    </mc:Choice>
  </mc:AlternateContent>
  <xr:revisionPtr revIDLastSave="0" documentId="8_{87F37910-2D0A-4722-9BE6-1E4E637888E8}" xr6:coauthVersionLast="47" xr6:coauthVersionMax="47" xr10:uidLastSave="{00000000-0000-0000-0000-000000000000}"/>
  <bookViews>
    <workbookView showSheetTabs="0" xWindow="-120" yWindow="-120" windowWidth="29040" windowHeight="15840" xr2:uid="{45AD137C-CD9E-4D44-B593-328F51AF339C}"/>
  </bookViews>
  <sheets>
    <sheet name="Dashboard" sheetId="3" r:id="rId1"/>
    <sheet name="Input" sheetId="1" r:id="rId2"/>
    <sheet name="Calc" sheetId="5" state="hidden" r:id="rId3"/>
  </sheets>
  <definedNames>
    <definedName name="chartactual">OFFSET(Calc!$R$26,,,Calc!$O$25)</definedName>
    <definedName name="chartcompleted">OFFSET(Calc!$U$26,,,Calc!$O$25)</definedName>
    <definedName name="chartexpected">OFFSET(Calc!$Q$26,,,Calc!$O$25)</definedName>
    <definedName name="chartinprogress">OFFSET(Calc!$T$26,,,Calc!$O$25)</definedName>
    <definedName name="chartlabels">OFFSET(Calc!$P$26,,,Calc!$O$25)</definedName>
    <definedName name="chartnotstarted">OFFSET(Calc!$S$26,,,Calc!$O$25)</definedName>
    <definedName name="list">Dashboard!$G$8</definedName>
    <definedName name="_xlnm.Print_Area" localSheetId="0">Dashboard!$B$2:$I$35</definedName>
    <definedName name="_xlnm.Print_Area" localSheetId="1">Input!$B$2:$N$76</definedName>
    <definedName name="subactchart">OFFSET(Calc!$S$19,,,Calc!$O$18)</definedName>
    <definedName name="subcatchart">OFFSET(Calc!$Q$19,,,Calc!$O$18)</definedName>
    <definedName name="subexpchart">OFFSET(Calc!$R$19,,,Calc!$O$18)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5" i="5" l="1" a="1"/>
  <c r="P35" i="5" s="1"/>
  <c r="P34" i="5" a="1"/>
  <c r="P34" i="5" s="1"/>
  <c r="P33" i="5" a="1"/>
  <c r="P33" i="5" s="1"/>
  <c r="P32" i="5" a="1"/>
  <c r="P32" i="5" s="1"/>
  <c r="P31" i="5" a="1"/>
  <c r="P31" i="5" s="1"/>
  <c r="P30" i="5" a="1"/>
  <c r="P30" i="5" s="1"/>
  <c r="P29" i="5" a="1"/>
  <c r="P29" i="5" s="1"/>
  <c r="P28" i="5" a="1"/>
  <c r="P28" i="5" s="1"/>
  <c r="P27" i="5" a="1"/>
  <c r="P27" i="5" s="1"/>
  <c r="P26" i="5" a="1"/>
  <c r="P26" i="5" s="1"/>
  <c r="P14" i="5" a="1"/>
  <c r="P14" i="5" s="1"/>
  <c r="P13" i="5" a="1"/>
  <c r="P13" i="5" s="1"/>
  <c r="P12" i="5" a="1"/>
  <c r="P12" i="5" s="1"/>
  <c r="P11" i="5" a="1"/>
  <c r="P11" i="5" s="1"/>
  <c r="P10" i="5" a="1"/>
  <c r="P10" i="5" s="1"/>
  <c r="P9" i="5" a="1"/>
  <c r="P9" i="5" s="1"/>
  <c r="P8" i="5" a="1"/>
  <c r="P8" i="5" s="1"/>
  <c r="P7" i="5" a="1"/>
  <c r="P7" i="5" s="1"/>
  <c r="P6" i="5" a="1"/>
  <c r="P6" i="5" s="1"/>
  <c r="P5" i="5" a="1"/>
  <c r="P5" i="5" s="1"/>
  <c r="O18" i="5" l="1"/>
  <c r="K73" i="1" l="1"/>
  <c r="J73" i="1"/>
  <c r="E73" i="1"/>
  <c r="D73" i="1"/>
  <c r="K60" i="1"/>
  <c r="J60" i="1"/>
  <c r="E60" i="1"/>
  <c r="D60" i="1"/>
  <c r="K47" i="1"/>
  <c r="J47" i="1"/>
  <c r="E47" i="1"/>
  <c r="D47" i="1"/>
  <c r="K34" i="1"/>
  <c r="J34" i="1"/>
  <c r="E34" i="1"/>
  <c r="D34" i="1"/>
  <c r="K21" i="1"/>
  <c r="J21" i="1"/>
  <c r="E21" i="1"/>
  <c r="D21" i="1"/>
  <c r="M73" i="1"/>
  <c r="G73" i="1"/>
  <c r="M60" i="1"/>
  <c r="G60" i="1"/>
  <c r="M47" i="1"/>
  <c r="G47" i="1"/>
  <c r="M34" i="1"/>
  <c r="G34" i="1"/>
  <c r="M21" i="1"/>
  <c r="G21" i="1"/>
  <c r="P18" i="5" l="1"/>
  <c r="G54" i="5"/>
  <c r="F54" i="5"/>
  <c r="E54" i="5"/>
  <c r="D54" i="5"/>
  <c r="C54" i="5"/>
  <c r="B54" i="5" s="1"/>
  <c r="G53" i="5"/>
  <c r="F53" i="5"/>
  <c r="E53" i="5"/>
  <c r="D53" i="5"/>
  <c r="C53" i="5"/>
  <c r="B53" i="5" s="1"/>
  <c r="G52" i="5"/>
  <c r="F52" i="5"/>
  <c r="E52" i="5"/>
  <c r="D52" i="5"/>
  <c r="C52" i="5"/>
  <c r="B52" i="5" s="1"/>
  <c r="G51" i="5"/>
  <c r="F51" i="5"/>
  <c r="E51" i="5"/>
  <c r="D51" i="5"/>
  <c r="C51" i="5"/>
  <c r="B51" i="5" s="1"/>
  <c r="G50" i="5"/>
  <c r="F50" i="5"/>
  <c r="E50" i="5"/>
  <c r="D50" i="5"/>
  <c r="C50" i="5"/>
  <c r="B50" i="5" s="1"/>
  <c r="G49" i="5"/>
  <c r="F49" i="5"/>
  <c r="E49" i="5"/>
  <c r="D49" i="5"/>
  <c r="C49" i="5"/>
  <c r="B49" i="5" s="1"/>
  <c r="G48" i="5"/>
  <c r="F48" i="5"/>
  <c r="E48" i="5"/>
  <c r="D48" i="5"/>
  <c r="C48" i="5"/>
  <c r="B48" i="5" s="1"/>
  <c r="G47" i="5"/>
  <c r="F47" i="5"/>
  <c r="E47" i="5"/>
  <c r="D47" i="5"/>
  <c r="C47" i="5"/>
  <c r="B47" i="5" s="1"/>
  <c r="G46" i="5"/>
  <c r="F46" i="5"/>
  <c r="E46" i="5"/>
  <c r="D46" i="5"/>
  <c r="C46" i="5"/>
  <c r="B46" i="5" s="1"/>
  <c r="G45" i="5"/>
  <c r="F45" i="5"/>
  <c r="E45" i="5"/>
  <c r="D45" i="5"/>
  <c r="C45" i="5"/>
  <c r="B45" i="5" s="1"/>
  <c r="G44" i="5"/>
  <c r="F44" i="5"/>
  <c r="E44" i="5"/>
  <c r="D44" i="5"/>
  <c r="C44" i="5"/>
  <c r="B44" i="5" s="1"/>
  <c r="G43" i="5"/>
  <c r="F43" i="5"/>
  <c r="E43" i="5"/>
  <c r="D43" i="5"/>
  <c r="C43" i="5"/>
  <c r="B43" i="5" s="1"/>
  <c r="G42" i="5"/>
  <c r="F42" i="5"/>
  <c r="E42" i="5"/>
  <c r="D42" i="5"/>
  <c r="C42" i="5"/>
  <c r="B42" i="5" s="1"/>
  <c r="G41" i="5"/>
  <c r="F41" i="5"/>
  <c r="E41" i="5"/>
  <c r="D41" i="5"/>
  <c r="C41" i="5"/>
  <c r="B41" i="5" s="1"/>
  <c r="G40" i="5"/>
  <c r="F40" i="5"/>
  <c r="E40" i="5"/>
  <c r="D40" i="5"/>
  <c r="C40" i="5"/>
  <c r="B40" i="5" s="1"/>
  <c r="G39" i="5"/>
  <c r="F39" i="5"/>
  <c r="E39" i="5"/>
  <c r="D39" i="5"/>
  <c r="C39" i="5"/>
  <c r="B39" i="5" s="1"/>
  <c r="G38" i="5"/>
  <c r="F38" i="5"/>
  <c r="E38" i="5"/>
  <c r="D38" i="5"/>
  <c r="C38" i="5"/>
  <c r="B38" i="5" s="1"/>
  <c r="G37" i="5"/>
  <c r="F37" i="5"/>
  <c r="E37" i="5"/>
  <c r="D37" i="5"/>
  <c r="C37" i="5"/>
  <c r="B37" i="5" s="1"/>
  <c r="G36" i="5"/>
  <c r="F36" i="5"/>
  <c r="E36" i="5"/>
  <c r="D36" i="5"/>
  <c r="C36" i="5"/>
  <c r="B36" i="5" s="1"/>
  <c r="G35" i="5"/>
  <c r="F35" i="5"/>
  <c r="E35" i="5"/>
  <c r="D35" i="5"/>
  <c r="C35" i="5"/>
  <c r="B35" i="5" s="1"/>
  <c r="G34" i="5"/>
  <c r="F34" i="5"/>
  <c r="E34" i="5"/>
  <c r="D34" i="5"/>
  <c r="C34" i="5"/>
  <c r="B34" i="5" s="1"/>
  <c r="G33" i="5"/>
  <c r="F33" i="5"/>
  <c r="E33" i="5"/>
  <c r="D33" i="5"/>
  <c r="C33" i="5"/>
  <c r="B33" i="5" s="1"/>
  <c r="G32" i="5"/>
  <c r="F32" i="5"/>
  <c r="E32" i="5"/>
  <c r="D32" i="5"/>
  <c r="C32" i="5"/>
  <c r="B32" i="5" s="1"/>
  <c r="G31" i="5"/>
  <c r="F31" i="5"/>
  <c r="E31" i="5"/>
  <c r="D31" i="5"/>
  <c r="C31" i="5"/>
  <c r="B31" i="5" s="1"/>
  <c r="G30" i="5"/>
  <c r="F30" i="5"/>
  <c r="E30" i="5"/>
  <c r="D30" i="5"/>
  <c r="C30" i="5"/>
  <c r="B30" i="5" s="1"/>
  <c r="G29" i="5"/>
  <c r="F29" i="5"/>
  <c r="E29" i="5"/>
  <c r="D29" i="5"/>
  <c r="C29" i="5"/>
  <c r="B29" i="5" s="1"/>
  <c r="G28" i="5"/>
  <c r="F28" i="5"/>
  <c r="E28" i="5"/>
  <c r="D28" i="5"/>
  <c r="C28" i="5"/>
  <c r="B28" i="5" s="1"/>
  <c r="G27" i="5"/>
  <c r="F27" i="5"/>
  <c r="E27" i="5"/>
  <c r="D27" i="5"/>
  <c r="C27" i="5"/>
  <c r="B27" i="5" s="1"/>
  <c r="G26" i="5"/>
  <c r="F26" i="5"/>
  <c r="E26" i="5"/>
  <c r="D26" i="5"/>
  <c r="C26" i="5"/>
  <c r="B26" i="5" s="1"/>
  <c r="G25" i="5"/>
  <c r="F25" i="5"/>
  <c r="E25" i="5"/>
  <c r="D25" i="5"/>
  <c r="C25" i="5"/>
  <c r="B25" i="5" s="1"/>
  <c r="G24" i="5"/>
  <c r="F24" i="5"/>
  <c r="E24" i="5"/>
  <c r="D24" i="5"/>
  <c r="C24" i="5"/>
  <c r="B24" i="5" s="1"/>
  <c r="G23" i="5"/>
  <c r="F23" i="5"/>
  <c r="E23" i="5"/>
  <c r="D23" i="5"/>
  <c r="C23" i="5"/>
  <c r="B23" i="5" s="1"/>
  <c r="G22" i="5"/>
  <c r="F22" i="5"/>
  <c r="E22" i="5"/>
  <c r="D22" i="5"/>
  <c r="C22" i="5"/>
  <c r="B22" i="5" s="1"/>
  <c r="G21" i="5"/>
  <c r="F21" i="5"/>
  <c r="E21" i="5"/>
  <c r="D21" i="5"/>
  <c r="C21" i="5"/>
  <c r="B21" i="5" s="1"/>
  <c r="G20" i="5"/>
  <c r="F20" i="5"/>
  <c r="E20" i="5"/>
  <c r="D20" i="5"/>
  <c r="C20" i="5"/>
  <c r="B20" i="5" s="1"/>
  <c r="G19" i="5"/>
  <c r="F19" i="5"/>
  <c r="E19" i="5"/>
  <c r="D19" i="5"/>
  <c r="C19" i="5"/>
  <c r="B19" i="5" s="1"/>
  <c r="G18" i="5"/>
  <c r="F18" i="5"/>
  <c r="E18" i="5"/>
  <c r="D18" i="5"/>
  <c r="C18" i="5"/>
  <c r="B18" i="5" s="1"/>
  <c r="G17" i="5"/>
  <c r="F17" i="5"/>
  <c r="E17" i="5"/>
  <c r="D17" i="5"/>
  <c r="C17" i="5"/>
  <c r="B17" i="5" s="1"/>
  <c r="G16" i="5"/>
  <c r="F16" i="5"/>
  <c r="E16" i="5"/>
  <c r="D16" i="5"/>
  <c r="C16" i="5"/>
  <c r="B16" i="5" s="1"/>
  <c r="G15" i="5"/>
  <c r="F15" i="5"/>
  <c r="E15" i="5"/>
  <c r="D15" i="5"/>
  <c r="C15" i="5"/>
  <c r="B15" i="5" s="1"/>
  <c r="G14" i="5"/>
  <c r="F14" i="5"/>
  <c r="E14" i="5"/>
  <c r="D14" i="5"/>
  <c r="C14" i="5"/>
  <c r="B14" i="5" s="1"/>
  <c r="G13" i="5"/>
  <c r="F13" i="5"/>
  <c r="E13" i="5"/>
  <c r="D13" i="5"/>
  <c r="C13" i="5"/>
  <c r="B13" i="5" s="1"/>
  <c r="G12" i="5"/>
  <c r="F12" i="5"/>
  <c r="E12" i="5"/>
  <c r="D12" i="5"/>
  <c r="C12" i="5"/>
  <c r="B12" i="5" s="1"/>
  <c r="G11" i="5"/>
  <c r="F11" i="5"/>
  <c r="E11" i="5"/>
  <c r="D11" i="5"/>
  <c r="C11" i="5"/>
  <c r="B11" i="5" s="1"/>
  <c r="G10" i="5"/>
  <c r="F10" i="5"/>
  <c r="E10" i="5"/>
  <c r="D10" i="5"/>
  <c r="C10" i="5"/>
  <c r="B10" i="5" s="1"/>
  <c r="G9" i="5"/>
  <c r="F9" i="5"/>
  <c r="E9" i="5"/>
  <c r="D9" i="5"/>
  <c r="C9" i="5"/>
  <c r="B9" i="5" s="1"/>
  <c r="G8" i="5"/>
  <c r="F8" i="5"/>
  <c r="E8" i="5"/>
  <c r="D8" i="5"/>
  <c r="C8" i="5"/>
  <c r="B8" i="5" s="1"/>
  <c r="G7" i="5"/>
  <c r="F7" i="5"/>
  <c r="E7" i="5"/>
  <c r="D7" i="5"/>
  <c r="C7" i="5"/>
  <c r="B7" i="5" s="1"/>
  <c r="G6" i="5"/>
  <c r="F6" i="5"/>
  <c r="E6" i="5"/>
  <c r="D6" i="5"/>
  <c r="C6" i="5"/>
  <c r="B6" i="5" s="1"/>
  <c r="G5" i="5"/>
  <c r="F5" i="5"/>
  <c r="E5" i="5"/>
  <c r="D5" i="5"/>
  <c r="C5" i="5"/>
  <c r="B5" i="5" s="1"/>
  <c r="T7" i="5" l="1"/>
  <c r="T6" i="5"/>
  <c r="J20" i="5"/>
  <c r="J12" i="5"/>
  <c r="J6" i="5"/>
  <c r="J7" i="5"/>
  <c r="H23" i="5"/>
  <c r="H39" i="5"/>
  <c r="H47" i="5"/>
  <c r="H12" i="5"/>
  <c r="H9" i="5"/>
  <c r="H31" i="5"/>
  <c r="H22" i="5"/>
  <c r="H11" i="5"/>
  <c r="H19" i="5"/>
  <c r="H16" i="5"/>
  <c r="H7" i="5"/>
  <c r="H14" i="5"/>
  <c r="H27" i="5"/>
  <c r="H6" i="5"/>
  <c r="H8" i="5"/>
  <c r="H38" i="5"/>
  <c r="H46" i="5"/>
  <c r="H24" i="5"/>
  <c r="H32" i="5"/>
  <c r="H54" i="5"/>
  <c r="H43" i="5"/>
  <c r="H51" i="5"/>
  <c r="H48" i="5"/>
  <c r="H21" i="5"/>
  <c r="H13" i="5"/>
  <c r="H40" i="5"/>
  <c r="H29" i="5"/>
  <c r="H37" i="5"/>
  <c r="H45" i="5"/>
  <c r="H53" i="5"/>
  <c r="H10" i="5"/>
  <c r="H18" i="5"/>
  <c r="H26" i="5"/>
  <c r="H34" i="5"/>
  <c r="H42" i="5"/>
  <c r="R14" i="5"/>
  <c r="H50" i="5"/>
  <c r="H15" i="5"/>
  <c r="H20" i="5"/>
  <c r="H28" i="5"/>
  <c r="H36" i="5"/>
  <c r="H44" i="5"/>
  <c r="H52" i="5"/>
  <c r="S11" i="5"/>
  <c r="H35" i="5"/>
  <c r="H17" i="5"/>
  <c r="H25" i="5"/>
  <c r="H33" i="5"/>
  <c r="H41" i="5"/>
  <c r="H49" i="5"/>
  <c r="S10" i="5"/>
  <c r="H30" i="5"/>
  <c r="J28" i="5"/>
  <c r="J36" i="5"/>
  <c r="J44" i="5"/>
  <c r="J52" i="5"/>
  <c r="J9" i="5"/>
  <c r="J17" i="5"/>
  <c r="J25" i="5"/>
  <c r="J33" i="5"/>
  <c r="J41" i="5"/>
  <c r="J49" i="5"/>
  <c r="J46" i="5"/>
  <c r="J11" i="5"/>
  <c r="J19" i="5"/>
  <c r="J27" i="5"/>
  <c r="J35" i="5"/>
  <c r="J43" i="5"/>
  <c r="J51" i="5"/>
  <c r="J14" i="5"/>
  <c r="J38" i="5"/>
  <c r="J8" i="5"/>
  <c r="J16" i="5"/>
  <c r="J24" i="5"/>
  <c r="J32" i="5"/>
  <c r="J40" i="5"/>
  <c r="J48" i="5"/>
  <c r="J30" i="5"/>
  <c r="J54" i="5"/>
  <c r="J13" i="5"/>
  <c r="J21" i="5"/>
  <c r="J29" i="5"/>
  <c r="J37" i="5"/>
  <c r="J45" i="5"/>
  <c r="J53" i="5"/>
  <c r="J22" i="5"/>
  <c r="J10" i="5"/>
  <c r="J18" i="5"/>
  <c r="J26" i="5"/>
  <c r="J34" i="5"/>
  <c r="J42" i="5"/>
  <c r="J50" i="5"/>
  <c r="J15" i="5"/>
  <c r="J23" i="5"/>
  <c r="J31" i="5"/>
  <c r="J39" i="5"/>
  <c r="J47" i="5"/>
  <c r="L7" i="1"/>
  <c r="G3" i="5"/>
  <c r="K7" i="1" s="1"/>
  <c r="M7" i="1"/>
  <c r="H5" i="5"/>
  <c r="S13" i="5"/>
  <c r="T11" i="5"/>
  <c r="T8" i="5"/>
  <c r="S8" i="5"/>
  <c r="T12" i="5"/>
  <c r="S12" i="5"/>
  <c r="S14" i="5"/>
  <c r="T13" i="5"/>
  <c r="S9" i="5"/>
  <c r="T9" i="5"/>
  <c r="R8" i="5"/>
  <c r="R6" i="5"/>
  <c r="S6" i="5"/>
  <c r="U9" i="5"/>
  <c r="U12" i="5"/>
  <c r="U6" i="5"/>
  <c r="U8" i="5"/>
  <c r="U10" i="5"/>
  <c r="Q6" i="5"/>
  <c r="R10" i="5"/>
  <c r="Q8" i="5"/>
  <c r="T5" i="5"/>
  <c r="Q10" i="5"/>
  <c r="Q12" i="5"/>
  <c r="U7" i="5"/>
  <c r="R9" i="5"/>
  <c r="U11" i="5"/>
  <c r="U13" i="5"/>
  <c r="Q5" i="5"/>
  <c r="Q13" i="5"/>
  <c r="R11" i="5"/>
  <c r="Q14" i="5"/>
  <c r="R12" i="5"/>
  <c r="Q7" i="5"/>
  <c r="R13" i="5"/>
  <c r="U14" i="5"/>
  <c r="Q9" i="5"/>
  <c r="J5" i="5"/>
  <c r="U5" i="5" l="1"/>
  <c r="R5" i="5"/>
  <c r="S5" i="5"/>
  <c r="U26" i="5"/>
  <c r="T26" i="5"/>
  <c r="S26" i="5"/>
  <c r="R26" i="5"/>
  <c r="Q26" i="5"/>
  <c r="R7" i="5"/>
  <c r="S7" i="5"/>
  <c r="Q11" i="5"/>
  <c r="T14" i="5"/>
  <c r="T10" i="5"/>
  <c r="R23" i="5" a="1"/>
  <c r="R23" i="5" s="1"/>
  <c r="Q23" i="5" a="1"/>
  <c r="Q23" i="5" s="1"/>
  <c r="S23" i="5" a="1"/>
  <c r="S23" i="5" s="1"/>
  <c r="K6" i="5" a="1"/>
  <c r="K6" i="5" s="1"/>
  <c r="K20" i="5" a="1"/>
  <c r="K20" i="5" s="1"/>
  <c r="K26" i="5" a="1"/>
  <c r="K26" i="5" s="1"/>
  <c r="K34" i="5" a="1"/>
  <c r="K34" i="5" s="1"/>
  <c r="K41" i="5" a="1"/>
  <c r="K41" i="5" s="1"/>
  <c r="K48" i="5" a="1"/>
  <c r="K48" i="5" s="1"/>
  <c r="K47" i="5" a="1"/>
  <c r="K47" i="5" s="1"/>
  <c r="K7" i="5" a="1"/>
  <c r="K7" i="5" s="1"/>
  <c r="K13" i="5" a="1"/>
  <c r="K13" i="5" s="1"/>
  <c r="K27" i="5" a="1"/>
  <c r="K27" i="5" s="1"/>
  <c r="K35" i="5" a="1"/>
  <c r="K35" i="5" s="1"/>
  <c r="K49" i="5" a="1"/>
  <c r="K49" i="5" s="1"/>
  <c r="K5" i="5" a="1"/>
  <c r="K5" i="5" s="1"/>
  <c r="K33" i="5" a="1"/>
  <c r="K33" i="5" s="1"/>
  <c r="K8" i="5" a="1"/>
  <c r="K8" i="5" s="1"/>
  <c r="K14" i="5" a="1"/>
  <c r="K14" i="5" s="1"/>
  <c r="K21" i="5" a="1"/>
  <c r="K21" i="5" s="1"/>
  <c r="K28" i="5" a="1"/>
  <c r="K28" i="5" s="1"/>
  <c r="K36" i="5" a="1"/>
  <c r="K36" i="5" s="1"/>
  <c r="K42" i="5" a="1"/>
  <c r="K42" i="5" s="1"/>
  <c r="K50" i="5" a="1"/>
  <c r="K50" i="5" s="1"/>
  <c r="K40" i="5" a="1"/>
  <c r="K40" i="5" s="1"/>
  <c r="K9" i="5" a="1"/>
  <c r="K9" i="5" s="1"/>
  <c r="K15" i="5" a="1"/>
  <c r="K15" i="5" s="1"/>
  <c r="K22" i="5" a="1"/>
  <c r="K22" i="5" s="1"/>
  <c r="K29" i="5" a="1"/>
  <c r="K29" i="5" s="1"/>
  <c r="K43" i="5" a="1"/>
  <c r="K43" i="5" s="1"/>
  <c r="K51" i="5" a="1"/>
  <c r="K51" i="5" s="1"/>
  <c r="K54" i="5" a="1"/>
  <c r="K54" i="5" s="1"/>
  <c r="K16" i="5" a="1"/>
  <c r="K16" i="5" s="1"/>
  <c r="K23" i="5" a="1"/>
  <c r="K23" i="5" s="1"/>
  <c r="K30" i="5" a="1"/>
  <c r="K30" i="5" s="1"/>
  <c r="K37" i="5" a="1"/>
  <c r="K37" i="5" s="1"/>
  <c r="K44" i="5" a="1"/>
  <c r="K44" i="5" s="1"/>
  <c r="K52" i="5" a="1"/>
  <c r="K52" i="5" s="1"/>
  <c r="K10" i="5" a="1"/>
  <c r="K10" i="5" s="1"/>
  <c r="K17" i="5" a="1"/>
  <c r="K17" i="5" s="1"/>
  <c r="K24" i="5" a="1"/>
  <c r="K24" i="5" s="1"/>
  <c r="K31" i="5" a="1"/>
  <c r="K31" i="5" s="1"/>
  <c r="K38" i="5" a="1"/>
  <c r="K38" i="5" s="1"/>
  <c r="K45" i="5" a="1"/>
  <c r="K45" i="5" s="1"/>
  <c r="K19" i="5" a="1"/>
  <c r="K19" i="5" s="1"/>
  <c r="K11" i="5" a="1"/>
  <c r="K11" i="5" s="1"/>
  <c r="K18" i="5" a="1"/>
  <c r="K18" i="5" s="1"/>
  <c r="K25" i="5" a="1"/>
  <c r="K25" i="5" s="1"/>
  <c r="K32" i="5" a="1"/>
  <c r="K32" i="5" s="1"/>
  <c r="K39" i="5" a="1"/>
  <c r="K39" i="5" s="1"/>
  <c r="K46" i="5" a="1"/>
  <c r="K46" i="5" s="1"/>
  <c r="K53" i="5" a="1"/>
  <c r="K53" i="5" s="1"/>
  <c r="K12" i="5" a="1"/>
  <c r="K12" i="5" s="1"/>
  <c r="S20" i="5" a="1"/>
  <c r="S20" i="5" s="1"/>
  <c r="R22" i="5" a="1"/>
  <c r="R22" i="5" s="1"/>
  <c r="R21" i="5" a="1"/>
  <c r="R21" i="5" s="1"/>
  <c r="S21" i="5" a="1"/>
  <c r="S21" i="5" s="1"/>
  <c r="R19" i="5" a="1"/>
  <c r="R19" i="5" s="1"/>
  <c r="S22" i="5" a="1"/>
  <c r="S22" i="5" s="1"/>
  <c r="Q20" i="5" a="1"/>
  <c r="Q20" i="5" s="1"/>
  <c r="Q21" i="5" a="1"/>
  <c r="Q21" i="5" s="1"/>
  <c r="Q19" i="5" a="1"/>
  <c r="Q19" i="5" s="1"/>
  <c r="Q22" i="5" a="1"/>
  <c r="Q22" i="5" s="1"/>
  <c r="S19" i="5" a="1"/>
  <c r="S19" i="5" s="1"/>
  <c r="R20" i="5" a="1"/>
  <c r="R20" i="5" s="1"/>
  <c r="J3" i="5"/>
  <c r="U27" i="5" l="1"/>
  <c r="Q27" i="5"/>
  <c r="R27" i="5"/>
  <c r="S27" i="5"/>
  <c r="T27" i="5"/>
  <c r="N44" i="5"/>
  <c r="M44" i="5"/>
  <c r="L44" i="5"/>
  <c r="L18" i="5"/>
  <c r="N18" i="5"/>
  <c r="M18" i="5"/>
  <c r="M19" i="5"/>
  <c r="N19" i="5"/>
  <c r="L19" i="5"/>
  <c r="L46" i="5"/>
  <c r="N46" i="5"/>
  <c r="M46" i="5"/>
  <c r="L6" i="5"/>
  <c r="M6" i="5"/>
  <c r="N6" i="5"/>
  <c r="N29" i="5"/>
  <c r="M29" i="5"/>
  <c r="L29" i="5"/>
  <c r="N24" i="5"/>
  <c r="M24" i="5"/>
  <c r="L24" i="5"/>
  <c r="L26" i="5"/>
  <c r="N26" i="5"/>
  <c r="M26" i="5"/>
  <c r="N52" i="5"/>
  <c r="M52" i="5"/>
  <c r="L52" i="5"/>
  <c r="L14" i="5"/>
  <c r="M14" i="5"/>
  <c r="N14" i="5"/>
  <c r="N15" i="5"/>
  <c r="M15" i="5"/>
  <c r="L15" i="5"/>
  <c r="M7" i="5"/>
  <c r="N7" i="5"/>
  <c r="L7" i="5"/>
  <c r="M11" i="5"/>
  <c r="L11" i="5"/>
  <c r="N11" i="5"/>
  <c r="N49" i="5"/>
  <c r="M49" i="5"/>
  <c r="L49" i="5"/>
  <c r="N12" i="5"/>
  <c r="M12" i="5"/>
  <c r="L12" i="5"/>
  <c r="N16" i="5"/>
  <c r="M16" i="5"/>
  <c r="L16" i="5"/>
  <c r="L9" i="5"/>
  <c r="N9" i="5"/>
  <c r="M9" i="5"/>
  <c r="L17" i="5"/>
  <c r="N17" i="5"/>
  <c r="M17" i="5"/>
  <c r="M27" i="5"/>
  <c r="N27" i="5"/>
  <c r="L27" i="5"/>
  <c r="N48" i="5"/>
  <c r="M48" i="5"/>
  <c r="L48" i="5"/>
  <c r="L22" i="5"/>
  <c r="M22" i="5"/>
  <c r="N22" i="5"/>
  <c r="N23" i="5"/>
  <c r="M23" i="5"/>
  <c r="L23" i="5"/>
  <c r="N50" i="5"/>
  <c r="M50" i="5"/>
  <c r="L50" i="5"/>
  <c r="L25" i="5"/>
  <c r="N25" i="5"/>
  <c r="M25" i="5"/>
  <c r="M51" i="5"/>
  <c r="L51" i="5"/>
  <c r="N51" i="5"/>
  <c r="N13" i="5"/>
  <c r="M13" i="5"/>
  <c r="L13" i="5"/>
  <c r="L34" i="5"/>
  <c r="N34" i="5"/>
  <c r="M34" i="5"/>
  <c r="N8" i="5"/>
  <c r="M8" i="5"/>
  <c r="L8" i="5"/>
  <c r="M39" i="5"/>
  <c r="N39" i="5"/>
  <c r="L39" i="5"/>
  <c r="N28" i="5"/>
  <c r="M28" i="5"/>
  <c r="L28" i="5"/>
  <c r="N5" i="5"/>
  <c r="M5" i="5"/>
  <c r="L5" i="5"/>
  <c r="N41" i="5"/>
  <c r="M41" i="5"/>
  <c r="L41" i="5"/>
  <c r="L30" i="5"/>
  <c r="M30" i="5"/>
  <c r="N30" i="5"/>
  <c r="N31" i="5"/>
  <c r="M31" i="5"/>
  <c r="L31" i="5"/>
  <c r="N20" i="5"/>
  <c r="M20" i="5"/>
  <c r="L20" i="5"/>
  <c r="N40" i="5"/>
  <c r="M40" i="5"/>
  <c r="L40" i="5"/>
  <c r="N10" i="5"/>
  <c r="M10" i="5"/>
  <c r="L10" i="5"/>
  <c r="M35" i="5"/>
  <c r="L35" i="5"/>
  <c r="N35" i="5"/>
  <c r="N37" i="5"/>
  <c r="M37" i="5"/>
  <c r="L37" i="5"/>
  <c r="N32" i="5"/>
  <c r="M32" i="5"/>
  <c r="L32" i="5"/>
  <c r="N21" i="5"/>
  <c r="M21" i="5"/>
  <c r="L21" i="5"/>
  <c r="L42" i="5"/>
  <c r="N42" i="5"/>
  <c r="M42" i="5"/>
  <c r="M43" i="5"/>
  <c r="L43" i="5"/>
  <c r="N43" i="5"/>
  <c r="N45" i="5"/>
  <c r="M45" i="5"/>
  <c r="L45" i="5"/>
  <c r="M47" i="5"/>
  <c r="N47" i="5"/>
  <c r="L47" i="5"/>
  <c r="L54" i="5"/>
  <c r="N54" i="5"/>
  <c r="M54" i="5"/>
  <c r="N36" i="5"/>
  <c r="M36" i="5"/>
  <c r="L36" i="5"/>
  <c r="L38" i="5"/>
  <c r="N38" i="5"/>
  <c r="M38" i="5"/>
  <c r="L33" i="5"/>
  <c r="N33" i="5"/>
  <c r="M33" i="5"/>
  <c r="N53" i="5"/>
  <c r="M53" i="5"/>
  <c r="L53" i="5"/>
  <c r="Q28" i="5" l="1"/>
  <c r="R28" i="5"/>
  <c r="S28" i="5"/>
  <c r="T28" i="5"/>
  <c r="U28" i="5"/>
  <c r="Q30" i="5" l="1"/>
  <c r="R30" i="5"/>
  <c r="S30" i="5"/>
  <c r="T30" i="5"/>
  <c r="U30" i="5"/>
  <c r="S29" i="5"/>
  <c r="T29" i="5"/>
  <c r="U29" i="5"/>
  <c r="Q29" i="5"/>
  <c r="R29" i="5"/>
  <c r="Q31" i="5" l="1"/>
  <c r="R31" i="5"/>
  <c r="S31" i="5"/>
  <c r="U31" i="5"/>
  <c r="T31" i="5"/>
  <c r="T32" i="5" l="1"/>
  <c r="U32" i="5"/>
  <c r="Q32" i="5"/>
  <c r="R32" i="5"/>
  <c r="S32" i="5"/>
  <c r="Q33" i="5" l="1"/>
  <c r="R33" i="5"/>
  <c r="S33" i="5"/>
  <c r="T33" i="5"/>
  <c r="U33" i="5"/>
  <c r="R34" i="5" l="1"/>
  <c r="S34" i="5"/>
  <c r="T34" i="5"/>
  <c r="U34" i="5"/>
  <c r="Q34" i="5"/>
  <c r="O25" i="5"/>
  <c r="U35" i="5" l="1"/>
  <c r="Q35" i="5"/>
  <c r="R35" i="5"/>
  <c r="S35" i="5"/>
  <c r="T35" i="5"/>
</calcChain>
</file>

<file path=xl/sharedStrings.xml><?xml version="1.0" encoding="utf-8"?>
<sst xmlns="http://schemas.openxmlformats.org/spreadsheetml/2006/main" count="229" uniqueCount="83">
  <si>
    <t>Venue</t>
  </si>
  <si>
    <t>Expected Expense</t>
  </si>
  <si>
    <t>Actual Expense</t>
  </si>
  <si>
    <t>Status</t>
  </si>
  <si>
    <t>Responsible</t>
  </si>
  <si>
    <t>Venue Rental</t>
  </si>
  <si>
    <t>Completed</t>
  </si>
  <si>
    <t>John</t>
  </si>
  <si>
    <t>Insurance</t>
  </si>
  <si>
    <t>Sarah</t>
  </si>
  <si>
    <t>Utilities</t>
  </si>
  <si>
    <t>James</t>
  </si>
  <si>
    <t>Security</t>
  </si>
  <si>
    <t>Emma</t>
  </si>
  <si>
    <t>Food</t>
  </si>
  <si>
    <t>Beverage</t>
  </si>
  <si>
    <t>Bar Services</t>
  </si>
  <si>
    <t>Staffing</t>
  </si>
  <si>
    <t>Equipment Rental</t>
  </si>
  <si>
    <t>Catering</t>
  </si>
  <si>
    <t>Performers</t>
  </si>
  <si>
    <t>Sound System</t>
  </si>
  <si>
    <t>Lighting</t>
  </si>
  <si>
    <t>Stage Setup</t>
  </si>
  <si>
    <t>Entertainment</t>
  </si>
  <si>
    <t>Floral Arrangements</t>
  </si>
  <si>
    <t>Table Centerpieces</t>
  </si>
  <si>
    <t>Linens</t>
  </si>
  <si>
    <t>Decoration</t>
  </si>
  <si>
    <t>Technician Services</t>
  </si>
  <si>
    <t>Projection</t>
  </si>
  <si>
    <t>Printing</t>
  </si>
  <si>
    <t>Advertising</t>
  </si>
  <si>
    <t>Graphic Design</t>
  </si>
  <si>
    <t>Promotional Items</t>
  </si>
  <si>
    <t>Marketing</t>
  </si>
  <si>
    <t>Event Coordinator</t>
  </si>
  <si>
    <t>Registration</t>
  </si>
  <si>
    <t>Ushers</t>
  </si>
  <si>
    <t>Volunteers</t>
  </si>
  <si>
    <t>Transportation Services</t>
  </si>
  <si>
    <t>Parking</t>
  </si>
  <si>
    <t>Shuttle Service</t>
  </si>
  <si>
    <t>Rental Vehicles</t>
  </si>
  <si>
    <t>Transportation</t>
  </si>
  <si>
    <t>Event Permits</t>
  </si>
  <si>
    <t>Health Permits</t>
  </si>
  <si>
    <t>Alcohol License</t>
  </si>
  <si>
    <t>Vendor Permits</t>
  </si>
  <si>
    <t>Permits / Licenses</t>
  </si>
  <si>
    <t>Event Supplies</t>
  </si>
  <si>
    <t>Miscellaneous</t>
  </si>
  <si>
    <t>Photography.Videography</t>
  </si>
  <si>
    <t>DASHBOARD</t>
  </si>
  <si>
    <t>Event Name</t>
  </si>
  <si>
    <t>Event Date</t>
  </si>
  <si>
    <t>Owner Name</t>
  </si>
  <si>
    <t>Subtotal:</t>
  </si>
  <si>
    <t>Category</t>
  </si>
  <si>
    <t>Not Started</t>
  </si>
  <si>
    <t>Subcategory</t>
  </si>
  <si>
    <t>Name Range</t>
  </si>
  <si>
    <t>In Progress</t>
  </si>
  <si>
    <t>Sub-category</t>
  </si>
  <si>
    <t>Index</t>
  </si>
  <si>
    <t>Tasks to be Completed</t>
  </si>
  <si>
    <t>Signage Banners</t>
  </si>
  <si>
    <t>Gifts Souvenirs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</si>
  <si>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</si>
  <si>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</si>
  <si>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</si>
  <si>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</si>
  <si>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</si>
  <si>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</si>
  <si>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</si>
  <si>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</si>
  <si>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</si>
  <si>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EVENT BUDGET TEMPLATE</t>
  </si>
  <si>
    <t>INPUT</t>
  </si>
  <si>
    <t xml:space="preserve"> </t>
  </si>
  <si>
    <t>Audio/Visual</t>
  </si>
  <si>
    <t>Dynamic</t>
  </si>
  <si>
    <t>Select Category: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</si>
</sst>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"/>
    <numFmt numFmtId="165" formatCode="yyyy\-mm\-dd;@"/>
  </numFmts>
  <fonts count="30" x14ac:knownFonts="1"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 tint="0.249977111117893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i/>
      <sz val="12"/>
      <color rgb="FF2E86AB"/>
      <name val="Arial"/>
      <family val="2"/>
      <charset val="162"/>
      <scheme val="minor"/>
    </font>
    <font>
      <b/>
      <i/>
      <sz val="11"/>
      <color theme="1"/>
      <name val="Arial"/>
      <family val="2"/>
      <charset val="162"/>
      <scheme val="minor"/>
    </font>
    <font>
      <b/>
      <i/>
      <sz val="11"/>
      <color rgb="FF2E86AB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i/>
      <sz val="11"/>
      <color theme="4" tint="-0.249977111117893"/>
      <name val="Arial"/>
      <family val="2"/>
      <charset val="162"/>
      <scheme val="minor"/>
    </font>
    <font>
      <b/>
      <sz val="11"/>
      <color theme="4" tint="-0.249977111117893"/>
      <name val="Arial"/>
      <family val="2"/>
      <scheme val="minor"/>
    </font>
    <font>
      <sz val="11"/>
      <color theme="1" tint="0.249977111117893"/>
      <name val="Arial"/>
      <family val="2"/>
      <charset val="162"/>
      <scheme val="minor"/>
    </font>
    <font>
      <b/>
      <sz val="12"/>
      <color rgb="FFFFFFFF"/>
      <name val="Arial"/>
      <family val="2"/>
      <scheme val="minor"/>
    </font>
    <font>
      <b/>
      <sz val="12"/>
      <color rgb="FF262626"/>
      <name val="Arial"/>
      <family val="2"/>
      <scheme val="minor"/>
    </font>
    <font>
      <b/>
      <sz val="12"/>
      <color theme="1" tint="0.249977111117893"/>
      <name val="Arial"/>
      <family val="2"/>
      <scheme val="minor"/>
    </font>
    <font>
      <b/>
      <i/>
      <sz val="1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6"/>
      <color theme="0"/>
      <name val="Arial"/>
      <family val="2"/>
      <scheme val="minor"/>
    </font>
    <font>
      <b/>
      <sz val="16"/>
      <color theme="1"/>
      <name val="Arial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D9E2EC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F8D7D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</fills>
  <borders count="57">
    <border>
      <left/>
      <right/>
      <top/>
      <bottom/>
      <diagonal/>
    </border>
    <border>
      <left style="thin">
        <color theme="0" tint="-0.499984740745262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24994659260841701"/>
      </right>
      <top style="thin">
        <color theme="0" tint="-0.24994659260841701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499984740745262"/>
      </right>
      <top style="thin">
        <color theme="0" tint="-0.24994659260841701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24994659260841701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24994659260841701"/>
      </bottom>
      <diagonal/>
    </border>
    <border>
      <left/>
      <right style="thin">
        <color theme="0" tint="-0.499984740745262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499984740745262"/>
      </right>
      <top/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24994659260841701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24994659260841701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24994659260841701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theme="0" tint="-0.499984740745262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499984740745262"/>
      </right>
      <top style="thin">
        <color theme="0" tint="-0.24994659260841701"/>
      </top>
      <bottom/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theme="0" tint="-0.499984740745262"/>
      </left>
      <right style="thin">
        <color theme="0" tint="-0.24994659260841701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77111117893"/>
      </top>
      <bottom style="thin">
        <color theme="0" tint="-0.499984740745262"/>
      </bottom>
      <diagonal/>
    </border>
    <border>
      <left style="thin">
        <color theme="0" tint="-0.24994659260841701"/>
      </left>
      <right/>
      <top style="thin">
        <color theme="0" tint="-0.249977111117893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24994659260841701"/>
      </right>
      <top style="thin">
        <color theme="0" tint="-0.249977111117893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24994659260841701"/>
      </left>
      <right style="thin">
        <color theme="0" tint="-0.499984740745262"/>
      </right>
      <top style="thin">
        <color theme="0" tint="-0.249977111117893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499984740745262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1" fillId="0" borderId="0"/>
    <xf numFmtId="0" fontId="1" fillId="0" borderId="0"/>
  </cellStyleXfs>
  <cellXfs count="14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 applyProtection="1">
      <alignment horizontal="center" vertical="center" shrinkToFit="1"/>
      <protection locked="0"/>
    </xf>
    <xf numFmtId="0" fontId="0" fillId="0" borderId="3" xfId="0" applyBorder="1" applyAlignment="1" applyProtection="1">
      <alignment horizontal="center" vertical="center" shrinkToFit="1"/>
      <protection locked="0"/>
    </xf>
    <xf numFmtId="0" fontId="0" fillId="0" borderId="4" xfId="0" applyBorder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horizontal="center" vertical="center" shrinkToFit="1"/>
      <protection locked="0"/>
    </xf>
    <xf numFmtId="164" fontId="0" fillId="0" borderId="2" xfId="0" applyNumberFormat="1" applyBorder="1" applyAlignment="1" applyProtection="1">
      <alignment horizontal="center" vertical="center" shrinkToFit="1"/>
      <protection locked="0"/>
    </xf>
    <xf numFmtId="164" fontId="0" fillId="0" borderId="5" xfId="0" applyNumberFormat="1" applyBorder="1" applyAlignment="1" applyProtection="1">
      <alignment horizontal="center" vertical="center" shrinkToFit="1"/>
      <protection locked="0"/>
    </xf>
    <xf numFmtId="0" fontId="3" fillId="7" borderId="0" xfId="1" applyFill="1" applyAlignment="1">
      <alignment vertical="center"/>
    </xf>
    <xf numFmtId="49" fontId="3" fillId="7" borderId="0" xfId="1" applyNumberFormat="1" applyFill="1" applyAlignment="1">
      <alignment horizontal="center" vertical="center"/>
    </xf>
    <xf numFmtId="0" fontId="4" fillId="7" borderId="0" xfId="1" applyFont="1" applyFill="1" applyAlignment="1">
      <alignment vertical="center"/>
    </xf>
    <xf numFmtId="0" fontId="4" fillId="7" borderId="0" xfId="1" applyFont="1" applyFill="1" applyAlignment="1">
      <alignment horizontal="center" vertical="center"/>
    </xf>
    <xf numFmtId="0" fontId="6" fillId="7" borderId="0" xfId="1" applyFont="1" applyFill="1" applyAlignment="1">
      <alignment vertical="center"/>
    </xf>
    <xf numFmtId="0" fontId="7" fillId="7" borderId="0" xfId="1" applyFont="1" applyFill="1" applyAlignment="1">
      <alignment horizontal="center" vertical="center"/>
    </xf>
    <xf numFmtId="0" fontId="3" fillId="7" borderId="0" xfId="1" applyFill="1"/>
    <xf numFmtId="0" fontId="0" fillId="0" borderId="17" xfId="0" applyBorder="1" applyAlignment="1" applyProtection="1">
      <alignment horizontal="center" vertical="center" shrinkToFit="1"/>
      <protection locked="0"/>
    </xf>
    <xf numFmtId="0" fontId="0" fillId="0" borderId="18" xfId="0" applyBorder="1" applyAlignment="1" applyProtection="1">
      <alignment horizontal="center" vertical="center" shrinkToFit="1"/>
      <protection locked="0"/>
    </xf>
    <xf numFmtId="0" fontId="0" fillId="0" borderId="20" xfId="0" applyBorder="1"/>
    <xf numFmtId="0" fontId="0" fillId="0" borderId="22" xfId="0" applyBorder="1" applyAlignment="1" applyProtection="1">
      <alignment horizontal="center" vertical="center" shrinkToFit="1"/>
      <protection locked="0"/>
    </xf>
    <xf numFmtId="0" fontId="0" fillId="0" borderId="23" xfId="0" applyBorder="1" applyAlignment="1" applyProtection="1">
      <alignment horizontal="center" vertical="center" shrinkToFit="1"/>
      <protection locked="0"/>
    </xf>
    <xf numFmtId="0" fontId="0" fillId="0" borderId="24" xfId="0" applyBorder="1" applyAlignment="1" applyProtection="1">
      <alignment horizontal="center" vertical="center" shrinkToFit="1"/>
      <protection locked="0"/>
    </xf>
    <xf numFmtId="0" fontId="0" fillId="0" borderId="25" xfId="0" applyBorder="1" applyAlignment="1" applyProtection="1">
      <alignment horizontal="center" vertical="center" shrinkToFit="1"/>
      <protection locked="0"/>
    </xf>
    <xf numFmtId="0" fontId="2" fillId="2" borderId="26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164" fontId="0" fillId="0" borderId="33" xfId="0" applyNumberFormat="1" applyBorder="1" applyAlignment="1" applyProtection="1">
      <alignment horizontal="center" vertical="center" shrinkToFit="1"/>
      <protection locked="0"/>
    </xf>
    <xf numFmtId="0" fontId="0" fillId="0" borderId="34" xfId="0" applyBorder="1" applyAlignment="1" applyProtection="1">
      <alignment horizontal="center" vertical="center" shrinkToFit="1"/>
      <protection locked="0"/>
    </xf>
    <xf numFmtId="1" fontId="13" fillId="7" borderId="30" xfId="0" applyNumberFormat="1" applyFont="1" applyFill="1" applyBorder="1" applyAlignment="1" applyProtection="1">
      <alignment horizontal="center" vertical="center" shrinkToFit="1"/>
      <protection hidden="1"/>
    </xf>
    <xf numFmtId="164" fontId="12" fillId="7" borderId="30" xfId="0" applyNumberFormat="1" applyFont="1" applyFill="1" applyBorder="1" applyAlignment="1" applyProtection="1">
      <alignment horizontal="center" vertical="center" shrinkToFit="1"/>
      <protection hidden="1"/>
    </xf>
    <xf numFmtId="164" fontId="12" fillId="7" borderId="31" xfId="0" applyNumberFormat="1" applyFont="1" applyFill="1" applyBorder="1" applyAlignment="1" applyProtection="1">
      <alignment horizontal="center" vertical="center" shrinkToFit="1"/>
      <protection hidden="1"/>
    </xf>
    <xf numFmtId="0" fontId="0" fillId="0" borderId="20" xfId="0" applyBorder="1" applyAlignment="1">
      <alignment horizontal="center" vertical="center"/>
    </xf>
    <xf numFmtId="0" fontId="0" fillId="0" borderId="35" xfId="0" applyBorder="1" applyAlignment="1" applyProtection="1">
      <alignment horizontal="center" vertical="center" shrinkToFit="1"/>
      <protection locked="0"/>
    </xf>
    <xf numFmtId="0" fontId="0" fillId="0" borderId="36" xfId="0" applyBorder="1" applyAlignment="1" applyProtection="1">
      <alignment horizontal="center" vertical="center" shrinkToFit="1"/>
      <protection locked="0"/>
    </xf>
    <xf numFmtId="0" fontId="2" fillId="2" borderId="21" xfId="0" applyFont="1" applyFill="1" applyBorder="1" applyAlignment="1">
      <alignment horizontal="center" vertical="center" wrapText="1"/>
    </xf>
    <xf numFmtId="0" fontId="0" fillId="0" borderId="37" xfId="0" applyBorder="1"/>
    <xf numFmtId="164" fontId="0" fillId="0" borderId="18" xfId="0" applyNumberFormat="1" applyBorder="1" applyAlignment="1" applyProtection="1">
      <alignment horizontal="center" vertical="center" shrinkToFit="1"/>
      <protection locked="0"/>
    </xf>
    <xf numFmtId="0" fontId="0" fillId="0" borderId="19" xfId="0" applyBorder="1" applyAlignment="1" applyProtection="1">
      <alignment horizontal="center" vertical="center" shrinkToFit="1"/>
      <protection locked="0"/>
    </xf>
    <xf numFmtId="49" fontId="5" fillId="8" borderId="0" xfId="1" applyNumberFormat="1" applyFont="1" applyFill="1" applyAlignment="1">
      <alignment horizontal="left" vertical="center" indent="2"/>
    </xf>
    <xf numFmtId="0" fontId="19" fillId="7" borderId="0" xfId="1" applyFont="1" applyFill="1" applyAlignment="1">
      <alignment horizontal="right" vertical="center"/>
    </xf>
    <xf numFmtId="49" fontId="7" fillId="9" borderId="0" xfId="1" applyNumberFormat="1" applyFont="1" applyFill="1" applyAlignment="1">
      <alignment horizontal="left" vertical="center" indent="2"/>
    </xf>
    <xf numFmtId="0" fontId="20" fillId="7" borderId="0" xfId="1" applyFont="1" applyFill="1" applyAlignment="1">
      <alignment horizontal="right" vertical="center"/>
    </xf>
    <xf numFmtId="0" fontId="22" fillId="7" borderId="0" xfId="3" applyFont="1" applyFill="1" applyAlignment="1">
      <alignment vertical="center"/>
    </xf>
    <xf numFmtId="0" fontId="1" fillId="0" borderId="38" xfId="4" applyBorder="1" applyAlignment="1">
      <alignment horizontal="left" wrapText="1" indent="1"/>
    </xf>
    <xf numFmtId="0" fontId="1" fillId="7" borderId="0" xfId="4" applyFill="1"/>
    <xf numFmtId="0" fontId="23" fillId="7" borderId="0" xfId="3" applyFont="1" applyFill="1" applyAlignment="1">
      <alignment vertical="center"/>
    </xf>
    <xf numFmtId="0" fontId="1" fillId="0" borderId="39" xfId="4" applyBorder="1" applyAlignment="1">
      <alignment horizontal="left" indent="1"/>
    </xf>
    <xf numFmtId="0" fontId="1" fillId="0" borderId="39" xfId="4" applyBorder="1" applyAlignment="1">
      <alignment horizontal="left" vertical="center" wrapText="1" indent="1"/>
    </xf>
    <xf numFmtId="0" fontId="1" fillId="0" borderId="39" xfId="4" applyBorder="1" applyAlignment="1">
      <alignment horizontal="left" vertical="top" wrapText="1" indent="2"/>
    </xf>
    <xf numFmtId="0" fontId="24" fillId="7" borderId="0" xfId="3" applyFont="1" applyFill="1" applyAlignment="1">
      <alignment vertical="center"/>
    </xf>
    <xf numFmtId="0" fontId="11" fillId="0" borderId="39" xfId="4" applyFont="1" applyBorder="1" applyAlignment="1">
      <alignment horizontal="left" indent="1"/>
    </xf>
    <xf numFmtId="0" fontId="1" fillId="0" borderId="40" xfId="4" applyBorder="1" applyAlignment="1">
      <alignment horizontal="left" indent="1"/>
    </xf>
    <xf numFmtId="0" fontId="0" fillId="0" borderId="0" xfId="0" applyAlignment="1" applyProtection="1">
      <alignment horizontal="center" vertical="center"/>
      <protection hidden="1"/>
    </xf>
    <xf numFmtId="49" fontId="5" fillId="8" borderId="0" xfId="1" applyNumberFormat="1" applyFont="1" applyFill="1" applyAlignment="1" applyProtection="1">
      <alignment horizontal="left" vertical="center" indent="1"/>
      <protection hidden="1"/>
    </xf>
    <xf numFmtId="49" fontId="5" fillId="8" borderId="0" xfId="1" applyNumberFormat="1" applyFont="1" applyFill="1" applyAlignment="1" applyProtection="1">
      <alignment horizontal="left" vertical="center" indent="4"/>
      <protection hidden="1"/>
    </xf>
    <xf numFmtId="49" fontId="5" fillId="8" borderId="0" xfId="1" applyNumberFormat="1" applyFont="1" applyFill="1" applyAlignment="1" applyProtection="1">
      <alignment horizontal="left" vertical="center"/>
      <protection hidden="1"/>
    </xf>
    <xf numFmtId="49" fontId="5" fillId="8" borderId="0" xfId="1" applyNumberFormat="1" applyFont="1" applyFill="1" applyAlignment="1" applyProtection="1">
      <alignment vertical="center"/>
      <protection hidden="1"/>
    </xf>
    <xf numFmtId="0" fontId="4" fillId="8" borderId="0" xfId="1" applyFont="1" applyFill="1" applyAlignment="1" applyProtection="1">
      <alignment horizontal="center" vertical="center"/>
      <protection hidden="1"/>
    </xf>
    <xf numFmtId="49" fontId="7" fillId="9" borderId="0" xfId="1" applyNumberFormat="1" applyFont="1" applyFill="1" applyAlignment="1" applyProtection="1">
      <alignment horizontal="left" vertical="center" indent="1"/>
      <protection hidden="1"/>
    </xf>
    <xf numFmtId="49" fontId="7" fillId="9" borderId="0" xfId="1" applyNumberFormat="1" applyFont="1" applyFill="1" applyAlignment="1" applyProtection="1">
      <alignment horizontal="left" vertical="center" indent="4"/>
      <protection hidden="1"/>
    </xf>
    <xf numFmtId="49" fontId="7" fillId="9" borderId="0" xfId="1" applyNumberFormat="1" applyFont="1" applyFill="1" applyAlignment="1" applyProtection="1">
      <alignment vertical="center"/>
      <protection hidden="1"/>
    </xf>
    <xf numFmtId="0" fontId="7" fillId="9" borderId="0" xfId="1" applyFont="1" applyFill="1" applyAlignment="1" applyProtection="1">
      <alignment horizontal="center" vertical="center"/>
      <protection hidden="1"/>
    </xf>
    <xf numFmtId="0" fontId="0" fillId="0" borderId="8" xfId="0" applyBorder="1" applyAlignment="1" applyProtection="1">
      <alignment horizontal="center" vertical="center"/>
      <protection hidden="1"/>
    </xf>
    <xf numFmtId="0" fontId="0" fillId="0" borderId="9" xfId="0" applyBorder="1" applyAlignment="1" applyProtection="1">
      <alignment horizontal="center" vertical="center"/>
      <protection hidden="1"/>
    </xf>
    <xf numFmtId="0" fontId="0" fillId="0" borderId="10" xfId="0" applyBorder="1" applyAlignment="1" applyProtection="1">
      <alignment horizontal="center" vertical="center"/>
      <protection hidden="1"/>
    </xf>
    <xf numFmtId="0" fontId="0" fillId="0" borderId="11" xfId="0" applyBorder="1" applyAlignment="1" applyProtection="1">
      <alignment horizontal="center" vertical="center"/>
      <protection hidden="1"/>
    </xf>
    <xf numFmtId="0" fontId="17" fillId="12" borderId="21" xfId="0" applyFont="1" applyFill="1" applyBorder="1" applyAlignment="1" applyProtection="1">
      <alignment horizontal="center" vertical="center" wrapText="1"/>
      <protection hidden="1"/>
    </xf>
    <xf numFmtId="0" fontId="17" fillId="12" borderId="27" xfId="0" applyFont="1" applyFill="1" applyBorder="1" applyAlignment="1" applyProtection="1">
      <alignment horizontal="center" vertical="center" wrapText="1"/>
      <protection hidden="1"/>
    </xf>
    <xf numFmtId="0" fontId="0" fillId="0" borderId="12" xfId="0" applyBorder="1" applyAlignment="1" applyProtection="1">
      <alignment horizontal="center" vertical="center"/>
      <protection hidden="1"/>
    </xf>
    <xf numFmtId="0" fontId="8" fillId="0" borderId="7" xfId="0" applyFont="1" applyBorder="1" applyAlignment="1" applyProtection="1">
      <alignment horizontal="center" vertical="center" shrinkToFit="1"/>
      <protection hidden="1"/>
    </xf>
    <xf numFmtId="164" fontId="9" fillId="0" borderId="7" xfId="0" applyNumberFormat="1" applyFont="1" applyBorder="1" applyAlignment="1" applyProtection="1">
      <alignment horizontal="center" vertical="center" shrinkToFit="1"/>
      <protection hidden="1"/>
    </xf>
    <xf numFmtId="0" fontId="10" fillId="0" borderId="7" xfId="0" applyFont="1" applyBorder="1" applyAlignment="1" applyProtection="1">
      <alignment horizontal="right" vertical="center"/>
      <protection hidden="1"/>
    </xf>
    <xf numFmtId="0" fontId="0" fillId="0" borderId="7" xfId="0" applyBorder="1" applyAlignment="1" applyProtection="1">
      <alignment horizontal="center" vertical="center"/>
      <protection hidden="1"/>
    </xf>
    <xf numFmtId="0" fontId="0" fillId="0" borderId="13" xfId="0" applyBorder="1" applyAlignment="1" applyProtection="1">
      <alignment horizontal="center" vertical="center"/>
      <protection hidden="1"/>
    </xf>
    <xf numFmtId="0" fontId="0" fillId="0" borderId="16" xfId="0" applyBorder="1" applyAlignment="1" applyProtection="1">
      <alignment horizontal="center" vertical="center"/>
      <protection hidden="1"/>
    </xf>
    <xf numFmtId="0" fontId="0" fillId="0" borderId="14" xfId="0" applyBorder="1" applyAlignment="1" applyProtection="1">
      <alignment horizontal="center" vertical="center"/>
      <protection hidden="1"/>
    </xf>
    <xf numFmtId="0" fontId="0" fillId="0" borderId="15" xfId="0" applyBorder="1" applyAlignment="1" applyProtection="1">
      <alignment horizontal="center" vertical="center"/>
      <protection hidden="1"/>
    </xf>
    <xf numFmtId="0" fontId="3" fillId="10" borderId="0" xfId="1" applyFill="1" applyProtection="1">
      <protection hidden="1"/>
    </xf>
    <xf numFmtId="0" fontId="14" fillId="0" borderId="29" xfId="0" applyFont="1" applyBorder="1" applyAlignment="1" applyProtection="1">
      <alignment horizontal="center" vertical="center" shrinkToFit="1"/>
      <protection locked="0"/>
    </xf>
    <xf numFmtId="0" fontId="17" fillId="12" borderId="32" xfId="0" applyFont="1" applyFill="1" applyBorder="1" applyAlignment="1" applyProtection="1">
      <alignment horizontal="center" vertical="center" wrapText="1"/>
      <protection locked="0"/>
    </xf>
    <xf numFmtId="0" fontId="17" fillId="12" borderId="21" xfId="0" applyFont="1" applyFill="1" applyBorder="1" applyAlignment="1" applyProtection="1">
      <alignment horizontal="center" vertical="center" wrapText="1"/>
      <protection locked="0"/>
    </xf>
    <xf numFmtId="0" fontId="3" fillId="7" borderId="0" xfId="1" applyFill="1" applyAlignment="1" applyProtection="1">
      <alignment vertical="center"/>
      <protection hidden="1"/>
    </xf>
    <xf numFmtId="49" fontId="3" fillId="7" borderId="0" xfId="1" applyNumberFormat="1" applyFill="1" applyAlignment="1" applyProtection="1">
      <alignment horizontal="center" vertical="center"/>
      <protection hidden="1"/>
    </xf>
    <xf numFmtId="0" fontId="4" fillId="7" borderId="0" xfId="1" applyFont="1" applyFill="1" applyAlignment="1" applyProtection="1">
      <alignment vertical="center"/>
      <protection hidden="1"/>
    </xf>
    <xf numFmtId="0" fontId="4" fillId="7" borderId="0" xfId="1" applyFont="1" applyFill="1" applyAlignment="1" applyProtection="1">
      <alignment horizontal="center" vertical="center"/>
      <protection hidden="1"/>
    </xf>
    <xf numFmtId="0" fontId="6" fillId="7" borderId="0" xfId="1" applyFont="1" applyFill="1" applyAlignment="1" applyProtection="1">
      <alignment vertical="center"/>
      <protection hidden="1"/>
    </xf>
    <xf numFmtId="0" fontId="7" fillId="7" borderId="0" xfId="1" applyFont="1" applyFill="1" applyAlignment="1" applyProtection="1">
      <alignment horizontal="center" vertical="center"/>
      <protection hidden="1"/>
    </xf>
    <xf numFmtId="0" fontId="1" fillId="7" borderId="0" xfId="2" applyFill="1" applyAlignment="1" applyProtection="1">
      <alignment vertical="center"/>
      <protection hidden="1"/>
    </xf>
    <xf numFmtId="0" fontId="3" fillId="7" borderId="0" xfId="1" applyFill="1" applyProtection="1">
      <protection hidden="1"/>
    </xf>
    <xf numFmtId="0" fontId="3" fillId="0" borderId="8" xfId="1" applyBorder="1" applyProtection="1">
      <protection hidden="1"/>
    </xf>
    <xf numFmtId="0" fontId="3" fillId="0" borderId="9" xfId="1" applyBorder="1" applyProtection="1">
      <protection hidden="1"/>
    </xf>
    <xf numFmtId="0" fontId="3" fillId="0" borderId="10" xfId="1" applyBorder="1" applyProtection="1">
      <protection hidden="1"/>
    </xf>
    <xf numFmtId="0" fontId="3" fillId="0" borderId="11" xfId="1" applyBorder="1" applyProtection="1">
      <protection hidden="1"/>
    </xf>
    <xf numFmtId="0" fontId="3" fillId="0" borderId="0" xfId="1" applyProtection="1">
      <protection hidden="1"/>
    </xf>
    <xf numFmtId="0" fontId="3" fillId="0" borderId="12" xfId="1" applyBorder="1" applyProtection="1">
      <protection hidden="1"/>
    </xf>
    <xf numFmtId="0" fontId="15" fillId="11" borderId="21" xfId="0" applyFont="1" applyFill="1" applyBorder="1" applyAlignment="1" applyProtection="1">
      <alignment horizontal="center" vertical="center" wrapText="1"/>
      <protection hidden="1"/>
    </xf>
    <xf numFmtId="0" fontId="3" fillId="0" borderId="13" xfId="1" applyBorder="1" applyProtection="1">
      <protection hidden="1"/>
    </xf>
    <xf numFmtId="0" fontId="3" fillId="0" borderId="14" xfId="1" applyBorder="1" applyProtection="1">
      <protection hidden="1"/>
    </xf>
    <xf numFmtId="0" fontId="3" fillId="0" borderId="15" xfId="1" applyBorder="1" applyProtection="1">
      <protection hidden="1"/>
    </xf>
    <xf numFmtId="0" fontId="4" fillId="0" borderId="0" xfId="0" applyFont="1" applyAlignment="1" applyProtection="1">
      <alignment horizontal="center" vertical="center"/>
      <protection hidden="1"/>
    </xf>
    <xf numFmtId="49" fontId="28" fillId="9" borderId="0" xfId="1" applyNumberFormat="1" applyFont="1" applyFill="1" applyAlignment="1" applyProtection="1">
      <alignment horizontal="left" vertical="center" indent="1"/>
      <protection hidden="1"/>
    </xf>
    <xf numFmtId="49" fontId="28" fillId="9" borderId="0" xfId="1" applyNumberFormat="1" applyFont="1" applyFill="1" applyAlignment="1" applyProtection="1">
      <alignment horizontal="left" vertical="center" indent="4"/>
      <protection hidden="1"/>
    </xf>
    <xf numFmtId="49" fontId="28" fillId="9" borderId="0" xfId="1" applyNumberFormat="1" applyFont="1" applyFill="1" applyAlignment="1" applyProtection="1">
      <alignment horizontal="left" vertical="center"/>
      <protection hidden="1"/>
    </xf>
    <xf numFmtId="49" fontId="28" fillId="9" borderId="0" xfId="1" applyNumberFormat="1" applyFont="1" applyFill="1" applyAlignment="1" applyProtection="1">
      <alignment vertical="center"/>
      <protection hidden="1"/>
    </xf>
    <xf numFmtId="0" fontId="28" fillId="9" borderId="0" xfId="1" applyFont="1" applyFill="1" applyAlignment="1" applyProtection="1">
      <alignment horizontal="center" vertical="center"/>
      <protection hidden="1"/>
    </xf>
    <xf numFmtId="0" fontId="29" fillId="0" borderId="0" xfId="0" applyFont="1" applyAlignment="1" applyProtection="1">
      <alignment horizontal="center" vertical="center"/>
      <protection hidden="1"/>
    </xf>
    <xf numFmtId="0" fontId="0" fillId="0" borderId="42" xfId="0" applyBorder="1" applyAlignment="1" applyProtection="1">
      <alignment horizontal="center" vertical="center" shrinkToFit="1"/>
      <protection locked="0"/>
    </xf>
    <xf numFmtId="164" fontId="0" fillId="0" borderId="43" xfId="0" applyNumberFormat="1" applyBorder="1" applyAlignment="1" applyProtection="1">
      <alignment horizontal="center" vertical="center" shrinkToFit="1"/>
      <protection locked="0"/>
    </xf>
    <xf numFmtId="0" fontId="0" fillId="0" borderId="44" xfId="0" applyBorder="1" applyAlignment="1" applyProtection="1">
      <alignment horizontal="center" vertical="center" shrinkToFit="1"/>
      <protection locked="0"/>
    </xf>
    <xf numFmtId="0" fontId="8" fillId="0" borderId="20" xfId="0" applyFont="1" applyBorder="1" applyAlignment="1" applyProtection="1">
      <alignment horizontal="center" vertical="center" shrinkToFit="1"/>
      <protection hidden="1"/>
    </xf>
    <xf numFmtId="164" fontId="9" fillId="0" borderId="20" xfId="0" applyNumberFormat="1" applyFont="1" applyBorder="1" applyAlignment="1" applyProtection="1">
      <alignment horizontal="center" vertical="center" shrinkToFit="1"/>
      <protection hidden="1"/>
    </xf>
    <xf numFmtId="0" fontId="10" fillId="0" borderId="20" xfId="0" applyFont="1" applyBorder="1" applyAlignment="1" applyProtection="1">
      <alignment horizontal="right" vertical="center"/>
      <protection hidden="1"/>
    </xf>
    <xf numFmtId="164" fontId="18" fillId="0" borderId="20" xfId="0" applyNumberFormat="1" applyFont="1" applyBorder="1" applyAlignment="1" applyProtection="1">
      <alignment horizontal="center" vertical="center" shrinkToFit="1"/>
      <protection hidden="1"/>
    </xf>
    <xf numFmtId="0" fontId="16" fillId="12" borderId="21" xfId="0" applyFont="1" applyFill="1" applyBorder="1" applyAlignment="1" applyProtection="1">
      <alignment horizontal="center" vertical="center" wrapText="1"/>
      <protection locked="0"/>
    </xf>
    <xf numFmtId="0" fontId="0" fillId="0" borderId="46" xfId="0" applyBorder="1" applyAlignment="1" applyProtection="1">
      <alignment horizontal="center" vertical="center" shrinkToFit="1"/>
      <protection locked="0"/>
    </xf>
    <xf numFmtId="164" fontId="0" fillId="0" borderId="47" xfId="0" applyNumberFormat="1" applyBorder="1" applyAlignment="1" applyProtection="1">
      <alignment horizontal="center" vertical="center" shrinkToFit="1"/>
      <protection locked="0"/>
    </xf>
    <xf numFmtId="0" fontId="0" fillId="0" borderId="48" xfId="0" applyBorder="1" applyAlignment="1" applyProtection="1">
      <alignment horizontal="center" vertical="center"/>
      <protection hidden="1"/>
    </xf>
    <xf numFmtId="164" fontId="0" fillId="0" borderId="49" xfId="0" applyNumberFormat="1" applyBorder="1" applyAlignment="1" applyProtection="1">
      <alignment horizontal="center" vertical="center" shrinkToFit="1"/>
      <protection locked="0"/>
    </xf>
    <xf numFmtId="0" fontId="0" fillId="0" borderId="50" xfId="0" applyBorder="1" applyAlignment="1" applyProtection="1">
      <alignment horizontal="center" vertical="center" shrinkToFit="1"/>
      <protection locked="0"/>
    </xf>
    <xf numFmtId="0" fontId="0" fillId="0" borderId="51" xfId="0" applyBorder="1" applyAlignment="1" applyProtection="1">
      <alignment horizontal="center" vertical="center" shrinkToFit="1"/>
      <protection locked="0"/>
    </xf>
    <xf numFmtId="0" fontId="0" fillId="0" borderId="52" xfId="0" applyBorder="1" applyAlignment="1" applyProtection="1">
      <alignment horizontal="center" vertical="center"/>
      <protection hidden="1"/>
    </xf>
    <xf numFmtId="0" fontId="0" fillId="0" borderId="53" xfId="0" applyBorder="1" applyAlignment="1" applyProtection="1">
      <alignment horizontal="center" vertical="center" shrinkToFit="1"/>
      <protection locked="0"/>
    </xf>
    <xf numFmtId="0" fontId="0" fillId="0" borderId="54" xfId="0" applyBorder="1" applyAlignment="1" applyProtection="1">
      <alignment horizontal="center" vertical="center" shrinkToFit="1"/>
      <protection locked="0"/>
    </xf>
    <xf numFmtId="164" fontId="0" fillId="0" borderId="56" xfId="0" applyNumberFormat="1" applyBorder="1" applyAlignment="1" applyProtection="1">
      <alignment horizontal="center" vertical="center" shrinkToFit="1"/>
      <protection locked="0"/>
    </xf>
    <xf numFmtId="0" fontId="2" fillId="13" borderId="21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hidden="1"/>
    </xf>
    <xf numFmtId="0" fontId="2" fillId="17" borderId="21" xfId="0" applyFont="1" applyFill="1" applyBorder="1" applyAlignment="1" applyProtection="1">
      <alignment horizontal="center" vertical="center" wrapText="1"/>
      <protection locked="0"/>
    </xf>
    <xf numFmtId="0" fontId="2" fillId="3" borderId="21" xfId="0" applyFont="1" applyFill="1" applyBorder="1" applyAlignment="1" applyProtection="1">
      <alignment horizontal="center" vertical="center" wrapText="1"/>
      <protection hidden="1"/>
    </xf>
    <xf numFmtId="0" fontId="2" fillId="14" borderId="21" xfId="0" applyFont="1" applyFill="1" applyBorder="1" applyAlignment="1" applyProtection="1">
      <alignment horizontal="center" vertical="center" wrapText="1"/>
      <protection locked="0"/>
    </xf>
    <xf numFmtId="0" fontId="2" fillId="4" borderId="21" xfId="0" applyFont="1" applyFill="1" applyBorder="1" applyAlignment="1" applyProtection="1">
      <alignment horizontal="center" vertical="center" wrapText="1"/>
      <protection hidden="1"/>
    </xf>
    <xf numFmtId="0" fontId="2" fillId="15" borderId="21" xfId="0" applyFont="1" applyFill="1" applyBorder="1" applyAlignment="1" applyProtection="1">
      <alignment horizontal="center" vertical="center" wrapText="1"/>
      <protection locked="0"/>
    </xf>
    <xf numFmtId="0" fontId="2" fillId="5" borderId="21" xfId="0" applyFont="1" applyFill="1" applyBorder="1" applyAlignment="1" applyProtection="1">
      <alignment horizontal="center" vertical="center" wrapText="1"/>
      <protection hidden="1"/>
    </xf>
    <xf numFmtId="0" fontId="2" fillId="16" borderId="21" xfId="0" applyFont="1" applyFill="1" applyBorder="1" applyAlignment="1" applyProtection="1">
      <alignment horizontal="center" vertical="center" wrapText="1"/>
      <protection locked="0"/>
    </xf>
    <xf numFmtId="0" fontId="2" fillId="6" borderId="21" xfId="0" applyFont="1" applyFill="1" applyBorder="1" applyAlignment="1" applyProtection="1">
      <alignment horizontal="center" vertical="center" wrapText="1"/>
      <protection hidden="1"/>
    </xf>
    <xf numFmtId="0" fontId="0" fillId="18" borderId="45" xfId="0" applyFill="1" applyBorder="1" applyAlignment="1" applyProtection="1">
      <alignment horizontal="center" vertical="center" shrinkToFit="1"/>
      <protection hidden="1"/>
    </xf>
    <xf numFmtId="164" fontId="0" fillId="18" borderId="45" xfId="0" applyNumberFormat="1" applyFill="1" applyBorder="1" applyAlignment="1" applyProtection="1">
      <alignment horizontal="center" vertical="center" shrinkToFit="1"/>
      <protection hidden="1"/>
    </xf>
    <xf numFmtId="0" fontId="0" fillId="18" borderId="41" xfId="0" applyFill="1" applyBorder="1" applyAlignment="1" applyProtection="1">
      <alignment horizontal="center" vertical="center" shrinkToFit="1"/>
      <protection hidden="1"/>
    </xf>
    <xf numFmtId="164" fontId="0" fillId="18" borderId="41" xfId="0" applyNumberFormat="1" applyFill="1" applyBorder="1" applyAlignment="1" applyProtection="1">
      <alignment horizontal="center" vertical="center" shrinkToFit="1"/>
      <protection hidden="1"/>
    </xf>
    <xf numFmtId="0" fontId="0" fillId="18" borderId="55" xfId="0" applyFill="1" applyBorder="1" applyAlignment="1" applyProtection="1">
      <alignment horizontal="center" vertical="center" shrinkToFit="1"/>
      <protection hidden="1"/>
    </xf>
    <xf numFmtId="164" fontId="0" fillId="18" borderId="55" xfId="0" applyNumberFormat="1" applyFill="1" applyBorder="1" applyAlignment="1" applyProtection="1">
      <alignment horizontal="center" vertical="center" shrinkToFit="1"/>
      <protection hidden="1"/>
    </xf>
    <xf numFmtId="0" fontId="0" fillId="0" borderId="56" xfId="0" applyBorder="1" applyAlignment="1" applyProtection="1">
      <alignment horizontal="center" vertical="center" shrinkToFit="1"/>
      <protection locked="0"/>
    </xf>
    <xf numFmtId="0" fontId="0" fillId="0" borderId="2" xfId="0" applyBorder="1" applyAlignment="1" applyProtection="1">
      <alignment horizontal="center" vertical="center" shrinkToFit="1"/>
      <protection locked="0"/>
    </xf>
    <xf numFmtId="0" fontId="0" fillId="0" borderId="43" xfId="0" applyBorder="1" applyAlignment="1" applyProtection="1">
      <alignment horizontal="center" vertical="center" shrinkToFit="1"/>
      <protection locked="0"/>
    </xf>
    <xf numFmtId="0" fontId="0" fillId="0" borderId="49" xfId="0" applyBorder="1" applyAlignment="1" applyProtection="1">
      <alignment horizontal="center" vertical="center" shrinkToFit="1"/>
      <protection locked="0"/>
    </xf>
    <xf numFmtId="0" fontId="0" fillId="0" borderId="5" xfId="0" applyBorder="1" applyAlignment="1" applyProtection="1">
      <alignment horizontal="center" vertical="center" shrinkToFit="1"/>
      <protection locked="0"/>
    </xf>
    <xf numFmtId="0" fontId="0" fillId="0" borderId="47" xfId="0" applyBorder="1" applyAlignment="1" applyProtection="1">
      <alignment horizontal="center" vertical="center" shrinkToFit="1"/>
      <protection locked="0"/>
    </xf>
    <xf numFmtId="165" fontId="14" fillId="0" borderId="30" xfId="0" applyNumberFormat="1" applyFont="1" applyBorder="1" applyAlignment="1" applyProtection="1">
      <alignment horizontal="center" vertical="center" shrinkToFit="1"/>
      <protection locked="0"/>
    </xf>
    <xf numFmtId="0" fontId="17" fillId="11" borderId="21" xfId="0" applyFont="1" applyFill="1" applyBorder="1" applyAlignment="1" applyProtection="1">
      <alignment horizontal="center" vertical="center" wrapText="1"/>
      <protection locked="0"/>
    </xf>
    <xf numFmtId="0" fontId="14" fillId="0" borderId="21" xfId="0" applyFont="1" applyBorder="1" applyAlignment="1" applyProtection="1">
      <alignment horizontal="center" vertical="center" shrinkToFit="1"/>
      <protection locked="0"/>
    </xf>
  </cellXfs>
  <cellStyles count="5">
    <cellStyle name="Normal" xfId="0" builtinId="0"/>
    <cellStyle name="Normal 2" xfId="1" xr:uid="{A1E15DAE-28E2-40FE-B34B-C02E660B2452}"/>
    <cellStyle name="Normal 2 2" xfId="2" xr:uid="{75EA4779-5F38-4D2C-8511-3AFDEC72237E}"/>
    <cellStyle name="Normal 2 2 2" xfId="3" xr:uid="{8693D45A-1595-43A6-AD6F-188D6F7D0FB3}"/>
    <cellStyle name="Normal 3 2" xfId="4" xr:uid="{40A57FFA-D086-47D1-8732-FBD00DD6EE2F}"/>
  </cellStyles>
  <dxfs count="0"/>
  <tableStyles count="0" defaultTableStyle="TableStyleMedium2" defaultPivotStyle="PivotStyleLight16"/>
  <colors>
    <mruColors>
      <color rgb="FFA2D2FF"/>
      <color rgb="FFFFD275"/>
      <color rgb="FFB0D0D3"/>
      <color rgb="FFFFAFCC"/>
      <color rgb="FFA6A6A6"/>
      <color rgb="FFCCCCCC"/>
      <color rgb="FF00519A"/>
      <color rgb="FF8E5F00"/>
      <color rgb="FFFF337C"/>
      <color rgb="FFD28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b="1">
                <a:solidFill>
                  <a:schemeClr val="tx1">
                    <a:lumMod val="75000"/>
                    <a:lumOff val="25000"/>
                  </a:schemeClr>
                </a:solidFill>
              </a:rPr>
              <a:t>Status</a:t>
            </a:r>
            <a:r>
              <a:rPr lang="tr-TR" b="1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 by Categories</a:t>
            </a:r>
            <a:endParaRPr lang="en-US" b="1">
              <a:solidFill>
                <a:schemeClr val="tx1">
                  <a:lumMod val="75000"/>
                  <a:lumOff val="2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1.5045715439416229E-2"/>
          <c:y val="0.21782152230971127"/>
          <c:w val="0.96690101237345327"/>
          <c:h val="0.4660605693519079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Calc!$S$25</c:f>
              <c:strCache>
                <c:ptCount val="1"/>
                <c:pt idx="0">
                  <c:v>Not Started</c:v>
                </c:pt>
              </c:strCache>
            </c:strRef>
          </c:tx>
          <c:spPr>
            <a:solidFill>
              <a:srgbClr val="FFAFCC"/>
            </a:solidFill>
            <a:ln>
              <a:noFill/>
            </a:ln>
            <a:effectLst/>
          </c:spPr>
          <c:invertIfNegative val="0"/>
          <c:dLbls>
            <c:numFmt formatCode="#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FF337C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[0]!chartlabels</c:f>
              <c:strCache>
                <c:ptCount val="10"/>
                <c:pt idx="0">
                  <c:v>Venue</c:v>
                </c:pt>
                <c:pt idx="1">
                  <c:v>Entertainment</c:v>
                </c:pt>
                <c:pt idx="2">
                  <c:v>Audio/Visual</c:v>
                </c:pt>
                <c:pt idx="3">
                  <c:v>Staffing</c:v>
                </c:pt>
                <c:pt idx="4">
                  <c:v>Permits / Licenses</c:v>
                </c:pt>
                <c:pt idx="5">
                  <c:v>Catering</c:v>
                </c:pt>
                <c:pt idx="6">
                  <c:v>Decoration</c:v>
                </c:pt>
                <c:pt idx="7">
                  <c:v>Marketing</c:v>
                </c:pt>
                <c:pt idx="8">
                  <c:v>Transportation</c:v>
                </c:pt>
                <c:pt idx="9">
                  <c:v>Miscellaneous</c:v>
                </c:pt>
              </c:strCache>
            </c:strRef>
          </c:cat>
          <c:val>
            <c:numRef>
              <c:f>[0]!chartnotstarted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A6-42D7-9305-9A65C520DD76}"/>
            </c:ext>
          </c:extLst>
        </c:ser>
        <c:ser>
          <c:idx val="1"/>
          <c:order val="1"/>
          <c:tx>
            <c:strRef>
              <c:f>Calc!$T$25</c:f>
              <c:strCache>
                <c:ptCount val="1"/>
                <c:pt idx="0">
                  <c:v>In Progress</c:v>
                </c:pt>
              </c:strCache>
            </c:strRef>
          </c:tx>
          <c:spPr>
            <a:solidFill>
              <a:srgbClr val="FFD275"/>
            </a:solidFill>
            <a:ln>
              <a:noFill/>
            </a:ln>
            <a:effectLst/>
          </c:spPr>
          <c:invertIfNegative val="0"/>
          <c:dLbls>
            <c:numFmt formatCode="#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8E5F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[0]!chartlabels</c:f>
              <c:strCache>
                <c:ptCount val="10"/>
                <c:pt idx="0">
                  <c:v>Venue</c:v>
                </c:pt>
                <c:pt idx="1">
                  <c:v>Entertainment</c:v>
                </c:pt>
                <c:pt idx="2">
                  <c:v>Audio/Visual</c:v>
                </c:pt>
                <c:pt idx="3">
                  <c:v>Staffing</c:v>
                </c:pt>
                <c:pt idx="4">
                  <c:v>Permits / Licenses</c:v>
                </c:pt>
                <c:pt idx="5">
                  <c:v>Catering</c:v>
                </c:pt>
                <c:pt idx="6">
                  <c:v>Decoration</c:v>
                </c:pt>
                <c:pt idx="7">
                  <c:v>Marketing</c:v>
                </c:pt>
                <c:pt idx="8">
                  <c:v>Transportation</c:v>
                </c:pt>
                <c:pt idx="9">
                  <c:v>Miscellaneous</c:v>
                </c:pt>
              </c:strCache>
            </c:strRef>
          </c:cat>
          <c:val>
            <c:numRef>
              <c:f>[0]!chartinprogress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3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A6-42D7-9305-9A65C520DD76}"/>
            </c:ext>
          </c:extLst>
        </c:ser>
        <c:ser>
          <c:idx val="3"/>
          <c:order val="2"/>
          <c:tx>
            <c:strRef>
              <c:f>Calc!$U$25</c:f>
              <c:strCache>
                <c:ptCount val="1"/>
                <c:pt idx="0">
                  <c:v>Completed</c:v>
                </c:pt>
              </c:strCache>
            </c:strRef>
          </c:tx>
          <c:spPr>
            <a:solidFill>
              <a:srgbClr val="A2D2FF"/>
            </a:solidFill>
            <a:ln>
              <a:noFill/>
            </a:ln>
            <a:effectLst/>
          </c:spPr>
          <c:invertIfNegative val="0"/>
          <c:dLbls>
            <c:numFmt formatCode="#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519A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[0]!chartlabels</c:f>
              <c:strCache>
                <c:ptCount val="10"/>
                <c:pt idx="0">
                  <c:v>Venue</c:v>
                </c:pt>
                <c:pt idx="1">
                  <c:v>Entertainment</c:v>
                </c:pt>
                <c:pt idx="2">
                  <c:v>Audio/Visual</c:v>
                </c:pt>
                <c:pt idx="3">
                  <c:v>Staffing</c:v>
                </c:pt>
                <c:pt idx="4">
                  <c:v>Permits / Licenses</c:v>
                </c:pt>
                <c:pt idx="5">
                  <c:v>Catering</c:v>
                </c:pt>
                <c:pt idx="6">
                  <c:v>Decoration</c:v>
                </c:pt>
                <c:pt idx="7">
                  <c:v>Marketing</c:v>
                </c:pt>
                <c:pt idx="8">
                  <c:v>Transportation</c:v>
                </c:pt>
                <c:pt idx="9">
                  <c:v>Miscellaneous</c:v>
                </c:pt>
              </c:strCache>
            </c:strRef>
          </c:cat>
          <c:val>
            <c:numRef>
              <c:f>[0]!chartcompleted</c:f>
              <c:numCache>
                <c:formatCode>General</c:formatCode>
                <c:ptCount val="10"/>
                <c:pt idx="0">
                  <c:v>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2</c:v>
                </c:pt>
                <c:pt idx="6">
                  <c:v>3</c:v>
                </c:pt>
                <c:pt idx="7">
                  <c:v>3</c:v>
                </c:pt>
                <c:pt idx="8">
                  <c:v>0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A6-42D7-9305-9A65C520DD7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0"/>
        <c:overlap val="100"/>
        <c:axId val="1599769263"/>
        <c:axId val="1599767343"/>
      </c:barChart>
      <c:catAx>
        <c:axId val="1599769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100000" spcFirstLastPara="1" vertOverflow="ellipsis" wrap="square" anchor="ctr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9767343"/>
        <c:crosses val="autoZero"/>
        <c:auto val="0"/>
        <c:lblAlgn val="ctr"/>
        <c:lblOffset val="100"/>
        <c:noMultiLvlLbl val="0"/>
      </c:catAx>
      <c:valAx>
        <c:axId val="1599767343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5997692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0988722563526"/>
          <c:y val="0.91346093276801943"/>
          <c:w val="0.33580225548729487"/>
          <c:h val="8.65390672319806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b="1">
                <a:solidFill>
                  <a:schemeClr val="tx1">
                    <a:lumMod val="75000"/>
                    <a:lumOff val="25000"/>
                  </a:schemeClr>
                </a:solidFill>
              </a:rPr>
              <a:t>Budget</a:t>
            </a:r>
            <a:r>
              <a:rPr lang="tr-TR" b="1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 Status</a:t>
            </a:r>
          </a:p>
        </c:rich>
      </c:tx>
      <c:layout>
        <c:manualLayout>
          <c:xMode val="edge"/>
          <c:yMode val="edge"/>
          <c:x val="0.42253194312249431"/>
          <c:y val="1.53846153846153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0146520146520148E-2"/>
          <c:y val="0.19020512820512819"/>
          <c:w val="0.95970695970695974"/>
          <c:h val="0.4430353321219462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Calc!$R$25</c:f>
              <c:strCache>
                <c:ptCount val="1"/>
                <c:pt idx="0">
                  <c:v>Actual Expense</c:v>
                </c:pt>
              </c:strCache>
            </c:strRef>
          </c:tx>
          <c:spPr>
            <a:solidFill>
              <a:srgbClr val="B0D0D3"/>
            </a:solidFill>
            <a:ln>
              <a:noFill/>
            </a:ln>
            <a:effectLst/>
          </c:spPr>
          <c:invertIfNegative val="0"/>
          <c:dLbls>
            <c:numFmt formatCode="[$$-409]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3B6569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[0]!chartlabels</c:f>
              <c:strCache>
                <c:ptCount val="10"/>
                <c:pt idx="0">
                  <c:v>Venue</c:v>
                </c:pt>
                <c:pt idx="1">
                  <c:v>Entertainment</c:v>
                </c:pt>
                <c:pt idx="2">
                  <c:v>Audio/Visual</c:v>
                </c:pt>
                <c:pt idx="3">
                  <c:v>Staffing</c:v>
                </c:pt>
                <c:pt idx="4">
                  <c:v>Permits / Licenses</c:v>
                </c:pt>
                <c:pt idx="5">
                  <c:v>Catering</c:v>
                </c:pt>
                <c:pt idx="6">
                  <c:v>Decoration</c:v>
                </c:pt>
                <c:pt idx="7">
                  <c:v>Marketing</c:v>
                </c:pt>
                <c:pt idx="8">
                  <c:v>Transportation</c:v>
                </c:pt>
                <c:pt idx="9">
                  <c:v>Miscellaneous</c:v>
                </c:pt>
              </c:strCache>
            </c:strRef>
          </c:cat>
          <c:val>
            <c:numRef>
              <c:f>[0]!chartactual</c:f>
              <c:numCache>
                <c:formatCode>General</c:formatCode>
                <c:ptCount val="10"/>
                <c:pt idx="0">
                  <c:v>15250</c:v>
                </c:pt>
                <c:pt idx="1">
                  <c:v>9900</c:v>
                </c:pt>
                <c:pt idx="2">
                  <c:v>8500</c:v>
                </c:pt>
                <c:pt idx="3">
                  <c:v>6550</c:v>
                </c:pt>
                <c:pt idx="4">
                  <c:v>3780</c:v>
                </c:pt>
                <c:pt idx="5">
                  <c:v>15900</c:v>
                </c:pt>
                <c:pt idx="6">
                  <c:v>5700</c:v>
                </c:pt>
                <c:pt idx="7">
                  <c:v>5700</c:v>
                </c:pt>
                <c:pt idx="8">
                  <c:v>6150</c:v>
                </c:pt>
                <c:pt idx="9">
                  <c:v>7050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8E-42AE-8E93-8F5A42228A0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0"/>
        <c:axId val="725623727"/>
        <c:axId val="725637647"/>
      </c:barChart>
      <c:lineChart>
        <c:grouping val="stacked"/>
        <c:varyColors val="0"/>
        <c:ser>
          <c:idx val="0"/>
          <c:order val="0"/>
          <c:tx>
            <c:strRef>
              <c:f>Calc!$Q$25</c:f>
              <c:strCache>
                <c:ptCount val="1"/>
                <c:pt idx="0">
                  <c:v>Expected Expense</c:v>
                </c:pt>
              </c:strCache>
            </c:strRef>
          </c:tx>
          <c:spPr>
            <a:ln w="28575" cap="rnd">
              <a:solidFill>
                <a:srgbClr val="FFAFCC"/>
              </a:solidFill>
              <a:round/>
            </a:ln>
            <a:effectLst/>
          </c:spPr>
          <c:marker>
            <c:symbol val="none"/>
          </c:marker>
          <c:dLbls>
            <c:numFmt formatCode="[$$-409]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FF5B96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[0]!chartlabels</c:f>
              <c:strCache>
                <c:ptCount val="10"/>
                <c:pt idx="0">
                  <c:v>Venue</c:v>
                </c:pt>
                <c:pt idx="1">
                  <c:v>Entertainment</c:v>
                </c:pt>
                <c:pt idx="2">
                  <c:v>Audio/Visual</c:v>
                </c:pt>
                <c:pt idx="3">
                  <c:v>Staffing</c:v>
                </c:pt>
                <c:pt idx="4">
                  <c:v>Permits / Licenses</c:v>
                </c:pt>
                <c:pt idx="5">
                  <c:v>Catering</c:v>
                </c:pt>
                <c:pt idx="6">
                  <c:v>Decoration</c:v>
                </c:pt>
                <c:pt idx="7">
                  <c:v>Marketing</c:v>
                </c:pt>
                <c:pt idx="8">
                  <c:v>Transportation</c:v>
                </c:pt>
                <c:pt idx="9">
                  <c:v>Miscellaneous</c:v>
                </c:pt>
              </c:strCache>
            </c:strRef>
          </c:cat>
          <c:val>
            <c:numRef>
              <c:f>[0]!chartexpected</c:f>
              <c:numCache>
                <c:formatCode>General</c:formatCode>
                <c:ptCount val="10"/>
                <c:pt idx="0">
                  <c:v>16000</c:v>
                </c:pt>
                <c:pt idx="1">
                  <c:v>10500</c:v>
                </c:pt>
                <c:pt idx="2">
                  <c:v>9000</c:v>
                </c:pt>
                <c:pt idx="3">
                  <c:v>7000</c:v>
                </c:pt>
                <c:pt idx="4">
                  <c:v>4000</c:v>
                </c:pt>
                <c:pt idx="5">
                  <c:v>17000</c:v>
                </c:pt>
                <c:pt idx="6">
                  <c:v>6000</c:v>
                </c:pt>
                <c:pt idx="7">
                  <c:v>6000</c:v>
                </c:pt>
                <c:pt idx="8">
                  <c:v>6500</c:v>
                </c:pt>
                <c:pt idx="9">
                  <c:v>7500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8E-42AE-8E93-8F5A42228A0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725623727"/>
        <c:axId val="725637647"/>
      </c:lineChart>
      <c:catAx>
        <c:axId val="725623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noFill/>
            <a:round/>
          </a:ln>
          <a:effectLst/>
        </c:spPr>
        <c:txPr>
          <a:bodyPr rot="-21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5637647"/>
        <c:crosses val="autoZero"/>
        <c:auto val="1"/>
        <c:lblAlgn val="ctr"/>
        <c:lblOffset val="100"/>
        <c:noMultiLvlLbl val="0"/>
      </c:catAx>
      <c:valAx>
        <c:axId val="725637647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256237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039153759626198"/>
          <c:y val="0.91346093276801943"/>
          <c:w val="0.37189091748146869"/>
          <c:h val="8.65390672319806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b="1">
                <a:solidFill>
                  <a:schemeClr val="tx1">
                    <a:lumMod val="75000"/>
                    <a:lumOff val="25000"/>
                  </a:schemeClr>
                </a:solidFill>
              </a:rPr>
              <a:t>Expected</a:t>
            </a:r>
            <a:r>
              <a:rPr lang="tr-TR" b="1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 vs Actual</a:t>
            </a:r>
            <a:endParaRPr lang="tr-TR" b="1">
              <a:solidFill>
                <a:schemeClr val="tx1">
                  <a:lumMod val="75000"/>
                  <a:lumOff val="2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2"/>
          <c:order val="0"/>
          <c:tx>
            <c:strRef>
              <c:f>Calc!$R$18</c:f>
              <c:strCache>
                <c:ptCount val="1"/>
                <c:pt idx="0">
                  <c:v>Expected Expense</c:v>
                </c:pt>
              </c:strCache>
            </c:strRef>
          </c:tx>
          <c:spPr>
            <a:solidFill>
              <a:srgbClr val="FFD275"/>
            </a:solidFill>
            <a:ln>
              <a:noFill/>
            </a:ln>
            <a:effectLst/>
          </c:spPr>
          <c:invertIfNegative val="0"/>
          <c:dLbls>
            <c:numFmt formatCode="[$$-409]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8E5F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Calc!$Q$19:$Q$23</c:f>
              <c:strCache>
                <c:ptCount val="4"/>
                <c:pt idx="0">
                  <c:v>Food</c:v>
                </c:pt>
                <c:pt idx="1">
                  <c:v>Beverage</c:v>
                </c:pt>
                <c:pt idx="2">
                  <c:v>Bar Services</c:v>
                </c:pt>
                <c:pt idx="3">
                  <c:v>Staffing</c:v>
                </c:pt>
              </c:strCache>
            </c:strRef>
          </c:cat>
          <c:val>
            <c:numRef>
              <c:f>[0]!subexpchart</c:f>
              <c:numCache>
                <c:formatCode>[$$-409]#,##0.00</c:formatCode>
                <c:ptCount val="4"/>
                <c:pt idx="0">
                  <c:v>8000</c:v>
                </c:pt>
                <c:pt idx="1">
                  <c:v>4000</c:v>
                </c:pt>
                <c:pt idx="2">
                  <c:v>2000</c:v>
                </c:pt>
                <c:pt idx="3">
                  <c:v>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2F-4FC9-9396-D36CF0C75E8F}"/>
            </c:ext>
          </c:extLst>
        </c:ser>
        <c:ser>
          <c:idx val="0"/>
          <c:order val="1"/>
          <c:tx>
            <c:strRef>
              <c:f>Calc!$S$18</c:f>
              <c:strCache>
                <c:ptCount val="1"/>
                <c:pt idx="0">
                  <c:v>Actual Expense</c:v>
                </c:pt>
              </c:strCache>
            </c:strRef>
          </c:tx>
          <c:spPr>
            <a:solidFill>
              <a:srgbClr val="A2D2FF"/>
            </a:solidFill>
            <a:ln>
              <a:noFill/>
            </a:ln>
            <a:effectLst/>
          </c:spPr>
          <c:invertIfNegative val="0"/>
          <c:dLbls>
            <c:numFmt formatCode="[$$-409]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519A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[0]!subactchart</c:f>
              <c:numCache>
                <c:formatCode>[$$-409]#,##0.00</c:formatCode>
                <c:ptCount val="4"/>
                <c:pt idx="0">
                  <c:v>7500</c:v>
                </c:pt>
                <c:pt idx="1">
                  <c:v>3800</c:v>
                </c:pt>
                <c:pt idx="2">
                  <c:v>1800</c:v>
                </c:pt>
                <c:pt idx="3">
                  <c:v>2800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2F-4FC9-9396-D36CF0C75E8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725587247"/>
        <c:axId val="725599727"/>
      </c:barChart>
      <c:catAx>
        <c:axId val="725587247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5599727"/>
        <c:crosses val="autoZero"/>
        <c:auto val="1"/>
        <c:lblAlgn val="ctr"/>
        <c:lblOffset val="100"/>
        <c:noMultiLvlLbl val="0"/>
      </c:catAx>
      <c:valAx>
        <c:axId val="725599727"/>
        <c:scaling>
          <c:orientation val="minMax"/>
        </c:scaling>
        <c:delete val="1"/>
        <c:axPos val="t"/>
        <c:numFmt formatCode="[$$-409]#,##0.00" sourceLinked="1"/>
        <c:majorTickMark val="none"/>
        <c:minorTickMark val="none"/>
        <c:tickLblPos val="nextTo"/>
        <c:crossAx val="7255872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4.png"/><Relationship Id="rId7" Type="http://schemas.openxmlformats.org/officeDocument/2006/relationships/hyperlink" Target="#Input!A9"/><Relationship Id="rId2" Type="http://schemas.openxmlformats.org/officeDocument/2006/relationships/hyperlink" Target="#Dashboard!A5"/><Relationship Id="rId1" Type="http://schemas.openxmlformats.org/officeDocument/2006/relationships/image" Target="../media/image1.png"/><Relationship Id="rId6" Type="http://schemas.openxmlformats.org/officeDocument/2006/relationships/chart" Target="../charts/chart3.xml"/><Relationship Id="rId11" Type="http://schemas.openxmlformats.org/officeDocument/2006/relationships/image" Target="../media/image3.png"/><Relationship Id="rId5" Type="http://schemas.openxmlformats.org/officeDocument/2006/relationships/chart" Target="../charts/chart2.xml"/><Relationship Id="rId4" Type="http://schemas.openxmlformats.org/officeDocument/2006/relationships/chart" Target="../charts/chart1.xml"/><Relationship Id="rId9" Type="http://schemas.openxmlformats.org/officeDocument/2006/relationships/image" Target="../media/image2.png"/><Relationship Id="rId14" Type="http://schemas.microsoft.com/office/2007/relationships/hdphoto" Target="../media/hdphoto1.wdp"/><Relationship Id="rId15" Type="http://schemas.openxmlformats.org/officeDocument/2006/relationships/image" Target="../media/image7.png"/><Relationship Id="rId16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hyperlink" Target="#Dashboard!A5"/><Relationship Id="rId2" Type="http://schemas.openxmlformats.org/officeDocument/2006/relationships/hyperlink" Target="#Input!A9"/><Relationship Id="rId6" Type="http://schemas.openxmlformats.org/officeDocument/2006/relationships/image" Target="../media/image2.png"/><Relationship Id="rId4" Type="http://schemas.openxmlformats.org/officeDocument/2006/relationships/image" Target="../media/image1.png"/><Relationship Id="rId9" Type="http://schemas.openxmlformats.org/officeDocument/2006/relationships/image" Target="../media/image8.png"/><Relationship Id="rId10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Dashboard!A5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28575</xdr:colOff>
      <xdr:row>7</xdr:row>
      <xdr:rowOff>34488</xdr:rowOff>
    </xdr:from>
    <xdr:ext cx="438150" cy="279837"/>
    <xdr:sp macro="" textlink="">
      <xdr:nvSpPr>
        <xdr:cNvPr id="3" name="Left Arrow 1">
          <a:extLst>
            <a:ext uri="{FF2B5EF4-FFF2-40B4-BE49-F238E27FC236}">
              <a16:creationId xmlns:a16="http://schemas.microsoft.com/office/drawing/2014/main" id="{5378B738-1FDF-48A8-BE58-C0F0D8AFC5B9}"/>
            </a:ext>
          </a:extLst>
        </xdr:cNvPr>
        <xdr:cNvSpPr/>
      </xdr:nvSpPr>
      <xdr:spPr>
        <a:xfrm>
          <a:off x="11753850" y="1167963"/>
          <a:ext cx="438150" cy="279837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ctr"/>
          <a:endParaRPr lang="tr-TR" sz="900"/>
        </a:p>
      </xdr:txBody>
    </xdr:sp>
    <xdr:clientData fPrintsWithSheet="0"/>
  </xdr:oneCellAnchor>
  <xdr:twoCellAnchor editAs="oneCell">
    <xdr:from>
      <xdr:col>1</xdr:col>
      <xdr:colOff>70037</xdr:colOff>
      <xdr:row>1</xdr:row>
      <xdr:rowOff>56590</xdr:rowOff>
    </xdr:from>
    <xdr:to>
      <xdr:col>2</xdr:col>
      <xdr:colOff>321062</xdr:colOff>
      <xdr:row>2</xdr:row>
      <xdr:rowOff>240940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2C5C6FA0-1D48-42AC-8B96-4A7A29A95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6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5072775</xdr:colOff>
      <xdr:row>1</xdr:row>
      <xdr:rowOff>151800</xdr:rowOff>
    </xdr:from>
    <xdr:to>
      <xdr:col>2</xdr:col>
      <xdr:colOff>6080775</xdr:colOff>
      <xdr:row>2</xdr:row>
      <xdr:rowOff>210150</xdr:rowOff>
    </xdr:to>
    <xdr:sp macro="" textlink="">
      <xdr:nvSpPr>
        <xdr:cNvPr id="5" name="Rectangle: Rounded Corners 4">
          <a:hlinkClick xmlns:r="http://schemas.openxmlformats.org/officeDocument/2006/relationships" r:id="rId2" tooltip="Dashboard"/>
          <a:extLst>
            <a:ext uri="{FF2B5EF4-FFF2-40B4-BE49-F238E27FC236}">
              <a16:creationId xmlns:a16="http://schemas.microsoft.com/office/drawing/2014/main" id="{74947116-29DD-4D06-97D5-F756FC106F1E}"/>
            </a:ext>
          </a:extLst>
        </xdr:cNvPr>
        <xdr:cNvSpPr/>
      </xdr:nvSpPr>
      <xdr:spPr>
        <a:xfrm>
          <a:off x="5501400" y="237525"/>
          <a:ext cx="1008000" cy="306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twoCellAnchor editAs="oneCell">
    <xdr:from>
      <xdr:col>2</xdr:col>
      <xdr:colOff>0</xdr:colOff>
      <xdr:row>19</xdr:row>
      <xdr:rowOff>0</xdr:rowOff>
    </xdr:from>
    <xdr:to>
      <xdr:col>3</xdr:col>
      <xdr:colOff>0</xdr:colOff>
      <xdr:row>32</xdr:row>
      <xdr:rowOff>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8B461E21-299E-44CA-B86A-3E7A52E50A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</xdr:col>
      <xdr:colOff>0</xdr:colOff>
      <xdr:row>6</xdr:row>
      <xdr:rowOff>0</xdr:rowOff>
    </xdr:from>
    <xdr:to>
      <xdr:col>3</xdr:col>
      <xdr:colOff>0</xdr:colOff>
      <xdr:row>18</xdr:row>
      <xdr:rowOff>0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8E583993-D304-4B01-AD56-4B3B4EED1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5</xdr:col>
      <xdr:colOff>0</xdr:colOff>
      <xdr:row>8</xdr:row>
      <xdr:rowOff>114301</xdr:rowOff>
    </xdr:from>
    <xdr:to>
      <xdr:col>7</xdr:col>
      <xdr:colOff>0</xdr:colOff>
      <xdr:row>31</xdr:row>
      <xdr:rowOff>85725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D69C464B-3A01-4872-9568-68ADE71E09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2</xdr:col>
      <xdr:colOff>6457950</xdr:colOff>
      <xdr:row>1</xdr:row>
      <xdr:rowOff>151800</xdr:rowOff>
    </xdr:from>
    <xdr:to>
      <xdr:col>5</xdr:col>
      <xdr:colOff>169800</xdr:colOff>
      <xdr:row>2</xdr:row>
      <xdr:rowOff>210150</xdr:rowOff>
    </xdr:to>
    <xdr:sp macro="" textlink="">
      <xdr:nvSpPr>
        <xdr:cNvPr id="11" name="Rectangle: Rounded Corners 10">
          <a:hlinkClick xmlns:r="http://schemas.openxmlformats.org/officeDocument/2006/relationships" r:id="rId7" tooltip="Input"/>
          <a:extLst>
            <a:ext uri="{FF2B5EF4-FFF2-40B4-BE49-F238E27FC236}">
              <a16:creationId xmlns:a16="http://schemas.microsoft.com/office/drawing/2014/main" id="{66493A0C-F655-44E3-AFFA-00A9FAAF9081}"/>
            </a:ext>
          </a:extLst>
        </xdr:cNvPr>
        <xdr:cNvSpPr/>
      </xdr:nvSpPr>
      <xdr:spPr>
        <a:xfrm>
          <a:off x="6886575" y="237525"/>
          <a:ext cx="1008000" cy="306000"/>
        </a:xfrm>
        <a:prstGeom prst="roundRect">
          <a:avLst/>
        </a:prstGeom>
        <a:solidFill>
          <a:srgbClr val="F2F2F2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ln>
                <a:noFill/>
              </a:ln>
              <a:solidFill>
                <a:srgbClr val="1F4E78"/>
              </a:solidFill>
              <a:effectLst/>
              <a:latin typeface="Arial"/>
              <a:ea typeface="+mn-ea"/>
              <a:cs typeface="Arial"/>
            </a:rPr>
            <a:t>INPUT</a:t>
          </a:r>
        </a:p>
      </xdr:txBody>
    </xdr:sp>
    <xdr:clientData fPrintsWithSheet="0"/>
  </xdr:twoCellAnchor>
  <xdr:oneCellAnchor>
    <xdr:from>
      <xdr:col>6</xdr:col>
      <xdr:colOff>1533526</xdr:colOff>
      <xdr:row>1</xdr:row>
      <xdr:rowOff>104775</xdr:rowOff>
    </xdr:from>
    <xdr:ext cx="1014221" cy="291600"/>
    <xdr:pic>
      <xdr:nvPicPr>
        <xdr:cNvPr id="1023" name="mpkLogo">
          <a:hlinkClick xmlns:a="http://schemas.openxmlformats.org/drawingml/2006/main" xmlns:r="http://schemas.openxmlformats.org/officeDocument/2006/relationships" r:id="rId16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457200</xdr:colOff>
      <xdr:row>1</xdr:row>
      <xdr:rowOff>151800</xdr:rowOff>
    </xdr:from>
    <xdr:to>
      <xdr:col>9</xdr:col>
      <xdr:colOff>217425</xdr:colOff>
      <xdr:row>2</xdr:row>
      <xdr:rowOff>210150</xdr:rowOff>
    </xdr:to>
    <xdr:sp macro="" textlink="">
      <xdr:nvSpPr>
        <xdr:cNvPr id="13" name="Rectangle: Rounded Corners 12">
          <a:hlinkClick xmlns:r="http://schemas.openxmlformats.org/officeDocument/2006/relationships" r:id="rId2" tooltip="Input"/>
          <a:extLst>
            <a:ext uri="{FF2B5EF4-FFF2-40B4-BE49-F238E27FC236}">
              <a16:creationId xmlns:a16="http://schemas.microsoft.com/office/drawing/2014/main" id="{DD8F2C18-6558-468E-8BDD-10685F17D4B5}"/>
            </a:ext>
          </a:extLst>
        </xdr:cNvPr>
        <xdr:cNvSpPr/>
      </xdr:nvSpPr>
      <xdr:spPr>
        <a:xfrm>
          <a:off x="6505575" y="237525"/>
          <a:ext cx="1008000" cy="306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INPUT</a:t>
          </a:r>
        </a:p>
      </xdr:txBody>
    </xdr:sp>
    <xdr:clientData fPrintsWithSheet="0"/>
  </xdr:twoCellAnchor>
  <xdr:twoCellAnchor editAs="oneCell">
    <xdr:from>
      <xdr:col>6</xdr:col>
      <xdr:colOff>285750</xdr:colOff>
      <xdr:row>1</xdr:row>
      <xdr:rowOff>151800</xdr:rowOff>
    </xdr:from>
    <xdr:to>
      <xdr:col>8</xdr:col>
      <xdr:colOff>65025</xdr:colOff>
      <xdr:row>2</xdr:row>
      <xdr:rowOff>210150</xdr:rowOff>
    </xdr:to>
    <xdr:sp macro="" textlink="">
      <xdr:nvSpPr>
        <xdr:cNvPr id="14" name="Rectangle: Rounded Corners 13">
          <a:hlinkClick xmlns:r="http://schemas.openxmlformats.org/officeDocument/2006/relationships" r:id="rId3" tooltip="Dashboard"/>
          <a:extLst>
            <a:ext uri="{FF2B5EF4-FFF2-40B4-BE49-F238E27FC236}">
              <a16:creationId xmlns:a16="http://schemas.microsoft.com/office/drawing/2014/main" id="{BBC04A49-BA94-4882-8E01-A2BC2D30A23A}"/>
            </a:ext>
          </a:extLst>
        </xdr:cNvPr>
        <xdr:cNvSpPr/>
      </xdr:nvSpPr>
      <xdr:spPr>
        <a:xfrm>
          <a:off x="5105400" y="237525"/>
          <a:ext cx="1008000" cy="306000"/>
        </a:xfrm>
        <a:prstGeom prst="roundRect">
          <a:avLst/>
        </a:prstGeom>
        <a:solidFill>
          <a:srgbClr val="F2F2F2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ln>
                <a:noFill/>
              </a:ln>
              <a:solidFill>
                <a:srgbClr val="1F4E78"/>
              </a:solidFill>
              <a:effectLst/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twoCellAnchor editAs="oneCell">
    <xdr:from>
      <xdr:col>1</xdr:col>
      <xdr:colOff>57150</xdr:colOff>
      <xdr:row>1</xdr:row>
      <xdr:rowOff>57150</xdr:rowOff>
    </xdr:from>
    <xdr:to>
      <xdr:col>2</xdr:col>
      <xdr:colOff>308175</xdr:colOff>
      <xdr:row>2</xdr:row>
      <xdr:rowOff>241500</xdr:rowOff>
    </xdr:to>
    <xdr:pic>
      <xdr:nvPicPr>
        <xdr:cNvPr id="15" name="mainicon">
          <a:extLst>
            <a:ext uri="{FF2B5EF4-FFF2-40B4-BE49-F238E27FC236}">
              <a16:creationId xmlns:a16="http://schemas.microsoft.com/office/drawing/2014/main" id="{6857751B-7075-445E-A320-91260C5F1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4800" y="14287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11</xdr:col>
      <xdr:colOff>676276</xdr:colOff>
      <xdr:row>1</xdr:row>
      <xdr:rowOff>104775</xdr:rowOff>
    </xdr:from>
    <xdr:ext cx="1014221" cy="291600"/>
    <xdr:pic>
      <xdr:nvPicPr>
        <xdr:cNvPr id="1015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8019D209-1128-4461-9B42-4876F5368452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467FCF5E-62D9-1606-4B2B-E14AB041164D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F2C2564C-1C86-08AF-B7EB-A8EC5E44152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7B532-6217-4A83-8438-A7D18C8489AB}">
  <sheetPr codeName="Sheet1">
    <pageSetUpPr autoPageBreaks="0" fitToPage="1"/>
  </sheetPr>
  <dimension ref="A1:J35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88" customWidth="1"/>
    <col min="2" max="2" width="2.7109375" style="88" customWidth="1"/>
    <col min="3" max="3" width="104" style="88" customWidth="1"/>
    <col min="4" max="5" width="2.7109375" style="88" customWidth="1"/>
    <col min="6" max="6" width="18.28515625" style="88" customWidth="1"/>
    <col min="7" max="7" width="41.7109375" style="88" customWidth="1"/>
    <col min="8" max="10" width="2.7109375" style="88" customWidth="1"/>
    <col min="11" max="16384" width="8.85546875" style="88"/>
  </cols>
  <sheetData>
    <row r="1" spans="1:10" s="81" customFormat="1" ht="6.75" customHeight="1" x14ac:dyDescent="0.25">
      <c r="B1" s="82"/>
    </row>
    <row r="2" spans="1:10" s="83" customFormat="1" ht="20.100000000000001" customHeight="1" x14ac:dyDescent="0.25">
      <c r="B2" s="53"/>
      <c r="C2" s="54" t="s">
        <v>77</v>
      </c>
      <c r="D2" s="56"/>
      <c r="E2" s="57"/>
      <c r="F2" s="57"/>
      <c r="G2" s="57"/>
      <c r="H2" s="57"/>
      <c r="I2" s="57"/>
      <c r="J2" s="84"/>
    </row>
    <row r="3" spans="1:10" s="85" customFormat="1" ht="24" customHeight="1" x14ac:dyDescent="0.25">
      <c r="B3" s="58"/>
      <c r="C3" s="59" t="s">
        <v>53</v>
      </c>
      <c r="D3" s="60"/>
      <c r="E3" s="61"/>
      <c r="F3" s="61"/>
      <c r="G3" s="61"/>
      <c r="H3" s="61"/>
      <c r="I3" s="61"/>
      <c r="J3" s="86"/>
    </row>
    <row r="4" spans="1:10" ht="4.9000000000000004" customHeight="1" x14ac:dyDescent="0.25">
      <c r="A4" s="87"/>
      <c r="B4" s="87"/>
      <c r="C4" s="87"/>
      <c r="D4" s="87"/>
      <c r="E4" s="87"/>
      <c r="F4" s="87"/>
      <c r="G4" s="87"/>
      <c r="H4" s="87"/>
      <c r="I4" s="87"/>
      <c r="J4" s="87"/>
    </row>
    <row r="5" spans="1:10" ht="4.9000000000000004" customHeight="1" x14ac:dyDescent="0.25">
      <c r="A5" s="87"/>
      <c r="B5" s="87"/>
      <c r="C5" s="87"/>
      <c r="D5" s="87"/>
      <c r="E5" s="87"/>
      <c r="F5" s="87"/>
      <c r="G5" s="87"/>
      <c r="H5" s="87"/>
      <c r="I5" s="87"/>
      <c r="J5" s="87"/>
    </row>
    <row r="6" spans="1:10" ht="15" customHeight="1" x14ac:dyDescent="0.25">
      <c r="A6" s="87"/>
      <c r="B6" s="89"/>
      <c r="C6" s="90"/>
      <c r="D6" s="90"/>
      <c r="E6" s="90"/>
      <c r="F6" s="90"/>
      <c r="G6" s="90"/>
      <c r="H6" s="90"/>
      <c r="I6" s="91"/>
      <c r="J6" s="87"/>
    </row>
    <row r="7" spans="1:10" x14ac:dyDescent="0.25">
      <c r="B7" s="92"/>
      <c r="C7" s="93"/>
      <c r="D7" s="93"/>
      <c r="E7" s="89"/>
      <c r="F7" s="90"/>
      <c r="G7" s="90"/>
      <c r="H7" s="91"/>
      <c r="I7" s="94"/>
    </row>
    <row r="8" spans="1:10" ht="30" customHeight="1" x14ac:dyDescent="0.25">
      <c r="B8" s="92"/>
      <c r="C8" s="93"/>
      <c r="D8" s="93"/>
      <c r="E8" s="92"/>
      <c r="F8" s="95" t="s">
        <v>82</v>
      </c>
      <c r="G8" s="113" t="s">
        <v>19</v>
      </c>
      <c r="H8" s="94"/>
      <c r="I8" s="94"/>
    </row>
    <row r="9" spans="1:10" x14ac:dyDescent="0.25">
      <c r="B9" s="92"/>
      <c r="C9" s="93"/>
      <c r="D9" s="93"/>
      <c r="E9" s="92"/>
      <c r="F9" s="93"/>
      <c r="G9" s="93"/>
      <c r="H9" s="94"/>
      <c r="I9" s="94"/>
    </row>
    <row r="10" spans="1:10" x14ac:dyDescent="0.25">
      <c r="B10" s="92"/>
      <c r="C10" s="93"/>
      <c r="D10" s="93"/>
      <c r="E10" s="92"/>
      <c r="F10" s="93"/>
      <c r="G10" s="93"/>
      <c r="H10" s="94"/>
      <c r="I10" s="94"/>
    </row>
    <row r="11" spans="1:10" x14ac:dyDescent="0.25">
      <c r="B11" s="92"/>
      <c r="C11" s="93"/>
      <c r="D11" s="93"/>
      <c r="E11" s="92"/>
      <c r="F11" s="93"/>
      <c r="G11" s="93"/>
      <c r="H11" s="94"/>
      <c r="I11" s="94"/>
    </row>
    <row r="12" spans="1:10" x14ac:dyDescent="0.25">
      <c r="B12" s="92"/>
      <c r="C12" s="93"/>
      <c r="D12" s="93"/>
      <c r="E12" s="92"/>
      <c r="F12" s="93"/>
      <c r="G12" s="93"/>
      <c r="H12" s="94"/>
      <c r="I12" s="94"/>
    </row>
    <row r="13" spans="1:10" x14ac:dyDescent="0.25">
      <c r="B13" s="92"/>
      <c r="C13" s="93"/>
      <c r="D13" s="93"/>
      <c r="E13" s="92"/>
      <c r="F13" s="93"/>
      <c r="G13" s="93"/>
      <c r="H13" s="94"/>
      <c r="I13" s="94"/>
    </row>
    <row r="14" spans="1:10" x14ac:dyDescent="0.25">
      <c r="B14" s="92"/>
      <c r="C14" s="93"/>
      <c r="D14" s="93"/>
      <c r="E14" s="92"/>
      <c r="F14" s="93"/>
      <c r="G14" s="93"/>
      <c r="H14" s="94"/>
      <c r="I14" s="94"/>
    </row>
    <row r="15" spans="1:10" x14ac:dyDescent="0.25">
      <c r="B15" s="92"/>
      <c r="C15" s="93"/>
      <c r="D15" s="93"/>
      <c r="E15" s="92"/>
      <c r="F15" s="93"/>
      <c r="G15" s="93"/>
      <c r="H15" s="94"/>
      <c r="I15" s="94"/>
    </row>
    <row r="16" spans="1:10" x14ac:dyDescent="0.25">
      <c r="B16" s="92"/>
      <c r="C16" s="93"/>
      <c r="D16" s="93"/>
      <c r="E16" s="92"/>
      <c r="F16" s="93"/>
      <c r="G16" s="93"/>
      <c r="H16" s="94"/>
      <c r="I16" s="94"/>
    </row>
    <row r="17" spans="2:9" x14ac:dyDescent="0.25">
      <c r="B17" s="92"/>
      <c r="C17" s="93"/>
      <c r="D17" s="93"/>
      <c r="E17" s="92"/>
      <c r="F17" s="93"/>
      <c r="G17" s="93"/>
      <c r="H17" s="94"/>
      <c r="I17" s="94"/>
    </row>
    <row r="18" spans="2:9" x14ac:dyDescent="0.25">
      <c r="B18" s="92"/>
      <c r="C18" s="93"/>
      <c r="D18" s="93"/>
      <c r="E18" s="92"/>
      <c r="F18" s="93"/>
      <c r="G18" s="93"/>
      <c r="H18" s="94"/>
      <c r="I18" s="94"/>
    </row>
    <row r="19" spans="2:9" x14ac:dyDescent="0.25">
      <c r="B19" s="92"/>
      <c r="C19" s="93"/>
      <c r="D19" s="93"/>
      <c r="E19" s="92"/>
      <c r="F19" s="93"/>
      <c r="G19" s="93"/>
      <c r="H19" s="94"/>
      <c r="I19" s="94"/>
    </row>
    <row r="20" spans="2:9" x14ac:dyDescent="0.25">
      <c r="B20" s="92"/>
      <c r="C20" s="93"/>
      <c r="D20" s="93"/>
      <c r="E20" s="92"/>
      <c r="F20" s="93"/>
      <c r="G20" s="93"/>
      <c r="H20" s="94"/>
      <c r="I20" s="94"/>
    </row>
    <row r="21" spans="2:9" x14ac:dyDescent="0.25">
      <c r="B21" s="92"/>
      <c r="C21" s="93"/>
      <c r="D21" s="93"/>
      <c r="E21" s="92"/>
      <c r="F21" s="93"/>
      <c r="G21" s="93"/>
      <c r="H21" s="94"/>
      <c r="I21" s="94"/>
    </row>
    <row r="22" spans="2:9" x14ac:dyDescent="0.25">
      <c r="B22" s="92"/>
      <c r="C22" s="93"/>
      <c r="D22" s="93"/>
      <c r="E22" s="92"/>
      <c r="F22" s="93"/>
      <c r="G22" s="93"/>
      <c r="H22" s="94"/>
      <c r="I22" s="94"/>
    </row>
    <row r="23" spans="2:9" x14ac:dyDescent="0.25">
      <c r="B23" s="92"/>
      <c r="C23" s="93"/>
      <c r="D23" s="93"/>
      <c r="E23" s="92"/>
      <c r="F23" s="93"/>
      <c r="G23" s="93"/>
      <c r="H23" s="94"/>
      <c r="I23" s="94"/>
    </row>
    <row r="24" spans="2:9" x14ac:dyDescent="0.25">
      <c r="B24" s="92"/>
      <c r="C24" s="93"/>
      <c r="D24" s="93"/>
      <c r="E24" s="92"/>
      <c r="F24" s="93"/>
      <c r="G24" s="93"/>
      <c r="H24" s="94"/>
      <c r="I24" s="94"/>
    </row>
    <row r="25" spans="2:9" x14ac:dyDescent="0.25">
      <c r="B25" s="92"/>
      <c r="C25" s="93"/>
      <c r="D25" s="93"/>
      <c r="E25" s="92"/>
      <c r="F25" s="93"/>
      <c r="G25" s="93"/>
      <c r="H25" s="94"/>
      <c r="I25" s="94"/>
    </row>
    <row r="26" spans="2:9" x14ac:dyDescent="0.25">
      <c r="B26" s="92"/>
      <c r="C26" s="93"/>
      <c r="D26" s="93"/>
      <c r="E26" s="92"/>
      <c r="F26" s="93"/>
      <c r="G26" s="93"/>
      <c r="H26" s="94"/>
      <c r="I26" s="94"/>
    </row>
    <row r="27" spans="2:9" x14ac:dyDescent="0.25">
      <c r="B27" s="92"/>
      <c r="C27" s="93"/>
      <c r="D27" s="93"/>
      <c r="E27" s="92"/>
      <c r="F27" s="93"/>
      <c r="G27" s="93"/>
      <c r="H27" s="94"/>
      <c r="I27" s="94"/>
    </row>
    <row r="28" spans="2:9" x14ac:dyDescent="0.25">
      <c r="B28" s="92"/>
      <c r="C28" s="93"/>
      <c r="D28" s="93"/>
      <c r="E28" s="92"/>
      <c r="F28" s="93"/>
      <c r="G28" s="93"/>
      <c r="H28" s="94"/>
      <c r="I28" s="94"/>
    </row>
    <row r="29" spans="2:9" x14ac:dyDescent="0.25">
      <c r="B29" s="92"/>
      <c r="C29" s="93"/>
      <c r="D29" s="93"/>
      <c r="E29" s="92"/>
      <c r="F29" s="93"/>
      <c r="G29" s="93"/>
      <c r="H29" s="94"/>
      <c r="I29" s="94"/>
    </row>
    <row r="30" spans="2:9" x14ac:dyDescent="0.25">
      <c r="B30" s="92"/>
      <c r="C30" s="93"/>
      <c r="D30" s="93"/>
      <c r="E30" s="92"/>
      <c r="F30" s="93"/>
      <c r="G30" s="93"/>
      <c r="H30" s="94"/>
      <c r="I30" s="94"/>
    </row>
    <row r="31" spans="2:9" x14ac:dyDescent="0.25">
      <c r="B31" s="92"/>
      <c r="C31" s="93"/>
      <c r="D31" s="93"/>
      <c r="E31" s="92"/>
      <c r="F31" s="93"/>
      <c r="G31" s="93"/>
      <c r="H31" s="94"/>
      <c r="I31" s="94"/>
    </row>
    <row r="32" spans="2:9" x14ac:dyDescent="0.25">
      <c r="B32" s="92"/>
      <c r="C32" s="93"/>
      <c r="D32" s="93"/>
      <c r="E32" s="96"/>
      <c r="F32" s="97"/>
      <c r="G32" s="97"/>
      <c r="H32" s="98"/>
      <c r="I32" s="94"/>
    </row>
    <row r="33" spans="2:9" x14ac:dyDescent="0.25">
      <c r="B33" s="96"/>
      <c r="C33" s="97"/>
      <c r="D33" s="97"/>
      <c r="E33" s="97"/>
      <c r="F33" s="97"/>
      <c r="G33" s="97"/>
      <c r="H33" s="97"/>
      <c r="I33" s="98"/>
    </row>
    <row r="34" spans="2:9" ht="7.15" customHeight="1" x14ac:dyDescent="0.25"/>
    <row r="35" spans="2:9" s="81" customFormat="1" ht="22.9" customHeight="1" x14ac:dyDescent="0.25">
      <c r="B35" s="77"/>
      <c r="C35" s="77"/>
      <c r="D35" s="77"/>
      <c r="E35" s="77"/>
      <c r="F35" s="77"/>
      <c r="G35" s="77"/>
      <c r="H35" s="77"/>
      <c r="I35" s="77"/>
    </row>
  </sheetData>
  <sheetProtection algorithmName="SHA-512" hashValue="53E+AtkMZxoSWNM7sSWT6lskh0/nz7unlSon9v8c6GtnBMQzNEjPemzoXZeBTy+0Mp4lIs+04ZgXAmPnWBNXPg==" saltValue="HllIAX/fpAT5mOxcqXFFwg==" spinCount="100000" sheet="1" objects="1" scenarios="1"/>
  <dataValidations count="1">
    <dataValidation type="list" allowBlank="1" showInputMessage="1" showErrorMessage="1" sqref="G8" xr:uid="{EE9AC45B-C112-4AE6-84C7-62197ED4EDBB}">
      <formula1>chartlabels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E428D-3958-4086-9EFC-6E57AAE53DAE}">
  <sheetPr codeName="Sheet2">
    <pageSetUpPr autoPageBreaks="0" fitToPage="1"/>
  </sheetPr>
  <dimension ref="B1:N76"/>
  <sheetViews>
    <sheetView showGridLines="0" showRowColHeaders="0" zoomScaleNormal="100" workbookViewId="0">
      <pane ySplit="8" topLeftCell="A9" activePane="bottomLeft" state="frozen"/>
      <selection pane="bottomLeft" activeCell="A9" sqref="A9"/>
    </sheetView>
  </sheetViews>
  <sheetFormatPr defaultRowHeight="15" outlineLevelRow="1" x14ac:dyDescent="0.25"/>
  <cols>
    <col min="1" max="1" width="3.7109375" style="52" customWidth="1"/>
    <col min="2" max="2" width="2.7109375" style="52" customWidth="1"/>
    <col min="3" max="3" width="18.7109375" style="52" customWidth="1"/>
    <col min="4" max="7" width="15.7109375" style="52" customWidth="1"/>
    <col min="8" max="8" width="2.7109375" style="52" customWidth="1"/>
    <col min="9" max="9" width="18.7109375" style="52" customWidth="1"/>
    <col min="10" max="13" width="15.7109375" style="52" customWidth="1"/>
    <col min="14" max="15" width="2.7109375" style="52" customWidth="1"/>
    <col min="16" max="16384" width="9.140625" style="52"/>
  </cols>
  <sheetData>
    <row r="1" spans="2:14" ht="6.75" customHeight="1" x14ac:dyDescent="0.25"/>
    <row r="2" spans="2:14" s="99" customFormat="1" ht="20.100000000000001" customHeight="1" x14ac:dyDescent="0.25">
      <c r="B2" s="53"/>
      <c r="C2" s="54" t="s">
        <v>77</v>
      </c>
      <c r="D2" s="55"/>
      <c r="E2" s="56"/>
      <c r="F2" s="57"/>
      <c r="G2" s="57"/>
      <c r="H2" s="57"/>
      <c r="I2" s="57"/>
      <c r="J2" s="57"/>
      <c r="K2" s="57"/>
      <c r="L2" s="57"/>
      <c r="M2" s="57"/>
      <c r="N2" s="57"/>
    </row>
    <row r="3" spans="2:14" s="105" customFormat="1" ht="24" customHeight="1" x14ac:dyDescent="0.25">
      <c r="B3" s="100"/>
      <c r="C3" s="101" t="s">
        <v>78</v>
      </c>
      <c r="D3" s="102"/>
      <c r="E3" s="103"/>
      <c r="F3" s="104"/>
      <c r="G3" s="104"/>
      <c r="H3" s="104"/>
      <c r="I3" s="104"/>
      <c r="J3" s="104"/>
      <c r="K3" s="104"/>
      <c r="L3" s="104"/>
      <c r="M3" s="104"/>
      <c r="N3" s="104"/>
    </row>
    <row r="4" spans="2:14" ht="5.0999999999999996" customHeight="1" x14ac:dyDescent="0.25"/>
    <row r="5" spans="2:14" ht="9.9499999999999993" customHeight="1" x14ac:dyDescent="0.25">
      <c r="B5" s="62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4"/>
    </row>
    <row r="6" spans="2:14" ht="30" customHeight="1" x14ac:dyDescent="0.25">
      <c r="B6" s="65"/>
      <c r="C6" s="147" t="s">
        <v>54</v>
      </c>
      <c r="D6" s="147"/>
      <c r="E6" s="147"/>
      <c r="F6" s="147"/>
      <c r="G6" s="147"/>
      <c r="I6" s="79" t="s">
        <v>56</v>
      </c>
      <c r="J6" s="80" t="s">
        <v>55</v>
      </c>
      <c r="K6" s="66" t="s">
        <v>65</v>
      </c>
      <c r="L6" s="66" t="s">
        <v>1</v>
      </c>
      <c r="M6" s="67" t="s">
        <v>2</v>
      </c>
      <c r="N6" s="68"/>
    </row>
    <row r="7" spans="2:14" ht="24.95" customHeight="1" x14ac:dyDescent="0.25">
      <c r="B7" s="65"/>
      <c r="C7" s="148"/>
      <c r="D7" s="148"/>
      <c r="E7" s="148"/>
      <c r="F7" s="148"/>
      <c r="G7" s="148"/>
      <c r="I7" s="78"/>
      <c r="J7" s="146"/>
      <c r="K7" s="28">
        <f>IFERROR(IF(LEN(Calc!$G$3)=0,"",Calc!$G$3),"")</f>
        <v>18</v>
      </c>
      <c r="L7" s="29">
        <f>SUM($D$21,$D$34,$D$47,$D$60,$D$73,$J$73,$J$60,$J$47,$J$34,$J$21)</f>
        <v>89500</v>
      </c>
      <c r="M7" s="30">
        <f>SUM(E21,E34,E47,E60,E73,K73,K60,K47,K34,K21)</f>
        <v>84480</v>
      </c>
      <c r="N7" s="68"/>
    </row>
    <row r="8" spans="2:14" ht="5.0999999999999996" customHeight="1" x14ac:dyDescent="0.25">
      <c r="B8" s="65"/>
      <c r="N8" s="68"/>
    </row>
    <row r="9" spans="2:14" ht="5.0999999999999996" customHeight="1" x14ac:dyDescent="0.25">
      <c r="B9" s="65"/>
      <c r="N9" s="68"/>
    </row>
    <row r="10" spans="2:14" ht="30" x14ac:dyDescent="0.25">
      <c r="B10" s="65"/>
      <c r="C10" s="124" t="s">
        <v>0</v>
      </c>
      <c r="D10" s="125" t="s">
        <v>1</v>
      </c>
      <c r="E10" s="125" t="s">
        <v>2</v>
      </c>
      <c r="F10" s="125" t="s">
        <v>4</v>
      </c>
      <c r="G10" s="125" t="s">
        <v>3</v>
      </c>
      <c r="I10" s="124" t="s">
        <v>19</v>
      </c>
      <c r="J10" s="125" t="s">
        <v>1</v>
      </c>
      <c r="K10" s="125" t="s">
        <v>2</v>
      </c>
      <c r="L10" s="125" t="s">
        <v>4</v>
      </c>
      <c r="M10" s="125" t="s">
        <v>3</v>
      </c>
      <c r="N10" s="68"/>
    </row>
    <row r="11" spans="2:14" ht="20.100000000000001" customHeight="1" x14ac:dyDescent="0.25">
      <c r="B11" s="65"/>
      <c r="C11" s="18" t="s">
        <v>5</v>
      </c>
      <c r="D11" s="123">
        <v>10000</v>
      </c>
      <c r="E11" s="123">
        <v>9500</v>
      </c>
      <c r="F11" s="140" t="s">
        <v>7</v>
      </c>
      <c r="G11" s="21" t="s">
        <v>6</v>
      </c>
      <c r="I11" s="18" t="s">
        <v>14</v>
      </c>
      <c r="J11" s="123">
        <v>8000</v>
      </c>
      <c r="K11" s="123">
        <v>7500</v>
      </c>
      <c r="L11" s="140" t="s">
        <v>9</v>
      </c>
      <c r="M11" s="21" t="s">
        <v>62</v>
      </c>
      <c r="N11" s="68"/>
    </row>
    <row r="12" spans="2:14" ht="20.100000000000001" customHeight="1" x14ac:dyDescent="0.25">
      <c r="B12" s="65"/>
      <c r="C12" s="2" t="s">
        <v>8</v>
      </c>
      <c r="D12" s="6">
        <v>2000</v>
      </c>
      <c r="E12" s="6">
        <v>2000</v>
      </c>
      <c r="F12" s="141" t="s">
        <v>9</v>
      </c>
      <c r="G12" s="3" t="s">
        <v>59</v>
      </c>
      <c r="I12" s="27" t="s">
        <v>15</v>
      </c>
      <c r="J12" s="6">
        <v>4000</v>
      </c>
      <c r="K12" s="6">
        <v>3800</v>
      </c>
      <c r="L12" s="141" t="s">
        <v>11</v>
      </c>
      <c r="M12" s="3" t="s">
        <v>6</v>
      </c>
      <c r="N12" s="68"/>
    </row>
    <row r="13" spans="2:14" ht="20.100000000000001" customHeight="1" x14ac:dyDescent="0.25">
      <c r="B13" s="65"/>
      <c r="C13" s="2" t="s">
        <v>10</v>
      </c>
      <c r="D13" s="6">
        <v>1000</v>
      </c>
      <c r="E13" s="6">
        <v>950</v>
      </c>
      <c r="F13" s="141" t="s">
        <v>11</v>
      </c>
      <c r="G13" s="3" t="s">
        <v>6</v>
      </c>
      <c r="I13" s="2" t="s">
        <v>16</v>
      </c>
      <c r="J13" s="26">
        <v>2000</v>
      </c>
      <c r="K13" s="6">
        <v>1800</v>
      </c>
      <c r="L13" s="141" t="s">
        <v>13</v>
      </c>
      <c r="M13" s="3" t="s">
        <v>6</v>
      </c>
      <c r="N13" s="68"/>
    </row>
    <row r="14" spans="2:14" ht="20.100000000000001" customHeight="1" x14ac:dyDescent="0.25">
      <c r="B14" s="65"/>
      <c r="C14" s="27" t="s">
        <v>12</v>
      </c>
      <c r="D14" s="107">
        <v>3000</v>
      </c>
      <c r="E14" s="107">
        <v>2800</v>
      </c>
      <c r="F14" s="142" t="s">
        <v>13</v>
      </c>
      <c r="G14" s="108" t="s">
        <v>62</v>
      </c>
      <c r="I14" s="106" t="s">
        <v>17</v>
      </c>
      <c r="J14" s="107">
        <v>3000</v>
      </c>
      <c r="K14" s="107">
        <v>2800</v>
      </c>
      <c r="L14" s="142" t="s">
        <v>7</v>
      </c>
      <c r="M14" s="108" t="s">
        <v>62</v>
      </c>
      <c r="N14" s="68"/>
    </row>
    <row r="15" spans="2:14" ht="20.100000000000001" customHeight="1" x14ac:dyDescent="0.25">
      <c r="B15" s="65"/>
      <c r="C15" s="119"/>
      <c r="D15" s="117"/>
      <c r="E15" s="117"/>
      <c r="F15" s="143"/>
      <c r="G15" s="118"/>
      <c r="H15" s="120"/>
      <c r="I15" s="119"/>
      <c r="J15" s="117"/>
      <c r="K15" s="117"/>
      <c r="L15" s="143"/>
      <c r="M15" s="121"/>
      <c r="N15" s="68"/>
    </row>
    <row r="16" spans="2:14" ht="20.100000000000001" customHeight="1" x14ac:dyDescent="0.25">
      <c r="B16" s="65"/>
      <c r="C16" s="134"/>
      <c r="D16" s="135"/>
      <c r="E16" s="135"/>
      <c r="F16" s="134"/>
      <c r="G16" s="134"/>
      <c r="I16" s="134"/>
      <c r="J16" s="135"/>
      <c r="K16" s="135"/>
      <c r="L16" s="134"/>
      <c r="M16" s="134"/>
      <c r="N16" s="68"/>
    </row>
    <row r="17" spans="2:14" ht="20.100000000000001" customHeight="1" x14ac:dyDescent="0.25">
      <c r="B17" s="65"/>
      <c r="C17" s="136"/>
      <c r="D17" s="137"/>
      <c r="E17" s="137"/>
      <c r="F17" s="136"/>
      <c r="G17" s="136"/>
      <c r="I17" s="136"/>
      <c r="J17" s="137"/>
      <c r="K17" s="137"/>
      <c r="L17" s="136"/>
      <c r="M17" s="136"/>
      <c r="N17" s="68"/>
    </row>
    <row r="18" spans="2:14" ht="20.100000000000001" customHeight="1" x14ac:dyDescent="0.25">
      <c r="B18" s="65"/>
      <c r="C18" s="136"/>
      <c r="D18" s="137"/>
      <c r="E18" s="137"/>
      <c r="F18" s="136"/>
      <c r="G18" s="136"/>
      <c r="I18" s="136"/>
      <c r="J18" s="137"/>
      <c r="K18" s="137"/>
      <c r="L18" s="136"/>
      <c r="M18" s="136" t="s">
        <v>79</v>
      </c>
      <c r="N18" s="68"/>
    </row>
    <row r="19" spans="2:14" ht="20.100000000000001" customHeight="1" x14ac:dyDescent="0.25">
      <c r="B19" s="65"/>
      <c r="C19" s="136"/>
      <c r="D19" s="137"/>
      <c r="E19" s="137"/>
      <c r="F19" s="136"/>
      <c r="G19" s="136"/>
      <c r="I19" s="136"/>
      <c r="J19" s="137"/>
      <c r="K19" s="137"/>
      <c r="L19" s="136"/>
      <c r="M19" s="136"/>
      <c r="N19" s="68"/>
    </row>
    <row r="20" spans="2:14" ht="20.100000000000001" customHeight="1" x14ac:dyDescent="0.25">
      <c r="B20" s="65"/>
      <c r="C20" s="136"/>
      <c r="D20" s="137"/>
      <c r="E20" s="137"/>
      <c r="F20" s="136"/>
      <c r="G20" s="136"/>
      <c r="I20" s="136"/>
      <c r="J20" s="137"/>
      <c r="K20" s="137"/>
      <c r="L20" s="136"/>
      <c r="M20" s="136"/>
      <c r="N20" s="68"/>
    </row>
    <row r="21" spans="2:14" ht="15.75" x14ac:dyDescent="0.25">
      <c r="B21" s="65"/>
      <c r="C21" s="69" t="s">
        <v>57</v>
      </c>
      <c r="D21" s="70">
        <f>SUM(D11:D15)</f>
        <v>16000</v>
      </c>
      <c r="E21" s="70">
        <f>SUM(E11:E15)</f>
        <v>15250</v>
      </c>
      <c r="F21" s="71"/>
      <c r="G21" s="71" t="str">
        <f>"Tasks to be completed: "&amp;COUNTIFS($G$11:$G$15,"&lt;&gt;"&amp;"Completed",$G$11:$G$15,"&lt;&gt;")</f>
        <v>Tasks to be completed: 2</v>
      </c>
      <c r="I21" s="109" t="s">
        <v>57</v>
      </c>
      <c r="J21" s="110">
        <f>SUM(J11:J15)</f>
        <v>17000</v>
      </c>
      <c r="K21" s="110">
        <f>SUM(K11:K15)</f>
        <v>15900</v>
      </c>
      <c r="L21" s="111"/>
      <c r="M21" s="111" t="str">
        <f>"Tasks to be completed: "&amp;COUNTIFS(M11:M15,"&lt;&gt;"&amp;"Completed",M11:M15,"&lt;&gt;")</f>
        <v>Tasks to be completed: 2</v>
      </c>
      <c r="N21" s="68"/>
    </row>
    <row r="22" spans="2:14" ht="15" customHeight="1" x14ac:dyDescent="0.25">
      <c r="B22" s="65"/>
      <c r="C22" s="72"/>
      <c r="D22" s="72"/>
      <c r="E22" s="72"/>
      <c r="F22" s="72"/>
      <c r="G22" s="72"/>
      <c r="I22" s="72"/>
      <c r="J22" s="72"/>
      <c r="K22" s="72"/>
      <c r="L22" s="72"/>
      <c r="M22" s="72"/>
      <c r="N22" s="68"/>
    </row>
    <row r="23" spans="2:14" ht="30" x14ac:dyDescent="0.25">
      <c r="B23" s="65"/>
      <c r="C23" s="126" t="s">
        <v>24</v>
      </c>
      <c r="D23" s="127" t="s">
        <v>1</v>
      </c>
      <c r="E23" s="127" t="s">
        <v>2</v>
      </c>
      <c r="F23" s="127" t="s">
        <v>4</v>
      </c>
      <c r="G23" s="127" t="s">
        <v>3</v>
      </c>
      <c r="I23" s="126" t="s">
        <v>28</v>
      </c>
      <c r="J23" s="127" t="s">
        <v>1</v>
      </c>
      <c r="K23" s="127" t="s">
        <v>2</v>
      </c>
      <c r="L23" s="127" t="s">
        <v>4</v>
      </c>
      <c r="M23" s="127" t="s">
        <v>3</v>
      </c>
      <c r="N23" s="68"/>
    </row>
    <row r="24" spans="2:14" ht="20.100000000000001" customHeight="1" x14ac:dyDescent="0.25">
      <c r="B24" s="65"/>
      <c r="C24" s="18" t="s">
        <v>20</v>
      </c>
      <c r="D24" s="123">
        <v>5000</v>
      </c>
      <c r="E24" s="123">
        <v>4800</v>
      </c>
      <c r="F24" s="140" t="s">
        <v>11</v>
      </c>
      <c r="G24" s="21" t="s">
        <v>6</v>
      </c>
      <c r="I24" s="18" t="s">
        <v>25</v>
      </c>
      <c r="J24" s="123">
        <v>2500</v>
      </c>
      <c r="K24" s="123">
        <v>2400</v>
      </c>
      <c r="L24" s="140" t="s">
        <v>13</v>
      </c>
      <c r="M24" s="21" t="s">
        <v>59</v>
      </c>
      <c r="N24" s="68"/>
    </row>
    <row r="25" spans="2:14" ht="20.100000000000001" customHeight="1" x14ac:dyDescent="0.25">
      <c r="B25" s="65"/>
      <c r="C25" s="2" t="s">
        <v>21</v>
      </c>
      <c r="D25" s="6">
        <v>2000</v>
      </c>
      <c r="E25" s="6">
        <v>1800</v>
      </c>
      <c r="F25" s="141" t="s">
        <v>13</v>
      </c>
      <c r="G25" s="3" t="s">
        <v>62</v>
      </c>
      <c r="I25" s="2" t="s">
        <v>26</v>
      </c>
      <c r="J25" s="6">
        <v>1500</v>
      </c>
      <c r="K25" s="6">
        <v>1400</v>
      </c>
      <c r="L25" s="141" t="s">
        <v>7</v>
      </c>
      <c r="M25" s="3" t="s">
        <v>6</v>
      </c>
      <c r="N25" s="68"/>
    </row>
    <row r="26" spans="2:14" ht="20.100000000000001" customHeight="1" x14ac:dyDescent="0.25">
      <c r="B26" s="65"/>
      <c r="C26" s="2" t="s">
        <v>22</v>
      </c>
      <c r="D26" s="6">
        <v>1500</v>
      </c>
      <c r="E26" s="6">
        <v>1400</v>
      </c>
      <c r="F26" s="141" t="s">
        <v>7</v>
      </c>
      <c r="G26" s="3" t="s">
        <v>59</v>
      </c>
      <c r="I26" s="2" t="s">
        <v>27</v>
      </c>
      <c r="J26" s="6">
        <v>1000</v>
      </c>
      <c r="K26" s="6">
        <v>950</v>
      </c>
      <c r="L26" s="141" t="s">
        <v>9</v>
      </c>
      <c r="M26" s="3" t="s">
        <v>6</v>
      </c>
      <c r="N26" s="68"/>
    </row>
    <row r="27" spans="2:14" ht="20.100000000000001" customHeight="1" x14ac:dyDescent="0.25">
      <c r="B27" s="65"/>
      <c r="C27" s="2" t="s">
        <v>23</v>
      </c>
      <c r="D27" s="6">
        <v>2000</v>
      </c>
      <c r="E27" s="6">
        <v>1900</v>
      </c>
      <c r="F27" s="141" t="s">
        <v>9</v>
      </c>
      <c r="G27" s="3" t="s">
        <v>62</v>
      </c>
      <c r="I27" s="2" t="s">
        <v>22</v>
      </c>
      <c r="J27" s="6">
        <v>1000</v>
      </c>
      <c r="K27" s="6">
        <v>950</v>
      </c>
      <c r="L27" s="141" t="s">
        <v>11</v>
      </c>
      <c r="M27" s="3" t="s">
        <v>6</v>
      </c>
      <c r="N27" s="68"/>
    </row>
    <row r="28" spans="2:14" ht="20.100000000000001" customHeight="1" x14ac:dyDescent="0.25">
      <c r="B28" s="65"/>
      <c r="C28" s="4"/>
      <c r="D28" s="7"/>
      <c r="E28" s="7"/>
      <c r="F28" s="144"/>
      <c r="G28" s="5"/>
      <c r="I28" s="4"/>
      <c r="J28" s="7"/>
      <c r="K28" s="7"/>
      <c r="L28" s="144"/>
      <c r="M28" s="5"/>
      <c r="N28" s="68"/>
    </row>
    <row r="29" spans="2:14" ht="20.100000000000001" hidden="1" customHeight="1" outlineLevel="1" x14ac:dyDescent="0.25">
      <c r="B29" s="65"/>
      <c r="C29" s="134"/>
      <c r="D29" s="135"/>
      <c r="E29" s="135"/>
      <c r="F29" s="134"/>
      <c r="G29" s="134"/>
      <c r="I29" s="134"/>
      <c r="J29" s="135"/>
      <c r="K29" s="135"/>
      <c r="L29" s="134"/>
      <c r="M29" s="134"/>
      <c r="N29" s="68"/>
    </row>
    <row r="30" spans="2:14" ht="20.100000000000001" hidden="1" customHeight="1" outlineLevel="1" x14ac:dyDescent="0.25">
      <c r="B30" s="65"/>
      <c r="C30" s="136"/>
      <c r="D30" s="137"/>
      <c r="E30" s="137"/>
      <c r="F30" s="136"/>
      <c r="G30" s="136"/>
      <c r="I30" s="136"/>
      <c r="J30" s="137"/>
      <c r="K30" s="137"/>
      <c r="L30" s="136"/>
      <c r="M30" s="136"/>
      <c r="N30" s="68"/>
    </row>
    <row r="31" spans="2:14" ht="20.100000000000001" hidden="1" customHeight="1" outlineLevel="1" x14ac:dyDescent="0.25">
      <c r="B31" s="65"/>
      <c r="C31" s="136"/>
      <c r="D31" s="137"/>
      <c r="E31" s="137"/>
      <c r="F31" s="136"/>
      <c r="G31" s="136"/>
      <c r="I31" s="136"/>
      <c r="J31" s="137"/>
      <c r="K31" s="137"/>
      <c r="L31" s="136"/>
      <c r="M31" s="136"/>
      <c r="N31" s="68"/>
    </row>
    <row r="32" spans="2:14" ht="20.100000000000001" hidden="1" customHeight="1" outlineLevel="1" x14ac:dyDescent="0.25">
      <c r="B32" s="65"/>
      <c r="C32" s="136"/>
      <c r="D32" s="137"/>
      <c r="E32" s="137"/>
      <c r="F32" s="136"/>
      <c r="G32" s="136"/>
      <c r="I32" s="136"/>
      <c r="J32" s="137"/>
      <c r="K32" s="137"/>
      <c r="L32" s="136"/>
      <c r="M32" s="136"/>
      <c r="N32" s="68"/>
    </row>
    <row r="33" spans="2:14" ht="20.100000000000001" hidden="1" customHeight="1" outlineLevel="1" x14ac:dyDescent="0.25">
      <c r="B33" s="65"/>
      <c r="C33" s="136"/>
      <c r="D33" s="137"/>
      <c r="E33" s="137"/>
      <c r="F33" s="136"/>
      <c r="G33" s="136"/>
      <c r="I33" s="136"/>
      <c r="J33" s="137"/>
      <c r="K33" s="137"/>
      <c r="L33" s="136"/>
      <c r="M33" s="136"/>
      <c r="N33" s="68"/>
    </row>
    <row r="34" spans="2:14" ht="15.75" collapsed="1" x14ac:dyDescent="0.25">
      <c r="B34" s="65"/>
      <c r="C34" s="109" t="s">
        <v>57</v>
      </c>
      <c r="D34" s="110">
        <f>SUM(D24:D28)</f>
        <v>10500</v>
      </c>
      <c r="E34" s="110">
        <f>SUM(E24:E28)</f>
        <v>9900</v>
      </c>
      <c r="F34" s="111"/>
      <c r="G34" s="111" t="str">
        <f>"Tasks to be completed: "&amp;COUNTIFS(G24:G28,"&lt;&gt;"&amp;"Completed",G24:G28,"&lt;&gt;")</f>
        <v>Tasks to be completed: 3</v>
      </c>
      <c r="I34" s="109" t="s">
        <v>57</v>
      </c>
      <c r="J34" s="112">
        <f>SUM(J24:J28)</f>
        <v>6000</v>
      </c>
      <c r="K34" s="112">
        <f>SUM(K24:K28)</f>
        <v>5700</v>
      </c>
      <c r="L34" s="111"/>
      <c r="M34" s="111" t="str">
        <f>"Tasks to be completed: "&amp;COUNTIFS(M24:M28,"&lt;&gt;"&amp;"Completed",M24:M28,"&lt;&gt;")</f>
        <v>Tasks to be completed: 1</v>
      </c>
      <c r="N34" s="68"/>
    </row>
    <row r="35" spans="2:14" ht="15" customHeight="1" x14ac:dyDescent="0.25">
      <c r="B35" s="65"/>
      <c r="C35" s="72"/>
      <c r="D35" s="72"/>
      <c r="E35" s="72"/>
      <c r="F35" s="72"/>
      <c r="G35" s="72"/>
      <c r="I35" s="72"/>
      <c r="J35" s="72"/>
      <c r="K35" s="72"/>
      <c r="L35" s="72"/>
      <c r="M35" s="72"/>
      <c r="N35" s="68"/>
    </row>
    <row r="36" spans="2:14" ht="30" x14ac:dyDescent="0.25">
      <c r="B36" s="65"/>
      <c r="C36" s="128" t="s">
        <v>80</v>
      </c>
      <c r="D36" s="129" t="s">
        <v>1</v>
      </c>
      <c r="E36" s="129" t="s">
        <v>2</v>
      </c>
      <c r="F36" s="129" t="s">
        <v>4</v>
      </c>
      <c r="G36" s="129" t="s">
        <v>3</v>
      </c>
      <c r="I36" s="128" t="s">
        <v>35</v>
      </c>
      <c r="J36" s="129" t="s">
        <v>1</v>
      </c>
      <c r="K36" s="129" t="s">
        <v>2</v>
      </c>
      <c r="L36" s="129" t="s">
        <v>4</v>
      </c>
      <c r="M36" s="129" t="s">
        <v>3</v>
      </c>
      <c r="N36" s="68"/>
    </row>
    <row r="37" spans="2:14" ht="20.100000000000001" customHeight="1" x14ac:dyDescent="0.25">
      <c r="B37" s="65"/>
      <c r="C37" s="18" t="s">
        <v>18</v>
      </c>
      <c r="D37" s="123">
        <v>4000</v>
      </c>
      <c r="E37" s="123">
        <v>3800</v>
      </c>
      <c r="F37" s="140" t="s">
        <v>7</v>
      </c>
      <c r="G37" s="21" t="s">
        <v>62</v>
      </c>
      <c r="I37" s="18" t="s">
        <v>31</v>
      </c>
      <c r="J37" s="123">
        <v>1500</v>
      </c>
      <c r="K37" s="123">
        <v>1400</v>
      </c>
      <c r="L37" s="140" t="s">
        <v>9</v>
      </c>
      <c r="M37" s="21" t="s">
        <v>6</v>
      </c>
      <c r="N37" s="68"/>
    </row>
    <row r="38" spans="2:14" ht="20.100000000000001" customHeight="1" x14ac:dyDescent="0.25">
      <c r="B38" s="65"/>
      <c r="C38" s="2" t="s">
        <v>29</v>
      </c>
      <c r="D38" s="6">
        <v>2000</v>
      </c>
      <c r="E38" s="6">
        <v>1900</v>
      </c>
      <c r="F38" s="141" t="s">
        <v>9</v>
      </c>
      <c r="G38" s="3" t="s">
        <v>59</v>
      </c>
      <c r="I38" s="2" t="s">
        <v>32</v>
      </c>
      <c r="J38" s="6">
        <v>2500</v>
      </c>
      <c r="K38" s="6">
        <v>2400</v>
      </c>
      <c r="L38" s="141" t="s">
        <v>11</v>
      </c>
      <c r="M38" s="3" t="s">
        <v>6</v>
      </c>
      <c r="N38" s="68"/>
    </row>
    <row r="39" spans="2:14" ht="20.100000000000001" customHeight="1" x14ac:dyDescent="0.25">
      <c r="B39" s="65"/>
      <c r="C39" s="2" t="s">
        <v>30</v>
      </c>
      <c r="D39" s="6">
        <v>1500</v>
      </c>
      <c r="E39" s="6">
        <v>1400</v>
      </c>
      <c r="F39" s="141" t="s">
        <v>11</v>
      </c>
      <c r="G39" s="3" t="s">
        <v>6</v>
      </c>
      <c r="I39" s="2" t="s">
        <v>33</v>
      </c>
      <c r="J39" s="6">
        <v>1000</v>
      </c>
      <c r="K39" s="6">
        <v>950</v>
      </c>
      <c r="L39" s="141" t="s">
        <v>13</v>
      </c>
      <c r="M39" s="3" t="s">
        <v>59</v>
      </c>
      <c r="N39" s="68"/>
    </row>
    <row r="40" spans="2:14" ht="20.100000000000001" customHeight="1" x14ac:dyDescent="0.25">
      <c r="B40" s="65"/>
      <c r="C40" s="27" t="s">
        <v>21</v>
      </c>
      <c r="D40" s="107">
        <v>1500</v>
      </c>
      <c r="E40" s="107">
        <v>1400</v>
      </c>
      <c r="F40" s="142" t="s">
        <v>13</v>
      </c>
      <c r="G40" s="108" t="s">
        <v>6</v>
      </c>
      <c r="I40" s="2" t="s">
        <v>34</v>
      </c>
      <c r="J40" s="6">
        <v>1000</v>
      </c>
      <c r="K40" s="6">
        <v>950</v>
      </c>
      <c r="L40" s="141" t="s">
        <v>7</v>
      </c>
      <c r="M40" s="3" t="s">
        <v>6</v>
      </c>
      <c r="N40" s="68"/>
    </row>
    <row r="41" spans="2:14" ht="20.100000000000001" customHeight="1" x14ac:dyDescent="0.25">
      <c r="B41" s="65"/>
      <c r="C41" s="114"/>
      <c r="D41" s="115"/>
      <c r="E41" s="115"/>
      <c r="F41" s="145"/>
      <c r="G41" s="122"/>
      <c r="H41" s="116"/>
      <c r="I41" s="4"/>
      <c r="J41" s="7"/>
      <c r="K41" s="7"/>
      <c r="L41" s="144"/>
      <c r="M41" s="5"/>
      <c r="N41" s="68"/>
    </row>
    <row r="42" spans="2:14" ht="20.100000000000001" hidden="1" customHeight="1" outlineLevel="1" x14ac:dyDescent="0.25">
      <c r="B42" s="65"/>
      <c r="C42" s="134"/>
      <c r="D42" s="135"/>
      <c r="E42" s="135"/>
      <c r="F42" s="134"/>
      <c r="G42" s="134"/>
      <c r="I42" s="134"/>
      <c r="J42" s="135"/>
      <c r="K42" s="135"/>
      <c r="L42" s="134"/>
      <c r="M42" s="134"/>
      <c r="N42" s="68"/>
    </row>
    <row r="43" spans="2:14" ht="20.100000000000001" hidden="1" customHeight="1" outlineLevel="1" x14ac:dyDescent="0.25">
      <c r="B43" s="65"/>
      <c r="C43" s="136"/>
      <c r="D43" s="137"/>
      <c r="E43" s="137"/>
      <c r="F43" s="136"/>
      <c r="G43" s="136"/>
      <c r="I43" s="136"/>
      <c r="J43" s="137"/>
      <c r="K43" s="137"/>
      <c r="L43" s="136"/>
      <c r="M43" s="136"/>
      <c r="N43" s="68"/>
    </row>
    <row r="44" spans="2:14" ht="20.100000000000001" hidden="1" customHeight="1" outlineLevel="1" x14ac:dyDescent="0.25">
      <c r="B44" s="65"/>
      <c r="C44" s="136"/>
      <c r="D44" s="137"/>
      <c r="E44" s="137"/>
      <c r="F44" s="136"/>
      <c r="G44" s="136"/>
      <c r="I44" s="136"/>
      <c r="J44" s="137"/>
      <c r="K44" s="137"/>
      <c r="L44" s="136"/>
      <c r="M44" s="136"/>
      <c r="N44" s="68"/>
    </row>
    <row r="45" spans="2:14" ht="20.100000000000001" hidden="1" customHeight="1" outlineLevel="1" x14ac:dyDescent="0.25">
      <c r="B45" s="65"/>
      <c r="C45" s="136"/>
      <c r="D45" s="137"/>
      <c r="E45" s="137"/>
      <c r="F45" s="136"/>
      <c r="G45" s="136"/>
      <c r="I45" s="136"/>
      <c r="J45" s="137"/>
      <c r="K45" s="137"/>
      <c r="L45" s="136"/>
      <c r="M45" s="136"/>
      <c r="N45" s="68"/>
    </row>
    <row r="46" spans="2:14" ht="20.100000000000001" hidden="1" customHeight="1" outlineLevel="1" x14ac:dyDescent="0.25">
      <c r="B46" s="65"/>
      <c r="C46" s="136"/>
      <c r="D46" s="137"/>
      <c r="E46" s="137"/>
      <c r="F46" s="136"/>
      <c r="G46" s="136"/>
      <c r="I46" s="136"/>
      <c r="J46" s="137"/>
      <c r="K46" s="137"/>
      <c r="L46" s="136"/>
      <c r="M46" s="136"/>
      <c r="N46" s="68"/>
    </row>
    <row r="47" spans="2:14" ht="15.75" collapsed="1" x14ac:dyDescent="0.25">
      <c r="B47" s="65"/>
      <c r="C47" s="109" t="s">
        <v>57</v>
      </c>
      <c r="D47" s="110">
        <f>SUM(D37:D41)</f>
        <v>9000</v>
      </c>
      <c r="E47" s="110">
        <f>SUM(E37:E41)</f>
        <v>8500</v>
      </c>
      <c r="F47" s="111"/>
      <c r="G47" s="111" t="str">
        <f>"Tasks to be completed: "&amp;COUNTIFS(G37:G41,"&lt;&gt;"&amp;"Completed",G37:G41,"&lt;&gt;")</f>
        <v>Tasks to be completed: 2</v>
      </c>
      <c r="I47" s="109" t="s">
        <v>57</v>
      </c>
      <c r="J47" s="110">
        <f>SUM(J37:J41)</f>
        <v>6000</v>
      </c>
      <c r="K47" s="110">
        <f>SUM(K37:K41)</f>
        <v>5700</v>
      </c>
      <c r="L47" s="111"/>
      <c r="M47" s="111" t="str">
        <f>"Tasks to be completed: "&amp;COUNTIFS(M37:M41,"&lt;&gt;"&amp;"Completed",M37:M41,"&lt;&gt;")</f>
        <v>Tasks to be completed: 1</v>
      </c>
      <c r="N47" s="68"/>
    </row>
    <row r="48" spans="2:14" ht="15" customHeight="1" x14ac:dyDescent="0.25">
      <c r="B48" s="65"/>
      <c r="C48" s="72"/>
      <c r="D48" s="72"/>
      <c r="E48" s="72"/>
      <c r="F48" s="72"/>
      <c r="G48" s="72"/>
      <c r="I48" s="72"/>
      <c r="J48" s="72"/>
      <c r="K48" s="72"/>
      <c r="L48" s="72"/>
      <c r="M48" s="72"/>
      <c r="N48" s="68"/>
    </row>
    <row r="49" spans="2:14" ht="30" x14ac:dyDescent="0.25">
      <c r="B49" s="65"/>
      <c r="C49" s="130" t="s">
        <v>17</v>
      </c>
      <c r="D49" s="131" t="s">
        <v>1</v>
      </c>
      <c r="E49" s="131" t="s">
        <v>2</v>
      </c>
      <c r="F49" s="131" t="s">
        <v>4</v>
      </c>
      <c r="G49" s="131" t="s">
        <v>3</v>
      </c>
      <c r="I49" s="130" t="s">
        <v>44</v>
      </c>
      <c r="J49" s="131" t="s">
        <v>1</v>
      </c>
      <c r="K49" s="131" t="s">
        <v>2</v>
      </c>
      <c r="L49" s="131" t="s">
        <v>4</v>
      </c>
      <c r="M49" s="131" t="s">
        <v>3</v>
      </c>
      <c r="N49" s="68"/>
    </row>
    <row r="50" spans="2:14" ht="20.100000000000001" customHeight="1" x14ac:dyDescent="0.25">
      <c r="B50" s="65"/>
      <c r="C50" s="18" t="s">
        <v>36</v>
      </c>
      <c r="D50" s="123">
        <v>3000</v>
      </c>
      <c r="E50" s="123">
        <v>2800</v>
      </c>
      <c r="F50" s="140" t="s">
        <v>11</v>
      </c>
      <c r="G50" s="21" t="s">
        <v>6</v>
      </c>
      <c r="I50" s="18" t="s">
        <v>40</v>
      </c>
      <c r="J50" s="123">
        <v>2000</v>
      </c>
      <c r="K50" s="123">
        <v>1900</v>
      </c>
      <c r="L50" s="140" t="s">
        <v>13</v>
      </c>
      <c r="M50" s="21" t="s">
        <v>62</v>
      </c>
      <c r="N50" s="68"/>
    </row>
    <row r="51" spans="2:14" ht="20.100000000000001" customHeight="1" x14ac:dyDescent="0.25">
      <c r="B51" s="65"/>
      <c r="C51" s="2" t="s">
        <v>37</v>
      </c>
      <c r="D51" s="6">
        <v>1500</v>
      </c>
      <c r="E51" s="6">
        <v>1400</v>
      </c>
      <c r="F51" s="141" t="s">
        <v>13</v>
      </c>
      <c r="G51" s="3" t="s">
        <v>6</v>
      </c>
      <c r="I51" s="2" t="s">
        <v>41</v>
      </c>
      <c r="J51" s="6">
        <v>1000</v>
      </c>
      <c r="K51" s="6">
        <v>950</v>
      </c>
      <c r="L51" s="141" t="s">
        <v>7</v>
      </c>
      <c r="M51" s="3" t="s">
        <v>59</v>
      </c>
      <c r="N51" s="68"/>
    </row>
    <row r="52" spans="2:14" ht="20.100000000000001" customHeight="1" x14ac:dyDescent="0.25">
      <c r="B52" s="65"/>
      <c r="C52" s="2" t="s">
        <v>38</v>
      </c>
      <c r="D52" s="6">
        <v>1000</v>
      </c>
      <c r="E52" s="6">
        <v>950</v>
      </c>
      <c r="F52" s="141" t="s">
        <v>7</v>
      </c>
      <c r="G52" s="3" t="s">
        <v>6</v>
      </c>
      <c r="I52" s="2" t="s">
        <v>42</v>
      </c>
      <c r="J52" s="6">
        <v>1500</v>
      </c>
      <c r="K52" s="6">
        <v>1400</v>
      </c>
      <c r="L52" s="141" t="s">
        <v>9</v>
      </c>
      <c r="M52" s="3" t="s">
        <v>62</v>
      </c>
      <c r="N52" s="68"/>
    </row>
    <row r="53" spans="2:14" ht="20.100000000000001" customHeight="1" x14ac:dyDescent="0.25">
      <c r="B53" s="65"/>
      <c r="C53" s="2" t="s">
        <v>39</v>
      </c>
      <c r="D53" s="6">
        <v>1500</v>
      </c>
      <c r="E53" s="6">
        <v>1400</v>
      </c>
      <c r="F53" s="141" t="s">
        <v>9</v>
      </c>
      <c r="G53" s="3" t="s">
        <v>62</v>
      </c>
      <c r="I53" s="2" t="s">
        <v>43</v>
      </c>
      <c r="J53" s="6">
        <v>2000</v>
      </c>
      <c r="K53" s="6">
        <v>1900</v>
      </c>
      <c r="L53" s="141" t="s">
        <v>11</v>
      </c>
      <c r="M53" s="3" t="s">
        <v>62</v>
      </c>
      <c r="N53" s="68"/>
    </row>
    <row r="54" spans="2:14" ht="20.100000000000001" customHeight="1" x14ac:dyDescent="0.25">
      <c r="B54" s="65"/>
      <c r="C54" s="4"/>
      <c r="D54" s="7"/>
      <c r="E54" s="7"/>
      <c r="F54" s="144"/>
      <c r="G54" s="5"/>
      <c r="I54" s="27"/>
      <c r="J54" s="107"/>
      <c r="K54" s="107"/>
      <c r="L54" s="142"/>
      <c r="M54" s="108"/>
      <c r="N54" s="68"/>
    </row>
    <row r="55" spans="2:14" ht="20.100000000000001" hidden="1" customHeight="1" outlineLevel="1" x14ac:dyDescent="0.25">
      <c r="B55" s="65"/>
      <c r="C55" s="134"/>
      <c r="D55" s="135"/>
      <c r="E55" s="135"/>
      <c r="F55" s="134"/>
      <c r="G55" s="134"/>
      <c r="I55" s="136"/>
      <c r="J55" s="137"/>
      <c r="K55" s="137"/>
      <c r="L55" s="136"/>
      <c r="M55" s="136"/>
      <c r="N55" s="68"/>
    </row>
    <row r="56" spans="2:14" ht="20.100000000000001" hidden="1" customHeight="1" outlineLevel="1" x14ac:dyDescent="0.25">
      <c r="B56" s="65"/>
      <c r="C56" s="136"/>
      <c r="D56" s="137"/>
      <c r="E56" s="137"/>
      <c r="F56" s="136"/>
      <c r="G56" s="136"/>
      <c r="I56" s="136"/>
      <c r="J56" s="137"/>
      <c r="K56" s="137"/>
      <c r="L56" s="136"/>
      <c r="M56" s="136"/>
      <c r="N56" s="68"/>
    </row>
    <row r="57" spans="2:14" ht="20.100000000000001" hidden="1" customHeight="1" outlineLevel="1" x14ac:dyDescent="0.25">
      <c r="B57" s="65"/>
      <c r="C57" s="136"/>
      <c r="D57" s="137"/>
      <c r="E57" s="137"/>
      <c r="F57" s="136"/>
      <c r="G57" s="136"/>
      <c r="I57" s="136"/>
      <c r="J57" s="137"/>
      <c r="K57" s="137"/>
      <c r="L57" s="136"/>
      <c r="M57" s="136"/>
      <c r="N57" s="68"/>
    </row>
    <row r="58" spans="2:14" ht="20.100000000000001" hidden="1" customHeight="1" outlineLevel="1" x14ac:dyDescent="0.25">
      <c r="B58" s="65"/>
      <c r="C58" s="136"/>
      <c r="D58" s="137"/>
      <c r="E58" s="137"/>
      <c r="F58" s="136"/>
      <c r="G58" s="136"/>
      <c r="I58" s="136"/>
      <c r="J58" s="137"/>
      <c r="K58" s="137"/>
      <c r="L58" s="136"/>
      <c r="M58" s="136"/>
      <c r="N58" s="68"/>
    </row>
    <row r="59" spans="2:14" ht="20.100000000000001" hidden="1" customHeight="1" outlineLevel="1" x14ac:dyDescent="0.25">
      <c r="B59" s="65"/>
      <c r="C59" s="136"/>
      <c r="D59" s="137"/>
      <c r="E59" s="137"/>
      <c r="F59" s="136"/>
      <c r="G59" s="136"/>
      <c r="I59" s="138"/>
      <c r="J59" s="139"/>
      <c r="K59" s="139"/>
      <c r="L59" s="138"/>
      <c r="M59" s="138"/>
      <c r="N59" s="68"/>
    </row>
    <row r="60" spans="2:14" ht="15.75" collapsed="1" x14ac:dyDescent="0.25">
      <c r="B60" s="65"/>
      <c r="C60" s="109" t="s">
        <v>57</v>
      </c>
      <c r="D60" s="110">
        <f>SUM(D50:D54)</f>
        <v>7000</v>
      </c>
      <c r="E60" s="110">
        <f>SUM(E50:E54)</f>
        <v>6550</v>
      </c>
      <c r="F60" s="111"/>
      <c r="G60" s="111" t="str">
        <f>"Tasks to be completed: "&amp;COUNTIFS(G50:G54,"&lt;&gt;"&amp;"Completed",G50:G54,"&lt;&gt;")</f>
        <v>Tasks to be completed: 1</v>
      </c>
      <c r="I60" s="69" t="s">
        <v>57</v>
      </c>
      <c r="J60" s="70">
        <f>SUM(J50:J54)</f>
        <v>6500</v>
      </c>
      <c r="K60" s="70">
        <f>SUM(K50:K54)</f>
        <v>6150</v>
      </c>
      <c r="L60" s="71"/>
      <c r="M60" s="71" t="str">
        <f>"Tasks to be completed: "&amp;COUNTIFS(M50:M54,"&lt;&gt;"&amp;"Completed",M50:M54,"&lt;&gt;")</f>
        <v>Tasks to be completed: 4</v>
      </c>
      <c r="N60" s="68"/>
    </row>
    <row r="61" spans="2:14" ht="15" customHeight="1" x14ac:dyDescent="0.25">
      <c r="B61" s="65"/>
      <c r="C61" s="72"/>
      <c r="D61" s="72"/>
      <c r="E61" s="72"/>
      <c r="F61" s="72"/>
      <c r="G61" s="72"/>
      <c r="I61" s="72"/>
      <c r="J61" s="72"/>
      <c r="K61" s="72"/>
      <c r="L61" s="72"/>
      <c r="M61" s="72"/>
      <c r="N61" s="68"/>
    </row>
    <row r="62" spans="2:14" ht="30" x14ac:dyDescent="0.25">
      <c r="B62" s="65"/>
      <c r="C62" s="132" t="s">
        <v>49</v>
      </c>
      <c r="D62" s="133" t="s">
        <v>1</v>
      </c>
      <c r="E62" s="133" t="s">
        <v>2</v>
      </c>
      <c r="F62" s="133" t="s">
        <v>4</v>
      </c>
      <c r="G62" s="133" t="s">
        <v>3</v>
      </c>
      <c r="I62" s="132" t="s">
        <v>51</v>
      </c>
      <c r="J62" s="133" t="s">
        <v>1</v>
      </c>
      <c r="K62" s="133" t="s">
        <v>2</v>
      </c>
      <c r="L62" s="133" t="s">
        <v>4</v>
      </c>
      <c r="M62" s="133" t="s">
        <v>3</v>
      </c>
      <c r="N62" s="68"/>
    </row>
    <row r="63" spans="2:14" ht="20.100000000000001" customHeight="1" x14ac:dyDescent="0.25">
      <c r="B63" s="65"/>
      <c r="C63" s="18" t="s">
        <v>45</v>
      </c>
      <c r="D63" s="123">
        <v>1000</v>
      </c>
      <c r="E63" s="123">
        <v>950</v>
      </c>
      <c r="F63" s="140" t="s">
        <v>7</v>
      </c>
      <c r="G63" s="21" t="s">
        <v>6</v>
      </c>
      <c r="I63" s="18" t="s">
        <v>50</v>
      </c>
      <c r="J63" s="123">
        <v>2000</v>
      </c>
      <c r="K63" s="123">
        <v>1900</v>
      </c>
      <c r="L63" s="140" t="s">
        <v>9</v>
      </c>
      <c r="M63" s="21" t="s">
        <v>6</v>
      </c>
      <c r="N63" s="68"/>
    </row>
    <row r="64" spans="2:14" ht="20.100000000000001" customHeight="1" x14ac:dyDescent="0.25">
      <c r="B64" s="65"/>
      <c r="C64" s="2" t="s">
        <v>46</v>
      </c>
      <c r="D64" s="6">
        <v>500</v>
      </c>
      <c r="E64" s="6">
        <v>480</v>
      </c>
      <c r="F64" s="141" t="s">
        <v>9</v>
      </c>
      <c r="G64" s="3" t="s">
        <v>6</v>
      </c>
      <c r="I64" s="2" t="s">
        <v>52</v>
      </c>
      <c r="J64" s="6">
        <v>3000</v>
      </c>
      <c r="K64" s="6">
        <v>2800</v>
      </c>
      <c r="L64" s="141" t="s">
        <v>11</v>
      </c>
      <c r="M64" s="3" t="s">
        <v>62</v>
      </c>
      <c r="N64" s="68"/>
    </row>
    <row r="65" spans="2:14" ht="20.100000000000001" customHeight="1" x14ac:dyDescent="0.25">
      <c r="B65" s="65"/>
      <c r="C65" s="2" t="s">
        <v>47</v>
      </c>
      <c r="D65" s="6">
        <v>1500</v>
      </c>
      <c r="E65" s="6">
        <v>1400</v>
      </c>
      <c r="F65" s="141" t="s">
        <v>11</v>
      </c>
      <c r="G65" s="3" t="s">
        <v>6</v>
      </c>
      <c r="I65" s="2" t="s">
        <v>66</v>
      </c>
      <c r="J65" s="6">
        <v>1000</v>
      </c>
      <c r="K65" s="6">
        <v>950</v>
      </c>
      <c r="L65" s="141" t="s">
        <v>13</v>
      </c>
      <c r="M65" s="3" t="s">
        <v>6</v>
      </c>
      <c r="N65" s="68"/>
    </row>
    <row r="66" spans="2:14" ht="20.100000000000001" customHeight="1" x14ac:dyDescent="0.25">
      <c r="B66" s="65"/>
      <c r="C66" s="2" t="s">
        <v>48</v>
      </c>
      <c r="D66" s="6">
        <v>1000</v>
      </c>
      <c r="E66" s="6">
        <v>950</v>
      </c>
      <c r="F66" s="141" t="s">
        <v>13</v>
      </c>
      <c r="G66" s="3" t="s">
        <v>6</v>
      </c>
      <c r="I66" s="2" t="s">
        <v>67</v>
      </c>
      <c r="J66" s="6">
        <v>1500</v>
      </c>
      <c r="K66" s="6">
        <v>1400</v>
      </c>
      <c r="L66" s="141" t="s">
        <v>7</v>
      </c>
      <c r="M66" s="3" t="s">
        <v>62</v>
      </c>
      <c r="N66" s="68"/>
    </row>
    <row r="67" spans="2:14" ht="20.100000000000001" customHeight="1" x14ac:dyDescent="0.25">
      <c r="B67" s="65"/>
      <c r="C67" s="27"/>
      <c r="D67" s="107"/>
      <c r="E67" s="107"/>
      <c r="F67" s="142"/>
      <c r="G67" s="108"/>
      <c r="I67" s="4"/>
      <c r="J67" s="7"/>
      <c r="K67" s="7"/>
      <c r="L67" s="144"/>
      <c r="M67" s="5"/>
      <c r="N67" s="68"/>
    </row>
    <row r="68" spans="2:14" ht="20.100000000000001" hidden="1" customHeight="1" outlineLevel="1" x14ac:dyDescent="0.25">
      <c r="B68" s="65"/>
      <c r="C68" s="136"/>
      <c r="D68" s="137"/>
      <c r="E68" s="137"/>
      <c r="F68" s="136"/>
      <c r="G68" s="136"/>
      <c r="I68" s="134"/>
      <c r="J68" s="135"/>
      <c r="K68" s="135"/>
      <c r="L68" s="134"/>
      <c r="M68" s="134"/>
      <c r="N68" s="68"/>
    </row>
    <row r="69" spans="2:14" ht="20.100000000000001" hidden="1" customHeight="1" outlineLevel="1" x14ac:dyDescent="0.25">
      <c r="B69" s="65"/>
      <c r="C69" s="136"/>
      <c r="D69" s="137"/>
      <c r="E69" s="137"/>
      <c r="F69" s="136"/>
      <c r="G69" s="136"/>
      <c r="I69" s="136"/>
      <c r="J69" s="137"/>
      <c r="K69" s="137"/>
      <c r="L69" s="136"/>
      <c r="M69" s="136"/>
      <c r="N69" s="68"/>
    </row>
    <row r="70" spans="2:14" ht="20.100000000000001" hidden="1" customHeight="1" outlineLevel="1" x14ac:dyDescent="0.25">
      <c r="B70" s="65"/>
      <c r="C70" s="136"/>
      <c r="D70" s="137"/>
      <c r="E70" s="137"/>
      <c r="F70" s="136"/>
      <c r="G70" s="136"/>
      <c r="I70" s="136"/>
      <c r="J70" s="137"/>
      <c r="K70" s="137"/>
      <c r="L70" s="136"/>
      <c r="M70" s="136"/>
      <c r="N70" s="68"/>
    </row>
    <row r="71" spans="2:14" ht="20.100000000000001" hidden="1" customHeight="1" outlineLevel="1" x14ac:dyDescent="0.25">
      <c r="B71" s="65"/>
      <c r="C71" s="136"/>
      <c r="D71" s="137"/>
      <c r="E71" s="137"/>
      <c r="F71" s="136"/>
      <c r="G71" s="136"/>
      <c r="I71" s="136"/>
      <c r="J71" s="137"/>
      <c r="K71" s="137"/>
      <c r="L71" s="136"/>
      <c r="M71" s="136"/>
      <c r="N71" s="68"/>
    </row>
    <row r="72" spans="2:14" ht="20.100000000000001" hidden="1" customHeight="1" outlineLevel="1" x14ac:dyDescent="0.25">
      <c r="B72" s="65"/>
      <c r="C72" s="138"/>
      <c r="D72" s="139"/>
      <c r="E72" s="139"/>
      <c r="F72" s="138"/>
      <c r="G72" s="138"/>
      <c r="I72" s="136"/>
      <c r="J72" s="137"/>
      <c r="K72" s="137"/>
      <c r="L72" s="136"/>
      <c r="M72" s="136"/>
      <c r="N72" s="68"/>
    </row>
    <row r="73" spans="2:14" ht="15.75" collapsed="1" x14ac:dyDescent="0.25">
      <c r="B73" s="65"/>
      <c r="C73" s="69" t="s">
        <v>57</v>
      </c>
      <c r="D73" s="70">
        <f>SUM(D63:D67)</f>
        <v>4000</v>
      </c>
      <c r="E73" s="70">
        <f>SUM(E63:E67)</f>
        <v>3780</v>
      </c>
      <c r="F73" s="71"/>
      <c r="G73" s="71" t="str">
        <f>"Tasks to be completed: "&amp;COUNTIFS(G63:G67,"&lt;&gt;"&amp;"Completed",G63:G67,"&lt;&gt;")</f>
        <v>Tasks to be completed: 0</v>
      </c>
      <c r="I73" s="109" t="s">
        <v>57</v>
      </c>
      <c r="J73" s="110">
        <f>SUM(J63:J67)</f>
        <v>7500</v>
      </c>
      <c r="K73" s="110">
        <f>SUM(K63:K67)</f>
        <v>7050</v>
      </c>
      <c r="L73" s="111"/>
      <c r="M73" s="111" t="str">
        <f>"Tasks to be completed: "&amp;COUNTIFS(M63:M67,"&lt;&gt;"&amp;"Completed",M63:M67,"&lt;&gt;")</f>
        <v>Tasks to be completed: 2</v>
      </c>
      <c r="N73" s="68"/>
    </row>
    <row r="74" spans="2:14" x14ac:dyDescent="0.25">
      <c r="B74" s="73"/>
      <c r="C74" s="74"/>
      <c r="D74" s="74"/>
      <c r="E74" s="74"/>
      <c r="F74" s="74"/>
      <c r="G74" s="74"/>
      <c r="H74" s="75"/>
      <c r="I74" s="74"/>
      <c r="J74" s="74"/>
      <c r="K74" s="74"/>
      <c r="L74" s="74"/>
      <c r="M74" s="74"/>
      <c r="N74" s="76"/>
    </row>
    <row r="75" spans="2:14" ht="7.35" customHeight="1" x14ac:dyDescent="0.25"/>
    <row r="76" spans="2:14" ht="23.1" customHeight="1" x14ac:dyDescent="0.25"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</row>
  </sheetData>
  <sheetProtection algorithmName="SHA-512" hashValue="RnsqWbY0ZRUIJQykjw2c2cssWjN1tE9VUz62570U2dj3uLyVt0hCzJypH+5jOlIsC8DSp4j7ZQMxZWOiQMpaAw==" saltValue="5fpMvsFGaXCoY+CQj/p5kw==" spinCount="100000" sheet="1" objects="1" scenarios="1"/>
  <mergeCells count="2">
    <mergeCell ref="C6:G6"/>
    <mergeCell ref="C7:G7"/>
  </mergeCells>
  <dataValidations count="1">
    <dataValidation type="list" allowBlank="1" showInputMessage="1" showErrorMessage="1" sqref="M11:M15 G63:G67 M50:M54 G24:G28 M37:M41 M24:M28 G50:G54 G37:G41 M63:M67 G11:G15" xr:uid="{3BF3CF05-633C-4F97-A47D-29010B2EF649}">
      <formula1>"Not Started,In Progress,Completed"</formula1>
    </dataValidation>
  </dataValidations>
  <pageMargins left="0.31496062992125984" right="0.31496062992125984" top="0.31496062992125984" bottom="0.31496062992125984" header="0.31496062992125984" footer="0.31496062992125984"/>
  <pageSetup paperSize="9" scale="56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9D97D-B64F-4550-834E-F0D2325D97BC}">
  <sheetPr codeName="Sheet3"/>
  <dimension ref="A3:U54"/>
  <sheetViews>
    <sheetView showGridLines="0" showRowColHeaders="0" workbookViewId="0"/>
  </sheetViews>
  <sheetFormatPr defaultRowHeight="15" x14ac:dyDescent="0.25"/>
  <cols>
    <col min="2" max="8" width="15.7109375" customWidth="1"/>
    <col min="16" max="21" width="14" customWidth="1"/>
  </cols>
  <sheetData>
    <row r="3" spans="1:21" x14ac:dyDescent="0.25">
      <c r="B3" s="17"/>
      <c r="C3" s="17"/>
      <c r="D3" s="17"/>
      <c r="E3" s="17"/>
      <c r="F3" s="17"/>
      <c r="G3" s="31">
        <f>COUNTIFS($G$5:$G$54,"&lt;&gt;" &amp; "Completed")-COUNTBLANK($G$5:$G$54)</f>
        <v>18</v>
      </c>
      <c r="H3" s="17"/>
      <c r="J3" s="1">
        <f>COUNT($J$5:$J$54)</f>
        <v>4</v>
      </c>
    </row>
    <row r="4" spans="1:21" ht="30" x14ac:dyDescent="0.25">
      <c r="B4" s="22" t="s">
        <v>58</v>
      </c>
      <c r="C4" s="22" t="s">
        <v>60</v>
      </c>
      <c r="D4" s="22" t="s">
        <v>1</v>
      </c>
      <c r="E4" s="22" t="s">
        <v>2</v>
      </c>
      <c r="F4" s="23" t="s">
        <v>4</v>
      </c>
      <c r="G4" s="24" t="s">
        <v>3</v>
      </c>
      <c r="H4" s="25" t="s">
        <v>64</v>
      </c>
      <c r="J4" s="22"/>
      <c r="K4" s="22" t="s">
        <v>61</v>
      </c>
      <c r="L4" s="22" t="s">
        <v>59</v>
      </c>
      <c r="M4" s="23" t="s">
        <v>62</v>
      </c>
      <c r="N4" s="24" t="s">
        <v>6</v>
      </c>
      <c r="P4" s="22" t="s">
        <v>58</v>
      </c>
      <c r="Q4" s="22" t="s">
        <v>1</v>
      </c>
      <c r="R4" s="22" t="s">
        <v>2</v>
      </c>
      <c r="S4" s="23" t="s">
        <v>59</v>
      </c>
      <c r="T4" s="24" t="s">
        <v>62</v>
      </c>
      <c r="U4" s="25" t="s">
        <v>6</v>
      </c>
    </row>
    <row r="5" spans="1:21" x14ac:dyDescent="0.25">
      <c r="A5">
        <v>1</v>
      </c>
      <c r="B5" s="18" t="str">
        <f>IF(LEN(C5)=0,"",Input!$C$10)</f>
        <v>Venue</v>
      </c>
      <c r="C5" s="18" t="str">
        <f>IF(LEN(Input!C11)=0,"",Input!C11)</f>
        <v>Venue Rental</v>
      </c>
      <c r="D5" s="18">
        <f>IF(LEN(Input!D11)=0,"",Input!D11)</f>
        <v>10000</v>
      </c>
      <c r="E5" s="18">
        <f>IF(LEN(Input!E11)=0,"",Input!E11)</f>
        <v>9500</v>
      </c>
      <c r="F5" s="19" t="str">
        <f>IF(LEN(Input!F11)=0,"",Input!F11)</f>
        <v>John</v>
      </c>
      <c r="G5" s="20" t="str">
        <f>IF(LEN(Input!G11)=0,"",Input!G11)</f>
        <v>Completed</v>
      </c>
      <c r="H5" s="21" t="str">
        <f>IF($B5=$P$18,$A5,"")</f>
        <v/>
      </c>
      <c r="J5" s="2">
        <f>IF(AND(LEN(F5)&gt;0,COUNTIF($F$5:F5,F5)=1),A5,"")</f>
        <v>1</v>
      </c>
      <c r="K5" s="18" t="str">
        <f t="array" ref="K5">IFERROR(INDEX($F$5:$F$54,SMALL($J$5:$J$54,$A5)),"")</f>
        <v>John</v>
      </c>
      <c r="L5" s="18">
        <f t="shared" ref="L5:N24" si="0">COUNTIFS($G$5:$G$54,L$4,$F$5:$F$54,$K5)</f>
        <v>2</v>
      </c>
      <c r="M5" s="18">
        <f t="shared" si="0"/>
        <v>3</v>
      </c>
      <c r="N5" s="37">
        <f t="shared" si="0"/>
        <v>5</v>
      </c>
      <c r="P5" s="2" t="str">
        <f t="array" ref="P5">IFERROR(IF(OR(LEN(Input!$C$10)=0,SUM(LEN($B$5:$B$9))=0),"",Input!$C$10),"")</f>
        <v>Venue</v>
      </c>
      <c r="Q5" s="2">
        <f t="shared" ref="Q5:Q14" si="1">SUMIF($B$5:$B$54,$P5,D$5:D$54)</f>
        <v>16000</v>
      </c>
      <c r="R5" s="2">
        <f t="shared" ref="R5:R14" si="2">SUMIF($B$5:$B$54,$P5,E$5:E$54)</f>
        <v>15250</v>
      </c>
      <c r="S5" s="2">
        <f t="shared" ref="S5:U14" si="3">COUNTIFS($G$5:$G$54,S$4,$B$5:$B$54,$P5)</f>
        <v>1</v>
      </c>
      <c r="T5" s="16">
        <f t="shared" si="3"/>
        <v>1</v>
      </c>
      <c r="U5" s="15">
        <f t="shared" si="3"/>
        <v>2</v>
      </c>
    </row>
    <row r="6" spans="1:21" x14ac:dyDescent="0.25">
      <c r="A6">
        <v>2</v>
      </c>
      <c r="B6" s="2" t="str">
        <f>IF(LEN(C6)=0,"",Input!$C$10)</f>
        <v>Venue</v>
      </c>
      <c r="C6" s="2" t="str">
        <f>IF(LEN(Input!C12)=0,"",Input!C12)</f>
        <v>Insurance</v>
      </c>
      <c r="D6" s="2">
        <f>IF(LEN(Input!D12)=0,"",Input!D12)</f>
        <v>2000</v>
      </c>
      <c r="E6" s="2">
        <f>IF(LEN(Input!E12)=0,"",Input!E12)</f>
        <v>2000</v>
      </c>
      <c r="F6" s="16" t="str">
        <f>IF(LEN(Input!F12)=0,"",Input!F12)</f>
        <v>Sarah</v>
      </c>
      <c r="G6" s="15" t="str">
        <f>IF(LEN(Input!G12)=0,"",Input!G12)</f>
        <v>Not Started</v>
      </c>
      <c r="H6" s="21" t="str">
        <f t="shared" ref="H6:H54" si="4">IF($B6=$P$18,$A6,"")</f>
        <v/>
      </c>
      <c r="J6" s="2">
        <f>IF(AND(LEN(F6)&gt;0,COUNTIF($F$5:F6,F6)=1),A6,"")</f>
        <v>2</v>
      </c>
      <c r="K6" s="2" t="str">
        <f t="array" ref="K6">IFERROR(INDEX($F$5:$F$54,SMALL($J$5:$J$54,$A6)),"")</f>
        <v>Sarah</v>
      </c>
      <c r="L6" s="2">
        <f t="shared" si="0"/>
        <v>2</v>
      </c>
      <c r="M6" s="2">
        <f t="shared" si="0"/>
        <v>4</v>
      </c>
      <c r="N6" s="16">
        <f t="shared" si="0"/>
        <v>4</v>
      </c>
      <c r="P6" s="2" t="str">
        <f t="array" ref="P6">IFERROR(IF(OR(LEN(Input!$C$23)=0,SUM(LEN($B$10:$B$14))=0),"",Input!$C$23),"")</f>
        <v>Entertainment</v>
      </c>
      <c r="Q6" s="2">
        <f t="shared" si="1"/>
        <v>10500</v>
      </c>
      <c r="R6" s="2">
        <f t="shared" si="2"/>
        <v>9900</v>
      </c>
      <c r="S6" s="2">
        <f t="shared" si="3"/>
        <v>1</v>
      </c>
      <c r="T6" s="16">
        <f t="shared" si="3"/>
        <v>2</v>
      </c>
      <c r="U6" s="15">
        <f t="shared" si="3"/>
        <v>1</v>
      </c>
    </row>
    <row r="7" spans="1:21" x14ac:dyDescent="0.25">
      <c r="A7">
        <v>3</v>
      </c>
      <c r="B7" s="2" t="str">
        <f>IF(LEN(C7)=0,"",Input!$C$10)</f>
        <v>Venue</v>
      </c>
      <c r="C7" s="2" t="str">
        <f>IF(LEN(Input!C13)=0,"",Input!C13)</f>
        <v>Utilities</v>
      </c>
      <c r="D7" s="2">
        <f>IF(LEN(Input!D13)=0,"",Input!D13)</f>
        <v>1000</v>
      </c>
      <c r="E7" s="2">
        <f>IF(LEN(Input!E13)=0,"",Input!E13)</f>
        <v>950</v>
      </c>
      <c r="F7" s="16" t="str">
        <f>IF(LEN(Input!F13)=0,"",Input!F13)</f>
        <v>James</v>
      </c>
      <c r="G7" s="15" t="str">
        <f>IF(LEN(Input!G13)=0,"",Input!G13)</f>
        <v>Completed</v>
      </c>
      <c r="H7" s="21" t="str">
        <f t="shared" si="4"/>
        <v/>
      </c>
      <c r="J7" s="2">
        <f>IF(AND(LEN(F7)&gt;0,COUNTIF($F$5:F7,F7)=1),A7,"")</f>
        <v>3</v>
      </c>
      <c r="K7" s="18" t="str">
        <f t="array" ref="K7">IFERROR(INDEX($F$5:$F$54,SMALL($J$5:$J$54,$A7)),"")</f>
        <v>James</v>
      </c>
      <c r="L7" s="18">
        <f t="shared" si="0"/>
        <v>0</v>
      </c>
      <c r="M7" s="18">
        <f t="shared" si="0"/>
        <v>2</v>
      </c>
      <c r="N7" s="19">
        <f t="shared" si="0"/>
        <v>8</v>
      </c>
      <c r="P7" s="2" t="str">
        <f t="array" ref="P7">IFERROR(IF(OR(LEN(Input!$C$36)=0,SUM(LEN($B$15:$B$19))=0),"",Input!$C$36),"")</f>
        <v>Audio/Visual</v>
      </c>
      <c r="Q7" s="2">
        <f t="shared" si="1"/>
        <v>9000</v>
      </c>
      <c r="R7" s="2">
        <f t="shared" si="2"/>
        <v>8500</v>
      </c>
      <c r="S7" s="2">
        <f t="shared" si="3"/>
        <v>1</v>
      </c>
      <c r="T7" s="16">
        <f t="shared" si="3"/>
        <v>1</v>
      </c>
      <c r="U7" s="15">
        <f t="shared" si="3"/>
        <v>2</v>
      </c>
    </row>
    <row r="8" spans="1:21" x14ac:dyDescent="0.25">
      <c r="A8">
        <v>4</v>
      </c>
      <c r="B8" s="2" t="str">
        <f>IF(LEN(C8)=0,"",Input!$C$10)</f>
        <v>Venue</v>
      </c>
      <c r="C8" s="2" t="str">
        <f>IF(LEN(Input!C14)=0,"",Input!C14)</f>
        <v>Security</v>
      </c>
      <c r="D8" s="2">
        <f>IF(LEN(Input!D14)=0,"",Input!D14)</f>
        <v>3000</v>
      </c>
      <c r="E8" s="2">
        <f>IF(LEN(Input!E14)=0,"",Input!E14)</f>
        <v>2800</v>
      </c>
      <c r="F8" s="16" t="str">
        <f>IF(LEN(Input!F14)=0,"",Input!F14)</f>
        <v>Emma</v>
      </c>
      <c r="G8" s="15" t="str">
        <f>IF(LEN(Input!G14)=0,"",Input!G14)</f>
        <v>In Progress</v>
      </c>
      <c r="H8" s="21" t="str">
        <f t="shared" si="4"/>
        <v/>
      </c>
      <c r="J8" s="2">
        <f>IF(AND(LEN(F8)&gt;0,COUNTIF($F$5:F8,F8)=1),A8,"")</f>
        <v>4</v>
      </c>
      <c r="K8" s="2" t="str">
        <f t="array" ref="K8">IFERROR(INDEX($F$5:$F$54,SMALL($J$5:$J$54,$A8)),"")</f>
        <v>Emma</v>
      </c>
      <c r="L8" s="2">
        <f t="shared" si="0"/>
        <v>2</v>
      </c>
      <c r="M8" s="2">
        <f t="shared" si="0"/>
        <v>3</v>
      </c>
      <c r="N8" s="16">
        <f t="shared" si="0"/>
        <v>5</v>
      </c>
      <c r="P8" s="2" t="str">
        <f t="array" ref="P8">IFERROR(IF(OR(LEN(Input!$C$49)=0,SUM(LEN($B$20:$B$24))=0),"",Input!$C$49),"")</f>
        <v>Staffing</v>
      </c>
      <c r="Q8" s="2">
        <f t="shared" si="1"/>
        <v>7000</v>
      </c>
      <c r="R8" s="2">
        <f t="shared" si="2"/>
        <v>6550</v>
      </c>
      <c r="S8" s="2">
        <f t="shared" si="3"/>
        <v>0</v>
      </c>
      <c r="T8" s="16">
        <f t="shared" si="3"/>
        <v>1</v>
      </c>
      <c r="U8" s="15">
        <f t="shared" si="3"/>
        <v>3</v>
      </c>
    </row>
    <row r="9" spans="1:21" x14ac:dyDescent="0.25">
      <c r="A9">
        <v>5</v>
      </c>
      <c r="B9" s="2" t="str">
        <f>IF(LEN(C9)=0,"",Input!$C$10)</f>
        <v/>
      </c>
      <c r="C9" s="2" t="str">
        <f>IF(LEN(Input!C15)=0,"",Input!C15)</f>
        <v/>
      </c>
      <c r="D9" s="2" t="str">
        <f>IF(LEN(Input!D15)=0,"",Input!D15)</f>
        <v/>
      </c>
      <c r="E9" s="2" t="str">
        <f>IF(LEN(Input!E15)=0,"",Input!E15)</f>
        <v/>
      </c>
      <c r="F9" s="16" t="str">
        <f>IF(LEN(Input!F15)=0,"",Input!F15)</f>
        <v/>
      </c>
      <c r="G9" s="15" t="str">
        <f>IF(LEN(Input!G15)=0,"",Input!G15)</f>
        <v/>
      </c>
      <c r="H9" s="21" t="str">
        <f t="shared" si="4"/>
        <v/>
      </c>
      <c r="J9" s="2" t="str">
        <f>IF(AND(LEN(F9)&gt;0,COUNTIF($F$5:F9,F9)=1),A9,"")</f>
        <v/>
      </c>
      <c r="K9" s="18" t="str">
        <f t="array" ref="K9">IFERROR(INDEX($F$5:$F$54,SMALL($J$5:$J$54,$A9)),"")</f>
        <v/>
      </c>
      <c r="L9" s="18">
        <f t="shared" si="0"/>
        <v>0</v>
      </c>
      <c r="M9" s="18">
        <f t="shared" si="0"/>
        <v>0</v>
      </c>
      <c r="N9" s="19">
        <f t="shared" si="0"/>
        <v>0</v>
      </c>
      <c r="P9" s="2" t="str">
        <f t="array" ref="P9">IFERROR(IF(OR(LEN(Input!$C$62)=0,SUM(LEN($B$25:$B$29))=0),"",Input!$C$62),"")</f>
        <v>Permits / Licenses</v>
      </c>
      <c r="Q9" s="2">
        <f t="shared" si="1"/>
        <v>4000</v>
      </c>
      <c r="R9" s="2">
        <f t="shared" si="2"/>
        <v>3780</v>
      </c>
      <c r="S9" s="2">
        <f t="shared" si="3"/>
        <v>0</v>
      </c>
      <c r="T9" s="16">
        <f t="shared" si="3"/>
        <v>0</v>
      </c>
      <c r="U9" s="15">
        <f t="shared" si="3"/>
        <v>4</v>
      </c>
    </row>
    <row r="10" spans="1:21" x14ac:dyDescent="0.25">
      <c r="A10">
        <v>6</v>
      </c>
      <c r="B10" s="2" t="str">
        <f>IF(LEN(C10)=0,"",Input!$C$23)</f>
        <v>Entertainment</v>
      </c>
      <c r="C10" s="2" t="str">
        <f>IF(LEN(Input!C24)=0,"",Input!C24)</f>
        <v>Performers</v>
      </c>
      <c r="D10" s="2">
        <f>IF(LEN(Input!D24)=0,"",Input!D24)</f>
        <v>5000</v>
      </c>
      <c r="E10" s="2">
        <f>IF(LEN(Input!E24)=0,"",Input!E24)</f>
        <v>4800</v>
      </c>
      <c r="F10" s="16" t="str">
        <f>IF(LEN(Input!F24)=0,"",Input!F24)</f>
        <v>James</v>
      </c>
      <c r="G10" s="15" t="str">
        <f>IF(LEN(Input!G24)=0,"",Input!G24)</f>
        <v>Completed</v>
      </c>
      <c r="H10" s="21" t="str">
        <f t="shared" si="4"/>
        <v/>
      </c>
      <c r="J10" s="2" t="str">
        <f>IF(AND(LEN(F10)&gt;0,COUNTIF($F$5:F10,F10)=1),A10,"")</f>
        <v/>
      </c>
      <c r="K10" s="2" t="str">
        <f t="array" ref="K10">IFERROR(INDEX($F$5:$F$54,SMALL($J$5:$J$54,$A10)),"")</f>
        <v/>
      </c>
      <c r="L10" s="2">
        <f t="shared" si="0"/>
        <v>0</v>
      </c>
      <c r="M10" s="2">
        <f t="shared" si="0"/>
        <v>0</v>
      </c>
      <c r="N10" s="16">
        <f t="shared" si="0"/>
        <v>0</v>
      </c>
      <c r="P10" s="2" t="str">
        <f t="array" ref="P10">IFERROR(IF(OR(LEN(Input!$I$10)=0,SUM(LEN($B$30:$B$34))=0),"",Input!$I$10),"")</f>
        <v>Catering</v>
      </c>
      <c r="Q10" s="2">
        <f t="shared" si="1"/>
        <v>17000</v>
      </c>
      <c r="R10" s="2">
        <f t="shared" si="2"/>
        <v>15900</v>
      </c>
      <c r="S10" s="2">
        <f t="shared" si="3"/>
        <v>0</v>
      </c>
      <c r="T10" s="16">
        <f t="shared" si="3"/>
        <v>2</v>
      </c>
      <c r="U10" s="15">
        <f t="shared" si="3"/>
        <v>2</v>
      </c>
    </row>
    <row r="11" spans="1:21" x14ac:dyDescent="0.25">
      <c r="A11">
        <v>7</v>
      </c>
      <c r="B11" s="2" t="str">
        <f>IF(LEN(C11)=0,"",Input!$C$23)</f>
        <v>Entertainment</v>
      </c>
      <c r="C11" s="2" t="str">
        <f>IF(LEN(Input!C25)=0,"",Input!C25)</f>
        <v>Sound System</v>
      </c>
      <c r="D11" s="2">
        <f>IF(LEN(Input!D25)=0,"",Input!D25)</f>
        <v>2000</v>
      </c>
      <c r="E11" s="2">
        <f>IF(LEN(Input!E25)=0,"",Input!E25)</f>
        <v>1800</v>
      </c>
      <c r="F11" s="16" t="str">
        <f>IF(LEN(Input!F25)=0,"",Input!F25)</f>
        <v>Emma</v>
      </c>
      <c r="G11" s="15" t="str">
        <f>IF(LEN(Input!G25)=0,"",Input!G25)</f>
        <v>In Progress</v>
      </c>
      <c r="H11" s="21" t="str">
        <f t="shared" si="4"/>
        <v/>
      </c>
      <c r="J11" s="2" t="str">
        <f>IF(AND(LEN(F11)&gt;0,COUNTIF($F$5:F11,F11)=1),A11,"")</f>
        <v/>
      </c>
      <c r="K11" s="18" t="str">
        <f t="array" ref="K11">IFERROR(INDEX($F$5:$F$54,SMALL($J$5:$J$54,$A11)),"")</f>
        <v/>
      </c>
      <c r="L11" s="18">
        <f t="shared" si="0"/>
        <v>0</v>
      </c>
      <c r="M11" s="18">
        <f t="shared" si="0"/>
        <v>0</v>
      </c>
      <c r="N11" s="19">
        <f t="shared" si="0"/>
        <v>0</v>
      </c>
      <c r="P11" s="2" t="str">
        <f t="array" ref="P11">IFERROR(IF(OR(LEN(Input!$I$23)=0,SUM(LEN($B$35:$B$39))=0),"",Input!$I$23),"")</f>
        <v>Decoration</v>
      </c>
      <c r="Q11" s="2">
        <f t="shared" si="1"/>
        <v>6000</v>
      </c>
      <c r="R11" s="2">
        <f t="shared" si="2"/>
        <v>5700</v>
      </c>
      <c r="S11" s="2">
        <f t="shared" si="3"/>
        <v>1</v>
      </c>
      <c r="T11" s="16">
        <f t="shared" si="3"/>
        <v>0</v>
      </c>
      <c r="U11" s="15">
        <f t="shared" si="3"/>
        <v>3</v>
      </c>
    </row>
    <row r="12" spans="1:21" x14ac:dyDescent="0.25">
      <c r="A12">
        <v>8</v>
      </c>
      <c r="B12" s="2" t="str">
        <f>IF(LEN(C12)=0,"",Input!$C$23)</f>
        <v>Entertainment</v>
      </c>
      <c r="C12" s="2" t="str">
        <f>IF(LEN(Input!C26)=0,"",Input!C26)</f>
        <v>Lighting</v>
      </c>
      <c r="D12" s="2">
        <f>IF(LEN(Input!D26)=0,"",Input!D26)</f>
        <v>1500</v>
      </c>
      <c r="E12" s="2">
        <f>IF(LEN(Input!E26)=0,"",Input!E26)</f>
        <v>1400</v>
      </c>
      <c r="F12" s="16" t="str">
        <f>IF(LEN(Input!F26)=0,"",Input!F26)</f>
        <v>John</v>
      </c>
      <c r="G12" s="15" t="str">
        <f>IF(LEN(Input!G26)=0,"",Input!G26)</f>
        <v>Not Started</v>
      </c>
      <c r="H12" s="21" t="str">
        <f t="shared" si="4"/>
        <v/>
      </c>
      <c r="J12" s="2" t="str">
        <f>IF(AND(LEN(F12)&gt;0,COUNTIF($F$5:F12,F12)=1),A12,"")</f>
        <v/>
      </c>
      <c r="K12" s="2" t="str">
        <f t="array" ref="K12">IFERROR(INDEX($F$5:$F$54,SMALL($J$5:$J$54,$A12)),"")</f>
        <v/>
      </c>
      <c r="L12" s="2">
        <f t="shared" si="0"/>
        <v>0</v>
      </c>
      <c r="M12" s="2">
        <f t="shared" si="0"/>
        <v>0</v>
      </c>
      <c r="N12" s="16">
        <f t="shared" si="0"/>
        <v>0</v>
      </c>
      <c r="P12" s="2" t="str">
        <f t="array" ref="P12">IFERROR(IF(OR(LEN(Input!$I$36)=0,SUM(LEN($B$40:$B$44))=0),"",Input!$I$36),"")</f>
        <v>Marketing</v>
      </c>
      <c r="Q12" s="2">
        <f t="shared" si="1"/>
        <v>6000</v>
      </c>
      <c r="R12" s="2">
        <f t="shared" si="2"/>
        <v>5700</v>
      </c>
      <c r="S12" s="2">
        <f t="shared" si="3"/>
        <v>1</v>
      </c>
      <c r="T12" s="16">
        <f t="shared" si="3"/>
        <v>0</v>
      </c>
      <c r="U12" s="15">
        <f t="shared" si="3"/>
        <v>3</v>
      </c>
    </row>
    <row r="13" spans="1:21" x14ac:dyDescent="0.25">
      <c r="A13">
        <v>9</v>
      </c>
      <c r="B13" s="2" t="str">
        <f>IF(LEN(C13)=0,"",Input!$C$23)</f>
        <v>Entertainment</v>
      </c>
      <c r="C13" s="2" t="str">
        <f>IF(LEN(Input!C27)=0,"",Input!C27)</f>
        <v>Stage Setup</v>
      </c>
      <c r="D13" s="2">
        <f>IF(LEN(Input!D27)=0,"",Input!D27)</f>
        <v>2000</v>
      </c>
      <c r="E13" s="2">
        <f>IF(LEN(Input!E27)=0,"",Input!E27)</f>
        <v>1900</v>
      </c>
      <c r="F13" s="16" t="str">
        <f>IF(LEN(Input!F27)=0,"",Input!F27)</f>
        <v>Sarah</v>
      </c>
      <c r="G13" s="15" t="str">
        <f>IF(LEN(Input!G27)=0,"",Input!G27)</f>
        <v>In Progress</v>
      </c>
      <c r="H13" s="21" t="str">
        <f t="shared" si="4"/>
        <v/>
      </c>
      <c r="J13" s="2" t="str">
        <f>IF(AND(LEN(F13)&gt;0,COUNTIF($F$5:F13,F13)=1),A13,"")</f>
        <v/>
      </c>
      <c r="K13" s="18" t="str">
        <f t="array" ref="K13">IFERROR(INDEX($F$5:$F$54,SMALL($J$5:$J$54,$A13)),"")</f>
        <v/>
      </c>
      <c r="L13" s="18">
        <f t="shared" si="0"/>
        <v>0</v>
      </c>
      <c r="M13" s="18">
        <f t="shared" si="0"/>
        <v>0</v>
      </c>
      <c r="N13" s="19">
        <f t="shared" si="0"/>
        <v>0</v>
      </c>
      <c r="P13" s="2" t="str">
        <f t="array" ref="P13">IFERROR(IF(OR(LEN(Input!$I$49)=0,SUM(LEN($B$45:$B$49))=0),"",Input!$I$49),"")</f>
        <v>Transportation</v>
      </c>
      <c r="Q13" s="2">
        <f t="shared" si="1"/>
        <v>6500</v>
      </c>
      <c r="R13" s="2">
        <f t="shared" si="2"/>
        <v>6150</v>
      </c>
      <c r="S13" s="2">
        <f t="shared" si="3"/>
        <v>1</v>
      </c>
      <c r="T13" s="16">
        <f t="shared" si="3"/>
        <v>3</v>
      </c>
      <c r="U13" s="15">
        <f t="shared" si="3"/>
        <v>0</v>
      </c>
    </row>
    <row r="14" spans="1:21" x14ac:dyDescent="0.25">
      <c r="A14">
        <v>10</v>
      </c>
      <c r="B14" s="2" t="str">
        <f>IF(LEN(C14)=0,"",Input!$C$23)</f>
        <v/>
      </c>
      <c r="C14" s="2" t="str">
        <f>IF(LEN(Input!C28)=0,"",Input!C28)</f>
        <v/>
      </c>
      <c r="D14" s="2" t="str">
        <f>IF(LEN(Input!D28)=0,"",Input!D28)</f>
        <v/>
      </c>
      <c r="E14" s="2" t="str">
        <f>IF(LEN(Input!E28)=0,"",Input!E28)</f>
        <v/>
      </c>
      <c r="F14" s="16" t="str">
        <f>IF(LEN(Input!F28)=0,"",Input!F28)</f>
        <v/>
      </c>
      <c r="G14" s="15" t="str">
        <f>IF(LEN(Input!G28)=0,"",Input!G28)</f>
        <v/>
      </c>
      <c r="H14" s="21" t="str">
        <f t="shared" si="4"/>
        <v/>
      </c>
      <c r="J14" s="2" t="str">
        <f>IF(AND(LEN(F14)&gt;0,COUNTIF($F$5:F14,F14)=1),A14,"")</f>
        <v/>
      </c>
      <c r="K14" s="2" t="str">
        <f t="array" ref="K14">IFERROR(INDEX($F$5:$F$54,SMALL($J$5:$J$54,$A14)),"")</f>
        <v/>
      </c>
      <c r="L14" s="2">
        <f t="shared" si="0"/>
        <v>0</v>
      </c>
      <c r="M14" s="2">
        <f t="shared" si="0"/>
        <v>0</v>
      </c>
      <c r="N14" s="16">
        <f t="shared" si="0"/>
        <v>0</v>
      </c>
      <c r="P14" s="2" t="str">
        <f t="array" ref="P14">IFERROR(IF(OR(LEN(Input!$I$62)=0,SUM(LEN($B$50:$B$54))=0),"",Input!$I$62),"")</f>
        <v>Miscellaneous</v>
      </c>
      <c r="Q14" s="4">
        <f t="shared" si="1"/>
        <v>7500</v>
      </c>
      <c r="R14" s="4">
        <f t="shared" si="2"/>
        <v>7050</v>
      </c>
      <c r="S14" s="4">
        <f t="shared" si="3"/>
        <v>0</v>
      </c>
      <c r="T14" s="32">
        <f t="shared" si="3"/>
        <v>2</v>
      </c>
      <c r="U14" s="33">
        <f t="shared" si="3"/>
        <v>2</v>
      </c>
    </row>
    <row r="15" spans="1:21" x14ac:dyDescent="0.25">
      <c r="A15">
        <v>11</v>
      </c>
      <c r="B15" s="2" t="str">
        <f>IF(LEN(C15)=0,"",Input!$C$36)</f>
        <v>Audio/Visual</v>
      </c>
      <c r="C15" s="2" t="str">
        <f>IF(LEN(Input!C37)=0,"",Input!C37)</f>
        <v>Equipment Rental</v>
      </c>
      <c r="D15" s="2">
        <f>IF(LEN(Input!D37)=0,"",Input!D37)</f>
        <v>4000</v>
      </c>
      <c r="E15" s="2">
        <f>IF(LEN(Input!E37)=0,"",Input!E37)</f>
        <v>3800</v>
      </c>
      <c r="F15" s="16" t="str">
        <f>IF(LEN(Input!F37)=0,"",Input!F37)</f>
        <v>John</v>
      </c>
      <c r="G15" s="15" t="str">
        <f>IF(LEN(Input!G37)=0,"",Input!G37)</f>
        <v>In Progress</v>
      </c>
      <c r="H15" s="21" t="str">
        <f t="shared" si="4"/>
        <v/>
      </c>
      <c r="J15" s="2" t="str">
        <f>IF(AND(LEN(F15)&gt;0,COUNTIF($F$5:F15,F15)=1),A15,"")</f>
        <v/>
      </c>
      <c r="K15" s="18" t="str">
        <f t="array" ref="K15">IFERROR(INDEX($F$5:$F$54,SMALL($J$5:$J$54,$A15)),"")</f>
        <v/>
      </c>
      <c r="L15" s="18">
        <f t="shared" si="0"/>
        <v>0</v>
      </c>
      <c r="M15" s="18">
        <f t="shared" si="0"/>
        <v>0</v>
      </c>
      <c r="N15" s="19">
        <f t="shared" si="0"/>
        <v>0</v>
      </c>
    </row>
    <row r="16" spans="1:21" x14ac:dyDescent="0.25">
      <c r="A16">
        <v>12</v>
      </c>
      <c r="B16" s="2" t="str">
        <f>IF(LEN(C16)=0,"",Input!$C$36)</f>
        <v>Audio/Visual</v>
      </c>
      <c r="C16" s="2" t="str">
        <f>IF(LEN(Input!C38)=0,"",Input!C38)</f>
        <v>Technician Services</v>
      </c>
      <c r="D16" s="2">
        <f>IF(LEN(Input!D38)=0,"",Input!D38)</f>
        <v>2000</v>
      </c>
      <c r="E16" s="2">
        <f>IF(LEN(Input!E38)=0,"",Input!E38)</f>
        <v>1900</v>
      </c>
      <c r="F16" s="16" t="str">
        <f>IF(LEN(Input!F38)=0,"",Input!F38)</f>
        <v>Sarah</v>
      </c>
      <c r="G16" s="15" t="str">
        <f>IF(LEN(Input!G38)=0,"",Input!G38)</f>
        <v>Not Started</v>
      </c>
      <c r="H16" s="21" t="str">
        <f t="shared" si="4"/>
        <v/>
      </c>
      <c r="J16" s="2" t="str">
        <f>IF(AND(LEN(F16)&gt;0,COUNTIF($F$5:F16,F16)=1),A16,"")</f>
        <v/>
      </c>
      <c r="K16" s="2" t="str">
        <f t="array" ref="K16">IFERROR(INDEX($F$5:$F$54,SMALL($J$5:$J$54,$A16)),"")</f>
        <v/>
      </c>
      <c r="L16" s="2">
        <f t="shared" si="0"/>
        <v>0</v>
      </c>
      <c r="M16" s="2">
        <f t="shared" si="0"/>
        <v>0</v>
      </c>
      <c r="N16" s="16">
        <f t="shared" si="0"/>
        <v>0</v>
      </c>
    </row>
    <row r="17" spans="1:21" x14ac:dyDescent="0.25">
      <c r="A17">
        <v>13</v>
      </c>
      <c r="B17" s="2" t="str">
        <f>IF(LEN(C17)=0,"",Input!$C$36)</f>
        <v>Audio/Visual</v>
      </c>
      <c r="C17" s="2" t="str">
        <f>IF(LEN(Input!C39)=0,"",Input!C39)</f>
        <v>Projection</v>
      </c>
      <c r="D17" s="2">
        <f>IF(LEN(Input!D39)=0,"",Input!D39)</f>
        <v>1500</v>
      </c>
      <c r="E17" s="2">
        <f>IF(LEN(Input!E39)=0,"",Input!E39)</f>
        <v>1400</v>
      </c>
      <c r="F17" s="16" t="str">
        <f>IF(LEN(Input!F39)=0,"",Input!F39)</f>
        <v>James</v>
      </c>
      <c r="G17" s="15" t="str">
        <f>IF(LEN(Input!G39)=0,"",Input!G39)</f>
        <v>Completed</v>
      </c>
      <c r="H17" s="21" t="str">
        <f t="shared" si="4"/>
        <v/>
      </c>
      <c r="J17" s="2" t="str">
        <f>IF(AND(LEN(F17)&gt;0,COUNTIF($F$5:F17,F17)=1),A17,"")</f>
        <v/>
      </c>
      <c r="K17" s="18" t="str">
        <f t="array" ref="K17">IFERROR(INDEX($F$5:$F$54,SMALL($J$5:$J$54,$A17)),"")</f>
        <v/>
      </c>
      <c r="L17" s="18">
        <f t="shared" si="0"/>
        <v>0</v>
      </c>
      <c r="M17" s="18">
        <f t="shared" si="0"/>
        <v>0</v>
      </c>
      <c r="N17" s="19">
        <f t="shared" si="0"/>
        <v>0</v>
      </c>
    </row>
    <row r="18" spans="1:21" ht="30" x14ac:dyDescent="0.25">
      <c r="A18">
        <v>14</v>
      </c>
      <c r="B18" s="2" t="str">
        <f>IF(LEN(C18)=0,"",Input!$C$36)</f>
        <v>Audio/Visual</v>
      </c>
      <c r="C18" s="2" t="str">
        <f>IF(LEN(Input!C40)=0,"",Input!C40)</f>
        <v>Sound System</v>
      </c>
      <c r="D18" s="2">
        <f>IF(LEN(Input!D40)=0,"",Input!D40)</f>
        <v>1500</v>
      </c>
      <c r="E18" s="2">
        <f>IF(LEN(Input!E40)=0,"",Input!E40)</f>
        <v>1400</v>
      </c>
      <c r="F18" s="16" t="str">
        <f>IF(LEN(Input!F40)=0,"",Input!F40)</f>
        <v>Emma</v>
      </c>
      <c r="G18" s="15" t="str">
        <f>IF(LEN(Input!G40)=0,"",Input!G40)</f>
        <v>Completed</v>
      </c>
      <c r="H18" s="21" t="str">
        <f t="shared" si="4"/>
        <v/>
      </c>
      <c r="J18" s="2" t="str">
        <f>IF(AND(LEN(F18)&gt;0,COUNTIF($F$5:F18,F18)=1),A18,"")</f>
        <v/>
      </c>
      <c r="K18" s="2" t="str">
        <f t="array" ref="K18">IFERROR(INDEX($F$5:$F$54,SMALL($J$5:$J$54,$A18)),"")</f>
        <v/>
      </c>
      <c r="L18" s="2">
        <f t="shared" si="0"/>
        <v>0</v>
      </c>
      <c r="M18" s="2">
        <f t="shared" si="0"/>
        <v>0</v>
      </c>
      <c r="N18" s="16">
        <f t="shared" si="0"/>
        <v>0</v>
      </c>
      <c r="O18">
        <f>MAX(COUNTA($Q$19:$Q$23)-COUNTBLANK($Q$19:$Q$23),1)</f>
        <v>4</v>
      </c>
      <c r="P18" s="23" t="str">
        <f>list</f>
        <v>Catering</v>
      </c>
      <c r="Q18" s="23" t="s">
        <v>63</v>
      </c>
      <c r="R18" s="34" t="s">
        <v>1</v>
      </c>
      <c r="S18" s="34" t="s">
        <v>2</v>
      </c>
    </row>
    <row r="19" spans="1:21" x14ac:dyDescent="0.25">
      <c r="A19">
        <v>15</v>
      </c>
      <c r="B19" s="2" t="str">
        <f>IF(LEN(C19)=0,"",Input!$C$36)</f>
        <v/>
      </c>
      <c r="C19" s="2" t="str">
        <f>IF(LEN(Input!C41)=0,"",Input!C41)</f>
        <v/>
      </c>
      <c r="D19" s="2" t="str">
        <f>IF(LEN(Input!D41)=0,"",Input!D41)</f>
        <v/>
      </c>
      <c r="E19" s="2" t="str">
        <f>IF(LEN(Input!E41)=0,"",Input!E41)</f>
        <v/>
      </c>
      <c r="F19" s="16" t="str">
        <f>IF(LEN(Input!F41)=0,"",Input!F41)</f>
        <v/>
      </c>
      <c r="G19" s="15" t="str">
        <f>IF(LEN(Input!G41)=0,"",Input!G41)</f>
        <v/>
      </c>
      <c r="H19" s="21" t="str">
        <f t="shared" si="4"/>
        <v/>
      </c>
      <c r="J19" s="2" t="str">
        <f>IF(AND(LEN(F19)&gt;0,COUNTIF($F$5:F19,F19)=1),A19,"")</f>
        <v/>
      </c>
      <c r="K19" s="18" t="str">
        <f t="array" ref="K19">IFERROR(INDEX($F$5:$F$54,SMALL($J$5:$J$54,$A19)),"")</f>
        <v/>
      </c>
      <c r="L19" s="18">
        <f t="shared" si="0"/>
        <v>0</v>
      </c>
      <c r="M19" s="18">
        <f t="shared" si="0"/>
        <v>0</v>
      </c>
      <c r="N19" s="19">
        <f t="shared" si="0"/>
        <v>0</v>
      </c>
      <c r="O19" s="35"/>
      <c r="P19" s="2">
        <v>1</v>
      </c>
      <c r="Q19" s="2" t="str">
        <f t="array" ref="Q19">IFERROR(INDEX(C$5:C$54,SMALL($H$5:$H$54,$P19)),"")</f>
        <v>Food</v>
      </c>
      <c r="R19" s="36">
        <f t="array" ref="R19">IFERROR(INDEX(D$5:D$54,SMALL($H$5:$H$54,$P19)),"")</f>
        <v>8000</v>
      </c>
      <c r="S19" s="36">
        <f t="array" ref="S19">IFERROR(INDEX(E$5:E$54,SMALL($H$5:$H$54,$P19)),"")</f>
        <v>7500</v>
      </c>
    </row>
    <row r="20" spans="1:21" x14ac:dyDescent="0.25">
      <c r="A20">
        <v>16</v>
      </c>
      <c r="B20" s="2" t="str">
        <f>IF(LEN(C20)=0,"",Input!$C$49)</f>
        <v>Staffing</v>
      </c>
      <c r="C20" s="2" t="str">
        <f>IF(LEN(Input!C50)=0,"",Input!C50)</f>
        <v>Event Coordinator</v>
      </c>
      <c r="D20" s="2">
        <f>IF(LEN(Input!D50)=0,"",Input!D50)</f>
        <v>3000</v>
      </c>
      <c r="E20" s="2">
        <f>IF(LEN(Input!E50)=0,"",Input!E50)</f>
        <v>2800</v>
      </c>
      <c r="F20" s="16" t="str">
        <f>IF(LEN(Input!F50)=0,"",Input!F50)</f>
        <v>James</v>
      </c>
      <c r="G20" s="15" t="str">
        <f>IF(LEN(Input!G50)=0,"",Input!G50)</f>
        <v>Completed</v>
      </c>
      <c r="H20" s="21" t="str">
        <f t="shared" si="4"/>
        <v/>
      </c>
      <c r="J20" s="2" t="str">
        <f>IF(AND(LEN(F20)&gt;0,COUNTIF($F$5:F20,F20)=1),A20,"")</f>
        <v/>
      </c>
      <c r="K20" s="2" t="str">
        <f t="array" ref="K20">IFERROR(INDEX($F$5:$F$54,SMALL($J$5:$J$54,$A20)),"")</f>
        <v/>
      </c>
      <c r="L20" s="2">
        <f t="shared" si="0"/>
        <v>0</v>
      </c>
      <c r="M20" s="2">
        <f t="shared" si="0"/>
        <v>0</v>
      </c>
      <c r="N20" s="16">
        <f t="shared" si="0"/>
        <v>0</v>
      </c>
      <c r="O20" s="35"/>
      <c r="P20" s="18">
        <v>2</v>
      </c>
      <c r="Q20" s="18" t="str">
        <f t="array" ref="Q20">IFERROR(INDEX(C$5:C$54,SMALL($H$5:$H$54,$P20)),"")</f>
        <v>Beverage</v>
      </c>
      <c r="R20" s="36">
        <f t="array" ref="R20">IFERROR(INDEX(D$5:D$54,SMALL($H$5:$H$54,$P20)),"")</f>
        <v>4000</v>
      </c>
      <c r="S20" s="36">
        <f t="array" ref="S20">IFERROR(INDEX(E$5:E$54,SMALL($H$5:$H$54,$P20)),"")</f>
        <v>3800</v>
      </c>
    </row>
    <row r="21" spans="1:21" x14ac:dyDescent="0.25">
      <c r="A21">
        <v>17</v>
      </c>
      <c r="B21" s="2" t="str">
        <f>IF(LEN(C21)=0,"",Input!$C$49)</f>
        <v>Staffing</v>
      </c>
      <c r="C21" s="2" t="str">
        <f>IF(LEN(Input!C51)=0,"",Input!C51)</f>
        <v>Registration</v>
      </c>
      <c r="D21" s="2">
        <f>IF(LEN(Input!D51)=0,"",Input!D51)</f>
        <v>1500</v>
      </c>
      <c r="E21" s="2">
        <f>IF(LEN(Input!E51)=0,"",Input!E51)</f>
        <v>1400</v>
      </c>
      <c r="F21" s="16" t="str">
        <f>IF(LEN(Input!F51)=0,"",Input!F51)</f>
        <v>Emma</v>
      </c>
      <c r="G21" s="15" t="str">
        <f>IF(LEN(Input!G51)=0,"",Input!G51)</f>
        <v>Completed</v>
      </c>
      <c r="H21" s="21" t="str">
        <f t="shared" si="4"/>
        <v/>
      </c>
      <c r="J21" s="2" t="str">
        <f>IF(AND(LEN(F21)&gt;0,COUNTIF($F$5:F21,F21)=1),A21,"")</f>
        <v/>
      </c>
      <c r="K21" s="18" t="str">
        <f t="array" ref="K21">IFERROR(INDEX($F$5:$F$54,SMALL($J$5:$J$54,$A21)),"")</f>
        <v/>
      </c>
      <c r="L21" s="18">
        <f t="shared" si="0"/>
        <v>0</v>
      </c>
      <c r="M21" s="18">
        <f t="shared" si="0"/>
        <v>0</v>
      </c>
      <c r="N21" s="19">
        <f t="shared" si="0"/>
        <v>0</v>
      </c>
      <c r="O21" s="35"/>
      <c r="P21" s="2">
        <v>3</v>
      </c>
      <c r="Q21" s="2" t="str">
        <f t="array" ref="Q21">IFERROR(INDEX(C$5:C$54,SMALL($H$5:$H$54,$P21)),"")</f>
        <v>Bar Services</v>
      </c>
      <c r="R21" s="36">
        <f t="array" ref="R21">IFERROR(INDEX(D$5:D$54,SMALL($H$5:$H$54,$P21)),"")</f>
        <v>2000</v>
      </c>
      <c r="S21" s="36">
        <f t="array" ref="S21">IFERROR(INDEX(E$5:E$54,SMALL($H$5:$H$54,$P21)),"")</f>
        <v>1800</v>
      </c>
    </row>
    <row r="22" spans="1:21" x14ac:dyDescent="0.25">
      <c r="A22">
        <v>18</v>
      </c>
      <c r="B22" s="2" t="str">
        <f>IF(LEN(C22)=0,"",Input!$C$49)</f>
        <v>Staffing</v>
      </c>
      <c r="C22" s="2" t="str">
        <f>IF(LEN(Input!C52)=0,"",Input!C52)</f>
        <v>Ushers</v>
      </c>
      <c r="D22" s="2">
        <f>IF(LEN(Input!D52)=0,"",Input!D52)</f>
        <v>1000</v>
      </c>
      <c r="E22" s="2">
        <f>IF(LEN(Input!E52)=0,"",Input!E52)</f>
        <v>950</v>
      </c>
      <c r="F22" s="16" t="str">
        <f>IF(LEN(Input!F52)=0,"",Input!F52)</f>
        <v>John</v>
      </c>
      <c r="G22" s="15" t="str">
        <f>IF(LEN(Input!G52)=0,"",Input!G52)</f>
        <v>Completed</v>
      </c>
      <c r="H22" s="21" t="str">
        <f t="shared" si="4"/>
        <v/>
      </c>
      <c r="J22" s="2" t="str">
        <f>IF(AND(LEN(F22)&gt;0,COUNTIF($F$5:F22,F22)=1),A22,"")</f>
        <v/>
      </c>
      <c r="K22" s="2" t="str">
        <f t="array" ref="K22">IFERROR(INDEX($F$5:$F$54,SMALL($J$5:$J$54,$A22)),"")</f>
        <v/>
      </c>
      <c r="L22" s="2">
        <f t="shared" si="0"/>
        <v>0</v>
      </c>
      <c r="M22" s="2">
        <f t="shared" si="0"/>
        <v>0</v>
      </c>
      <c r="N22" s="16">
        <f t="shared" si="0"/>
        <v>0</v>
      </c>
      <c r="O22" s="35"/>
      <c r="P22" s="18">
        <v>4</v>
      </c>
      <c r="Q22" s="2" t="str">
        <f t="array" ref="Q22">IFERROR(INDEX(C$5:C$54,SMALL($H$5:$H$54,$P22)),"")</f>
        <v>Staffing</v>
      </c>
      <c r="R22" s="36">
        <f t="array" ref="R22">IFERROR(INDEX(D$5:D$54,SMALL($H$5:$H$54,$P22)),"")</f>
        <v>3000</v>
      </c>
      <c r="S22" s="36">
        <f t="array" ref="S22">IFERROR(INDEX(E$5:E$54,SMALL($H$5:$H$54,$P22)),"")</f>
        <v>2800</v>
      </c>
    </row>
    <row r="23" spans="1:21" x14ac:dyDescent="0.25">
      <c r="A23">
        <v>19</v>
      </c>
      <c r="B23" s="2" t="str">
        <f>IF(LEN(C23)=0,"",Input!$C$49)</f>
        <v>Staffing</v>
      </c>
      <c r="C23" s="2" t="str">
        <f>IF(LEN(Input!C53)=0,"",Input!C53)</f>
        <v>Volunteers</v>
      </c>
      <c r="D23" s="2">
        <f>IF(LEN(Input!D53)=0,"",Input!D53)</f>
        <v>1500</v>
      </c>
      <c r="E23" s="2">
        <f>IF(LEN(Input!E53)=0,"",Input!E53)</f>
        <v>1400</v>
      </c>
      <c r="F23" s="16" t="str">
        <f>IF(LEN(Input!F53)=0,"",Input!F53)</f>
        <v>Sarah</v>
      </c>
      <c r="G23" s="15" t="str">
        <f>IF(LEN(Input!G53)=0,"",Input!G53)</f>
        <v>In Progress</v>
      </c>
      <c r="H23" s="21" t="str">
        <f t="shared" si="4"/>
        <v/>
      </c>
      <c r="J23" s="2" t="str">
        <f>IF(AND(LEN(F23)&gt;0,COUNTIF($F$5:F23,F23)=1),A23,"")</f>
        <v/>
      </c>
      <c r="K23" s="18" t="str">
        <f t="array" ref="K23">IFERROR(INDEX($F$5:$F$54,SMALL($J$5:$J$54,$A23)),"")</f>
        <v/>
      </c>
      <c r="L23" s="18">
        <f t="shared" si="0"/>
        <v>0</v>
      </c>
      <c r="M23" s="18">
        <f t="shared" si="0"/>
        <v>0</v>
      </c>
      <c r="N23" s="19">
        <f t="shared" si="0"/>
        <v>0</v>
      </c>
      <c r="O23" s="35"/>
      <c r="P23" s="18">
        <v>5</v>
      </c>
      <c r="Q23" s="18" t="str">
        <f t="array" ref="Q23">IFERROR(INDEX(C$5:C$54,SMALL($H$5:$H$54,$P23)),"")</f>
        <v/>
      </c>
      <c r="R23" s="36" t="str">
        <f t="array" ref="R23">IFERROR(INDEX(D$5:D$54,SMALL($H$5:$H$54,$P23)),"")</f>
        <v/>
      </c>
      <c r="S23" s="36" t="str">
        <f t="array" ref="S23">IFERROR(INDEX(E$5:E$54,SMALL($H$5:$H$54,$P23)),"")</f>
        <v/>
      </c>
    </row>
    <row r="24" spans="1:21" x14ac:dyDescent="0.25">
      <c r="A24">
        <v>20</v>
      </c>
      <c r="B24" s="2" t="str">
        <f>IF(LEN(C24)=0,"",Input!$C$49)</f>
        <v/>
      </c>
      <c r="C24" s="2" t="str">
        <f>IF(LEN(Input!C54)=0,"",Input!C54)</f>
        <v/>
      </c>
      <c r="D24" s="2" t="str">
        <f>IF(LEN(Input!D54)=0,"",Input!D54)</f>
        <v/>
      </c>
      <c r="E24" s="2" t="str">
        <f>IF(LEN(Input!E54)=0,"",Input!E54)</f>
        <v/>
      </c>
      <c r="F24" s="16" t="str">
        <f>IF(LEN(Input!F54)=0,"",Input!F54)</f>
        <v/>
      </c>
      <c r="G24" s="15" t="str">
        <f>IF(LEN(Input!G54)=0,"",Input!G54)</f>
        <v/>
      </c>
      <c r="H24" s="21" t="str">
        <f t="shared" si="4"/>
        <v/>
      </c>
      <c r="J24" s="2" t="str">
        <f>IF(AND(LEN(F24)&gt;0,COUNTIF($F$5:F24,F24)=1),A24,"")</f>
        <v/>
      </c>
      <c r="K24" s="2" t="str">
        <f t="array" ref="K24">IFERROR(INDEX($F$5:$F$54,SMALL($J$5:$J$54,$A24)),"")</f>
        <v/>
      </c>
      <c r="L24" s="2">
        <f t="shared" si="0"/>
        <v>0</v>
      </c>
      <c r="M24" s="2">
        <f t="shared" si="0"/>
        <v>0</v>
      </c>
      <c r="N24" s="16">
        <f t="shared" si="0"/>
        <v>0</v>
      </c>
      <c r="P24" t="s">
        <v>81</v>
      </c>
    </row>
    <row r="25" spans="1:21" ht="30" x14ac:dyDescent="0.25">
      <c r="A25">
        <v>21</v>
      </c>
      <c r="B25" s="2" t="str">
        <f>IF(LEN(C25)=0,"",Input!$C$62)</f>
        <v>Permits / Licenses</v>
      </c>
      <c r="C25" s="2" t="str">
        <f>IF(LEN(Input!C63)=0,"",Input!C63)</f>
        <v>Event Permits</v>
      </c>
      <c r="D25" s="2">
        <f>IF(LEN(Input!D63)=0,"",Input!D63)</f>
        <v>1000</v>
      </c>
      <c r="E25" s="2">
        <f>IF(LEN(Input!E63)=0,"",Input!E63)</f>
        <v>950</v>
      </c>
      <c r="F25" s="16" t="str">
        <f>IF(LEN(Input!F63)=0,"",Input!F63)</f>
        <v>John</v>
      </c>
      <c r="G25" s="15" t="str">
        <f>IF(LEN(Input!G63)=0,"",Input!G63)</f>
        <v>Completed</v>
      </c>
      <c r="H25" s="21" t="str">
        <f t="shared" si="4"/>
        <v/>
      </c>
      <c r="J25" s="2" t="str">
        <f>IF(AND(LEN(F25)&gt;0,COUNTIF($F$5:F25,F25)=1),A25,"")</f>
        <v/>
      </c>
      <c r="K25" s="18" t="str">
        <f t="array" ref="K25">IFERROR(INDEX($F$5:$F$54,SMALL($J$5:$J$54,$A25)),"")</f>
        <v/>
      </c>
      <c r="L25" s="18">
        <f t="shared" ref="L25:N44" si="5">COUNTIFS($G$5:$G$54,L$4,$F$5:$F$54,$K25)</f>
        <v>0</v>
      </c>
      <c r="M25" s="18">
        <f t="shared" si="5"/>
        <v>0</v>
      </c>
      <c r="N25" s="19">
        <f t="shared" si="5"/>
        <v>0</v>
      </c>
      <c r="O25">
        <f>MAX(COUNTA($P$26:$P$35)-COUNTBLANK(P26:P35),1)</f>
        <v>10</v>
      </c>
      <c r="P25" s="22" t="s">
        <v>58</v>
      </c>
      <c r="Q25" s="22" t="s">
        <v>1</v>
      </c>
      <c r="R25" s="22" t="s">
        <v>2</v>
      </c>
      <c r="S25" s="23" t="s">
        <v>59</v>
      </c>
      <c r="T25" s="24" t="s">
        <v>62</v>
      </c>
      <c r="U25" s="25" t="s">
        <v>6</v>
      </c>
    </row>
    <row r="26" spans="1:21" x14ac:dyDescent="0.25">
      <c r="A26">
        <v>22</v>
      </c>
      <c r="B26" s="2" t="str">
        <f>IF(LEN(C26)=0,"",Input!$C$62)</f>
        <v>Permits / Licenses</v>
      </c>
      <c r="C26" s="2" t="str">
        <f>IF(LEN(Input!C64)=0,"",Input!C64)</f>
        <v>Health Permits</v>
      </c>
      <c r="D26" s="2">
        <f>IF(LEN(Input!D64)=0,"",Input!D64)</f>
        <v>500</v>
      </c>
      <c r="E26" s="2">
        <f>IF(LEN(Input!E64)=0,"",Input!E64)</f>
        <v>480</v>
      </c>
      <c r="F26" s="16" t="str">
        <f>IF(LEN(Input!F64)=0,"",Input!F64)</f>
        <v>Sarah</v>
      </c>
      <c r="G26" s="15" t="str">
        <f>IF(LEN(Input!G64)=0,"",Input!G64)</f>
        <v>Completed</v>
      </c>
      <c r="H26" s="21" t="str">
        <f t="shared" si="4"/>
        <v/>
      </c>
      <c r="J26" s="2" t="str">
        <f>IF(AND(LEN(F26)&gt;0,COUNTIF($F$5:F26,F26)=1),A26,"")</f>
        <v/>
      </c>
      <c r="K26" s="2" t="str">
        <f t="array" ref="K26">IFERROR(INDEX($F$5:$F$54,SMALL($J$5:$J$54,$A26)),"")</f>
        <v/>
      </c>
      <c r="L26" s="2">
        <f t="shared" si="5"/>
        <v>0</v>
      </c>
      <c r="M26" s="2">
        <f t="shared" si="5"/>
        <v>0</v>
      </c>
      <c r="N26" s="16">
        <f t="shared" si="5"/>
        <v>0</v>
      </c>
      <c r="P26" s="2" t="str">
        <f t="array" ref="P26">IFERROR(INDEX($P$5:$P$14, MATCH(0, COUNTIF($P$25:$P25, $P$5:$P$14&amp;"") + IF($P$5:$P$14="",1,0), 0)), "")</f>
        <v>Venue</v>
      </c>
      <c r="Q26" s="2">
        <f>IFERROR(IF(LEN($P26)=0,"",SUMIF($B$5:$B$54,$P26,D$5:D$54)),"")</f>
        <v>16000</v>
      </c>
      <c r="R26" s="2">
        <f>IFERROR(IF(LEN($P26)=0,"",SUMIF($B$5:$B$54,$P26,E$5:E$54)),"")</f>
        <v>15250</v>
      </c>
      <c r="S26" s="2">
        <f>IFERROR(IF(LEN($P26)=0,"",COUNTIFS($G$5:$G$54,S$4,$B$5:$B$54,$P26)),"")</f>
        <v>1</v>
      </c>
      <c r="T26" s="2">
        <f>IFERROR(IF(LEN($P26)=0,"",COUNTIFS($G$5:$G$54,T$4,$B$5:$B$54,$P26)),"")</f>
        <v>1</v>
      </c>
      <c r="U26" s="2">
        <f>IFERROR(IF(LEN($P26)=0,"",COUNTIFS($G$5:$G$54,U$4,$B$5:$B$54,$P26)),"")</f>
        <v>2</v>
      </c>
    </row>
    <row r="27" spans="1:21" x14ac:dyDescent="0.25">
      <c r="A27">
        <v>23</v>
      </c>
      <c r="B27" s="2" t="str">
        <f>IF(LEN(C27)=0,"",Input!$C$62)</f>
        <v>Permits / Licenses</v>
      </c>
      <c r="C27" s="2" t="str">
        <f>IF(LEN(Input!C65)=0,"",Input!C65)</f>
        <v>Alcohol License</v>
      </c>
      <c r="D27" s="2">
        <f>IF(LEN(Input!D65)=0,"",Input!D65)</f>
        <v>1500</v>
      </c>
      <c r="E27" s="2">
        <f>IF(LEN(Input!E65)=0,"",Input!E65)</f>
        <v>1400</v>
      </c>
      <c r="F27" s="16" t="str">
        <f>IF(LEN(Input!F65)=0,"",Input!F65)</f>
        <v>James</v>
      </c>
      <c r="G27" s="15" t="str">
        <f>IF(LEN(Input!G65)=0,"",Input!G65)</f>
        <v>Completed</v>
      </c>
      <c r="H27" s="21" t="str">
        <f t="shared" si="4"/>
        <v/>
      </c>
      <c r="J27" s="2" t="str">
        <f>IF(AND(LEN(F27)&gt;0,COUNTIF($F$5:F27,F27)=1),A27,"")</f>
        <v/>
      </c>
      <c r="K27" s="18" t="str">
        <f t="array" ref="K27">IFERROR(INDEX($F$5:$F$54,SMALL($J$5:$J$54,$A27)),"")</f>
        <v/>
      </c>
      <c r="L27" s="18">
        <f t="shared" si="5"/>
        <v>0</v>
      </c>
      <c r="M27" s="18">
        <f t="shared" si="5"/>
        <v>0</v>
      </c>
      <c r="N27" s="19">
        <f t="shared" si="5"/>
        <v>0</v>
      </c>
      <c r="P27" s="2" t="str">
        <f t="array" ref="P27">IFERROR(INDEX($P$5:$P$14, MATCH(0, COUNTIF($P$25:$P26, $P$5:$P$14&amp;"") + IF($P$5:$P$14="",1,0), 0)), "")</f>
        <v>Entertainment</v>
      </c>
      <c r="Q27" s="2">
        <f t="shared" ref="Q27:Q35" si="6">IFERROR(IF(LEN($P27)=0,"",SUMIF($B$5:$B$54,$P27,D$5:D$54)),"")</f>
        <v>10500</v>
      </c>
      <c r="R27" s="2">
        <f t="shared" ref="R27:R35" si="7">IFERROR(IF(LEN($P27)=0,"",SUMIF($B$5:$B$54,$P27,E$5:E$54)),"")</f>
        <v>9900</v>
      </c>
      <c r="S27" s="2">
        <f t="shared" ref="S27:U35" si="8">IFERROR(IF(LEN($P27)=0,"",COUNTIFS($G$5:$G$54,S$4,$B$5:$B$54,$P27)),"")</f>
        <v>1</v>
      </c>
      <c r="T27" s="2">
        <f t="shared" si="8"/>
        <v>2</v>
      </c>
      <c r="U27" s="2">
        <f t="shared" si="8"/>
        <v>1</v>
      </c>
    </row>
    <row r="28" spans="1:21" x14ac:dyDescent="0.25">
      <c r="A28">
        <v>24</v>
      </c>
      <c r="B28" s="2" t="str">
        <f>IF(LEN(C28)=0,"",Input!$C$62)</f>
        <v>Permits / Licenses</v>
      </c>
      <c r="C28" s="2" t="str">
        <f>IF(LEN(Input!C66)=0,"",Input!C66)</f>
        <v>Vendor Permits</v>
      </c>
      <c r="D28" s="2">
        <f>IF(LEN(Input!D66)=0,"",Input!D66)</f>
        <v>1000</v>
      </c>
      <c r="E28" s="2">
        <f>IF(LEN(Input!E66)=0,"",Input!E66)</f>
        <v>950</v>
      </c>
      <c r="F28" s="16" t="str">
        <f>IF(LEN(Input!F66)=0,"",Input!F66)</f>
        <v>Emma</v>
      </c>
      <c r="G28" s="15" t="str">
        <f>IF(LEN(Input!G66)=0,"",Input!G66)</f>
        <v>Completed</v>
      </c>
      <c r="H28" s="21" t="str">
        <f t="shared" si="4"/>
        <v/>
      </c>
      <c r="J28" s="2" t="str">
        <f>IF(AND(LEN(F28)&gt;0,COUNTIF($F$5:F28,F28)=1),A28,"")</f>
        <v/>
      </c>
      <c r="K28" s="2" t="str">
        <f t="array" ref="K28">IFERROR(INDEX($F$5:$F$54,SMALL($J$5:$J$54,$A28)),"")</f>
        <v/>
      </c>
      <c r="L28" s="2">
        <f t="shared" si="5"/>
        <v>0</v>
      </c>
      <c r="M28" s="2">
        <f t="shared" si="5"/>
        <v>0</v>
      </c>
      <c r="N28" s="16">
        <f t="shared" si="5"/>
        <v>0</v>
      </c>
      <c r="P28" s="2" t="str">
        <f t="array" ref="P28">IFERROR(INDEX($P$5:$P$14, MATCH(0, COUNTIF($P$25:$P27, $P$5:$P$14&amp;"") + IF($P$5:$P$14="",1,0), 0)), "")</f>
        <v>Audio/Visual</v>
      </c>
      <c r="Q28" s="2">
        <f t="shared" si="6"/>
        <v>9000</v>
      </c>
      <c r="R28" s="2">
        <f t="shared" si="7"/>
        <v>8500</v>
      </c>
      <c r="S28" s="2">
        <f t="shared" si="8"/>
        <v>1</v>
      </c>
      <c r="T28" s="2">
        <f t="shared" si="8"/>
        <v>1</v>
      </c>
      <c r="U28" s="2">
        <f t="shared" si="8"/>
        <v>2</v>
      </c>
    </row>
    <row r="29" spans="1:21" x14ac:dyDescent="0.25">
      <c r="A29">
        <v>25</v>
      </c>
      <c r="B29" s="2" t="str">
        <f>IF(LEN(C29)=0,"",Input!$C$62)</f>
        <v/>
      </c>
      <c r="C29" s="2" t="str">
        <f>IF(LEN(Input!C67)=0,"",Input!C67)</f>
        <v/>
      </c>
      <c r="D29" s="2" t="str">
        <f>IF(LEN(Input!D67)=0,"",Input!D67)</f>
        <v/>
      </c>
      <c r="E29" s="2" t="str">
        <f>IF(LEN(Input!E67)=0,"",Input!E67)</f>
        <v/>
      </c>
      <c r="F29" s="16" t="str">
        <f>IF(LEN(Input!F67)=0,"",Input!F67)</f>
        <v/>
      </c>
      <c r="G29" s="15" t="str">
        <f>IF(LEN(Input!G67)=0,"",Input!G67)</f>
        <v/>
      </c>
      <c r="H29" s="21" t="str">
        <f t="shared" si="4"/>
        <v/>
      </c>
      <c r="J29" s="2" t="str">
        <f>IF(AND(LEN(F29)&gt;0,COUNTIF($F$5:F29,F29)=1),A29,"")</f>
        <v/>
      </c>
      <c r="K29" s="18" t="str">
        <f t="array" ref="K29">IFERROR(INDEX($F$5:$F$54,SMALL($J$5:$J$54,$A29)),"")</f>
        <v/>
      </c>
      <c r="L29" s="18">
        <f t="shared" si="5"/>
        <v>0</v>
      </c>
      <c r="M29" s="18">
        <f t="shared" si="5"/>
        <v>0</v>
      </c>
      <c r="N29" s="19">
        <f t="shared" si="5"/>
        <v>0</v>
      </c>
      <c r="P29" s="2" t="str">
        <f t="array" ref="P29">IFERROR(INDEX($P$5:$P$14, MATCH(0, COUNTIF($P$25:$P28, $P$5:$P$14&amp;"") + IF($P$5:$P$14="",1,0), 0)), "")</f>
        <v>Staffing</v>
      </c>
      <c r="Q29" s="2">
        <f t="shared" si="6"/>
        <v>7000</v>
      </c>
      <c r="R29" s="2">
        <f t="shared" si="7"/>
        <v>6550</v>
      </c>
      <c r="S29" s="2">
        <f t="shared" si="8"/>
        <v>0</v>
      </c>
      <c r="T29" s="2">
        <f t="shared" si="8"/>
        <v>1</v>
      </c>
      <c r="U29" s="2">
        <f t="shared" si="8"/>
        <v>3</v>
      </c>
    </row>
    <row r="30" spans="1:21" x14ac:dyDescent="0.25">
      <c r="A30">
        <v>26</v>
      </c>
      <c r="B30" s="2" t="str">
        <f>IF(LEN(C30)=0,"",Input!$I$10)</f>
        <v>Catering</v>
      </c>
      <c r="C30" s="2" t="str">
        <f>IF(LEN(Input!I11)=0,"",Input!I11)</f>
        <v>Food</v>
      </c>
      <c r="D30" s="2">
        <f>IF(LEN(Input!J11)=0,"",Input!J11)</f>
        <v>8000</v>
      </c>
      <c r="E30" s="2">
        <f>IF(LEN(Input!K11)=0,"",Input!K11)</f>
        <v>7500</v>
      </c>
      <c r="F30" s="16" t="str">
        <f>IF(LEN(Input!L11)=0,"",Input!L11)</f>
        <v>Sarah</v>
      </c>
      <c r="G30" s="15" t="str">
        <f>IF(LEN(Input!M11)=0,"",Input!M11)</f>
        <v>In Progress</v>
      </c>
      <c r="H30" s="21">
        <f t="shared" si="4"/>
        <v>26</v>
      </c>
      <c r="J30" s="2" t="str">
        <f>IF(AND(LEN(F30)&gt;0,COUNTIF($F$5:F30,F30)=1),A30,"")</f>
        <v/>
      </c>
      <c r="K30" s="2" t="str">
        <f t="array" ref="K30">IFERROR(INDEX($F$5:$F$54,SMALL($J$5:$J$54,$A30)),"")</f>
        <v/>
      </c>
      <c r="L30" s="2">
        <f t="shared" si="5"/>
        <v>0</v>
      </c>
      <c r="M30" s="2">
        <f t="shared" si="5"/>
        <v>0</v>
      </c>
      <c r="N30" s="16">
        <f t="shared" si="5"/>
        <v>0</v>
      </c>
      <c r="P30" s="2" t="str">
        <f t="array" ref="P30">IFERROR(INDEX($P$5:$P$14, MATCH(0, COUNTIF($P$25:$P29, $P$5:$P$14&amp;"") + IF($P$5:$P$14="",1,0), 0)), "")</f>
        <v>Permits / Licenses</v>
      </c>
      <c r="Q30" s="2">
        <f t="shared" si="6"/>
        <v>4000</v>
      </c>
      <c r="R30" s="2">
        <f t="shared" si="7"/>
        <v>3780</v>
      </c>
      <c r="S30" s="2">
        <f t="shared" si="8"/>
        <v>0</v>
      </c>
      <c r="T30" s="2">
        <f t="shared" si="8"/>
        <v>0</v>
      </c>
      <c r="U30" s="2">
        <f t="shared" si="8"/>
        <v>4</v>
      </c>
    </row>
    <row r="31" spans="1:21" x14ac:dyDescent="0.25">
      <c r="A31">
        <v>27</v>
      </c>
      <c r="B31" s="2" t="str">
        <f>IF(LEN(C31)=0,"",Input!$I$10)</f>
        <v>Catering</v>
      </c>
      <c r="C31" s="2" t="str">
        <f>IF(LEN(Input!I12)=0,"",Input!I12)</f>
        <v>Beverage</v>
      </c>
      <c r="D31" s="2">
        <f>IF(LEN(Input!J12)=0,"",Input!J12)</f>
        <v>4000</v>
      </c>
      <c r="E31" s="2">
        <f>IF(LEN(Input!K12)=0,"",Input!K12)</f>
        <v>3800</v>
      </c>
      <c r="F31" s="16" t="str">
        <f>IF(LEN(Input!L12)=0,"",Input!L12)</f>
        <v>James</v>
      </c>
      <c r="G31" s="15" t="str">
        <f>IF(LEN(Input!M12)=0,"",Input!M12)</f>
        <v>Completed</v>
      </c>
      <c r="H31" s="21">
        <f t="shared" si="4"/>
        <v>27</v>
      </c>
      <c r="J31" s="2" t="str">
        <f>IF(AND(LEN(F31)&gt;0,COUNTIF($F$5:F31,F31)=1),A31,"")</f>
        <v/>
      </c>
      <c r="K31" s="18" t="str">
        <f t="array" ref="K31">IFERROR(INDEX($F$5:$F$54,SMALL($J$5:$J$54,$A31)),"")</f>
        <v/>
      </c>
      <c r="L31" s="18">
        <f t="shared" si="5"/>
        <v>0</v>
      </c>
      <c r="M31" s="18">
        <f t="shared" si="5"/>
        <v>0</v>
      </c>
      <c r="N31" s="19">
        <f t="shared" si="5"/>
        <v>0</v>
      </c>
      <c r="P31" s="2" t="str">
        <f t="array" ref="P31">IFERROR(INDEX($P$5:$P$14, MATCH(0, COUNTIF($P$25:$P30, $P$5:$P$14&amp;"") + IF($P$5:$P$14="",1,0), 0)), "")</f>
        <v>Catering</v>
      </c>
      <c r="Q31" s="2">
        <f t="shared" si="6"/>
        <v>17000</v>
      </c>
      <c r="R31" s="2">
        <f t="shared" si="7"/>
        <v>15900</v>
      </c>
      <c r="S31" s="2">
        <f t="shared" si="8"/>
        <v>0</v>
      </c>
      <c r="T31" s="2">
        <f t="shared" si="8"/>
        <v>2</v>
      </c>
      <c r="U31" s="2">
        <f t="shared" si="8"/>
        <v>2</v>
      </c>
    </row>
    <row r="32" spans="1:21" x14ac:dyDescent="0.25">
      <c r="A32">
        <v>28</v>
      </c>
      <c r="B32" s="2" t="str">
        <f>IF(LEN(C32)=0,"",Input!$I$10)</f>
        <v>Catering</v>
      </c>
      <c r="C32" s="2" t="str">
        <f>IF(LEN(Input!I13)=0,"",Input!I13)</f>
        <v>Bar Services</v>
      </c>
      <c r="D32" s="2">
        <f>IF(LEN(Input!J13)=0,"",Input!J13)</f>
        <v>2000</v>
      </c>
      <c r="E32" s="2">
        <f>IF(LEN(Input!K13)=0,"",Input!K13)</f>
        <v>1800</v>
      </c>
      <c r="F32" s="16" t="str">
        <f>IF(LEN(Input!L13)=0,"",Input!L13)</f>
        <v>Emma</v>
      </c>
      <c r="G32" s="15" t="str">
        <f>IF(LEN(Input!M13)=0,"",Input!M13)</f>
        <v>Completed</v>
      </c>
      <c r="H32" s="21">
        <f t="shared" si="4"/>
        <v>28</v>
      </c>
      <c r="J32" s="2" t="str">
        <f>IF(AND(LEN(F32)&gt;0,COUNTIF($F$5:F32,F32)=1),A32,"")</f>
        <v/>
      </c>
      <c r="K32" s="2" t="str">
        <f t="array" ref="K32">IFERROR(INDEX($F$5:$F$54,SMALL($J$5:$J$54,$A32)),"")</f>
        <v/>
      </c>
      <c r="L32" s="2">
        <f t="shared" si="5"/>
        <v>0</v>
      </c>
      <c r="M32" s="2">
        <f t="shared" si="5"/>
        <v>0</v>
      </c>
      <c r="N32" s="16">
        <f t="shared" si="5"/>
        <v>0</v>
      </c>
      <c r="P32" s="2" t="str">
        <f t="array" ref="P32">IFERROR(INDEX($P$5:$P$14, MATCH(0, COUNTIF($P$25:$P31, $P$5:$P$14&amp;"") + IF($P$5:$P$14="",1,0), 0)), "")</f>
        <v>Decoration</v>
      </c>
      <c r="Q32" s="2">
        <f t="shared" si="6"/>
        <v>6000</v>
      </c>
      <c r="R32" s="2">
        <f t="shared" si="7"/>
        <v>5700</v>
      </c>
      <c r="S32" s="2">
        <f t="shared" si="8"/>
        <v>1</v>
      </c>
      <c r="T32" s="2">
        <f t="shared" si="8"/>
        <v>0</v>
      </c>
      <c r="U32" s="2">
        <f t="shared" si="8"/>
        <v>3</v>
      </c>
    </row>
    <row r="33" spans="1:21" x14ac:dyDescent="0.25">
      <c r="A33">
        <v>29</v>
      </c>
      <c r="B33" s="2" t="str">
        <f>IF(LEN(C33)=0,"",Input!$I$10)</f>
        <v>Catering</v>
      </c>
      <c r="C33" s="2" t="str">
        <f>IF(LEN(Input!I14)=0,"",Input!I14)</f>
        <v>Staffing</v>
      </c>
      <c r="D33" s="2">
        <f>IF(LEN(Input!J14)=0,"",Input!J14)</f>
        <v>3000</v>
      </c>
      <c r="E33" s="2">
        <f>IF(LEN(Input!K14)=0,"",Input!K14)</f>
        <v>2800</v>
      </c>
      <c r="F33" s="16" t="str">
        <f>IF(LEN(Input!L14)=0,"",Input!L14)</f>
        <v>John</v>
      </c>
      <c r="G33" s="15" t="str">
        <f>IF(LEN(Input!M14)=0,"",Input!M14)</f>
        <v>In Progress</v>
      </c>
      <c r="H33" s="21">
        <f t="shared" si="4"/>
        <v>29</v>
      </c>
      <c r="J33" s="2" t="str">
        <f>IF(AND(LEN(F33)&gt;0,COUNTIF($F$5:F33,F33)=1),A33,"")</f>
        <v/>
      </c>
      <c r="K33" s="18" t="str">
        <f t="array" ref="K33">IFERROR(INDEX($F$5:$F$54,SMALL($J$5:$J$54,$A33)),"")</f>
        <v/>
      </c>
      <c r="L33" s="18">
        <f t="shared" si="5"/>
        <v>0</v>
      </c>
      <c r="M33" s="18">
        <f t="shared" si="5"/>
        <v>0</v>
      </c>
      <c r="N33" s="19">
        <f t="shared" si="5"/>
        <v>0</v>
      </c>
      <c r="P33" s="2" t="str">
        <f t="array" ref="P33">IFERROR(INDEX($P$5:$P$14, MATCH(0, COUNTIF($P$25:$P32, $P$5:$P$14&amp;"") + IF($P$5:$P$14="",1,0), 0)), "")</f>
        <v>Marketing</v>
      </c>
      <c r="Q33" s="2">
        <f t="shared" si="6"/>
        <v>6000</v>
      </c>
      <c r="R33" s="2">
        <f t="shared" si="7"/>
        <v>5700</v>
      </c>
      <c r="S33" s="2">
        <f t="shared" si="8"/>
        <v>1</v>
      </c>
      <c r="T33" s="2">
        <f t="shared" si="8"/>
        <v>0</v>
      </c>
      <c r="U33" s="2">
        <f t="shared" si="8"/>
        <v>3</v>
      </c>
    </row>
    <row r="34" spans="1:21" x14ac:dyDescent="0.25">
      <c r="A34">
        <v>30</v>
      </c>
      <c r="B34" s="2" t="str">
        <f>IF(LEN(C34)=0,"",Input!$I$10)</f>
        <v/>
      </c>
      <c r="C34" s="2" t="str">
        <f>IF(LEN(Input!I15)=0,"",Input!I15)</f>
        <v/>
      </c>
      <c r="D34" s="2" t="str">
        <f>IF(LEN(Input!J15)=0,"",Input!J15)</f>
        <v/>
      </c>
      <c r="E34" s="2" t="str">
        <f>IF(LEN(Input!K15)=0,"",Input!K15)</f>
        <v/>
      </c>
      <c r="F34" s="16" t="str">
        <f>IF(LEN(Input!L15)=0,"",Input!L15)</f>
        <v/>
      </c>
      <c r="G34" s="15" t="str">
        <f>IF(LEN(Input!M15)=0,"",Input!M15)</f>
        <v/>
      </c>
      <c r="H34" s="21" t="str">
        <f t="shared" si="4"/>
        <v/>
      </c>
      <c r="J34" s="2" t="str">
        <f>IF(AND(LEN(F34)&gt;0,COUNTIF($F$5:F34,F34)=1),A34,"")</f>
        <v/>
      </c>
      <c r="K34" s="2" t="str">
        <f t="array" ref="K34">IFERROR(INDEX($F$5:$F$54,SMALL($J$5:$J$54,$A34)),"")</f>
        <v/>
      </c>
      <c r="L34" s="2">
        <f t="shared" si="5"/>
        <v>0</v>
      </c>
      <c r="M34" s="2">
        <f t="shared" si="5"/>
        <v>0</v>
      </c>
      <c r="N34" s="16">
        <f t="shared" si="5"/>
        <v>0</v>
      </c>
      <c r="P34" s="2" t="str">
        <f t="array" ref="P34">IFERROR(INDEX($P$5:$P$14, MATCH(0, COUNTIF($P$25:$P33, $P$5:$P$14&amp;"") + IF($P$5:$P$14="",1,0), 0)), "")</f>
        <v>Transportation</v>
      </c>
      <c r="Q34" s="2">
        <f t="shared" si="6"/>
        <v>6500</v>
      </c>
      <c r="R34" s="2">
        <f t="shared" si="7"/>
        <v>6150</v>
      </c>
      <c r="S34" s="2">
        <f t="shared" si="8"/>
        <v>1</v>
      </c>
      <c r="T34" s="2">
        <f t="shared" si="8"/>
        <v>3</v>
      </c>
      <c r="U34" s="2">
        <f t="shared" si="8"/>
        <v>0</v>
      </c>
    </row>
    <row r="35" spans="1:21" x14ac:dyDescent="0.25">
      <c r="A35">
        <v>31</v>
      </c>
      <c r="B35" s="2" t="str">
        <f>IF(LEN(C35)=0,"",Input!$I$23)</f>
        <v>Decoration</v>
      </c>
      <c r="C35" s="2" t="str">
        <f>IF(LEN(Input!I24)=0,"",Input!I24)</f>
        <v>Floral Arrangements</v>
      </c>
      <c r="D35" s="2">
        <f>IF(LEN(Input!J24)=0,"",Input!J24)</f>
        <v>2500</v>
      </c>
      <c r="E35" s="2">
        <f>IF(LEN(Input!K24)=0,"",Input!K24)</f>
        <v>2400</v>
      </c>
      <c r="F35" s="16" t="str">
        <f>IF(LEN(Input!L24)=0,"",Input!L24)</f>
        <v>Emma</v>
      </c>
      <c r="G35" s="15" t="str">
        <f>IF(LEN(Input!M24)=0,"",Input!M24)</f>
        <v>Not Started</v>
      </c>
      <c r="H35" s="21" t="str">
        <f t="shared" si="4"/>
        <v/>
      </c>
      <c r="J35" s="2" t="str">
        <f>IF(AND(LEN(F35)&gt;0,COUNTIF($F$5:F35,F35)=1),A35,"")</f>
        <v/>
      </c>
      <c r="K35" s="18" t="str">
        <f t="array" ref="K35">IFERROR(INDEX($F$5:$F$54,SMALL($J$5:$J$54,$A35)),"")</f>
        <v/>
      </c>
      <c r="L35" s="18">
        <f t="shared" si="5"/>
        <v>0</v>
      </c>
      <c r="M35" s="18">
        <f t="shared" si="5"/>
        <v>0</v>
      </c>
      <c r="N35" s="19">
        <f t="shared" si="5"/>
        <v>0</v>
      </c>
      <c r="P35" s="2" t="str">
        <f t="array" ref="P35">IFERROR(INDEX($P$5:$P$14, MATCH(0, COUNTIF($P$25:$P34, $P$5:$P$14&amp;"") + IF($P$5:$P$14="",1,0), 0)), "")</f>
        <v>Miscellaneous</v>
      </c>
      <c r="Q35" s="2">
        <f t="shared" si="6"/>
        <v>7500</v>
      </c>
      <c r="R35" s="2">
        <f t="shared" si="7"/>
        <v>7050</v>
      </c>
      <c r="S35" s="2">
        <f t="shared" si="8"/>
        <v>0</v>
      </c>
      <c r="T35" s="2">
        <f t="shared" si="8"/>
        <v>2</v>
      </c>
      <c r="U35" s="2">
        <f t="shared" si="8"/>
        <v>2</v>
      </c>
    </row>
    <row r="36" spans="1:21" x14ac:dyDescent="0.25">
      <c r="A36">
        <v>32</v>
      </c>
      <c r="B36" s="2" t="str">
        <f>IF(LEN(C36)=0,"",Input!$I$23)</f>
        <v>Decoration</v>
      </c>
      <c r="C36" s="2" t="str">
        <f>IF(LEN(Input!I25)=0,"",Input!I25)</f>
        <v>Table Centerpieces</v>
      </c>
      <c r="D36" s="2">
        <f>IF(LEN(Input!J25)=0,"",Input!J25)</f>
        <v>1500</v>
      </c>
      <c r="E36" s="2">
        <f>IF(LEN(Input!K25)=0,"",Input!K25)</f>
        <v>1400</v>
      </c>
      <c r="F36" s="16" t="str">
        <f>IF(LEN(Input!L25)=0,"",Input!L25)</f>
        <v>John</v>
      </c>
      <c r="G36" s="15" t="str">
        <f>IF(LEN(Input!M25)=0,"",Input!M25)</f>
        <v>Completed</v>
      </c>
      <c r="H36" s="21" t="str">
        <f t="shared" si="4"/>
        <v/>
      </c>
      <c r="J36" s="2" t="str">
        <f>IF(AND(LEN(F36)&gt;0,COUNTIF($F$5:F36,F36)=1),A36,"")</f>
        <v/>
      </c>
      <c r="K36" s="2" t="str">
        <f t="array" ref="K36">IFERROR(INDEX($F$5:$F$54,SMALL($J$5:$J$54,$A36)),"")</f>
        <v/>
      </c>
      <c r="L36" s="2">
        <f t="shared" si="5"/>
        <v>0</v>
      </c>
      <c r="M36" s="2">
        <f t="shared" si="5"/>
        <v>0</v>
      </c>
      <c r="N36" s="16">
        <f t="shared" si="5"/>
        <v>0</v>
      </c>
    </row>
    <row r="37" spans="1:21" x14ac:dyDescent="0.25">
      <c r="A37">
        <v>33</v>
      </c>
      <c r="B37" s="2" t="str">
        <f>IF(LEN(C37)=0,"",Input!$I$23)</f>
        <v>Decoration</v>
      </c>
      <c r="C37" s="2" t="str">
        <f>IF(LEN(Input!I26)=0,"",Input!I26)</f>
        <v>Linens</v>
      </c>
      <c r="D37" s="2">
        <f>IF(LEN(Input!J26)=0,"",Input!J26)</f>
        <v>1000</v>
      </c>
      <c r="E37" s="2">
        <f>IF(LEN(Input!K26)=0,"",Input!K26)</f>
        <v>950</v>
      </c>
      <c r="F37" s="16" t="str">
        <f>IF(LEN(Input!L26)=0,"",Input!L26)</f>
        <v>Sarah</v>
      </c>
      <c r="G37" s="15" t="str">
        <f>IF(LEN(Input!M26)=0,"",Input!M26)</f>
        <v>Completed</v>
      </c>
      <c r="H37" s="21" t="str">
        <f t="shared" si="4"/>
        <v/>
      </c>
      <c r="J37" s="2" t="str">
        <f>IF(AND(LEN(F37)&gt;0,COUNTIF($F$5:F37,F37)=1),A37,"")</f>
        <v/>
      </c>
      <c r="K37" s="18" t="str">
        <f t="array" ref="K37">IFERROR(INDEX($F$5:$F$54,SMALL($J$5:$J$54,$A37)),"")</f>
        <v/>
      </c>
      <c r="L37" s="18">
        <f t="shared" si="5"/>
        <v>0</v>
      </c>
      <c r="M37" s="18">
        <f t="shared" si="5"/>
        <v>0</v>
      </c>
      <c r="N37" s="19">
        <f t="shared" si="5"/>
        <v>0</v>
      </c>
    </row>
    <row r="38" spans="1:21" x14ac:dyDescent="0.25">
      <c r="A38">
        <v>34</v>
      </c>
      <c r="B38" s="2" t="str">
        <f>IF(LEN(C38)=0,"",Input!$I$23)</f>
        <v>Decoration</v>
      </c>
      <c r="C38" s="2" t="str">
        <f>IF(LEN(Input!I27)=0,"",Input!I27)</f>
        <v>Lighting</v>
      </c>
      <c r="D38" s="2">
        <f>IF(LEN(Input!J27)=0,"",Input!J27)</f>
        <v>1000</v>
      </c>
      <c r="E38" s="2">
        <f>IF(LEN(Input!K27)=0,"",Input!K27)</f>
        <v>950</v>
      </c>
      <c r="F38" s="16" t="str">
        <f>IF(LEN(Input!L27)=0,"",Input!L27)</f>
        <v>James</v>
      </c>
      <c r="G38" s="15" t="str">
        <f>IF(LEN(Input!M27)=0,"",Input!M27)</f>
        <v>Completed</v>
      </c>
      <c r="H38" s="21" t="str">
        <f t="shared" si="4"/>
        <v/>
      </c>
      <c r="J38" s="2" t="str">
        <f>IF(AND(LEN(F38)&gt;0,COUNTIF($F$5:F38,F38)=1),A38,"")</f>
        <v/>
      </c>
      <c r="K38" s="2" t="str">
        <f t="array" ref="K38">IFERROR(INDEX($F$5:$F$54,SMALL($J$5:$J$54,$A38)),"")</f>
        <v/>
      </c>
      <c r="L38" s="2">
        <f t="shared" si="5"/>
        <v>0</v>
      </c>
      <c r="M38" s="2">
        <f t="shared" si="5"/>
        <v>0</v>
      </c>
      <c r="N38" s="16">
        <f t="shared" si="5"/>
        <v>0</v>
      </c>
    </row>
    <row r="39" spans="1:21" x14ac:dyDescent="0.25">
      <c r="A39">
        <v>35</v>
      </c>
      <c r="B39" s="2" t="str">
        <f>IF(LEN(C39)=0,"",Input!$I$23)</f>
        <v/>
      </c>
      <c r="C39" s="2" t="str">
        <f>IF(LEN(Input!I28)=0,"",Input!I28)</f>
        <v/>
      </c>
      <c r="D39" s="2" t="str">
        <f>IF(LEN(Input!J28)=0,"",Input!J28)</f>
        <v/>
      </c>
      <c r="E39" s="2" t="str">
        <f>IF(LEN(Input!K28)=0,"",Input!K28)</f>
        <v/>
      </c>
      <c r="F39" s="16" t="str">
        <f>IF(LEN(Input!L28)=0,"",Input!L28)</f>
        <v/>
      </c>
      <c r="G39" s="15" t="str">
        <f>IF(LEN(Input!M28)=0,"",Input!M28)</f>
        <v/>
      </c>
      <c r="H39" s="21" t="str">
        <f t="shared" si="4"/>
        <v/>
      </c>
      <c r="J39" s="2" t="str">
        <f>IF(AND(LEN(F39)&gt;0,COUNTIF($F$5:F39,F39)=1),A39,"")</f>
        <v/>
      </c>
      <c r="K39" s="18" t="str">
        <f t="array" ref="K39">IFERROR(INDEX($F$5:$F$54,SMALL($J$5:$J$54,$A39)),"")</f>
        <v/>
      </c>
      <c r="L39" s="18">
        <f t="shared" si="5"/>
        <v>0</v>
      </c>
      <c r="M39" s="18">
        <f t="shared" si="5"/>
        <v>0</v>
      </c>
      <c r="N39" s="19">
        <f t="shared" si="5"/>
        <v>0</v>
      </c>
    </row>
    <row r="40" spans="1:21" x14ac:dyDescent="0.25">
      <c r="A40">
        <v>36</v>
      </c>
      <c r="B40" s="2" t="str">
        <f>IF(LEN(C40)=0,"",Input!$I$36)</f>
        <v>Marketing</v>
      </c>
      <c r="C40" s="2" t="str">
        <f>IF(LEN(Input!I37)=0,"",Input!I37)</f>
        <v>Printing</v>
      </c>
      <c r="D40" s="2">
        <f>IF(LEN(Input!J37)=0,"",Input!J37)</f>
        <v>1500</v>
      </c>
      <c r="E40" s="2">
        <f>IF(LEN(Input!K37)=0,"",Input!K37)</f>
        <v>1400</v>
      </c>
      <c r="F40" s="16" t="str">
        <f>IF(LEN(Input!L37)=0,"",Input!L37)</f>
        <v>Sarah</v>
      </c>
      <c r="G40" s="15" t="str">
        <f>IF(LEN(Input!M37)=0,"",Input!M37)</f>
        <v>Completed</v>
      </c>
      <c r="H40" s="21" t="str">
        <f t="shared" si="4"/>
        <v/>
      </c>
      <c r="J40" s="2" t="str">
        <f>IF(AND(LEN(F40)&gt;0,COUNTIF($F$5:F40,F40)=1),A40,"")</f>
        <v/>
      </c>
      <c r="K40" s="2" t="str">
        <f t="array" ref="K40">IFERROR(INDEX($F$5:$F$54,SMALL($J$5:$J$54,$A40)),"")</f>
        <v/>
      </c>
      <c r="L40" s="2">
        <f t="shared" si="5"/>
        <v>0</v>
      </c>
      <c r="M40" s="2">
        <f t="shared" si="5"/>
        <v>0</v>
      </c>
      <c r="N40" s="16">
        <f t="shared" si="5"/>
        <v>0</v>
      </c>
    </row>
    <row r="41" spans="1:21" x14ac:dyDescent="0.25">
      <c r="A41">
        <v>37</v>
      </c>
      <c r="B41" s="2" t="str">
        <f>IF(LEN(C41)=0,"",Input!$I$36)</f>
        <v>Marketing</v>
      </c>
      <c r="C41" s="2" t="str">
        <f>IF(LEN(Input!I38)=0,"",Input!I38)</f>
        <v>Advertising</v>
      </c>
      <c r="D41" s="2">
        <f>IF(LEN(Input!J38)=0,"",Input!J38)</f>
        <v>2500</v>
      </c>
      <c r="E41" s="2">
        <f>IF(LEN(Input!K38)=0,"",Input!K38)</f>
        <v>2400</v>
      </c>
      <c r="F41" s="16" t="str">
        <f>IF(LEN(Input!L38)=0,"",Input!L38)</f>
        <v>James</v>
      </c>
      <c r="G41" s="15" t="str">
        <f>IF(LEN(Input!M38)=0,"",Input!M38)</f>
        <v>Completed</v>
      </c>
      <c r="H41" s="21" t="str">
        <f t="shared" si="4"/>
        <v/>
      </c>
      <c r="J41" s="2" t="str">
        <f>IF(AND(LEN(F41)&gt;0,COUNTIF($F$5:F41,F41)=1),A41,"")</f>
        <v/>
      </c>
      <c r="K41" s="18" t="str">
        <f t="array" ref="K41">IFERROR(INDEX($F$5:$F$54,SMALL($J$5:$J$54,$A41)),"")</f>
        <v/>
      </c>
      <c r="L41" s="18">
        <f t="shared" si="5"/>
        <v>0</v>
      </c>
      <c r="M41" s="18">
        <f t="shared" si="5"/>
        <v>0</v>
      </c>
      <c r="N41" s="19">
        <f t="shared" si="5"/>
        <v>0</v>
      </c>
    </row>
    <row r="42" spans="1:21" x14ac:dyDescent="0.25">
      <c r="A42">
        <v>38</v>
      </c>
      <c r="B42" s="2" t="str">
        <f>IF(LEN(C42)=0,"",Input!$I$36)</f>
        <v>Marketing</v>
      </c>
      <c r="C42" s="2" t="str">
        <f>IF(LEN(Input!I39)=0,"",Input!I39)</f>
        <v>Graphic Design</v>
      </c>
      <c r="D42" s="2">
        <f>IF(LEN(Input!J39)=0,"",Input!J39)</f>
        <v>1000</v>
      </c>
      <c r="E42" s="2">
        <f>IF(LEN(Input!K39)=0,"",Input!K39)</f>
        <v>950</v>
      </c>
      <c r="F42" s="16" t="str">
        <f>IF(LEN(Input!L39)=0,"",Input!L39)</f>
        <v>Emma</v>
      </c>
      <c r="G42" s="15" t="str">
        <f>IF(LEN(Input!M39)=0,"",Input!M39)</f>
        <v>Not Started</v>
      </c>
      <c r="H42" s="21" t="str">
        <f t="shared" si="4"/>
        <v/>
      </c>
      <c r="J42" s="2" t="str">
        <f>IF(AND(LEN(F42)&gt;0,COUNTIF($F$5:F42,F42)=1),A42,"")</f>
        <v/>
      </c>
      <c r="K42" s="2" t="str">
        <f t="array" ref="K42">IFERROR(INDEX($F$5:$F$54,SMALL($J$5:$J$54,$A42)),"")</f>
        <v/>
      </c>
      <c r="L42" s="2">
        <f t="shared" si="5"/>
        <v>0</v>
      </c>
      <c r="M42" s="2">
        <f t="shared" si="5"/>
        <v>0</v>
      </c>
      <c r="N42" s="16">
        <f t="shared" si="5"/>
        <v>0</v>
      </c>
    </row>
    <row r="43" spans="1:21" x14ac:dyDescent="0.25">
      <c r="A43">
        <v>39</v>
      </c>
      <c r="B43" s="2" t="str">
        <f>IF(LEN(C43)=0,"",Input!$I$36)</f>
        <v>Marketing</v>
      </c>
      <c r="C43" s="2" t="str">
        <f>IF(LEN(Input!I40)=0,"",Input!I40)</f>
        <v>Promotional Items</v>
      </c>
      <c r="D43" s="2">
        <f>IF(LEN(Input!J40)=0,"",Input!J40)</f>
        <v>1000</v>
      </c>
      <c r="E43" s="2">
        <f>IF(LEN(Input!K40)=0,"",Input!K40)</f>
        <v>950</v>
      </c>
      <c r="F43" s="16" t="str">
        <f>IF(LEN(Input!L40)=0,"",Input!L40)</f>
        <v>John</v>
      </c>
      <c r="G43" s="15" t="str">
        <f>IF(LEN(Input!M40)=0,"",Input!M40)</f>
        <v>Completed</v>
      </c>
      <c r="H43" s="21" t="str">
        <f t="shared" si="4"/>
        <v/>
      </c>
      <c r="J43" s="2" t="str">
        <f>IF(AND(LEN(F43)&gt;0,COUNTIF($F$5:F43,F43)=1),A43,"")</f>
        <v/>
      </c>
      <c r="K43" s="18" t="str">
        <f t="array" ref="K43">IFERROR(INDEX($F$5:$F$54,SMALL($J$5:$J$54,$A43)),"")</f>
        <v/>
      </c>
      <c r="L43" s="18">
        <f t="shared" si="5"/>
        <v>0</v>
      </c>
      <c r="M43" s="18">
        <f t="shared" si="5"/>
        <v>0</v>
      </c>
      <c r="N43" s="19">
        <f t="shared" si="5"/>
        <v>0</v>
      </c>
    </row>
    <row r="44" spans="1:21" x14ac:dyDescent="0.25">
      <c r="A44">
        <v>40</v>
      </c>
      <c r="B44" s="2" t="str">
        <f>IF(LEN(C44)=0,"",Input!$I$36)</f>
        <v/>
      </c>
      <c r="C44" s="2" t="str">
        <f>IF(LEN(Input!I41)=0,"",Input!I41)</f>
        <v/>
      </c>
      <c r="D44" s="2" t="str">
        <f>IF(LEN(Input!J41)=0,"",Input!J41)</f>
        <v/>
      </c>
      <c r="E44" s="2" t="str">
        <f>IF(LEN(Input!K41)=0,"",Input!K41)</f>
        <v/>
      </c>
      <c r="F44" s="16" t="str">
        <f>IF(LEN(Input!L41)=0,"",Input!L41)</f>
        <v/>
      </c>
      <c r="G44" s="15" t="str">
        <f>IF(LEN(Input!M41)=0,"",Input!M41)</f>
        <v/>
      </c>
      <c r="H44" s="21" t="str">
        <f t="shared" si="4"/>
        <v/>
      </c>
      <c r="J44" s="2" t="str">
        <f>IF(AND(LEN(F44)&gt;0,COUNTIF($F$5:F44,F44)=1),A44,"")</f>
        <v/>
      </c>
      <c r="K44" s="2" t="str">
        <f t="array" ref="K44">IFERROR(INDEX($F$5:$F$54,SMALL($J$5:$J$54,$A44)),"")</f>
        <v/>
      </c>
      <c r="L44" s="2">
        <f t="shared" si="5"/>
        <v>0</v>
      </c>
      <c r="M44" s="2">
        <f t="shared" si="5"/>
        <v>0</v>
      </c>
      <c r="N44" s="16">
        <f t="shared" si="5"/>
        <v>0</v>
      </c>
    </row>
    <row r="45" spans="1:21" x14ac:dyDescent="0.25">
      <c r="A45">
        <v>41</v>
      </c>
      <c r="B45" s="2" t="str">
        <f>IF(LEN(C45)=0,"",Input!$I$49)</f>
        <v>Transportation</v>
      </c>
      <c r="C45" s="2" t="str">
        <f>IF(LEN(Input!I50)=0,"",Input!I50)</f>
        <v>Transportation Services</v>
      </c>
      <c r="D45" s="2">
        <f>IF(LEN(Input!J50)=0,"",Input!J50)</f>
        <v>2000</v>
      </c>
      <c r="E45" s="2">
        <f>IF(LEN(Input!K50)=0,"",Input!K50)</f>
        <v>1900</v>
      </c>
      <c r="F45" s="16" t="str">
        <f>IF(LEN(Input!L50)=0,"",Input!L50)</f>
        <v>Emma</v>
      </c>
      <c r="G45" s="15" t="str">
        <f>IF(LEN(Input!M50)=0,"",Input!M50)</f>
        <v>In Progress</v>
      </c>
      <c r="H45" s="21" t="str">
        <f t="shared" si="4"/>
        <v/>
      </c>
      <c r="J45" s="2" t="str">
        <f>IF(AND(LEN(F45)&gt;0,COUNTIF($F$5:F45,F45)=1),A45,"")</f>
        <v/>
      </c>
      <c r="K45" s="18" t="str">
        <f t="array" ref="K45">IFERROR(INDEX($F$5:$F$54,SMALL($J$5:$J$54,$A45)),"")</f>
        <v/>
      </c>
      <c r="L45" s="18">
        <f t="shared" ref="L45:N54" si="9">COUNTIFS($G$5:$G$54,L$4,$F$5:$F$54,$K45)</f>
        <v>0</v>
      </c>
      <c r="M45" s="18">
        <f t="shared" si="9"/>
        <v>0</v>
      </c>
      <c r="N45" s="19">
        <f t="shared" si="9"/>
        <v>0</v>
      </c>
    </row>
    <row r="46" spans="1:21" x14ac:dyDescent="0.25">
      <c r="A46">
        <v>42</v>
      </c>
      <c r="B46" s="2" t="str">
        <f>IF(LEN(C46)=0,"",Input!$I$49)</f>
        <v>Transportation</v>
      </c>
      <c r="C46" s="2" t="str">
        <f>IF(LEN(Input!I51)=0,"",Input!I51)</f>
        <v>Parking</v>
      </c>
      <c r="D46" s="2">
        <f>IF(LEN(Input!J51)=0,"",Input!J51)</f>
        <v>1000</v>
      </c>
      <c r="E46" s="2">
        <f>IF(LEN(Input!K51)=0,"",Input!K51)</f>
        <v>950</v>
      </c>
      <c r="F46" s="16" t="str">
        <f>IF(LEN(Input!L51)=0,"",Input!L51)</f>
        <v>John</v>
      </c>
      <c r="G46" s="15" t="str">
        <f>IF(LEN(Input!M51)=0,"",Input!M51)</f>
        <v>Not Started</v>
      </c>
      <c r="H46" s="21" t="str">
        <f t="shared" si="4"/>
        <v/>
      </c>
      <c r="J46" s="2" t="str">
        <f>IF(AND(LEN(F46)&gt;0,COUNTIF($F$5:F46,F46)=1),A46,"")</f>
        <v/>
      </c>
      <c r="K46" s="2" t="str">
        <f t="array" ref="K46">IFERROR(INDEX($F$5:$F$54,SMALL($J$5:$J$54,$A46)),"")</f>
        <v/>
      </c>
      <c r="L46" s="2">
        <f t="shared" si="9"/>
        <v>0</v>
      </c>
      <c r="M46" s="2">
        <f t="shared" si="9"/>
        <v>0</v>
      </c>
      <c r="N46" s="16">
        <f t="shared" si="9"/>
        <v>0</v>
      </c>
    </row>
    <row r="47" spans="1:21" x14ac:dyDescent="0.25">
      <c r="A47">
        <v>43</v>
      </c>
      <c r="B47" s="2" t="str">
        <f>IF(LEN(C47)=0,"",Input!$I$49)</f>
        <v>Transportation</v>
      </c>
      <c r="C47" s="2" t="str">
        <f>IF(LEN(Input!I52)=0,"",Input!I52)</f>
        <v>Shuttle Service</v>
      </c>
      <c r="D47" s="2">
        <f>IF(LEN(Input!J52)=0,"",Input!J52)</f>
        <v>1500</v>
      </c>
      <c r="E47" s="2">
        <f>IF(LEN(Input!K52)=0,"",Input!K52)</f>
        <v>1400</v>
      </c>
      <c r="F47" s="16" t="str">
        <f>IF(LEN(Input!L52)=0,"",Input!L52)</f>
        <v>Sarah</v>
      </c>
      <c r="G47" s="15" t="str">
        <f>IF(LEN(Input!M52)=0,"",Input!M52)</f>
        <v>In Progress</v>
      </c>
      <c r="H47" s="21" t="str">
        <f t="shared" si="4"/>
        <v/>
      </c>
      <c r="J47" s="2" t="str">
        <f>IF(AND(LEN(F47)&gt;0,COUNTIF($F$5:F47,F47)=1),A47,"")</f>
        <v/>
      </c>
      <c r="K47" s="18" t="str">
        <f t="array" ref="K47">IFERROR(INDEX($F$5:$F$54,SMALL($J$5:$J$54,$A47)),"")</f>
        <v/>
      </c>
      <c r="L47" s="18">
        <f t="shared" si="9"/>
        <v>0</v>
      </c>
      <c r="M47" s="18">
        <f t="shared" si="9"/>
        <v>0</v>
      </c>
      <c r="N47" s="19">
        <f t="shared" si="9"/>
        <v>0</v>
      </c>
    </row>
    <row r="48" spans="1:21" x14ac:dyDescent="0.25">
      <c r="A48">
        <v>44</v>
      </c>
      <c r="B48" s="2" t="str">
        <f>IF(LEN(C48)=0,"",Input!$I$49)</f>
        <v>Transportation</v>
      </c>
      <c r="C48" s="2" t="str">
        <f>IF(LEN(Input!I53)=0,"",Input!I53)</f>
        <v>Rental Vehicles</v>
      </c>
      <c r="D48" s="2">
        <f>IF(LEN(Input!J53)=0,"",Input!J53)</f>
        <v>2000</v>
      </c>
      <c r="E48" s="2">
        <f>IF(LEN(Input!K53)=0,"",Input!K53)</f>
        <v>1900</v>
      </c>
      <c r="F48" s="16" t="str">
        <f>IF(LEN(Input!L53)=0,"",Input!L53)</f>
        <v>James</v>
      </c>
      <c r="G48" s="15" t="str">
        <f>IF(LEN(Input!M53)=0,"",Input!M53)</f>
        <v>In Progress</v>
      </c>
      <c r="H48" s="21" t="str">
        <f t="shared" si="4"/>
        <v/>
      </c>
      <c r="J48" s="2" t="str">
        <f>IF(AND(LEN(F48)&gt;0,COUNTIF($F$5:F48,F48)=1),A48,"")</f>
        <v/>
      </c>
      <c r="K48" s="2" t="str">
        <f t="array" ref="K48">IFERROR(INDEX($F$5:$F$54,SMALL($J$5:$J$54,$A48)),"")</f>
        <v/>
      </c>
      <c r="L48" s="2">
        <f t="shared" si="9"/>
        <v>0</v>
      </c>
      <c r="M48" s="2">
        <f t="shared" si="9"/>
        <v>0</v>
      </c>
      <c r="N48" s="16">
        <f t="shared" si="9"/>
        <v>0</v>
      </c>
    </row>
    <row r="49" spans="1:14" x14ac:dyDescent="0.25">
      <c r="A49">
        <v>45</v>
      </c>
      <c r="B49" s="2" t="str">
        <f>IF(LEN(C49)=0,"",Input!$I$49)</f>
        <v/>
      </c>
      <c r="C49" s="2" t="str">
        <f>IF(LEN(Input!I54)=0,"",Input!I54)</f>
        <v/>
      </c>
      <c r="D49" s="2" t="str">
        <f>IF(LEN(Input!J54)=0,"",Input!J54)</f>
        <v/>
      </c>
      <c r="E49" s="2" t="str">
        <f>IF(LEN(Input!K54)=0,"",Input!K54)</f>
        <v/>
      </c>
      <c r="F49" s="16" t="str">
        <f>IF(LEN(Input!L54)=0,"",Input!L54)</f>
        <v/>
      </c>
      <c r="G49" s="15" t="str">
        <f>IF(LEN(Input!M54)=0,"",Input!M54)</f>
        <v/>
      </c>
      <c r="H49" s="21" t="str">
        <f t="shared" si="4"/>
        <v/>
      </c>
      <c r="J49" s="2" t="str">
        <f>IF(AND(LEN(F49)&gt;0,COUNTIF($F$5:F49,F49)=1),A49,"")</f>
        <v/>
      </c>
      <c r="K49" s="18" t="str">
        <f t="array" ref="K49">IFERROR(INDEX($F$5:$F$54,SMALL($J$5:$J$54,$A49)),"")</f>
        <v/>
      </c>
      <c r="L49" s="18">
        <f t="shared" si="9"/>
        <v>0</v>
      </c>
      <c r="M49" s="18">
        <f t="shared" si="9"/>
        <v>0</v>
      </c>
      <c r="N49" s="19">
        <f t="shared" si="9"/>
        <v>0</v>
      </c>
    </row>
    <row r="50" spans="1:14" x14ac:dyDescent="0.25">
      <c r="A50">
        <v>46</v>
      </c>
      <c r="B50" s="2" t="str">
        <f>IF(LEN(C50)=0,"",Input!$I$62)</f>
        <v>Miscellaneous</v>
      </c>
      <c r="C50" s="2" t="str">
        <f>IF(LEN(Input!I63)=0,"",Input!I63)</f>
        <v>Event Supplies</v>
      </c>
      <c r="D50" s="2">
        <f>IF(LEN(Input!J63)=0,"",Input!J63)</f>
        <v>2000</v>
      </c>
      <c r="E50" s="2">
        <f>IF(LEN(Input!K63)=0,"",Input!K63)</f>
        <v>1900</v>
      </c>
      <c r="F50" s="16" t="str">
        <f>IF(LEN(Input!L63)=0,"",Input!L63)</f>
        <v>Sarah</v>
      </c>
      <c r="G50" s="15" t="str">
        <f>IF(LEN(Input!M63)=0,"",Input!M63)</f>
        <v>Completed</v>
      </c>
      <c r="H50" s="21" t="str">
        <f t="shared" si="4"/>
        <v/>
      </c>
      <c r="J50" s="2" t="str">
        <f>IF(AND(LEN(F50)&gt;0,COUNTIF($F$5:F50,F50)=1),A50,"")</f>
        <v/>
      </c>
      <c r="K50" s="2" t="str">
        <f t="array" ref="K50">IFERROR(INDEX($F$5:$F$54,SMALL($J$5:$J$54,$A50)),"")</f>
        <v/>
      </c>
      <c r="L50" s="2">
        <f t="shared" si="9"/>
        <v>0</v>
      </c>
      <c r="M50" s="2">
        <f t="shared" si="9"/>
        <v>0</v>
      </c>
      <c r="N50" s="16">
        <f t="shared" si="9"/>
        <v>0</v>
      </c>
    </row>
    <row r="51" spans="1:14" x14ac:dyDescent="0.25">
      <c r="A51">
        <v>47</v>
      </c>
      <c r="B51" s="2" t="str">
        <f>IF(LEN(C51)=0,"",Input!$I$62)</f>
        <v>Miscellaneous</v>
      </c>
      <c r="C51" s="2" t="str">
        <f>IF(LEN(Input!I64)=0,"",Input!I64)</f>
        <v>Photography.Videography</v>
      </c>
      <c r="D51" s="2">
        <f>IF(LEN(Input!J64)=0,"",Input!J64)</f>
        <v>3000</v>
      </c>
      <c r="E51" s="2">
        <f>IF(LEN(Input!K64)=0,"",Input!K64)</f>
        <v>2800</v>
      </c>
      <c r="F51" s="16" t="str">
        <f>IF(LEN(Input!L64)=0,"",Input!L64)</f>
        <v>James</v>
      </c>
      <c r="G51" s="15" t="str">
        <f>IF(LEN(Input!M64)=0,"",Input!M64)</f>
        <v>In Progress</v>
      </c>
      <c r="H51" s="21" t="str">
        <f t="shared" si="4"/>
        <v/>
      </c>
      <c r="J51" s="2" t="str">
        <f>IF(AND(LEN(F51)&gt;0,COUNTIF($F$5:F51,F51)=1),A51,"")</f>
        <v/>
      </c>
      <c r="K51" s="18" t="str">
        <f t="array" ref="K51">IFERROR(INDEX($F$5:$F$54,SMALL($J$5:$J$54,$A51)),"")</f>
        <v/>
      </c>
      <c r="L51" s="18">
        <f t="shared" si="9"/>
        <v>0</v>
      </c>
      <c r="M51" s="18">
        <f t="shared" si="9"/>
        <v>0</v>
      </c>
      <c r="N51" s="19">
        <f t="shared" si="9"/>
        <v>0</v>
      </c>
    </row>
    <row r="52" spans="1:14" x14ac:dyDescent="0.25">
      <c r="A52">
        <v>48</v>
      </c>
      <c r="B52" s="2" t="str">
        <f>IF(LEN(C52)=0,"",Input!$I$62)</f>
        <v>Miscellaneous</v>
      </c>
      <c r="C52" s="2" t="str">
        <f>IF(LEN(Input!I65)=0,"",Input!I65)</f>
        <v>Signage Banners</v>
      </c>
      <c r="D52" s="2">
        <f>IF(LEN(Input!J65)=0,"",Input!J65)</f>
        <v>1000</v>
      </c>
      <c r="E52" s="2">
        <f>IF(LEN(Input!K65)=0,"",Input!K65)</f>
        <v>950</v>
      </c>
      <c r="F52" s="16" t="str">
        <f>IF(LEN(Input!L65)=0,"",Input!L65)</f>
        <v>Emma</v>
      </c>
      <c r="G52" s="15" t="str">
        <f>IF(LEN(Input!M65)=0,"",Input!M65)</f>
        <v>Completed</v>
      </c>
      <c r="H52" s="21" t="str">
        <f t="shared" si="4"/>
        <v/>
      </c>
      <c r="J52" s="2" t="str">
        <f>IF(AND(LEN(F52)&gt;0,COUNTIF($F$5:F52,F52)=1),A52,"")</f>
        <v/>
      </c>
      <c r="K52" s="2" t="str">
        <f t="array" ref="K52">IFERROR(INDEX($F$5:$F$54,SMALL($J$5:$J$54,$A52)),"")</f>
        <v/>
      </c>
      <c r="L52" s="2">
        <f t="shared" si="9"/>
        <v>0</v>
      </c>
      <c r="M52" s="2">
        <f t="shared" si="9"/>
        <v>0</v>
      </c>
      <c r="N52" s="16">
        <f t="shared" si="9"/>
        <v>0</v>
      </c>
    </row>
    <row r="53" spans="1:14" x14ac:dyDescent="0.25">
      <c r="A53">
        <v>49</v>
      </c>
      <c r="B53" s="2" t="str">
        <f>IF(LEN(C53)=0,"",Input!$I$62)</f>
        <v>Miscellaneous</v>
      </c>
      <c r="C53" s="2" t="str">
        <f>IF(LEN(Input!I66)=0,"",Input!I66)</f>
        <v>Gifts Souvenirs</v>
      </c>
      <c r="D53" s="2">
        <f>IF(LEN(Input!J66)=0,"",Input!J66)</f>
        <v>1500</v>
      </c>
      <c r="E53" s="2">
        <f>IF(LEN(Input!K66)=0,"",Input!K66)</f>
        <v>1400</v>
      </c>
      <c r="F53" s="16" t="str">
        <f>IF(LEN(Input!L66)=0,"",Input!L66)</f>
        <v>John</v>
      </c>
      <c r="G53" s="15" t="str">
        <f>IF(LEN(Input!M66)=0,"",Input!M66)</f>
        <v>In Progress</v>
      </c>
      <c r="H53" s="21" t="str">
        <f t="shared" si="4"/>
        <v/>
      </c>
      <c r="J53" s="2" t="str">
        <f>IF(AND(LEN(F53)&gt;0,COUNTIF($F$5:F53,F53)=1),A53,"")</f>
        <v/>
      </c>
      <c r="K53" s="18" t="str">
        <f t="array" ref="K53">IFERROR(INDEX($F$5:$F$54,SMALL($J$5:$J$54,$A53)),"")</f>
        <v/>
      </c>
      <c r="L53" s="18">
        <f t="shared" si="9"/>
        <v>0</v>
      </c>
      <c r="M53" s="18">
        <f t="shared" si="9"/>
        <v>0</v>
      </c>
      <c r="N53" s="19">
        <f t="shared" si="9"/>
        <v>0</v>
      </c>
    </row>
    <row r="54" spans="1:14" x14ac:dyDescent="0.25">
      <c r="A54">
        <v>50</v>
      </c>
      <c r="B54" s="2" t="str">
        <f>IF(LEN(C54)=0,"",Input!$I$62)</f>
        <v/>
      </c>
      <c r="C54" s="2" t="str">
        <f>IF(LEN(Input!I67)=0,"",Input!I67)</f>
        <v/>
      </c>
      <c r="D54" s="2" t="str">
        <f>IF(LEN(Input!J67)=0,"",Input!J67)</f>
        <v/>
      </c>
      <c r="E54" s="2" t="str">
        <f>IF(LEN(Input!K67)=0,"",Input!K67)</f>
        <v/>
      </c>
      <c r="F54" s="16" t="str">
        <f>IF(LEN(Input!L67)=0,"",Input!L67)</f>
        <v/>
      </c>
      <c r="G54" s="15" t="str">
        <f>IF(LEN(Input!M67)=0,"",Input!M67)</f>
        <v/>
      </c>
      <c r="H54" s="21" t="str">
        <f t="shared" si="4"/>
        <v/>
      </c>
      <c r="J54" s="2" t="str">
        <f>IF(AND(LEN(F54)&gt;0,COUNTIF($F$5:F54,F54)=1),A54,"")</f>
        <v/>
      </c>
      <c r="K54" s="2" t="str">
        <f t="array" ref="K54">IFERROR(INDEX($F$5:$F$54,SMALL($J$5:$J$54,$A54)),"")</f>
        <v/>
      </c>
      <c r="L54" s="2">
        <f t="shared" si="9"/>
        <v>0</v>
      </c>
      <c r="M54" s="2">
        <f t="shared" si="9"/>
        <v>0</v>
      </c>
      <c r="N54" s="16">
        <f t="shared" si="9"/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600ADC5B00274ABE3C290B083EDD52" ma:contentTypeVersion="3" ma:contentTypeDescription="Create a new document." ma:contentTypeScope="" ma:versionID="a54cca327616fe7a9f2268b2284e316b">
  <xsd:schema xmlns:xsd="http://www.w3.org/2001/XMLSchema" xmlns:xs="http://www.w3.org/2001/XMLSchema" xmlns:p="http://schemas.microsoft.com/office/2006/metadata/properties" xmlns:ns3="34b05b93-1136-48f9-b844-f5449ced9faa" targetNamespace="http://schemas.microsoft.com/office/2006/metadata/properties" ma:root="true" ma:fieldsID="a0108550873a30a215e782519de7c169" ns3:_="">
    <xsd:import namespace="34b05b93-1136-48f9-b844-f5449ced9f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05b93-1136-48f9-b844-f5449ced9f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13301D-60EF-4BA0-AE4B-438C5BEC19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b05b93-1136-48f9-b844-f5449ced9f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1CD1C4-B4D7-47C3-B396-C5355C02C2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76ABD3-7F10-4BB9-8ACF-8E9F1EA3BB06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4b05b93-1136-48f9-b844-f5449ced9fa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Dashboard</vt:lpstr>
      <vt:lpstr>Input</vt:lpstr>
      <vt:lpstr>Calc</vt:lpstr>
      <vt:lpstr>ToU</vt:lpstr>
      <vt:lpstr>list</vt:lpstr>
      <vt:lpstr>Dashboard!Print_Area</vt:lpstr>
      <vt:lpstr>Input!Print_Area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2023-05-22T14:25:13Z</cp:lastPrinted>
  <dcterms:created xsi:type="dcterms:W3CDTF">2023-05-18T07:39:10Z</dcterms:created>
  <dcterms:modified xsi:type="dcterms:W3CDTF">2023-12-11T14:18:34Z</dcterms:modified>
  <dc:title>Event Budget V2 Template</dc:title>
  <dc:subject>Event Budget V2</dc:subject>
  <dc:description>Event Budget V2 template by Master Productivity Kit — masterproductivitykit.com</dc:description>
  <cp:keywords>Master Productivity Kit, Excel template, Google Sheets template</cp:keywords>
  <cp:category>Business Template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0x01010089600ADC5B00274ABE3C290B083EDD52</vt:lpwstr>
  </property>
</Properties>
</file>