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nuta\Desktop\"/>
    </mc:Choice>
  </mc:AlternateContent>
  <xr:revisionPtr revIDLastSave="0" documentId="13_ncr:1_{6AABA19A-9C6D-46D3-9372-CFDE716E98E1}" xr6:coauthVersionLast="47" xr6:coauthVersionMax="47" xr10:uidLastSave="{00000000-0000-0000-0000-000000000000}"/>
  <bookViews>
    <workbookView xWindow="28680" yWindow="-120" windowWidth="29040" windowHeight="15720" xr2:uid="{5B36CBF1-84C3-4D6A-8007-B28509267DB3}"/>
  </bookViews>
  <sheets>
    <sheet name="CostBennefitAnalysis" sheetId="1" r:id="rId1"/>
    <sheet name="InvestmentsComparison" sheetId="10" r:id="rId2"/>
    <sheet name="Calc" sheetId="11" state="hidden" r:id="rId3"/>
  </sheets>
  <definedNames>
    <definedName name="BalanceX">OFFSET(Calc!$C$5,3,0,1,Calc!$C$13)</definedName>
    <definedName name="BenefitsX">OFFSET(Calc!$C$5,1,0,1,Calc!$C$13)</definedName>
    <definedName name="chartList">Calc!$B$13:$B$33</definedName>
    <definedName name="CostsX">OFFSET(Calc!$C$5,0,0,1,Calc!$C$13)</definedName>
    <definedName name="Investment_Year">Calc!$Y$4:$Y$34</definedName>
    <definedName name="Label">OFFSET(Calc!$AR$4,6,0,1,Calc!$AK$4+1)</definedName>
    <definedName name="LabelX">OFFSET(Calc!$C$5,4,0,1,Calc!$C$13)</definedName>
    <definedName name="LabelY">OFFSET(Calc!$C$5,-1,0,1,Calc!$C$13)</definedName>
    <definedName name="_xlnm.Print_Area" localSheetId="0">CostBennefitAnalysis!$B$2:$AA$89</definedName>
    <definedName name="_xlnm.Print_Area" localSheetId="1">InvestmentsComparison!$B$2:$L$31</definedName>
    <definedName name="totalCost">CostBennefitAnalysis!$Z$48</definedName>
    <definedName name="totalIncome">CostBennefitAnalysis!$Z$85</definedName>
    <definedName name="xChart">OFFSET(Calc!$AR$4,0,0,1,Calc!$AK$4+1)</definedName>
    <definedName name="Y1Chart">OFFSET(Calc!$AR$4,1,0,1,Calc!$AK$4+1)</definedName>
    <definedName name="Y2Chart">OFFSET(Calc!$AR$4,2,0,1,Calc!$AK$4+1)</definedName>
    <definedName name="Y3Chart">OFFSET(Calc!$AR$4,3,0,1,Calc!$AK$4+1)</definedName>
    <definedName name="Y4Chart">OFFSET(Calc!$AR$4,4,0,1,Calc!$AK$4+1)</definedName>
    <definedName name="Y5Chart">OFFSET(Calc!$AR$4,5,0,1,Calc!$AK$4+1)</definedName>
    <definedName name="YearlyProfitX">OFFSET(Calc!$C$5,2,0,1,Calc!$C$13)</definedName>
  </definedName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H6" i="11" l="1"/>
  <c r="AH7" i="11"/>
  <c r="AH8" i="11"/>
  <c r="AH9" i="11"/>
  <c r="AH10" i="11"/>
  <c r="AH11" i="11"/>
  <c r="AH12" i="11"/>
  <c r="AH13" i="11"/>
  <c r="AH14" i="11"/>
  <c r="AH15" i="11"/>
  <c r="AH16" i="11"/>
  <c r="AH17" i="11"/>
  <c r="AH18" i="11"/>
  <c r="AH19" i="11"/>
  <c r="AH20" i="11"/>
  <c r="AH21" i="11"/>
  <c r="AH22" i="11"/>
  <c r="AH23" i="11"/>
  <c r="AH24" i="11"/>
  <c r="AH5" i="11"/>
  <c r="C32" i="10"/>
  <c r="C30" i="10"/>
  <c r="AD24" i="11"/>
  <c r="AC24" i="11"/>
  <c r="AB24" i="11"/>
  <c r="AA24" i="11"/>
  <c r="AD23" i="11"/>
  <c r="AC23" i="11"/>
  <c r="AB23" i="11"/>
  <c r="AA23" i="11"/>
  <c r="AD22" i="11"/>
  <c r="AC22" i="11"/>
  <c r="AB22" i="11"/>
  <c r="AA22" i="11"/>
  <c r="AD21" i="11"/>
  <c r="AC21" i="11"/>
  <c r="AB21" i="11"/>
  <c r="AA21" i="11"/>
  <c r="AD20" i="11"/>
  <c r="AC20" i="11"/>
  <c r="AB20" i="11"/>
  <c r="AA20" i="11"/>
  <c r="AD19" i="11"/>
  <c r="AC19" i="11"/>
  <c r="AB19" i="11"/>
  <c r="AA19" i="11"/>
  <c r="AD18" i="11"/>
  <c r="AC18" i="11"/>
  <c r="AB18" i="11"/>
  <c r="AA18" i="11"/>
  <c r="AD17" i="11"/>
  <c r="AC17" i="11"/>
  <c r="AB17" i="11"/>
  <c r="AA17" i="11"/>
  <c r="AD16" i="11"/>
  <c r="AC16" i="11"/>
  <c r="AB16" i="11"/>
  <c r="AA16" i="11"/>
  <c r="AD15" i="11"/>
  <c r="AC15" i="11"/>
  <c r="AB15" i="11"/>
  <c r="AA15" i="11"/>
  <c r="AD14" i="11"/>
  <c r="AC14" i="11"/>
  <c r="AB14" i="11"/>
  <c r="AA14" i="11"/>
  <c r="AD13" i="11"/>
  <c r="AC13" i="11"/>
  <c r="AB13" i="11"/>
  <c r="AA13" i="11"/>
  <c r="AD12" i="11"/>
  <c r="AC12" i="11"/>
  <c r="AB12" i="11"/>
  <c r="AA12" i="11"/>
  <c r="AD11" i="11"/>
  <c r="AC11" i="11"/>
  <c r="AB11" i="11"/>
  <c r="AA11" i="11"/>
  <c r="AD10" i="11"/>
  <c r="AC10" i="11"/>
  <c r="AB10" i="11"/>
  <c r="AA10" i="11"/>
  <c r="AD9" i="11"/>
  <c r="AC9" i="11"/>
  <c r="AB9" i="11"/>
  <c r="AA9" i="11"/>
  <c r="AD8" i="11"/>
  <c r="AC8" i="11"/>
  <c r="AB8" i="11"/>
  <c r="AA8" i="11"/>
  <c r="AD7" i="11"/>
  <c r="AC7" i="11"/>
  <c r="AB7" i="11"/>
  <c r="AA7" i="11"/>
  <c r="AD6" i="11"/>
  <c r="AC6" i="11"/>
  <c r="AB6" i="11"/>
  <c r="AA6" i="11"/>
  <c r="AD5" i="11"/>
  <c r="AC5" i="11"/>
  <c r="AB5" i="11"/>
  <c r="AA5" i="11"/>
  <c r="K30" i="10" l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20" i="1"/>
  <c r="Z19" i="1"/>
  <c r="Z18" i="1"/>
  <c r="Z17" i="1"/>
  <c r="Z16" i="1"/>
  <c r="Z14" i="1"/>
  <c r="C13" i="11"/>
  <c r="F85" i="1"/>
  <c r="C52" i="1"/>
  <c r="C53" i="1" s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51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G55" i="1"/>
  <c r="H55" i="1" s="1"/>
  <c r="I55" i="1" s="1"/>
  <c r="J55" i="1" s="1"/>
  <c r="K55" i="1" s="1"/>
  <c r="L55" i="1" s="1"/>
  <c r="M55" i="1" s="1"/>
  <c r="N55" i="1" s="1"/>
  <c r="O55" i="1" s="1"/>
  <c r="P55" i="1" s="1"/>
  <c r="Q55" i="1" s="1"/>
  <c r="R55" i="1" s="1"/>
  <c r="S55" i="1" s="1"/>
  <c r="T55" i="1" s="1"/>
  <c r="U55" i="1" s="1"/>
  <c r="V55" i="1" s="1"/>
  <c r="W55" i="1" s="1"/>
  <c r="X55" i="1" s="1"/>
  <c r="Y55" i="1" s="1"/>
  <c r="G54" i="1"/>
  <c r="H54" i="1" s="1"/>
  <c r="I54" i="1" s="1"/>
  <c r="J54" i="1" s="1"/>
  <c r="K54" i="1" s="1"/>
  <c r="L54" i="1" s="1"/>
  <c r="M54" i="1" s="1"/>
  <c r="N54" i="1" s="1"/>
  <c r="O54" i="1" s="1"/>
  <c r="P54" i="1" s="1"/>
  <c r="Q54" i="1" s="1"/>
  <c r="R54" i="1" s="1"/>
  <c r="S54" i="1" s="1"/>
  <c r="T54" i="1" s="1"/>
  <c r="U54" i="1" s="1"/>
  <c r="V54" i="1" s="1"/>
  <c r="W54" i="1" s="1"/>
  <c r="X54" i="1" s="1"/>
  <c r="Y54" i="1" s="1"/>
  <c r="G53" i="1"/>
  <c r="H53" i="1" s="1"/>
  <c r="G52" i="1"/>
  <c r="U4" i="11"/>
  <c r="V4" i="11"/>
  <c r="W4" i="11"/>
  <c r="Q4" i="11"/>
  <c r="R4" i="11"/>
  <c r="S4" i="11"/>
  <c r="T4" i="11"/>
  <c r="I4" i="11"/>
  <c r="J4" i="11"/>
  <c r="K4" i="11"/>
  <c r="L4" i="11"/>
  <c r="M4" i="11"/>
  <c r="N4" i="11"/>
  <c r="O4" i="11"/>
  <c r="P4" i="1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G18" i="1"/>
  <c r="H18" i="1" s="1"/>
  <c r="I18" i="1" s="1"/>
  <c r="J18" i="1" s="1"/>
  <c r="K18" i="1" s="1"/>
  <c r="L18" i="1" s="1"/>
  <c r="M18" i="1" s="1"/>
  <c r="N18" i="1" s="1"/>
  <c r="O18" i="1" s="1"/>
  <c r="P18" i="1" s="1"/>
  <c r="Q18" i="1" s="1"/>
  <c r="R18" i="1" s="1"/>
  <c r="S18" i="1" s="1"/>
  <c r="T18" i="1" s="1"/>
  <c r="U18" i="1" s="1"/>
  <c r="V18" i="1" s="1"/>
  <c r="W18" i="1" s="1"/>
  <c r="X18" i="1" s="1"/>
  <c r="Y18" i="1" s="1"/>
  <c r="G17" i="1"/>
  <c r="H17" i="1" s="1"/>
  <c r="I17" i="1" s="1"/>
  <c r="J17" i="1" s="1"/>
  <c r="K17" i="1" s="1"/>
  <c r="L17" i="1" s="1"/>
  <c r="M17" i="1" s="1"/>
  <c r="N17" i="1" s="1"/>
  <c r="O17" i="1" s="1"/>
  <c r="P17" i="1" s="1"/>
  <c r="Q17" i="1" s="1"/>
  <c r="R17" i="1" s="1"/>
  <c r="S17" i="1" s="1"/>
  <c r="T17" i="1" s="1"/>
  <c r="U17" i="1" s="1"/>
  <c r="V17" i="1" s="1"/>
  <c r="W17" i="1" s="1"/>
  <c r="X17" i="1" s="1"/>
  <c r="Y17" i="1" s="1"/>
  <c r="G16" i="1"/>
  <c r="H16" i="1" s="1"/>
  <c r="I16" i="1" s="1"/>
  <c r="J16" i="1" s="1"/>
  <c r="K16" i="1" s="1"/>
  <c r="L16" i="1" s="1"/>
  <c r="M16" i="1" s="1"/>
  <c r="N16" i="1" s="1"/>
  <c r="O16" i="1" s="1"/>
  <c r="P16" i="1" s="1"/>
  <c r="Q16" i="1" s="1"/>
  <c r="R16" i="1" s="1"/>
  <c r="S16" i="1" s="1"/>
  <c r="T16" i="1" s="1"/>
  <c r="U16" i="1" s="1"/>
  <c r="V16" i="1" s="1"/>
  <c r="W16" i="1" s="1"/>
  <c r="X16" i="1" s="1"/>
  <c r="Y16" i="1" s="1"/>
  <c r="G15" i="1"/>
  <c r="H15" i="1" s="1"/>
  <c r="I15" i="1" s="1"/>
  <c r="J15" i="1" s="1"/>
  <c r="K15" i="1" s="1"/>
  <c r="L15" i="1" s="1"/>
  <c r="M15" i="1" s="1"/>
  <c r="N15" i="1" s="1"/>
  <c r="O15" i="1" s="1"/>
  <c r="P15" i="1" s="1"/>
  <c r="Q15" i="1" s="1"/>
  <c r="R15" i="1" s="1"/>
  <c r="S15" i="1" s="1"/>
  <c r="T15" i="1" s="1"/>
  <c r="U15" i="1" s="1"/>
  <c r="V15" i="1" s="1"/>
  <c r="W15" i="1" s="1"/>
  <c r="X15" i="1" s="1"/>
  <c r="Y15" i="1" s="1"/>
  <c r="C35" i="1"/>
  <c r="Z35" i="1" s="1"/>
  <c r="C36" i="1"/>
  <c r="Z36" i="1" s="1"/>
  <c r="C37" i="1"/>
  <c r="Z37" i="1" s="1"/>
  <c r="C38" i="1"/>
  <c r="Z38" i="1" s="1"/>
  <c r="C39" i="1"/>
  <c r="Z39" i="1" s="1"/>
  <c r="C40" i="1"/>
  <c r="Z40" i="1" s="1"/>
  <c r="C41" i="1"/>
  <c r="Z41" i="1" s="1"/>
  <c r="C42" i="1"/>
  <c r="Z42" i="1" s="1"/>
  <c r="C43" i="1"/>
  <c r="Z43" i="1" s="1"/>
  <c r="C44" i="1"/>
  <c r="Z44" i="1" s="1"/>
  <c r="C45" i="1"/>
  <c r="Z45" i="1" s="1"/>
  <c r="C46" i="1"/>
  <c r="Z46" i="1" s="1"/>
  <c r="C47" i="1"/>
  <c r="Z47" i="1" s="1"/>
  <c r="C19" i="1"/>
  <c r="C20" i="1"/>
  <c r="C21" i="1"/>
  <c r="Z21" i="1" s="1"/>
  <c r="C22" i="1"/>
  <c r="Z22" i="1" s="1"/>
  <c r="C23" i="1"/>
  <c r="Z23" i="1" s="1"/>
  <c r="C24" i="1"/>
  <c r="Z24" i="1" s="1"/>
  <c r="C25" i="1"/>
  <c r="Z25" i="1" s="1"/>
  <c r="C26" i="1"/>
  <c r="Z26" i="1" s="1"/>
  <c r="C27" i="1"/>
  <c r="Z27" i="1" s="1"/>
  <c r="C28" i="1"/>
  <c r="Z28" i="1" s="1"/>
  <c r="C29" i="1"/>
  <c r="Z29" i="1" s="1"/>
  <c r="C30" i="1"/>
  <c r="Z30" i="1" s="1"/>
  <c r="C12" i="10"/>
  <c r="C13" i="10"/>
  <c r="C16" i="10"/>
  <c r="K16" i="10" s="1"/>
  <c r="C19" i="10"/>
  <c r="K19" i="10" s="1"/>
  <c r="C21" i="10"/>
  <c r="K21" i="10" s="1"/>
  <c r="C22" i="10"/>
  <c r="K22" i="10" s="1"/>
  <c r="C25" i="10"/>
  <c r="K25" i="10" s="1"/>
  <c r="C26" i="10"/>
  <c r="K26" i="10" s="1"/>
  <c r="C27" i="10"/>
  <c r="K27" i="10" s="1"/>
  <c r="AC4" i="11"/>
  <c r="AD4" i="11"/>
  <c r="AB4" i="11"/>
  <c r="AA4" i="11"/>
  <c r="C14" i="10" l="1"/>
  <c r="G85" i="1"/>
  <c r="E6" i="11" s="1"/>
  <c r="C68" i="1"/>
  <c r="C69" i="1" s="1"/>
  <c r="I53" i="1"/>
  <c r="J53" i="1" s="1"/>
  <c r="K53" i="1" s="1"/>
  <c r="L53" i="1" s="1"/>
  <c r="M53" i="1" s="1"/>
  <c r="N53" i="1" s="1"/>
  <c r="O53" i="1" s="1"/>
  <c r="P53" i="1" s="1"/>
  <c r="Q53" i="1" s="1"/>
  <c r="R53" i="1" s="1"/>
  <c r="S53" i="1" s="1"/>
  <c r="T53" i="1" s="1"/>
  <c r="U53" i="1" s="1"/>
  <c r="V53" i="1" s="1"/>
  <c r="W53" i="1" s="1"/>
  <c r="X53" i="1" s="1"/>
  <c r="Y53" i="1" s="1"/>
  <c r="H52" i="1"/>
  <c r="C15" i="10"/>
  <c r="C17" i="10"/>
  <c r="L21" i="10"/>
  <c r="L22" i="10"/>
  <c r="L25" i="10"/>
  <c r="L27" i="10"/>
  <c r="L26" i="10"/>
  <c r="L16" i="10"/>
  <c r="D4" i="11"/>
  <c r="E4" i="11"/>
  <c r="F4" i="11"/>
  <c r="G4" i="11"/>
  <c r="H4" i="11"/>
  <c r="E85" i="1"/>
  <c r="C6" i="11" s="1"/>
  <c r="D6" i="11"/>
  <c r="C14" i="1"/>
  <c r="J48" i="1"/>
  <c r="H5" i="11" s="1"/>
  <c r="I48" i="1"/>
  <c r="G5" i="11" s="1"/>
  <c r="H48" i="1"/>
  <c r="F5" i="11" s="1"/>
  <c r="G48" i="1"/>
  <c r="E5" i="11" s="1"/>
  <c r="F48" i="1"/>
  <c r="D5" i="11" s="1"/>
  <c r="E48" i="1"/>
  <c r="C5" i="11" s="1"/>
  <c r="I52" i="1" l="1"/>
  <c r="H85" i="1"/>
  <c r="F6" i="11" s="1"/>
  <c r="C15" i="1"/>
  <c r="C16" i="1" s="1"/>
  <c r="K48" i="1"/>
  <c r="I5" i="11" s="1"/>
  <c r="C18" i="10"/>
  <c r="C20" i="10"/>
  <c r="C23" i="10" s="1"/>
  <c r="L19" i="10"/>
  <c r="F87" i="1"/>
  <c r="E87" i="1"/>
  <c r="AG5" i="11" l="1"/>
  <c r="J52" i="1"/>
  <c r="I85" i="1"/>
  <c r="G6" i="11" s="1"/>
  <c r="C17" i="1"/>
  <c r="L48" i="1"/>
  <c r="J5" i="11" s="1"/>
  <c r="C7" i="11"/>
  <c r="E88" i="1"/>
  <c r="F88" i="1" s="1"/>
  <c r="D7" i="11"/>
  <c r="C24" i="10"/>
  <c r="C28" i="10" s="1"/>
  <c r="H87" i="1"/>
  <c r="F7" i="11" s="1"/>
  <c r="G87" i="1"/>
  <c r="E7" i="11" s="1"/>
  <c r="I87" i="1" l="1"/>
  <c r="G7" i="11" s="1"/>
  <c r="C8" i="11"/>
  <c r="C9" i="11" s="1"/>
  <c r="D9" i="11" s="1"/>
  <c r="E9" i="11" s="1"/>
  <c r="F9" i="11" s="1"/>
  <c r="G9" i="11" s="1"/>
  <c r="H9" i="11" s="1"/>
  <c r="I9" i="11" s="1"/>
  <c r="J9" i="11" s="1"/>
  <c r="K9" i="11" s="1"/>
  <c r="L9" i="11" s="1"/>
  <c r="M9" i="11" s="1"/>
  <c r="N9" i="11" s="1"/>
  <c r="O9" i="11" s="1"/>
  <c r="P9" i="11" s="1"/>
  <c r="Q9" i="11" s="1"/>
  <c r="R9" i="11" s="1"/>
  <c r="S9" i="11" s="1"/>
  <c r="T9" i="11" s="1"/>
  <c r="U9" i="11" s="1"/>
  <c r="V9" i="11" s="1"/>
  <c r="W9" i="11" s="1"/>
  <c r="K52" i="1"/>
  <c r="J85" i="1"/>
  <c r="H6" i="11" s="1"/>
  <c r="C18" i="1"/>
  <c r="M48" i="1"/>
  <c r="K5" i="11" s="1"/>
  <c r="G88" i="1"/>
  <c r="H88" i="1" s="1"/>
  <c r="C29" i="10"/>
  <c r="C31" i="10" s="1"/>
  <c r="AG6" i="11" l="1"/>
  <c r="AG18" i="11"/>
  <c r="AG7" i="11"/>
  <c r="AG9" i="11"/>
  <c r="AG12" i="11"/>
  <c r="AG10" i="11"/>
  <c r="AG22" i="11"/>
  <c r="AG21" i="11"/>
  <c r="AG20" i="11"/>
  <c r="AG13" i="11"/>
  <c r="AG15" i="11"/>
  <c r="AG17" i="11"/>
  <c r="AG23" i="11"/>
  <c r="AG19" i="11"/>
  <c r="AG11" i="11"/>
  <c r="AG8" i="11"/>
  <c r="AG24" i="11"/>
  <c r="AG14" i="11"/>
  <c r="AG16" i="11"/>
  <c r="D8" i="11"/>
  <c r="E8" i="11" s="1"/>
  <c r="F8" i="11" s="1"/>
  <c r="G8" i="11" s="1"/>
  <c r="I88" i="1"/>
  <c r="J87" i="1"/>
  <c r="H7" i="11" s="1"/>
  <c r="C31" i="1"/>
  <c r="L52" i="1"/>
  <c r="K85" i="1"/>
  <c r="N48" i="1"/>
  <c r="L5" i="11" s="1"/>
  <c r="AI5" i="11"/>
  <c r="C32" i="1" l="1"/>
  <c r="Z32" i="1" s="1"/>
  <c r="Z31" i="1"/>
  <c r="H8" i="11"/>
  <c r="J88" i="1"/>
  <c r="K87" i="1"/>
  <c r="I7" i="11" s="1"/>
  <c r="I6" i="11"/>
  <c r="M52" i="1"/>
  <c r="L85" i="1"/>
  <c r="O48" i="1"/>
  <c r="M5" i="11" s="1"/>
  <c r="AI6" i="11"/>
  <c r="AJ5" i="11"/>
  <c r="AL5" i="11" s="1"/>
  <c r="C33" i="1" l="1"/>
  <c r="Z33" i="1" s="1"/>
  <c r="I8" i="11"/>
  <c r="J6" i="11"/>
  <c r="L87" i="1"/>
  <c r="J7" i="11" s="1"/>
  <c r="K88" i="1"/>
  <c r="N52" i="1"/>
  <c r="M85" i="1"/>
  <c r="C34" i="1"/>
  <c r="Z34" i="1" s="1"/>
  <c r="P48" i="1"/>
  <c r="N5" i="11" s="1"/>
  <c r="Z15" i="1"/>
  <c r="AJ6" i="11"/>
  <c r="AL6" i="11" s="1"/>
  <c r="L13" i="10" s="1"/>
  <c r="L14" i="10"/>
  <c r="L12" i="10"/>
  <c r="AJ7" i="11"/>
  <c r="AI7" i="11"/>
  <c r="J8" i="11" l="1"/>
  <c r="L88" i="1"/>
  <c r="K6" i="11"/>
  <c r="M87" i="1"/>
  <c r="K7" i="11" s="1"/>
  <c r="O52" i="1"/>
  <c r="N85" i="1"/>
  <c r="Z48" i="1"/>
  <c r="Q48" i="1"/>
  <c r="O5" i="11" s="1"/>
  <c r="AL7" i="11"/>
  <c r="AI16" i="11"/>
  <c r="AJ9" i="11"/>
  <c r="AI23" i="11"/>
  <c r="AJ23" i="11"/>
  <c r="AI10" i="11"/>
  <c r="AJ10" i="11"/>
  <c r="AI12" i="11"/>
  <c r="AJ12" i="11"/>
  <c r="AI8" i="11"/>
  <c r="AJ8" i="11"/>
  <c r="AI20" i="11"/>
  <c r="AJ20" i="11"/>
  <c r="AI14" i="11"/>
  <c r="AJ14" i="11"/>
  <c r="AI21" i="11"/>
  <c r="AJ21" i="11"/>
  <c r="K8" i="11" l="1"/>
  <c r="M88" i="1"/>
  <c r="L6" i="11"/>
  <c r="N87" i="1"/>
  <c r="L7" i="11" s="1"/>
  <c r="P52" i="1"/>
  <c r="O85" i="1"/>
  <c r="R48" i="1"/>
  <c r="P5" i="11" s="1"/>
  <c r="L15" i="10"/>
  <c r="L18" i="10"/>
  <c r="L17" i="10"/>
  <c r="L23" i="10"/>
  <c r="AI9" i="11"/>
  <c r="AL12" i="11"/>
  <c r="AL14" i="11"/>
  <c r="AL23" i="11"/>
  <c r="AL20" i="11"/>
  <c r="AJ16" i="11"/>
  <c r="AL16" i="11" s="1"/>
  <c r="AI17" i="11"/>
  <c r="AJ17" i="11"/>
  <c r="AI19" i="11"/>
  <c r="AJ19" i="11"/>
  <c r="AL21" i="11"/>
  <c r="AL8" i="11"/>
  <c r="AL10" i="11"/>
  <c r="AI15" i="11"/>
  <c r="AJ15" i="11"/>
  <c r="AI24" i="11"/>
  <c r="AJ24" i="11"/>
  <c r="AI22" i="11"/>
  <c r="AJ22" i="11"/>
  <c r="AI13" i="11"/>
  <c r="AJ13" i="11"/>
  <c r="AI11" i="11"/>
  <c r="AJ11" i="11"/>
  <c r="AI18" i="11"/>
  <c r="AJ18" i="11"/>
  <c r="L8" i="11" l="1"/>
  <c r="N88" i="1"/>
  <c r="M6" i="11"/>
  <c r="O87" i="1"/>
  <c r="M7" i="11" s="1"/>
  <c r="Q52" i="1"/>
  <c r="P85" i="1"/>
  <c r="S48" i="1"/>
  <c r="Q5" i="11" s="1"/>
  <c r="L20" i="10"/>
  <c r="L24" i="10"/>
  <c r="L28" i="10"/>
  <c r="AL9" i="11"/>
  <c r="L31" i="10" s="1"/>
  <c r="AL18" i="11"/>
  <c r="AL22" i="11"/>
  <c r="AL13" i="11"/>
  <c r="AL11" i="11"/>
  <c r="AL19" i="11"/>
  <c r="AL24" i="11"/>
  <c r="AL15" i="11"/>
  <c r="AL17" i="11"/>
  <c r="M8" i="11" l="1"/>
  <c r="O88" i="1"/>
  <c r="N6" i="11"/>
  <c r="P87" i="1"/>
  <c r="N7" i="11" s="1"/>
  <c r="R52" i="1"/>
  <c r="Q85" i="1"/>
  <c r="T48" i="1"/>
  <c r="R5" i="11" s="1"/>
  <c r="L29" i="10"/>
  <c r="AP14" i="11"/>
  <c r="AR14" i="11" s="1"/>
  <c r="AP15" i="11"/>
  <c r="AR15" i="11" s="1"/>
  <c r="AP16" i="11"/>
  <c r="AR16" i="11" s="1"/>
  <c r="AP17" i="11"/>
  <c r="AR17" i="11" s="1"/>
  <c r="AP13" i="11"/>
  <c r="AR13" i="11" s="1"/>
  <c r="L30" i="10"/>
  <c r="AK4" i="11" s="1"/>
  <c r="N8" i="11" l="1"/>
  <c r="P88" i="1"/>
  <c r="O6" i="11"/>
  <c r="Q87" i="1"/>
  <c r="O7" i="11" s="1"/>
  <c r="S52" i="1"/>
  <c r="R85" i="1"/>
  <c r="U48" i="1"/>
  <c r="S5" i="11" s="1"/>
  <c r="AQ17" i="11"/>
  <c r="AQ16" i="11"/>
  <c r="AQ15" i="11"/>
  <c r="AQ14" i="11"/>
  <c r="AQ13" i="11"/>
  <c r="AR2" i="11"/>
  <c r="AK5" i="11"/>
  <c r="AK17" i="11"/>
  <c r="AM17" i="11" s="1"/>
  <c r="AK14" i="11"/>
  <c r="AK13" i="11"/>
  <c r="AK21" i="11"/>
  <c r="AM21" i="11" s="1"/>
  <c r="AK11" i="11"/>
  <c r="AK8" i="11"/>
  <c r="AK23" i="11"/>
  <c r="AM23" i="11" s="1"/>
  <c r="AK24" i="11"/>
  <c r="AM24" i="11" s="1"/>
  <c r="AK16" i="11"/>
  <c r="AM16" i="11" s="1"/>
  <c r="AK12" i="11"/>
  <c r="AK19" i="11"/>
  <c r="AM19" i="11" s="1"/>
  <c r="AK10" i="11"/>
  <c r="AK7" i="11"/>
  <c r="AK18" i="11"/>
  <c r="AM18" i="11" s="1"/>
  <c r="AK22" i="11"/>
  <c r="AM22" i="11" s="1"/>
  <c r="AK20" i="11"/>
  <c r="AM20" i="11" s="1"/>
  <c r="AK6" i="11"/>
  <c r="AK15" i="11"/>
  <c r="AM15" i="11" s="1"/>
  <c r="AK9" i="11"/>
  <c r="K29" i="10" l="1"/>
  <c r="K28" i="10"/>
  <c r="O8" i="11"/>
  <c r="Q88" i="1"/>
  <c r="R87" i="1"/>
  <c r="P7" i="11" s="1"/>
  <c r="P6" i="11"/>
  <c r="T52" i="1"/>
  <c r="S85" i="1"/>
  <c r="V48" i="1"/>
  <c r="T5" i="11" s="1"/>
  <c r="K18" i="10"/>
  <c r="K31" i="10"/>
  <c r="K24" i="10"/>
  <c r="K20" i="10"/>
  <c r="K23" i="10"/>
  <c r="K15" i="10"/>
  <c r="K17" i="10"/>
  <c r="K14" i="10"/>
  <c r="K13" i="10"/>
  <c r="K12" i="10"/>
  <c r="AM9" i="11"/>
  <c r="AM7" i="11"/>
  <c r="AM6" i="11"/>
  <c r="AM8" i="11"/>
  <c r="AM5" i="11"/>
  <c r="AM13" i="11"/>
  <c r="AN13" i="11" s="1" a="1"/>
  <c r="AN13" i="11" s="1"/>
  <c r="AM12" i="11"/>
  <c r="AN12" i="11" s="1" a="1"/>
  <c r="AN12" i="11" s="1"/>
  <c r="AM11" i="11"/>
  <c r="AN11" i="11" s="1" a="1"/>
  <c r="AN11" i="11" s="1"/>
  <c r="AM10" i="11"/>
  <c r="AN10" i="11" s="1" a="1"/>
  <c r="AN10" i="11" s="1"/>
  <c r="AM14" i="11"/>
  <c r="AN14" i="11" s="1" a="1"/>
  <c r="AN14" i="11" s="1"/>
  <c r="AO9" i="11" l="1" a="1"/>
  <c r="AO9" i="11" s="1"/>
  <c r="AO8" i="11" a="1"/>
  <c r="AO8" i="11" s="1"/>
  <c r="AO6" i="11" a="1"/>
  <c r="AO6" i="11" s="1"/>
  <c r="AP6" i="11" s="1"/>
  <c r="AO7" i="11" a="1"/>
  <c r="AO7" i="11" s="1"/>
  <c r="AP7" i="11" s="1"/>
  <c r="AO5" i="11" a="1"/>
  <c r="AO5" i="11" s="1"/>
  <c r="AP5" i="11" s="1"/>
  <c r="P8" i="11"/>
  <c r="S87" i="1"/>
  <c r="Q7" i="11" s="1"/>
  <c r="Q6" i="11"/>
  <c r="U52" i="1"/>
  <c r="T85" i="1"/>
  <c r="R88" i="1"/>
  <c r="W48" i="1"/>
  <c r="U5" i="11" s="1"/>
  <c r="AR9" i="11" l="1"/>
  <c r="AP9" i="11"/>
  <c r="AR8" i="11"/>
  <c r="AP8" i="11"/>
  <c r="AQ5" i="11"/>
  <c r="AR5" i="11"/>
  <c r="AQ6" i="11"/>
  <c r="AR6" i="11"/>
  <c r="AQ7" i="11"/>
  <c r="AR7" i="11"/>
  <c r="Q8" i="11"/>
  <c r="S88" i="1"/>
  <c r="V52" i="1"/>
  <c r="U85" i="1"/>
  <c r="R6" i="11"/>
  <c r="T87" i="1"/>
  <c r="R7" i="11" s="1"/>
  <c r="Y48" i="1"/>
  <c r="W5" i="11" s="1"/>
  <c r="X48" i="1"/>
  <c r="V5" i="11" s="1"/>
  <c r="AQ8" i="11"/>
  <c r="AQ9" i="11"/>
  <c r="R8" i="11" l="1"/>
  <c r="S6" i="11"/>
  <c r="U87" i="1"/>
  <c r="S7" i="11" s="1"/>
  <c r="W52" i="1"/>
  <c r="V85" i="1"/>
  <c r="T88" i="1"/>
  <c r="AS9" i="11"/>
  <c r="AS8" i="11"/>
  <c r="AR10" i="11"/>
  <c r="AS10" i="11" s="1"/>
  <c r="AT10" i="11" s="1"/>
  <c r="AU10" i="11" s="1"/>
  <c r="AV10" i="11" s="1"/>
  <c r="AW10" i="11" s="1"/>
  <c r="AX10" i="11" s="1"/>
  <c r="AY10" i="11" s="1"/>
  <c r="AZ10" i="11" s="1"/>
  <c r="BA10" i="11" s="1"/>
  <c r="BB10" i="11" s="1"/>
  <c r="BC10" i="11" s="1"/>
  <c r="BD10" i="11" s="1"/>
  <c r="BE10" i="11" s="1"/>
  <c r="BF10" i="11" s="1"/>
  <c r="BG10" i="11" s="1"/>
  <c r="BH10" i="11" s="1"/>
  <c r="BI10" i="11" s="1"/>
  <c r="BJ10" i="11" s="1"/>
  <c r="BK10" i="11" s="1"/>
  <c r="BL10" i="11" s="1"/>
  <c r="BM10" i="11" s="1"/>
  <c r="BN10" i="11" s="1"/>
  <c r="BO10" i="11" s="1"/>
  <c r="BP10" i="11" s="1"/>
  <c r="BQ10" i="11" s="1"/>
  <c r="BR10" i="11" s="1"/>
  <c r="BS10" i="11" s="1"/>
  <c r="BT10" i="11" s="1"/>
  <c r="BU10" i="11" s="1"/>
  <c r="BV10" i="11" s="1"/>
  <c r="AZ9" i="11"/>
  <c r="BR9" i="11"/>
  <c r="AX9" i="11"/>
  <c r="BD9" i="11"/>
  <c r="BV9" i="11"/>
  <c r="BQ9" i="11"/>
  <c r="BT9" i="11"/>
  <c r="AV9" i="11"/>
  <c r="AY9" i="11"/>
  <c r="BH9" i="11"/>
  <c r="AU9" i="11"/>
  <c r="BU9" i="11"/>
  <c r="AW9" i="11"/>
  <c r="BP9" i="11"/>
  <c r="BG9" i="11"/>
  <c r="BK9" i="11"/>
  <c r="AT9" i="11"/>
  <c r="BE9" i="11"/>
  <c r="BO9" i="11"/>
  <c r="BJ9" i="11"/>
  <c r="BL9" i="11"/>
  <c r="BM9" i="11"/>
  <c r="BS9" i="11"/>
  <c r="BF9" i="11"/>
  <c r="BN9" i="11"/>
  <c r="BB9" i="11"/>
  <c r="BC9" i="11"/>
  <c r="BI9" i="11"/>
  <c r="BA9" i="11"/>
  <c r="BM8" i="11"/>
  <c r="BE8" i="11"/>
  <c r="AW8" i="11"/>
  <c r="BH8" i="11"/>
  <c r="AZ8" i="11"/>
  <c r="AU8" i="11"/>
  <c r="BB8" i="11"/>
  <c r="AV8" i="11"/>
  <c r="BI8" i="11"/>
  <c r="BK8" i="11"/>
  <c r="BV8" i="11"/>
  <c r="BJ8" i="11"/>
  <c r="BN8" i="11"/>
  <c r="BA8" i="11"/>
  <c r="BF8" i="11"/>
  <c r="BL8" i="11"/>
  <c r="BO8" i="11"/>
  <c r="AX8" i="11"/>
  <c r="AT7" i="11"/>
  <c r="BB7" i="11"/>
  <c r="BJ7" i="11"/>
  <c r="BR7" i="11"/>
  <c r="BH7" i="11"/>
  <c r="AU7" i="11"/>
  <c r="BC7" i="11"/>
  <c r="BK7" i="11"/>
  <c r="BS7" i="11"/>
  <c r="BO7" i="11"/>
  <c r="BQ7" i="11"/>
  <c r="AV7" i="11"/>
  <c r="BD7" i="11"/>
  <c r="BL7" i="11"/>
  <c r="BT7" i="11"/>
  <c r="BV7" i="11"/>
  <c r="BI7" i="11"/>
  <c r="AW7" i="11"/>
  <c r="BE7" i="11"/>
  <c r="BM7" i="11"/>
  <c r="BU7" i="11"/>
  <c r="BN7" i="11"/>
  <c r="BG7" i="11"/>
  <c r="AZ7" i="11"/>
  <c r="BA7" i="11"/>
  <c r="AX7" i="11"/>
  <c r="BF7" i="11"/>
  <c r="AY7" i="11"/>
  <c r="BP7" i="11"/>
  <c r="BS8" i="11"/>
  <c r="BG8" i="11"/>
  <c r="AT8" i="11"/>
  <c r="BT8" i="11"/>
  <c r="BR8" i="11"/>
  <c r="AY8" i="11"/>
  <c r="BQ8" i="11"/>
  <c r="BD8" i="11"/>
  <c r="BP8" i="11"/>
  <c r="BC8" i="11"/>
  <c r="BU8" i="11"/>
  <c r="AS7" i="11"/>
  <c r="AS6" i="11"/>
  <c r="AY6" i="11"/>
  <c r="BO6" i="11"/>
  <c r="BS6" i="11"/>
  <c r="AW6" i="11"/>
  <c r="BU6" i="11"/>
  <c r="BA6" i="11"/>
  <c r="BM6" i="11"/>
  <c r="AU6" i="11"/>
  <c r="AX6" i="11"/>
  <c r="AZ6" i="11"/>
  <c r="BH6" i="11"/>
  <c r="BQ6" i="11"/>
  <c r="BK6" i="11"/>
  <c r="BR6" i="11"/>
  <c r="BI6" i="11"/>
  <c r="BN6" i="11"/>
  <c r="BG6" i="11"/>
  <c r="BC6" i="11"/>
  <c r="BD6" i="11"/>
  <c r="BL6" i="11"/>
  <c r="BT6" i="11"/>
  <c r="BP6" i="11"/>
  <c r="AT6" i="11"/>
  <c r="BB6" i="11"/>
  <c r="BE6" i="11"/>
  <c r="AV6" i="11"/>
  <c r="BJ6" i="11"/>
  <c r="BF6" i="11"/>
  <c r="BV6" i="11"/>
  <c r="AS5" i="11"/>
  <c r="BK5" i="11"/>
  <c r="AX5" i="11"/>
  <c r="BJ5" i="11"/>
  <c r="AT5" i="11"/>
  <c r="AV5" i="11"/>
  <c r="BQ5" i="11"/>
  <c r="BI5" i="11"/>
  <c r="BV5" i="11"/>
  <c r="BR5" i="11"/>
  <c r="BN5" i="11"/>
  <c r="BU5" i="11"/>
  <c r="AZ5" i="11"/>
  <c r="AW5" i="11"/>
  <c r="AY5" i="11"/>
  <c r="BC5" i="11"/>
  <c r="AU5" i="11"/>
  <c r="BT5" i="11"/>
  <c r="BH5" i="11"/>
  <c r="BO5" i="11"/>
  <c r="BL5" i="11"/>
  <c r="BF5" i="11"/>
  <c r="BA5" i="11"/>
  <c r="BD5" i="11"/>
  <c r="BM5" i="11"/>
  <c r="BS5" i="11"/>
  <c r="BE5" i="11"/>
  <c r="BG5" i="11"/>
  <c r="BP5" i="11"/>
  <c r="BB5" i="11"/>
  <c r="S8" i="11" l="1"/>
  <c r="U88" i="1"/>
  <c r="X52" i="1"/>
  <c r="W85" i="1"/>
  <c r="T6" i="11"/>
  <c r="V87" i="1"/>
  <c r="T7" i="11" s="1"/>
  <c r="T8" i="11" l="1"/>
  <c r="U6" i="11"/>
  <c r="W87" i="1"/>
  <c r="U7" i="11" s="1"/>
  <c r="Y52" i="1"/>
  <c r="X85" i="1"/>
  <c r="V88" i="1"/>
  <c r="W88" i="1" l="1"/>
  <c r="U8" i="11"/>
  <c r="V6" i="11"/>
  <c r="X87" i="1"/>
  <c r="V7" i="11" s="1"/>
  <c r="Y85" i="1"/>
  <c r="Z85" i="1"/>
  <c r="V8" i="11" l="1"/>
  <c r="W6" i="11"/>
  <c r="Y87" i="1"/>
  <c r="W7" i="11" s="1"/>
  <c r="X88" i="1"/>
  <c r="W8" i="11" l="1"/>
  <c r="Y88" i="1"/>
  <c r="C11" i="11" l="1" a="1"/>
  <c r="C11" i="11" s="1"/>
  <c r="Z6" i="1" s="1"/>
</calcChain>
</file>

<file path=xl/sharedStrings.xml><?xml version="1.0" encoding="utf-8"?>
<sst xmlns="http://schemas.openxmlformats.org/spreadsheetml/2006/main" count="268" uniqueCount="136">
  <si>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</si>
  <si>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</si>
  <si>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</si>
  <si>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</si>
  <si>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</si>
  <si>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</si>
  <si>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</si>
  <si>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</si>
  <si>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</si>
  <si>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Recuring costs</t>
  </si>
  <si>
    <t>New packing cell</t>
  </si>
  <si>
    <t>Belt change</t>
  </si>
  <si>
    <t>Oil change</t>
  </si>
  <si>
    <t>ABC</t>
  </si>
  <si>
    <t xml:space="preserve">#  </t>
  </si>
  <si>
    <t>Cost Type</t>
  </si>
  <si>
    <t>Machine operator</t>
  </si>
  <si>
    <t>Investment</t>
  </si>
  <si>
    <t>Options</t>
  </si>
  <si>
    <t>Buy 3 small flats</t>
  </si>
  <si>
    <t>Buy 2 mediıum flats</t>
  </si>
  <si>
    <t>Buy 1 big flat</t>
  </si>
  <si>
    <t>renowation</t>
  </si>
  <si>
    <t>maintanace</t>
  </si>
  <si>
    <t>rent</t>
  </si>
  <si>
    <t>flat 42 sqm</t>
  </si>
  <si>
    <t>flat 48 sqm</t>
  </si>
  <si>
    <t>flat 90 sqm</t>
  </si>
  <si>
    <r>
      <t xml:space="preserve">Income
</t>
    </r>
    <r>
      <rPr>
        <i/>
        <sz val="10"/>
        <rFont val="Arial"/>
        <family val="2"/>
        <scheme val="minor"/>
      </rPr>
      <t>(Yearly)</t>
    </r>
  </si>
  <si>
    <t>sell house</t>
  </si>
  <si>
    <r>
      <t xml:space="preserve">ROI (Years) 
</t>
    </r>
    <r>
      <rPr>
        <sz val="10"/>
        <rFont val="Arial"/>
        <family val="2"/>
        <scheme val="minor"/>
      </rPr>
      <t>From Yearly Income</t>
    </r>
  </si>
  <si>
    <t>Keep house</t>
  </si>
  <si>
    <t>renovation</t>
  </si>
  <si>
    <t>Investment Year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</si>
  <si>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</si>
  <si>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</si>
  <si>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</si>
  <si>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</si>
  <si>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</si>
  <si>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</si>
  <si>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</si>
  <si>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</si>
  <si>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</si>
  <si>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</si>
  <si>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</si>
  <si>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</si>
  <si>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</si>
  <si>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</si>
  <si>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</si>
  <si>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</si>
  <si>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</si>
  <si>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</si>
  <si>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</si>
  <si>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</si>
  <si>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</si>
  <si>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</si>
  <si>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</si>
  <si>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Buy flat 20 sqm</t>
  </si>
  <si>
    <t>Buy flat 22 sqm</t>
  </si>
  <si>
    <t>Buy flat 19 sqm</t>
  </si>
  <si>
    <t>COST BENEFIT ANALYSIS TEMPLATE</t>
  </si>
  <si>
    <t>COSTS &amp; BENEFITS COMPARISON</t>
  </si>
  <si>
    <t>Year 0</t>
  </si>
  <si>
    <t>Total</t>
  </si>
  <si>
    <t>Recuring benefits</t>
  </si>
  <si>
    <t>5 operators less</t>
  </si>
  <si>
    <t>production increased 20%</t>
  </si>
  <si>
    <t>EU support for small companies</t>
  </si>
  <si>
    <t>Benefit Type</t>
  </si>
  <si>
    <t>Total Benefit</t>
  </si>
  <si>
    <t>Total Cost</t>
  </si>
  <si>
    <t>YEARLY NET PROFIT</t>
  </si>
  <si>
    <t>Costs</t>
  </si>
  <si>
    <t>Years</t>
  </si>
  <si>
    <t>Benefits</t>
  </si>
  <si>
    <t>ROI</t>
  </si>
  <si>
    <r>
      <t xml:space="preserve">Cumulative Profit
</t>
    </r>
    <r>
      <rPr>
        <i/>
        <sz val="10"/>
        <rFont val="Arial"/>
        <family val="2"/>
        <scheme val="minor"/>
      </rPr>
      <t>(Chosen Year)</t>
    </r>
  </si>
  <si>
    <t>Benefit source</t>
  </si>
  <si>
    <r>
      <t xml:space="preserve">Cost
</t>
    </r>
    <r>
      <rPr>
        <i/>
        <sz val="10"/>
        <rFont val="Arial"/>
        <family val="2"/>
        <scheme val="minor"/>
      </rPr>
      <t>(Yearly)</t>
    </r>
  </si>
  <si>
    <r>
      <t xml:space="preserve">Initial Cost
</t>
    </r>
    <r>
      <rPr>
        <i/>
        <sz val="10"/>
        <rFont val="Arial"/>
        <family val="2"/>
        <scheme val="minor"/>
      </rPr>
      <t>(Single Time)</t>
    </r>
  </si>
  <si>
    <r>
      <t xml:space="preserve">Initial Income
</t>
    </r>
    <r>
      <rPr>
        <i/>
        <sz val="10"/>
        <rFont val="Arial"/>
        <family val="2"/>
        <scheme val="minor"/>
      </rPr>
      <t>(Single Time)</t>
    </r>
  </si>
  <si>
    <t>Year 24</t>
  </si>
  <si>
    <t>Year 25</t>
  </si>
  <si>
    <t>Year 26</t>
  </si>
  <si>
    <t>Year 27</t>
  </si>
  <si>
    <t>Year 28</t>
  </si>
  <si>
    <t>Year 29</t>
  </si>
  <si>
    <t>Year 30</t>
  </si>
  <si>
    <t>Comparison Sheet</t>
  </si>
  <si>
    <t>CBA Sheet</t>
  </si>
  <si>
    <t>Start</t>
  </si>
  <si>
    <t>Yearly change</t>
  </si>
  <si>
    <t>Initial</t>
  </si>
  <si>
    <t>Rows</t>
  </si>
  <si>
    <t>Option #</t>
  </si>
  <si>
    <t>Rank</t>
  </si>
  <si>
    <t>Step</t>
  </si>
  <si>
    <t>#</t>
  </si>
  <si>
    <t>Name</t>
  </si>
  <si>
    <t>Label</t>
  </si>
  <si>
    <t>END OF YEAR BALANCE</t>
  </si>
  <si>
    <t>Maintenance check</t>
  </si>
  <si>
    <t>Reorganization of factory area</t>
  </si>
  <si>
    <t>COST BENEFIT ANALYSIS</t>
  </si>
  <si>
    <t>Flat A rent</t>
  </si>
  <si>
    <t>Flat B rent</t>
  </si>
  <si>
    <t>Flat C rent</t>
  </si>
  <si>
    <t>SUMMARY IN</t>
  </si>
  <si>
    <t>Final Balance</t>
  </si>
  <si>
    <t>SHOW CHART FOR NEXT</t>
  </si>
  <si>
    <t>1 Year</t>
  </si>
  <si>
    <t>2 Years</t>
  </si>
  <si>
    <t>3 Years</t>
  </si>
  <si>
    <t>4 Years</t>
  </si>
  <si>
    <t>5 Years</t>
  </si>
  <si>
    <t>6 Years</t>
  </si>
  <si>
    <t>7 Years</t>
  </si>
  <si>
    <t>8 Years</t>
  </si>
  <si>
    <t>9 Years</t>
  </si>
  <si>
    <t>10 Years</t>
  </si>
  <si>
    <t>11 Years</t>
  </si>
  <si>
    <t>12 Years</t>
  </si>
  <si>
    <t>13 Years</t>
  </si>
  <si>
    <t>14 Years</t>
  </si>
  <si>
    <t>15 Years</t>
  </si>
  <si>
    <t>16 Years</t>
  </si>
  <si>
    <t>17 Years</t>
  </si>
  <si>
    <t>18 Years</t>
  </si>
  <si>
    <t>19 Years</t>
  </si>
  <si>
    <t>20 Years</t>
  </si>
  <si>
    <t>Yearly Profit</t>
  </si>
  <si>
    <t>Initial Year</t>
  </si>
  <si>
    <t>ROI in:</t>
  </si>
  <si>
    <t>Yearly Increase %</t>
  </si>
  <si>
    <t>Non-recuring costs</t>
  </si>
  <si>
    <t>Non-recuring benefits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</si>
</sst>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#,##0&quot;. &quot;"/>
    <numFmt numFmtId="165" formatCode="#,##0.0"/>
    <numFmt numFmtId="166" formatCode="0.0"/>
    <numFmt numFmtId="167" formatCode="#,##0.0\ \ \ \ "/>
  </numFmts>
  <fonts count="4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i/>
      <sz val="10"/>
      <name val="Arial"/>
      <family val="2"/>
      <scheme val="minor"/>
    </font>
    <font>
      <sz val="10"/>
      <name val="Arial"/>
      <family val="2"/>
      <scheme val="minor"/>
    </font>
    <font>
      <sz val="8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4"/>
      <color theme="0"/>
      <name val="Arial"/>
      <family val="2"/>
      <scheme val="minor"/>
    </font>
    <font>
      <sz val="12"/>
      <color theme="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7" tint="0.39997558519241921"/>
      <name val="Arial"/>
      <family val="2"/>
      <scheme val="minor"/>
    </font>
    <font>
      <b/>
      <sz val="14"/>
      <name val="Arial"/>
      <family val="2"/>
      <scheme val="minor"/>
    </font>
    <font>
      <b/>
      <sz val="13"/>
      <name val="Arial"/>
      <family val="2"/>
      <scheme val="minor"/>
    </font>
    <font>
      <b/>
      <i/>
      <sz val="11"/>
      <color theme="4" tint="-0.499984740745262"/>
      <name val="Arial"/>
      <family val="2"/>
      <scheme val="minor"/>
    </font>
    <font>
      <i/>
      <sz val="11"/>
      <color theme="4" tint="-0.499984740745262"/>
      <name val="Arial"/>
      <family val="2"/>
      <scheme val="minor"/>
    </font>
    <font>
      <b/>
      <sz val="11"/>
      <color rgb="FF1F4E78"/>
      <name val="Arial"/>
      <family val="2"/>
      <scheme val="minor"/>
    </font>
    <font>
      <b/>
      <i/>
      <sz val="11"/>
      <color rgb="FF262626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D42C6"/>
      </right>
      <top/>
      <bottom/>
      <diagonal/>
    </border>
    <border>
      <left style="thin">
        <color rgb="FF8D42C6"/>
      </left>
      <right/>
      <top style="thin">
        <color rgb="FF8D42C6"/>
      </top>
      <bottom style="thin">
        <color rgb="FF8D42C6"/>
      </bottom>
      <diagonal/>
    </border>
    <border>
      <left/>
      <right style="thin">
        <color rgb="FF8D42C6"/>
      </right>
      <top style="thin">
        <color rgb="FF8D42C6"/>
      </top>
      <bottom style="thin">
        <color rgb="FF8D42C6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 style="medium">
        <color indexed="64"/>
      </top>
      <bottom style="thin">
        <color theme="3" tint="0.59996337778862885"/>
      </bottom>
      <diagonal/>
    </border>
    <border>
      <left/>
      <right/>
      <top/>
      <bottom style="medium">
        <color theme="3"/>
      </bottom>
      <diagonal/>
    </border>
    <border>
      <left style="thin">
        <color theme="3"/>
      </left>
      <right style="thin">
        <color theme="3"/>
      </right>
      <top style="medium">
        <color theme="3"/>
      </top>
      <bottom style="thin">
        <color theme="3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7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3" fillId="0" borderId="0"/>
    <xf numFmtId="0" fontId="1" fillId="0" borderId="0"/>
  </cellStyleXfs>
  <cellXfs count="189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5" fillId="2" borderId="0" xfId="1" applyFill="1" applyAlignment="1">
      <alignment vertical="center"/>
    </xf>
    <xf numFmtId="0" fontId="6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 applyAlignment="1">
      <alignment vertical="center"/>
    </xf>
    <xf numFmtId="0" fontId="0" fillId="7" borderId="0" xfId="0" applyFill="1"/>
    <xf numFmtId="0" fontId="0" fillId="7" borderId="0" xfId="0" applyFill="1" applyAlignment="1">
      <alignment horizontal="center"/>
    </xf>
    <xf numFmtId="49" fontId="11" fillId="3" borderId="0" xfId="0" applyNumberFormat="1" applyFont="1" applyFill="1" applyAlignment="1">
      <alignment horizontal="left" vertical="center" indent="1"/>
    </xf>
    <xf numFmtId="0" fontId="20" fillId="4" borderId="0" xfId="0" applyFont="1" applyFill="1" applyAlignment="1">
      <alignment horizontal="right" vertical="center"/>
    </xf>
    <xf numFmtId="0" fontId="22" fillId="2" borderId="0" xfId="0" applyFont="1" applyFill="1" applyAlignment="1">
      <alignment vertical="center"/>
    </xf>
    <xf numFmtId="0" fontId="22" fillId="3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2"/>
    </xf>
    <xf numFmtId="0" fontId="20" fillId="2" borderId="0" xfId="0" applyFont="1" applyFill="1" applyAlignment="1">
      <alignment horizontal="right" vertical="center"/>
    </xf>
    <xf numFmtId="49" fontId="8" fillId="5" borderId="0" xfId="0" applyNumberFormat="1" applyFont="1" applyFill="1" applyAlignment="1">
      <alignment horizontal="left" vertical="center" indent="2"/>
    </xf>
    <xf numFmtId="0" fontId="21" fillId="2" borderId="0" xfId="0" applyFont="1" applyFill="1" applyAlignment="1">
      <alignment horizontal="right" vertical="center"/>
    </xf>
    <xf numFmtId="0" fontId="0" fillId="2" borderId="0" xfId="0" applyFill="1"/>
    <xf numFmtId="0" fontId="14" fillId="2" borderId="0" xfId="4" applyFont="1" applyFill="1" applyAlignment="1">
      <alignment vertical="center"/>
    </xf>
    <xf numFmtId="0" fontId="3" fillId="0" borderId="9" xfId="5" applyBorder="1" applyAlignment="1">
      <alignment horizontal="left" wrapText="1" indent="1"/>
    </xf>
    <xf numFmtId="0" fontId="3" fillId="2" borderId="0" xfId="5" applyFill="1"/>
    <xf numFmtId="0" fontId="15" fillId="2" borderId="0" xfId="4" applyFont="1" applyFill="1" applyAlignment="1">
      <alignment vertical="center"/>
    </xf>
    <xf numFmtId="0" fontId="3" fillId="0" borderId="10" xfId="5" applyBorder="1" applyAlignment="1">
      <alignment horizontal="left" indent="1"/>
    </xf>
    <xf numFmtId="0" fontId="3" fillId="0" borderId="10" xfId="5" applyBorder="1" applyAlignment="1">
      <alignment horizontal="left" vertical="center" wrapText="1" indent="1"/>
    </xf>
    <xf numFmtId="0" fontId="3" fillId="0" borderId="10" xfId="5" applyBorder="1" applyAlignment="1">
      <alignment horizontal="left" vertical="top" wrapText="1" indent="2"/>
    </xf>
    <xf numFmtId="0" fontId="16" fillId="2" borderId="0" xfId="4" applyFont="1" applyFill="1" applyAlignment="1">
      <alignment vertical="center"/>
    </xf>
    <xf numFmtId="0" fontId="12" fillId="0" borderId="10" xfId="5" applyFont="1" applyBorder="1" applyAlignment="1">
      <alignment horizontal="left" indent="1"/>
    </xf>
    <xf numFmtId="0" fontId="2" fillId="0" borderId="10" xfId="5" applyFont="1" applyBorder="1" applyAlignment="1">
      <alignment horizontal="left" indent="1"/>
    </xf>
    <xf numFmtId="0" fontId="3" fillId="0" borderId="11" xfId="5" applyBorder="1" applyAlignment="1">
      <alignment horizontal="left" indent="1"/>
    </xf>
    <xf numFmtId="0" fontId="0" fillId="0" borderId="0" xfId="0" applyAlignment="1">
      <alignment horizontal="right"/>
    </xf>
    <xf numFmtId="0" fontId="6" fillId="2" borderId="0" xfId="0" applyFont="1" applyFill="1" applyAlignment="1">
      <alignment horizontal="right" vertical="center"/>
    </xf>
    <xf numFmtId="0" fontId="5" fillId="2" borderId="0" xfId="1" applyFill="1" applyAlignment="1">
      <alignment horizontal="right" vertical="center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6" fillId="2" borderId="0" xfId="0" applyFont="1" applyFill="1" applyAlignment="1">
      <alignment horizontal="right"/>
    </xf>
    <xf numFmtId="0" fontId="0" fillId="7" borderId="0" xfId="0" applyFill="1" applyAlignment="1">
      <alignment horizontal="right"/>
    </xf>
    <xf numFmtId="0" fontId="5" fillId="2" borderId="0" xfId="1" applyFill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0" fontId="6" fillId="2" borderId="0" xfId="0" applyFont="1" applyFill="1" applyAlignment="1">
      <alignment horizontal="center"/>
    </xf>
    <xf numFmtId="0" fontId="10" fillId="7" borderId="0" xfId="2" applyFont="1" applyFill="1" applyBorder="1" applyAlignment="1" applyProtection="1">
      <alignment horizontal="center" vertical="center"/>
    </xf>
    <xf numFmtId="49" fontId="6" fillId="2" borderId="0" xfId="0" applyNumberFormat="1" applyFont="1" applyFill="1" applyAlignment="1">
      <alignment horizontal="right" vertical="center"/>
    </xf>
    <xf numFmtId="49" fontId="11" fillId="3" borderId="0" xfId="0" applyNumberFormat="1" applyFont="1" applyFill="1" applyAlignment="1">
      <alignment horizontal="right" vertical="center"/>
    </xf>
    <xf numFmtId="49" fontId="11" fillId="3" borderId="0" xfId="0" applyNumberFormat="1" applyFont="1" applyFill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7" borderId="0" xfId="0" applyFill="1" applyAlignment="1">
      <alignment vertical="center"/>
    </xf>
    <xf numFmtId="0" fontId="0" fillId="7" borderId="0" xfId="0" applyFill="1" applyAlignment="1">
      <alignment horizontal="right" vertical="center"/>
    </xf>
    <xf numFmtId="0" fontId="0" fillId="7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6" fillId="2" borderId="0" xfId="0" applyNumberFormat="1" applyFont="1" applyFill="1" applyAlignment="1">
      <alignment vertical="center"/>
    </xf>
    <xf numFmtId="0" fontId="30" fillId="2" borderId="0" xfId="0" applyFont="1" applyFill="1" applyAlignment="1">
      <alignment vertical="center"/>
    </xf>
    <xf numFmtId="49" fontId="31" fillId="5" borderId="0" xfId="0" applyNumberFormat="1" applyFont="1" applyFill="1" applyAlignment="1">
      <alignment horizontal="left" vertical="center" indent="1"/>
    </xf>
    <xf numFmtId="49" fontId="31" fillId="5" borderId="0" xfId="0" applyNumberFormat="1" applyFont="1" applyFill="1" applyAlignment="1">
      <alignment horizontal="right" vertical="center"/>
    </xf>
    <xf numFmtId="0" fontId="31" fillId="5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right" vertical="center"/>
    </xf>
    <xf numFmtId="0" fontId="31" fillId="2" borderId="0" xfId="0" applyFont="1" applyFill="1" applyAlignment="1">
      <alignment horizontal="center" vertical="center"/>
    </xf>
    <xf numFmtId="0" fontId="33" fillId="5" borderId="12" xfId="0" applyFont="1" applyFill="1" applyBorder="1" applyAlignment="1">
      <alignment horizontal="right" vertical="center"/>
    </xf>
    <xf numFmtId="0" fontId="33" fillId="5" borderId="12" xfId="0" applyFont="1" applyFill="1" applyBorder="1" applyAlignment="1">
      <alignment vertical="center"/>
    </xf>
    <xf numFmtId="0" fontId="33" fillId="5" borderId="12" xfId="0" applyFont="1" applyFill="1" applyBorder="1" applyAlignment="1">
      <alignment horizontal="center" vertical="center"/>
    </xf>
    <xf numFmtId="3" fontId="33" fillId="5" borderId="12" xfId="0" applyNumberFormat="1" applyFont="1" applyFill="1" applyBorder="1" applyAlignment="1">
      <alignment horizontal="center" vertical="center"/>
    </xf>
    <xf numFmtId="3" fontId="29" fillId="5" borderId="12" xfId="0" applyNumberFormat="1" applyFont="1" applyFill="1" applyBorder="1" applyAlignment="1">
      <alignment horizontal="center" vertical="center"/>
    </xf>
    <xf numFmtId="164" fontId="29" fillId="5" borderId="0" xfId="0" applyNumberFormat="1" applyFont="1" applyFill="1" applyAlignment="1">
      <alignment horizontal="right" vertical="center"/>
    </xf>
    <xf numFmtId="0" fontId="34" fillId="5" borderId="12" xfId="0" applyFont="1" applyFill="1" applyBorder="1" applyAlignment="1">
      <alignment vertical="center"/>
    </xf>
    <xf numFmtId="0" fontId="37" fillId="2" borderId="0" xfId="0" applyFont="1" applyFill="1" applyAlignment="1">
      <alignment vertical="center"/>
    </xf>
    <xf numFmtId="0" fontId="37" fillId="0" borderId="4" xfId="0" applyFont="1" applyBorder="1" applyAlignment="1">
      <alignment vertical="center"/>
    </xf>
    <xf numFmtId="164" fontId="37" fillId="8" borderId="0" xfId="0" applyNumberFormat="1" applyFont="1" applyFill="1" applyAlignment="1" applyProtection="1">
      <alignment horizontal="right" vertical="center"/>
      <protection hidden="1"/>
    </xf>
    <xf numFmtId="0" fontId="38" fillId="8" borderId="0" xfId="0" applyFont="1" applyFill="1" applyAlignment="1">
      <alignment vertical="center"/>
    </xf>
    <xf numFmtId="0" fontId="37" fillId="0" borderId="5" xfId="0" applyFont="1" applyBorder="1" applyAlignment="1">
      <alignment vertical="center"/>
    </xf>
    <xf numFmtId="165" fontId="34" fillId="9" borderId="12" xfId="0" applyNumberFormat="1" applyFont="1" applyFill="1" applyBorder="1" applyAlignment="1" applyProtection="1">
      <alignment horizontal="right" vertical="center" shrinkToFit="1"/>
      <protection hidden="1"/>
    </xf>
    <xf numFmtId="0" fontId="0" fillId="0" borderId="0" xfId="0" applyAlignment="1">
      <alignment horizontal="center" shrinkToFit="1"/>
    </xf>
    <xf numFmtId="3" fontId="0" fillId="0" borderId="0" xfId="0" applyNumberFormat="1" applyAlignment="1">
      <alignment horizontal="center" shrinkToFit="1"/>
    </xf>
    <xf numFmtId="3" fontId="0" fillId="0" borderId="0" xfId="0" applyNumberFormat="1" applyAlignment="1">
      <alignment horizontal="right" shrinkToFit="1"/>
    </xf>
    <xf numFmtId="0" fontId="33" fillId="5" borderId="12" xfId="0" applyFont="1" applyFill="1" applyBorder="1" applyAlignment="1">
      <alignment horizontal="center" vertical="center" shrinkToFit="1"/>
    </xf>
    <xf numFmtId="3" fontId="33" fillId="5" borderId="12" xfId="0" applyNumberFormat="1" applyFont="1" applyFill="1" applyBorder="1" applyAlignment="1">
      <alignment horizontal="center" vertical="center" shrinkToFit="1"/>
    </xf>
    <xf numFmtId="3" fontId="29" fillId="5" borderId="12" xfId="0" applyNumberFormat="1" applyFont="1" applyFill="1" applyBorder="1" applyAlignment="1">
      <alignment horizontal="center" vertical="center" shrinkToFit="1"/>
    </xf>
    <xf numFmtId="165" fontId="34" fillId="10" borderId="12" xfId="0" applyNumberFormat="1" applyFont="1" applyFill="1" applyBorder="1" applyAlignment="1" applyProtection="1">
      <alignment horizontal="right" vertical="center" shrinkToFit="1"/>
      <protection hidden="1"/>
    </xf>
    <xf numFmtId="165" fontId="39" fillId="8" borderId="0" xfId="0" applyNumberFormat="1" applyFont="1" applyFill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3" fontId="0" fillId="0" borderId="0" xfId="0" applyNumberFormat="1" applyAlignment="1">
      <alignment horizontal="center" vertical="center" wrapText="1"/>
    </xf>
    <xf numFmtId="3" fontId="0" fillId="0" borderId="10" xfId="0" applyNumberForma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0" fillId="0" borderId="0" xfId="0" applyNumberFormat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3" fontId="0" fillId="0" borderId="0" xfId="0" applyNumberFormat="1" applyAlignment="1" applyProtection="1">
      <alignment horizontal="left" vertical="center"/>
      <protection hidden="1"/>
    </xf>
    <xf numFmtId="0" fontId="23" fillId="0" borderId="13" xfId="0" applyFont="1" applyBorder="1" applyAlignment="1" applyProtection="1">
      <alignment horizontal="center" vertical="center"/>
      <protection hidden="1"/>
    </xf>
    <xf numFmtId="0" fontId="0" fillId="0" borderId="13" xfId="0" applyBorder="1" applyAlignment="1" applyProtection="1">
      <alignment horizontal="center" vertical="center"/>
      <protection hidden="1"/>
    </xf>
    <xf numFmtId="0" fontId="23" fillId="0" borderId="13" xfId="0" applyFont="1" applyBorder="1" applyAlignment="1" applyProtection="1">
      <alignment horizontal="center" vertical="center" wrapText="1"/>
      <protection hidden="1"/>
    </xf>
    <xf numFmtId="3" fontId="0" fillId="0" borderId="11" xfId="0" applyNumberFormat="1" applyBorder="1" applyAlignment="1" applyProtection="1">
      <alignment horizontal="center" vertical="center" wrapText="1"/>
      <protection hidden="1"/>
    </xf>
    <xf numFmtId="3" fontId="0" fillId="0" borderId="13" xfId="0" applyNumberFormat="1" applyBorder="1" applyAlignment="1" applyProtection="1">
      <alignment horizontal="center" vertical="center"/>
      <protection hidden="1"/>
    </xf>
    <xf numFmtId="165" fontId="0" fillId="0" borderId="13" xfId="0" applyNumberForma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3" fontId="0" fillId="0" borderId="13" xfId="0" applyNumberFormat="1" applyBorder="1" applyAlignment="1" applyProtection="1">
      <alignment horizontal="center" vertical="center" shrinkToFit="1"/>
      <protection hidden="1"/>
    </xf>
    <xf numFmtId="166" fontId="0" fillId="0" borderId="13" xfId="0" applyNumberFormat="1" applyBorder="1" applyAlignment="1" applyProtection="1">
      <alignment horizontal="center" vertical="center" shrinkToFit="1"/>
      <protection hidden="1"/>
    </xf>
    <xf numFmtId="3" fontId="0" fillId="0" borderId="0" xfId="0" applyNumberFormat="1" applyAlignment="1" applyProtection="1">
      <alignment horizontal="center" vertical="center" shrinkToFit="1"/>
      <protection hidden="1"/>
    </xf>
    <xf numFmtId="165" fontId="36" fillId="9" borderId="12" xfId="0" applyNumberFormat="1" applyFont="1" applyFill="1" applyBorder="1" applyAlignment="1" applyProtection="1">
      <alignment horizontal="center" vertical="center" shrinkToFit="1"/>
      <protection hidden="1"/>
    </xf>
    <xf numFmtId="165" fontId="36" fillId="10" borderId="12" xfId="0" applyNumberFormat="1" applyFont="1" applyFill="1" applyBorder="1" applyAlignment="1" applyProtection="1">
      <alignment horizontal="center" vertical="center" shrinkToFit="1"/>
      <protection hidden="1"/>
    </xf>
    <xf numFmtId="165" fontId="37" fillId="8" borderId="0" xfId="0" applyNumberFormat="1" applyFont="1" applyFill="1" applyAlignment="1" applyProtection="1">
      <alignment horizontal="center" vertical="center" shrinkToFit="1"/>
      <protection hidden="1"/>
    </xf>
    <xf numFmtId="165" fontId="24" fillId="0" borderId="0" xfId="0" applyNumberFormat="1" applyFont="1" applyAlignment="1" applyProtection="1">
      <alignment horizontal="center" vertical="center" shrinkToFit="1"/>
      <protection locked="0"/>
    </xf>
    <xf numFmtId="165" fontId="35" fillId="5" borderId="12" xfId="0" applyNumberFormat="1" applyFont="1" applyFill="1" applyBorder="1" applyAlignment="1">
      <alignment horizontal="center" vertical="center" shrinkToFit="1"/>
    </xf>
    <xf numFmtId="165" fontId="24" fillId="11" borderId="18" xfId="0" applyNumberFormat="1" applyFont="1" applyFill="1" applyBorder="1" applyAlignment="1">
      <alignment horizontal="center" vertical="center" shrinkToFit="1"/>
    </xf>
    <xf numFmtId="165" fontId="43" fillId="11" borderId="18" xfId="0" applyNumberFormat="1" applyFont="1" applyFill="1" applyBorder="1" applyAlignment="1" applyProtection="1">
      <alignment horizontal="right" vertical="center" shrinkToFit="1"/>
      <protection hidden="1"/>
    </xf>
    <xf numFmtId="165" fontId="25" fillId="11" borderId="18" xfId="0" applyNumberFormat="1" applyFont="1" applyFill="1" applyBorder="1" applyAlignment="1" applyProtection="1">
      <alignment horizontal="right" vertical="center" shrinkToFit="1"/>
      <protection hidden="1"/>
    </xf>
    <xf numFmtId="0" fontId="11" fillId="3" borderId="0" xfId="0" applyFont="1" applyFill="1" applyAlignment="1">
      <alignment horizontal="left" vertical="center" indent="3"/>
    </xf>
    <xf numFmtId="49" fontId="31" fillId="5" borderId="0" xfId="0" applyNumberFormat="1" applyFont="1" applyFill="1" applyAlignment="1">
      <alignment horizontal="left" vertical="center" indent="3"/>
    </xf>
    <xf numFmtId="0" fontId="11" fillId="3" borderId="0" xfId="0" applyFont="1" applyFill="1" applyAlignment="1">
      <alignment horizontal="left" vertical="center" indent="4"/>
    </xf>
    <xf numFmtId="165" fontId="35" fillId="5" borderId="12" xfId="0" applyNumberFormat="1" applyFont="1" applyFill="1" applyBorder="1" applyAlignment="1" applyProtection="1">
      <alignment horizontal="center" vertical="center" shrinkToFit="1"/>
      <protection hidden="1"/>
    </xf>
    <xf numFmtId="49" fontId="31" fillId="5" borderId="0" xfId="0" applyNumberFormat="1" applyFont="1" applyFill="1" applyAlignment="1">
      <alignment horizontal="left" vertical="center"/>
    </xf>
    <xf numFmtId="49" fontId="31" fillId="5" borderId="0" xfId="0" applyNumberFormat="1" applyFont="1" applyFill="1" applyAlignment="1">
      <alignment horizontal="left" vertical="center" indent="4"/>
    </xf>
    <xf numFmtId="164" fontId="24" fillId="11" borderId="18" xfId="0" applyNumberFormat="1" applyFont="1" applyFill="1" applyBorder="1" applyAlignment="1" applyProtection="1">
      <alignment horizontal="right" vertical="center" shrinkToFit="1"/>
      <protection hidden="1"/>
    </xf>
    <xf numFmtId="0" fontId="24" fillId="11" borderId="18" xfId="0" applyFont="1" applyFill="1" applyBorder="1" applyAlignment="1">
      <alignment vertical="center" shrinkToFit="1"/>
    </xf>
    <xf numFmtId="0" fontId="24" fillId="0" borderId="0" xfId="0" applyFont="1" applyAlignment="1" applyProtection="1">
      <alignment vertical="center" shrinkToFit="1"/>
      <protection locked="0"/>
    </xf>
    <xf numFmtId="164" fontId="24" fillId="11" borderId="17" xfId="0" applyNumberFormat="1" applyFont="1" applyFill="1" applyBorder="1" applyAlignment="1" applyProtection="1">
      <alignment horizontal="right" vertical="center" shrinkToFit="1"/>
      <protection hidden="1"/>
    </xf>
    <xf numFmtId="0" fontId="25" fillId="11" borderId="17" xfId="0" applyFont="1" applyFill="1" applyBorder="1" applyAlignment="1">
      <alignment vertical="center" shrinkToFit="1"/>
    </xf>
    <xf numFmtId="0" fontId="24" fillId="0" borderId="7" xfId="0" applyFont="1" applyBorder="1" applyAlignment="1" applyProtection="1">
      <alignment vertical="center" shrinkToFit="1"/>
      <protection locked="0"/>
    </xf>
    <xf numFmtId="0" fontId="36" fillId="9" borderId="12" xfId="0" applyFont="1" applyFill="1" applyBorder="1" applyAlignment="1" applyProtection="1">
      <alignment horizontal="left" vertical="center" shrinkToFit="1"/>
      <protection hidden="1"/>
    </xf>
    <xf numFmtId="0" fontId="36" fillId="9" borderId="12" xfId="0" applyFont="1" applyFill="1" applyBorder="1" applyAlignment="1">
      <alignment vertical="center" shrinkToFit="1"/>
    </xf>
    <xf numFmtId="0" fontId="33" fillId="5" borderId="12" xfId="0" applyFont="1" applyFill="1" applyBorder="1" applyAlignment="1">
      <alignment horizontal="right" vertical="center" shrinkToFit="1"/>
    </xf>
    <xf numFmtId="0" fontId="33" fillId="5" borderId="12" xfId="0" applyFont="1" applyFill="1" applyBorder="1" applyAlignment="1">
      <alignment vertical="center" shrinkToFit="1"/>
    </xf>
    <xf numFmtId="0" fontId="36" fillId="10" borderId="12" xfId="0" applyFont="1" applyFill="1" applyBorder="1" applyAlignment="1" applyProtection="1">
      <alignment horizontal="left" vertical="center" shrinkToFit="1"/>
      <protection hidden="1"/>
    </xf>
    <xf numFmtId="0" fontId="36" fillId="10" borderId="12" xfId="0" applyFont="1" applyFill="1" applyBorder="1" applyAlignment="1">
      <alignment vertical="center" shrinkToFit="1"/>
    </xf>
    <xf numFmtId="0" fontId="0" fillId="0" borderId="7" xfId="0" applyBorder="1" applyAlignment="1">
      <alignment horizontal="right" vertical="center" shrinkToFit="1"/>
    </xf>
    <xf numFmtId="0" fontId="0" fillId="0" borderId="7" xfId="0" applyBorder="1" applyAlignment="1">
      <alignment vertical="center" shrinkToFit="1"/>
    </xf>
    <xf numFmtId="0" fontId="0" fillId="0" borderId="7" xfId="0" applyBorder="1" applyAlignment="1">
      <alignment horizontal="center" vertical="center" shrinkToFit="1"/>
    </xf>
    <xf numFmtId="0" fontId="5" fillId="0" borderId="0" xfId="1" applyAlignment="1">
      <alignment vertical="center"/>
    </xf>
    <xf numFmtId="0" fontId="6" fillId="0" borderId="0" xfId="0" applyFont="1"/>
    <xf numFmtId="0" fontId="0" fillId="0" borderId="3" xfId="0" applyBorder="1"/>
    <xf numFmtId="3" fontId="0" fillId="0" borderId="0" xfId="0" applyNumberFormat="1" applyAlignment="1">
      <alignment horizontal="right"/>
    </xf>
    <xf numFmtId="0" fontId="5" fillId="0" borderId="2" xfId="1" applyBorder="1" applyAlignment="1">
      <alignment vertical="center"/>
    </xf>
    <xf numFmtId="0" fontId="6" fillId="0" borderId="2" xfId="0" applyFont="1" applyBorder="1"/>
    <xf numFmtId="0" fontId="25" fillId="11" borderId="17" xfId="0" applyFont="1" applyFill="1" applyBorder="1" applyAlignment="1">
      <alignment horizontal="center" vertical="center" shrinkToFit="1"/>
    </xf>
    <xf numFmtId="9" fontId="24" fillId="0" borderId="0" xfId="0" applyNumberFormat="1" applyFont="1" applyAlignment="1" applyProtection="1">
      <alignment horizontal="center" vertical="center" shrinkToFit="1"/>
      <protection locked="0"/>
    </xf>
    <xf numFmtId="167" fontId="42" fillId="2" borderId="0" xfId="0" applyNumberFormat="1" applyFont="1" applyFill="1" applyAlignment="1" applyProtection="1">
      <alignment horizontal="right" vertical="center" shrinkToFit="1"/>
      <protection hidden="1"/>
    </xf>
    <xf numFmtId="167" fontId="42" fillId="13" borderId="0" xfId="0" applyNumberFormat="1" applyFont="1" applyFill="1" applyAlignment="1" applyProtection="1">
      <alignment horizontal="right" vertical="center" shrinkToFit="1"/>
      <protection hidden="1"/>
    </xf>
    <xf numFmtId="167" fontId="24" fillId="0" borderId="0" xfId="0" applyNumberFormat="1" applyFont="1" applyAlignment="1" applyProtection="1">
      <alignment vertical="center" shrinkToFit="1"/>
      <protection locked="0"/>
    </xf>
    <xf numFmtId="164" fontId="42" fillId="13" borderId="0" xfId="0" applyNumberFormat="1" applyFont="1" applyFill="1" applyAlignment="1" applyProtection="1">
      <alignment horizontal="right" vertical="center" shrinkToFit="1"/>
      <protection hidden="1"/>
    </xf>
    <xf numFmtId="0" fontId="44" fillId="0" borderId="0" xfId="0" applyFont="1" applyAlignment="1">
      <alignment vertical="center"/>
    </xf>
    <xf numFmtId="165" fontId="31" fillId="5" borderId="0" xfId="0" applyNumberFormat="1" applyFont="1" applyFill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29" fillId="14" borderId="19" xfId="0" applyFont="1" applyFill="1" applyBorder="1" applyAlignment="1">
      <alignment horizontal="center" vertical="center"/>
    </xf>
    <xf numFmtId="164" fontId="42" fillId="2" borderId="0" xfId="0" applyNumberFormat="1" applyFont="1" applyFill="1" applyAlignment="1" applyProtection="1">
      <alignment horizontal="right" vertical="center" shrinkToFit="1"/>
      <protection hidden="1"/>
    </xf>
    <xf numFmtId="0" fontId="24" fillId="0" borderId="0" xfId="0" applyFont="1" applyAlignment="1" applyProtection="1">
      <alignment horizontal="center" vertical="center" shrinkToFit="1"/>
      <protection locked="0"/>
    </xf>
    <xf numFmtId="3" fontId="42" fillId="12" borderId="0" xfId="0" applyNumberFormat="1" applyFont="1" applyFill="1" applyAlignment="1" applyProtection="1">
      <alignment horizontal="center" vertical="center" shrinkToFit="1"/>
      <protection hidden="1"/>
    </xf>
    <xf numFmtId="165" fontId="42" fillId="12" borderId="0" xfId="0" applyNumberFormat="1" applyFont="1" applyFill="1" applyAlignment="1" applyProtection="1">
      <alignment horizontal="center" vertical="center" shrinkToFit="1"/>
      <protection hidden="1"/>
    </xf>
    <xf numFmtId="0" fontId="40" fillId="8" borderId="0" xfId="0" applyFont="1" applyFill="1" applyAlignment="1">
      <alignment horizontal="right" vertical="center"/>
    </xf>
    <xf numFmtId="0" fontId="41" fillId="8" borderId="0" xfId="0" applyFont="1" applyFill="1" applyAlignment="1">
      <alignment horizontal="center" vertical="center" wrapText="1"/>
    </xf>
    <xf numFmtId="0" fontId="25" fillId="8" borderId="0" xfId="0" applyFont="1" applyFill="1" applyAlignment="1">
      <alignment horizontal="center" vertical="center" wrapText="1"/>
    </xf>
    <xf numFmtId="0" fontId="29" fillId="14" borderId="19" xfId="0" applyFont="1" applyFill="1" applyBorder="1" applyAlignment="1" applyProtection="1">
      <alignment horizontal="center" vertical="center"/>
      <protection hidden="1"/>
    </xf>
    <xf numFmtId="0" fontId="44" fillId="0" borderId="20" xfId="0" applyFont="1" applyBorder="1" applyAlignment="1" applyProtection="1">
      <alignment horizontal="center" vertical="center"/>
      <protection locked="0"/>
    </xf>
    <xf numFmtId="0" fontId="25" fillId="11" borderId="17" xfId="0" applyFont="1" applyFill="1" applyBorder="1" applyAlignment="1" applyProtection="1">
      <alignment horizontal="center" vertical="center" shrinkToFit="1"/>
      <protection hidden="1"/>
    </xf>
    <xf numFmtId="164" fontId="42" fillId="15" borderId="22" xfId="0" applyNumberFormat="1" applyFont="1" applyFill="1" applyBorder="1" applyAlignment="1">
      <alignment horizontal="right" vertical="center" shrinkToFit="1"/>
    </xf>
    <xf numFmtId="0" fontId="24" fillId="15" borderId="23" xfId="0" applyFont="1" applyFill="1" applyBorder="1" applyAlignment="1">
      <alignment vertical="center" shrinkToFit="1"/>
    </xf>
    <xf numFmtId="0" fontId="24" fillId="15" borderId="23" xfId="0" applyFont="1" applyFill="1" applyBorder="1" applyAlignment="1">
      <alignment horizontal="center" vertical="center" shrinkToFit="1"/>
    </xf>
    <xf numFmtId="165" fontId="24" fillId="15" borderId="23" xfId="0" applyNumberFormat="1" applyFont="1" applyFill="1" applyBorder="1" applyAlignment="1">
      <alignment horizontal="center" vertical="center" shrinkToFit="1"/>
    </xf>
    <xf numFmtId="3" fontId="42" fillId="15" borderId="23" xfId="0" applyNumberFormat="1" applyFont="1" applyFill="1" applyBorder="1" applyAlignment="1">
      <alignment horizontal="center" vertical="center" shrinkToFit="1"/>
    </xf>
    <xf numFmtId="165" fontId="42" fillId="15" borderId="21" xfId="0" applyNumberFormat="1" applyFont="1" applyFill="1" applyBorder="1" applyAlignment="1">
      <alignment horizontal="center" vertical="center" shrinkToFit="1"/>
    </xf>
    <xf numFmtId="164" fontId="0" fillId="15" borderId="22" xfId="0" applyNumberFormat="1" applyFill="1" applyBorder="1" applyAlignment="1">
      <alignment horizontal="right" vertical="center" shrinkToFit="1"/>
    </xf>
    <xf numFmtId="3" fontId="24" fillId="15" borderId="23" xfId="0" applyNumberFormat="1" applyFont="1" applyFill="1" applyBorder="1" applyAlignment="1">
      <alignment horizontal="center" vertical="center" shrinkToFit="1"/>
    </xf>
    <xf numFmtId="3" fontId="42" fillId="15" borderId="21" xfId="0" applyNumberFormat="1" applyFont="1" applyFill="1" applyBorder="1" applyAlignment="1">
      <alignment horizontal="center" vertical="center" shrinkToFit="1"/>
    </xf>
    <xf numFmtId="0" fontId="25" fillId="15" borderId="23" xfId="0" applyFont="1" applyFill="1" applyBorder="1" applyAlignment="1">
      <alignment horizontal="center" vertical="center" shrinkToFit="1"/>
    </xf>
    <xf numFmtId="0" fontId="29" fillId="9" borderId="0" xfId="0" applyFont="1" applyFill="1" applyAlignment="1">
      <alignment horizontal="center" vertical="center"/>
    </xf>
    <xf numFmtId="0" fontId="29" fillId="9" borderId="14" xfId="0" applyFont="1" applyFill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164" fontId="45" fillId="15" borderId="22" xfId="0" applyNumberFormat="1" applyFont="1" applyFill="1" applyBorder="1" applyAlignment="1" applyProtection="1">
      <alignment horizontal="right" vertical="center" shrinkToFit="1"/>
      <protection hidden="1"/>
    </xf>
  </cellXfs>
  <cellStyles count="7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4" xfId="6" xr:uid="{25CD4BBC-BC76-43A1-994C-523D458251CB}"/>
  </cellStyles>
  <dxfs count="124">
    <dxf>
      <border>
        <bottom/>
      </border>
    </dxf>
    <dxf>
      <fill>
        <patternFill>
          <bgColor rgb="FFE8E8E8"/>
        </patternFill>
      </fill>
    </dxf>
    <dxf>
      <fill>
        <patternFill patternType="none">
          <bgColor auto="1"/>
        </patternFill>
      </fill>
      <border>
        <top style="thin">
          <color theme="7"/>
        </top>
      </border>
    </dxf>
    <dxf>
      <fill>
        <patternFill patternType="none">
          <bgColor auto="1"/>
        </patternFill>
      </fill>
      <border>
        <left/>
        <right/>
        <bottom/>
      </border>
    </dxf>
    <dxf>
      <font>
        <b/>
        <i/>
        <strike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/>
        <top style="medium">
          <color theme="3" tint="0.59996337778862885"/>
        </top>
        <bottom style="medium">
          <color theme="3" tint="0.59996337778862885"/>
        </bottom>
      </border>
      <protection locked="1" hidden="1"/>
    </dxf>
    <dxf>
      <font>
        <b/>
        <i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medium">
          <color theme="3" tint="0.59996337778862885"/>
        </top>
        <bottom style="medium">
          <color theme="3" tint="0.59996337778862885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1" readingOrder="0"/>
      <border diagonalUp="0" diagonalDown="0">
        <left/>
        <right/>
        <top style="medium">
          <color theme="3" tint="0.59996337778862885"/>
        </top>
        <bottom style="medium">
          <color theme="3" tint="0.599963377788628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border diagonalUp="0" diagonalDown="0">
        <left/>
        <right/>
        <top style="medium">
          <color theme="3" tint="0.59996337778862885"/>
        </top>
        <bottom style="medium">
          <color theme="3" tint="0.59996337778862885"/>
        </bottom>
        <vertical/>
        <horizontal style="medium">
          <color theme="3" tint="0.59996337778862885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1" readingOrder="0"/>
      <border diagonalUp="0" diagonalDown="0">
        <left style="thin">
          <color theme="3" tint="0.59996337778862885"/>
        </left>
        <right/>
        <top style="medium">
          <color theme="3" tint="0.59996337778862885"/>
        </top>
        <bottom style="medium">
          <color theme="3" tint="0.59996337778862885"/>
        </bottom>
        <vertical/>
        <horizontal style="medium">
          <color theme="3" tint="0.5999633777886288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1" readingOrder="0"/>
      <border diagonalUp="0" diagonalDown="0">
        <left/>
        <right style="thin">
          <color theme="3" tint="0.59996337778862885"/>
        </right>
        <top style="medium">
          <color theme="3" tint="0.59996337778862885"/>
        </top>
        <bottom style="medium">
          <color theme="3" tint="0.59996337778862885"/>
        </bottom>
        <vertical/>
        <horizontal style="medium">
          <color theme="3" tint="0.59996337778862885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1" readingOrder="0"/>
      <border diagonalUp="0" diagonalDown="0">
        <left/>
        <right/>
        <top style="medium">
          <color theme="3" tint="0.59996337778862885"/>
        </top>
        <bottom style="medium">
          <color theme="3" tint="0.59996337778862885"/>
        </bottom>
        <vertical/>
        <horizontal style="medium">
          <color theme="3" tint="0.59996337778862885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1" readingOrder="0"/>
      <border diagonalUp="0" diagonalDown="0">
        <left style="thin">
          <color theme="3" tint="0.59996337778862885"/>
        </left>
        <right/>
        <top style="medium">
          <color theme="3" tint="0.59996337778862885"/>
        </top>
        <bottom style="medium">
          <color theme="3" tint="0.59996337778862885"/>
        </bottom>
        <vertical/>
        <horizontal style="medium">
          <color theme="3" tint="0.59996337778862885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center" textRotation="0" wrapText="0" indent="0" justifyLastLine="0" shrinkToFit="1" readingOrder="0"/>
      <border diagonalUp="0" diagonalDown="0">
        <left/>
        <right style="thin">
          <color theme="6" tint="-0.499984740745262"/>
        </right>
        <top style="medium">
          <color theme="3" tint="0.59996337778862885"/>
        </top>
        <bottom style="medium">
          <color theme="3" tint="0.59996337778862885"/>
        </bottom>
      </border>
      <protection locked="0" hidden="0"/>
    </dxf>
    <dxf>
      <font>
        <b/>
        <i/>
        <strike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4" formatCode="#,##0&quot;. &quot;"/>
      <alignment horizontal="right" vertical="center" textRotation="0" wrapText="0" indent="0" justifyLastLine="0" shrinkToFit="1" readingOrder="0"/>
      <border diagonalUp="0" diagonalDown="0">
        <top style="medium">
          <color theme="3" tint="0.59996337778862885"/>
        </top>
        <bottom style="medium">
          <color theme="3" tint="0.59996337778862885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alignment horizontal="center" vertical="center" textRotation="0" wrapText="0" indent="0" justifyLastLine="0" shrinkToFit="1" readingOrder="0"/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theme="7"/>
        </patternFill>
      </fill>
      <alignment horizontal="center" vertical="center" textRotation="0" wrapText="0" indent="0" justifyLastLine="0" shrinkToFit="0" readingOrder="0"/>
    </dxf>
    <dxf>
      <fill>
        <patternFill>
          <bgColor rgb="FFFFF9E7"/>
        </patternFill>
      </fill>
    </dxf>
    <dxf>
      <fill>
        <patternFill>
          <bgColor rgb="FFE8E8E8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right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0099CC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99CC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0099CC"/>
        </patternFill>
      </fill>
      <alignment horizontal="left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&quot;. &quot;"/>
      <alignment horizontal="right" vertical="center" textRotation="0" wrapText="0" indent="0" justifyLastLine="0" shrinkToFit="1" readingOrder="0"/>
      <protection locked="1" hidden="1"/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8" formatCode="#.##0"/>
      <fill>
        <patternFill patternType="solid">
          <fgColor indexed="64"/>
          <bgColor rgb="FF0099CC"/>
        </patternFill>
      </fill>
      <alignment textRotation="0" wrapTex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1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3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right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/>
        <i/>
        <strike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165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1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numFmt numFmtId="165" formatCode="#,##0.0"/>
      <fill>
        <patternFill patternType="solid">
          <fgColor indexed="64"/>
          <bgColor rgb="FF8D42C6"/>
        </patternFill>
      </fill>
      <alignment horizontal="center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#,##0.0"/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8D42C6"/>
        </patternFill>
      </fill>
      <alignment horizontal="general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8D42C6"/>
        </patternFill>
      </fill>
      <alignment horizontal="left" vertical="center" textRotation="0" wrapText="0" indent="0" justifyLastLine="0" shrinkToFit="1" readingOrder="0"/>
      <border diagonalUp="0" diagonalDown="0" outline="0">
        <left/>
        <right/>
        <top style="thin">
          <color indexed="64"/>
        </top>
        <bottom style="medium">
          <color indexed="64"/>
        </bottom>
      </border>
      <protection locked="1" hidden="1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#,##0&quot;. &quot;"/>
      <alignment horizontal="right" vertical="center" textRotation="0" wrapText="0" indent="0" justifyLastLine="0" shrinkToFit="1" readingOrder="0"/>
      <protection locked="1" hidden="1"/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rgb="FF8D42C6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3" formatCode="#,##0"/>
      <fill>
        <patternFill patternType="solid">
          <fgColor indexed="64"/>
          <bgColor theme="3"/>
        </patternFill>
      </fill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226FB002-B0C1-4F0A-9C27-B70356A0E0D9}"/>
  </tableStyles>
  <colors>
    <mruColors>
      <color rgb="FFCCCCCC"/>
      <color rgb="FFE8E8E8"/>
      <color rgb="FF00B3F2"/>
      <color rgb="FF0094C8"/>
      <color rgb="FF00759E"/>
      <color rgb="FFFFFFFF"/>
      <color rgb="FFF2F2F2"/>
      <color rgb="FF007CA8"/>
      <color rgb="FFD9D9D9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111510700585504"/>
          <c:y val="6.430620150609638E-2"/>
          <c:w val="0.84835970623864321"/>
          <c:h val="0.90112814389048246"/>
        </c:manualLayout>
      </c:layout>
      <c:areaChart>
        <c:grouping val="standard"/>
        <c:varyColors val="0"/>
        <c:ser>
          <c:idx val="3"/>
          <c:order val="3"/>
          <c:tx>
            <c:strRef>
              <c:f>Calc!$B$8</c:f>
              <c:strCache>
                <c:ptCount val="1"/>
                <c:pt idx="0">
                  <c:v>Final Balance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strRef>
              <c:f>Calc!$C$4:$W$4</c:f>
              <c:strCache>
                <c:ptCount val="21"/>
                <c:pt idx="0">
                  <c:v>Initial Year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  <c:pt idx="8">
                  <c:v>Year 8</c:v>
                </c:pt>
                <c:pt idx="9">
                  <c:v>Year 9</c:v>
                </c:pt>
                <c:pt idx="10">
                  <c:v>Year 10</c:v>
                </c:pt>
                <c:pt idx="11">
                  <c:v>Year 11</c:v>
                </c:pt>
                <c:pt idx="12">
                  <c:v>Year 12</c:v>
                </c:pt>
                <c:pt idx="13">
                  <c:v>Year 13</c:v>
                </c:pt>
                <c:pt idx="14">
                  <c:v>Year 14</c:v>
                </c:pt>
                <c:pt idx="15">
                  <c:v>Year 15</c:v>
                </c:pt>
                <c:pt idx="16">
                  <c:v>Year 16</c:v>
                </c:pt>
                <c:pt idx="17">
                  <c:v>Year 17</c:v>
                </c:pt>
                <c:pt idx="18">
                  <c:v>Year 18</c:v>
                </c:pt>
                <c:pt idx="19">
                  <c:v>Year 19</c:v>
                </c:pt>
                <c:pt idx="20">
                  <c:v>Year 20</c:v>
                </c:pt>
              </c:strCache>
            </c:strRef>
          </c:cat>
          <c:val>
            <c:numRef>
              <c:f>[0]!BalanceX</c:f>
              <c:numCache>
                <c:formatCode>General</c:formatCode>
                <c:ptCount val="7"/>
                <c:pt idx="0">
                  <c:v>-105000.02</c:v>
                </c:pt>
                <c:pt idx="1">
                  <c:v>-80130.02</c:v>
                </c:pt>
                <c:pt idx="2">
                  <c:v>-39553.72</c:v>
                </c:pt>
                <c:pt idx="3">
                  <c:v>-13246.282999999999</c:v>
                </c:pt>
                <c:pt idx="4">
                  <c:v>28818.088729999999</c:v>
                </c:pt>
                <c:pt idx="5">
                  <c:v>56666.191779699999</c:v>
                </c:pt>
                <c:pt idx="6">
                  <c:v>85325.861250952992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110-4999-BB0A-1CA97C631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1628416"/>
        <c:axId val="2021616896"/>
      </c:areaChart>
      <c:barChart>
        <c:barDir val="col"/>
        <c:grouping val="clustered"/>
        <c:varyColors val="0"/>
        <c:ser>
          <c:idx val="0"/>
          <c:order val="0"/>
          <c:tx>
            <c:strRef>
              <c:f>Calc!$B$5</c:f>
              <c:strCache>
                <c:ptCount val="1"/>
                <c:pt idx="0">
                  <c:v>Costs</c:v>
                </c:pt>
              </c:strCache>
            </c:strRef>
          </c:tx>
          <c:spPr>
            <a:solidFill>
              <a:srgbClr val="8D42C6"/>
            </a:solidFill>
            <a:ln>
              <a:noFill/>
            </a:ln>
            <a:effectLst>
              <a:glow rad="25400">
                <a:srgbClr val="7030A0">
                  <a:alpha val="40000"/>
                </a:srgbClr>
              </a:glow>
            </a:effectLst>
          </c:spPr>
          <c:invertIfNegative val="0"/>
          <c:cat>
            <c:strRef>
              <c:f>[0]!LabelY</c:f>
              <c:strCache>
                <c:ptCount val="7"/>
                <c:pt idx="0">
                  <c:v>Initial Year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</c:strCache>
            </c:strRef>
          </c:cat>
          <c:val>
            <c:numRef>
              <c:f>[0]!CostsX</c:f>
              <c:numCache>
                <c:formatCode>General</c:formatCode>
                <c:ptCount val="7"/>
                <c:pt idx="0">
                  <c:v>-120000.07</c:v>
                </c:pt>
                <c:pt idx="1">
                  <c:v>-2130</c:v>
                </c:pt>
                <c:pt idx="2">
                  <c:v>-2143.6999999999998</c:v>
                </c:pt>
                <c:pt idx="3">
                  <c:v>-2157.7629999999999</c:v>
                </c:pt>
                <c:pt idx="4">
                  <c:v>-2172.2002699999998</c:v>
                </c:pt>
                <c:pt idx="5">
                  <c:v>-2187.0234703000001</c:v>
                </c:pt>
                <c:pt idx="6">
                  <c:v>-2202.2446659469997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0-4999-BB0A-1CA97C631FDE}"/>
            </c:ext>
          </c:extLst>
        </c:ser>
        <c:ser>
          <c:idx val="2"/>
          <c:order val="1"/>
          <c:tx>
            <c:strRef>
              <c:f>Calc!$B$6</c:f>
              <c:strCache>
                <c:ptCount val="1"/>
                <c:pt idx="0">
                  <c:v>Benefits</c:v>
                </c:pt>
              </c:strCache>
            </c:strRef>
          </c:tx>
          <c:spPr>
            <a:solidFill>
              <a:srgbClr val="0099CC"/>
            </a:solidFill>
            <a:ln>
              <a:noFill/>
            </a:ln>
            <a:effectLst>
              <a:glow rad="25400">
                <a:schemeClr val="accent1">
                  <a:alpha val="40000"/>
                </a:schemeClr>
              </a:glow>
            </a:effectLst>
          </c:spPr>
          <c:invertIfNegative val="0"/>
          <c:cat>
            <c:strRef>
              <c:f>[0]!LabelY</c:f>
              <c:strCache>
                <c:ptCount val="7"/>
                <c:pt idx="0">
                  <c:v>Initial Year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</c:strCache>
            </c:strRef>
          </c:cat>
          <c:val>
            <c:numRef>
              <c:f>[0]!BenefitsX</c:f>
              <c:numCache>
                <c:formatCode>General</c:formatCode>
                <c:ptCount val="7"/>
                <c:pt idx="0">
                  <c:v>15000.05</c:v>
                </c:pt>
                <c:pt idx="1">
                  <c:v>27000</c:v>
                </c:pt>
                <c:pt idx="2">
                  <c:v>42720</c:v>
                </c:pt>
                <c:pt idx="3">
                  <c:v>28465.200000000001</c:v>
                </c:pt>
                <c:pt idx="4">
                  <c:v>44236.572</c:v>
                </c:pt>
                <c:pt idx="5">
                  <c:v>30035.126519999998</c:v>
                </c:pt>
                <c:pt idx="6">
                  <c:v>30861.914137199998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110-4999-BB0A-1CA97C631FDE}"/>
            </c:ext>
          </c:extLst>
        </c:ser>
        <c:ser>
          <c:idx val="1"/>
          <c:order val="2"/>
          <c:tx>
            <c:strRef>
              <c:f>Calc!$B$7</c:f>
              <c:strCache>
                <c:ptCount val="1"/>
                <c:pt idx="0">
                  <c:v>Yearly Profit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>
              <a:glow rad="25400">
                <a:schemeClr val="bg1">
                  <a:lumMod val="65000"/>
                  <a:alpha val="40000"/>
                </a:schemeClr>
              </a:glow>
            </a:effectLst>
          </c:spPr>
          <c:invertIfNegative val="0"/>
          <c:cat>
            <c:strRef>
              <c:f>[0]!LabelY</c:f>
              <c:strCache>
                <c:ptCount val="7"/>
                <c:pt idx="0">
                  <c:v>Initial Year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</c:strCache>
            </c:strRef>
          </c:cat>
          <c:val>
            <c:numRef>
              <c:f>[0]!YearlyProfitX</c:f>
              <c:numCache>
                <c:formatCode>General</c:formatCode>
                <c:ptCount val="7"/>
                <c:pt idx="0">
                  <c:v>-105000.02</c:v>
                </c:pt>
                <c:pt idx="1">
                  <c:v>24870</c:v>
                </c:pt>
                <c:pt idx="2">
                  <c:v>40576.300000000003</c:v>
                </c:pt>
                <c:pt idx="3">
                  <c:v>26307.437000000002</c:v>
                </c:pt>
                <c:pt idx="4">
                  <c:v>42064.371729999999</c:v>
                </c:pt>
                <c:pt idx="5">
                  <c:v>27848.103049699999</c:v>
                </c:pt>
                <c:pt idx="6">
                  <c:v>28659.669471252997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110-4999-BB0A-1CA97C631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2021628416"/>
        <c:axId val="2021616896"/>
      </c:barChart>
      <c:lineChart>
        <c:grouping val="standard"/>
        <c:varyColors val="0"/>
        <c:ser>
          <c:idx val="4"/>
          <c:order val="4"/>
          <c:tx>
            <c:v> </c:v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spPr>
              <a:solidFill>
                <a:srgbClr val="FFFFFF">
                  <a:alpha val="60000"/>
                </a:srgbClr>
              </a:solidFill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[0]!LabelY</c:f>
              <c:strCache>
                <c:ptCount val="7"/>
                <c:pt idx="0">
                  <c:v>Initial Year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</c:strCache>
            </c:strRef>
          </c:cat>
          <c:val>
            <c:numRef>
              <c:f>[0]!LabelX</c:f>
              <c:numCache>
                <c:formatCode>General</c:formatCode>
                <c:ptCount val="7"/>
                <c:pt idx="0">
                  <c:v>-120000.07</c:v>
                </c:pt>
                <c:pt idx="1">
                  <c:v>-120000.07</c:v>
                </c:pt>
                <c:pt idx="2">
                  <c:v>-120000.07</c:v>
                </c:pt>
                <c:pt idx="3">
                  <c:v>-120000.07</c:v>
                </c:pt>
                <c:pt idx="4">
                  <c:v>-120000.07</c:v>
                </c:pt>
                <c:pt idx="5">
                  <c:v>-120000.07</c:v>
                </c:pt>
                <c:pt idx="6">
                  <c:v>-120000.07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5C-4D56-BA40-81D2602A41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1628416"/>
        <c:axId val="2021616896"/>
      </c:lineChart>
      <c:catAx>
        <c:axId val="202162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1616896"/>
        <c:crosses val="autoZero"/>
        <c:auto val="1"/>
        <c:lblAlgn val="ctr"/>
        <c:lblOffset val="100"/>
        <c:noMultiLvlLbl val="0"/>
      </c:catAx>
      <c:valAx>
        <c:axId val="202161689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021628416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3.077679732446608E-3"/>
          <c:y val="0.12748109542257535"/>
          <c:w val="0.14894722895215021"/>
          <c:h val="0.74503780915484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Top ROI</a:t>
            </a:r>
            <a:endParaRPr lang="en-US" sz="1200"/>
          </a:p>
        </c:rich>
      </c:tx>
      <c:layout>
        <c:manualLayout>
          <c:xMode val="edge"/>
          <c:yMode val="edge"/>
          <c:x val="0.64914339837533686"/>
          <c:y val="3.678160919540229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093231857544026E-2"/>
          <c:y val="0.16412107577461907"/>
          <c:w val="0.476173825372042"/>
          <c:h val="0.74827282953267205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B91-466D-B87A-45DA2ED6FE37}"/>
              </c:ext>
            </c:extLst>
          </c:dPt>
          <c:dPt>
            <c:idx val="1"/>
            <c:bubble3D val="0"/>
            <c:spPr>
              <a:solidFill>
                <a:srgbClr val="00759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B91-466D-B87A-45DA2ED6FE37}"/>
              </c:ext>
            </c:extLst>
          </c:dPt>
          <c:dPt>
            <c:idx val="2"/>
            <c:bubble3D val="0"/>
            <c:spPr>
              <a:solidFill>
                <a:srgbClr val="8D42C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B91-466D-B87A-45DA2ED6FE37}"/>
              </c:ext>
            </c:extLst>
          </c:dPt>
          <c:dPt>
            <c:idx val="3"/>
            <c:bubble3D val="0"/>
            <c:spPr>
              <a:solidFill>
                <a:srgbClr val="5D288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B91-466D-B87A-45DA2ED6F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B91-466D-B87A-45DA2ED6FE37}"/>
              </c:ext>
            </c:extLst>
          </c:dPt>
          <c:dLbls>
            <c:numFmt formatCode="0.0;;;@" sourceLinked="0"/>
            <c:spPr>
              <a:solidFill>
                <a:srgbClr val="F2F2F2">
                  <a:alpha val="60000"/>
                </a:srgb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Calc!$AQ$13:$AQ$17</c:f>
              <c:strCache>
                <c:ptCount val="4"/>
                <c:pt idx="0">
                  <c:v>Buy 3 small flats</c:v>
                </c:pt>
                <c:pt idx="1">
                  <c:v>Keep house</c:v>
                </c:pt>
                <c:pt idx="2">
                  <c:v>Buy 2 mediıum flats</c:v>
                </c:pt>
                <c:pt idx="3">
                  <c:v>Buy 1 big flat</c:v>
                </c:pt>
              </c:strCache>
            </c:strRef>
          </c:cat>
          <c:val>
            <c:numRef>
              <c:f>Calc!$AR$13:$AR$17</c:f>
              <c:numCache>
                <c:formatCode>0.0</c:formatCode>
                <c:ptCount val="5"/>
                <c:pt idx="0">
                  <c:v>2.8095238095238093</c:v>
                </c:pt>
                <c:pt idx="1">
                  <c:v>3.7113402061855671</c:v>
                </c:pt>
                <c:pt idx="2">
                  <c:v>4.2276422764227641</c:v>
                </c:pt>
                <c:pt idx="3">
                  <c:v>5.9808612440191391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B91-466D-B87A-45DA2ED6FE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2221709820485374"/>
          <c:y val="0.22355905511811019"/>
          <c:w val="0.45301509859443334"/>
          <c:h val="0.736789211693365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+mn-l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Calc!$AR$2</c:f>
          <c:strCache>
            <c:ptCount val="1"/>
            <c:pt idx="0">
              <c:v>Highest Cumulative Profit after 7 Years - Top 5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078556275939026E-2"/>
          <c:y val="0.20038346883468836"/>
          <c:w val="0.72938964090162883"/>
          <c:h val="0.647379403794037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Calc!$AQ$5</c:f>
              <c:strCache>
                <c:ptCount val="1"/>
                <c:pt idx="0">
                  <c:v>Buy 3 small flats</c:v>
                </c:pt>
              </c:strCache>
            </c:strRef>
          </c:tx>
          <c:spPr>
            <a:solidFill>
              <a:srgbClr val="0099CC"/>
            </a:solidFill>
            <a:ln>
              <a:noFill/>
            </a:ln>
            <a:effectLst/>
          </c:spPr>
          <c:invertIfNegative val="0"/>
          <c:cat>
            <c:strRef>
              <c:f>[0]!xChart</c:f>
              <c:strCache>
                <c:ptCount val="8"/>
                <c:pt idx="0">
                  <c:v>Initial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</c:strCache>
            </c:strRef>
          </c:cat>
          <c:val>
            <c:numRef>
              <c:f>[0]!Y1Chart</c:f>
              <c:numCache>
                <c:formatCode>#,##0</c:formatCode>
                <c:ptCount val="8"/>
                <c:pt idx="0">
                  <c:v>-118000</c:v>
                </c:pt>
                <c:pt idx="1">
                  <c:v>-76000</c:v>
                </c:pt>
                <c:pt idx="2">
                  <c:v>-34000</c:v>
                </c:pt>
                <c:pt idx="3">
                  <c:v>8000</c:v>
                </c:pt>
                <c:pt idx="4">
                  <c:v>50000</c:v>
                </c:pt>
                <c:pt idx="5">
                  <c:v>92000</c:v>
                </c:pt>
                <c:pt idx="6">
                  <c:v>134000</c:v>
                </c:pt>
                <c:pt idx="7">
                  <c:v>176000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12-44E5-98F9-FDE64F3DBAAA}"/>
            </c:ext>
          </c:extLst>
        </c:ser>
        <c:ser>
          <c:idx val="1"/>
          <c:order val="1"/>
          <c:tx>
            <c:strRef>
              <c:f>Calc!$AQ$6</c:f>
              <c:strCache>
                <c:ptCount val="1"/>
                <c:pt idx="0">
                  <c:v>Buy 2 mediıum flats</c:v>
                </c:pt>
              </c:strCache>
            </c:strRef>
          </c:tx>
          <c:spPr>
            <a:solidFill>
              <a:srgbClr val="8D42C6"/>
            </a:solidFill>
            <a:ln>
              <a:noFill/>
            </a:ln>
            <a:effectLst/>
          </c:spPr>
          <c:invertIfNegative val="0"/>
          <c:cat>
            <c:strRef>
              <c:f>[0]!xChart</c:f>
              <c:strCache>
                <c:ptCount val="8"/>
                <c:pt idx="0">
                  <c:v>Initial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</c:strCache>
            </c:strRef>
          </c:cat>
          <c:val>
            <c:numRef>
              <c:f>[0]!Y2Chart</c:f>
              <c:numCache>
                <c:formatCode>#,##0</c:formatCode>
                <c:ptCount val="8"/>
                <c:pt idx="0">
                  <c:v>-260000</c:v>
                </c:pt>
                <c:pt idx="1">
                  <c:v>-198500</c:v>
                </c:pt>
                <c:pt idx="2">
                  <c:v>-137000</c:v>
                </c:pt>
                <c:pt idx="3">
                  <c:v>-75500</c:v>
                </c:pt>
                <c:pt idx="4">
                  <c:v>-14000</c:v>
                </c:pt>
                <c:pt idx="5">
                  <c:v>47500</c:v>
                </c:pt>
                <c:pt idx="6">
                  <c:v>109000</c:v>
                </c:pt>
                <c:pt idx="7">
                  <c:v>170500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12-44E5-98F9-FDE64F3DBAAA}"/>
            </c:ext>
          </c:extLst>
        </c:ser>
        <c:ser>
          <c:idx val="2"/>
          <c:order val="2"/>
          <c:tx>
            <c:strRef>
              <c:f>Calc!$AQ$7</c:f>
              <c:strCache>
                <c:ptCount val="1"/>
                <c:pt idx="0">
                  <c:v>Keep house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[0]!xChart</c:f>
              <c:strCache>
                <c:ptCount val="8"/>
                <c:pt idx="0">
                  <c:v>Initial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</c:strCache>
            </c:strRef>
          </c:cat>
          <c:val>
            <c:numRef>
              <c:f>[0]!Y3Chart</c:f>
              <c:numCache>
                <c:formatCode>#,##0</c:formatCode>
                <c:ptCount val="8"/>
                <c:pt idx="0">
                  <c:v>-180000</c:v>
                </c:pt>
                <c:pt idx="1">
                  <c:v>-131500</c:v>
                </c:pt>
                <c:pt idx="2">
                  <c:v>-83000</c:v>
                </c:pt>
                <c:pt idx="3">
                  <c:v>-34500</c:v>
                </c:pt>
                <c:pt idx="4">
                  <c:v>14000</c:v>
                </c:pt>
                <c:pt idx="5">
                  <c:v>62500</c:v>
                </c:pt>
                <c:pt idx="6">
                  <c:v>111000</c:v>
                </c:pt>
                <c:pt idx="7">
                  <c:v>159500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12-44E5-98F9-FDE64F3DBAAA}"/>
            </c:ext>
          </c:extLst>
        </c:ser>
        <c:ser>
          <c:idx val="3"/>
          <c:order val="3"/>
          <c:tx>
            <c:strRef>
              <c:f>Calc!$AQ$8</c:f>
              <c:strCache>
                <c:ptCount val="1"/>
                <c:pt idx="0">
                  <c:v>Buy 1 big flat</c:v>
                </c:pt>
              </c:strCache>
            </c:strRef>
          </c:tx>
          <c:spPr>
            <a:solidFill>
              <a:srgbClr val="00759E"/>
            </a:solidFill>
            <a:ln>
              <a:noFill/>
            </a:ln>
            <a:effectLst/>
          </c:spPr>
          <c:invertIfNegative val="0"/>
          <c:cat>
            <c:strRef>
              <c:f>[0]!xChart</c:f>
              <c:strCache>
                <c:ptCount val="8"/>
                <c:pt idx="0">
                  <c:v>Initial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</c:strCache>
            </c:strRef>
          </c:cat>
          <c:val>
            <c:numRef>
              <c:f>[0]!Y4Chart</c:f>
              <c:numCache>
                <c:formatCode>#,##0</c:formatCode>
                <c:ptCount val="8"/>
                <c:pt idx="0">
                  <c:v>-250000</c:v>
                </c:pt>
                <c:pt idx="1">
                  <c:v>-208200</c:v>
                </c:pt>
                <c:pt idx="2">
                  <c:v>-166400</c:v>
                </c:pt>
                <c:pt idx="3">
                  <c:v>-124600</c:v>
                </c:pt>
                <c:pt idx="4">
                  <c:v>-82800</c:v>
                </c:pt>
                <c:pt idx="5">
                  <c:v>-41000</c:v>
                </c:pt>
                <c:pt idx="6">
                  <c:v>800</c:v>
                </c:pt>
                <c:pt idx="7">
                  <c:v>42600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12-44E5-98F9-FDE64F3DBAAA}"/>
            </c:ext>
          </c:extLst>
        </c:ser>
        <c:ser>
          <c:idx val="4"/>
          <c:order val="4"/>
          <c:tx>
            <c:strRef>
              <c:f>Calc!$AQ$9</c:f>
              <c:strCache>
                <c:ptCount val="1"/>
              </c:strCache>
            </c:strRef>
          </c:tx>
          <c:spPr>
            <a:solidFill>
              <a:srgbClr val="5D2884"/>
            </a:solidFill>
            <a:ln>
              <a:noFill/>
            </a:ln>
            <a:effectLst/>
          </c:spPr>
          <c:invertIfNegative val="0"/>
          <c:cat>
            <c:strRef>
              <c:f>[0]!xChart</c:f>
              <c:strCache>
                <c:ptCount val="8"/>
                <c:pt idx="0">
                  <c:v>Initial</c:v>
                </c:pt>
                <c:pt idx="1">
                  <c:v>Year 1</c:v>
                </c:pt>
                <c:pt idx="2">
                  <c:v>Year 2</c:v>
                </c:pt>
                <c:pt idx="3">
                  <c:v>Year 3</c:v>
                </c:pt>
                <c:pt idx="4">
                  <c:v>Year 4</c:v>
                </c:pt>
                <c:pt idx="5">
                  <c:v>Year 5</c:v>
                </c:pt>
                <c:pt idx="6">
                  <c:v>Year 6</c:v>
                </c:pt>
                <c:pt idx="7">
                  <c:v>Year 7</c:v>
                </c:pt>
              </c:strCache>
            </c:strRef>
          </c:cat>
          <c:val>
            <c:numRef>
              <c:f>[0]!Y5Chart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12-44E5-98F9-FDE64F3DB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969131136"/>
        <c:axId val="969129216"/>
      </c:barChart>
      <c:lineChart>
        <c:grouping val="standard"/>
        <c:varyColors val="0"/>
        <c:ser>
          <c:idx val="5"/>
          <c:order val="5"/>
          <c:tx>
            <c:v> </c:v>
          </c:tx>
          <c:spPr>
            <a:ln w="28575" cap="rnd">
              <a:noFill/>
              <a:round/>
            </a:ln>
            <a:effectLst/>
          </c:spPr>
          <c:marker>
            <c:symbol val="dot"/>
            <c:size val="2"/>
            <c:spPr>
              <a:solidFill>
                <a:schemeClr val="accent3"/>
              </a:solidFill>
              <a:ln w="9525">
                <a:solidFill>
                  <a:schemeClr val="accent6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[0]!Label</c:f>
              <c:numCache>
                <c:formatCode>#,##0</c:formatCode>
                <c:ptCount val="8"/>
                <c:pt idx="0">
                  <c:v>-260000</c:v>
                </c:pt>
                <c:pt idx="1">
                  <c:v>-260000</c:v>
                </c:pt>
                <c:pt idx="2">
                  <c:v>-260000</c:v>
                </c:pt>
                <c:pt idx="3">
                  <c:v>-260000</c:v>
                </c:pt>
                <c:pt idx="4">
                  <c:v>-260000</c:v>
                </c:pt>
                <c:pt idx="5">
                  <c:v>-260000</c:v>
                </c:pt>
                <c:pt idx="6">
                  <c:v>-260000</c:v>
                </c:pt>
                <c:pt idx="7">
                  <c:v>-260000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E12-44E5-98F9-FDE64F3DBA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69131136"/>
        <c:axId val="969129216"/>
      </c:lineChart>
      <c:catAx>
        <c:axId val="9691311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969129216"/>
        <c:crosses val="autoZero"/>
        <c:auto val="1"/>
        <c:lblAlgn val="ctr"/>
        <c:lblOffset val="100"/>
        <c:noMultiLvlLbl val="0"/>
      </c:catAx>
      <c:valAx>
        <c:axId val="969129216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969131136"/>
        <c:crosses val="autoZero"/>
        <c:crossBetween val="between"/>
        <c:majorUnit val="1"/>
        <c:minorUnit val="1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189281115141495"/>
          <c:y val="0.26904527559055119"/>
          <c:w val="0.21312591544034523"/>
          <c:h val="0.602682789651293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hyperlink" Target="#InvestmentsComparison!A12"/><Relationship Id="rId1" Type="http://schemas.openxmlformats.org/officeDocument/2006/relationships/image" Target="../media/image1.png"/><Relationship Id="rId6" Type="http://schemas.openxmlformats.org/officeDocument/2006/relationships/hyperlink" Target="#CostBennefitAnalysis!A12"/><Relationship Id="rId5" Type="http://schemas.openxmlformats.org/officeDocument/2006/relationships/chart" Target="../charts/chart1.xml"/><Relationship Id="rId4" Type="http://schemas.openxmlformats.org/officeDocument/2006/relationships/image" Target="../media/image2.png"/><Relationship Id="rId9" Type="http://schemas.openxmlformats.org/officeDocument/2006/relationships/image" Target="../media/image3.png"/><Relationship Id="rId10" Type="http://schemas.openxmlformats.org/officeDocument/2006/relationships/image" Target="../media/image6.png"/><Relationship Id="rId11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InvestmentsComparison!A12"/><Relationship Id="rId7" Type="http://schemas.openxmlformats.org/officeDocument/2006/relationships/hyperlink" Target="#CostBennefitAnalysis!A12"/><Relationship Id="rId1" Type="http://schemas.openxmlformats.org/officeDocument/2006/relationships/image" Target="../media/image1.png"/><Relationship Id="rId6" Type="http://schemas.openxmlformats.org/officeDocument/2006/relationships/chart" Target="../charts/chart3.xml"/><Relationship Id="rId11" Type="http://schemas.openxmlformats.org/officeDocument/2006/relationships/image" Target="../media/image3.png"/><Relationship Id="rId5" Type="http://schemas.openxmlformats.org/officeDocument/2006/relationships/chart" Target="../charts/chart2.xml"/><Relationship Id="rId10" Type="http://schemas.openxmlformats.org/officeDocument/2006/relationships/image" Target="../media/image4.png"/><Relationship Id="rId4" Type="http://schemas.openxmlformats.org/officeDocument/2006/relationships/image" Target="../media/image2.png"/><Relationship Id="rId12" Type="http://schemas.openxmlformats.org/officeDocument/2006/relationships/image" Target="../media/image7.png"/><Relationship Id="rId13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CostBennefitAnalysis!A12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29699</xdr:colOff>
      <xdr:row>1</xdr:row>
      <xdr:rowOff>60225</xdr:rowOff>
    </xdr:from>
    <xdr:to>
      <xdr:col>3</xdr:col>
      <xdr:colOff>147374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4A5C14F2-B0BB-47C3-A488-291E2DC7D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1649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</xdr:col>
      <xdr:colOff>9525</xdr:colOff>
      <xdr:row>4</xdr:row>
      <xdr:rowOff>76199</xdr:rowOff>
    </xdr:from>
    <xdr:to>
      <xdr:col>9</xdr:col>
      <xdr:colOff>847724</xdr:colOff>
      <xdr:row>9</xdr:row>
      <xdr:rowOff>228600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1BE16B53-C8A3-54B6-391A-24665AEC82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5</xdr:col>
      <xdr:colOff>514350</xdr:colOff>
      <xdr:row>1</xdr:row>
      <xdr:rowOff>95249</xdr:rowOff>
    </xdr:from>
    <xdr:to>
      <xdr:col>6</xdr:col>
      <xdr:colOff>749850</xdr:colOff>
      <xdr:row>2</xdr:row>
      <xdr:rowOff>225599</xdr:rowOff>
    </xdr:to>
    <xdr:sp macro="" textlink="">
      <xdr:nvSpPr>
        <xdr:cNvPr id="10" name="Rectangle: Rounded Corners 9">
          <a:hlinkClick xmlns:r="http://schemas.openxmlformats.org/officeDocument/2006/relationships" r:id="rId6" tooltip="Go to:"/>
          <a:extLst>
            <a:ext uri="{FF2B5EF4-FFF2-40B4-BE49-F238E27FC236}">
              <a16:creationId xmlns:a16="http://schemas.microsoft.com/office/drawing/2014/main" id="{2B7E07D1-DD94-4D88-AAD9-7C4906AFBB80}"/>
            </a:ext>
          </a:extLst>
        </xdr:cNvPr>
        <xdr:cNvSpPr/>
      </xdr:nvSpPr>
      <xdr:spPr>
        <a:xfrm>
          <a:off x="4495800" y="180974"/>
          <a:ext cx="1188000" cy="378000"/>
        </a:xfrm>
        <a:prstGeom prst="roundRect">
          <a:avLst/>
        </a:prstGeom>
        <a:solidFill>
          <a:srgbClr val="FFC000"/>
        </a:solidFill>
        <a:ln>
          <a:noFill/>
        </a:ln>
        <a:effectLst>
          <a:glow>
            <a:schemeClr val="accent4">
              <a:alpha val="40000"/>
            </a:schemeClr>
          </a:glow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algn="ctr"/>
          <a:r>
            <a:rPr lang="tr-TR" sz="10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rPr>
            <a:t>COSTS BENEFIT ANALYSIS</a:t>
          </a:r>
          <a:endParaRPr lang="en-US" sz="1000" b="1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7</xdr:col>
      <xdr:colOff>88350</xdr:colOff>
      <xdr:row>1</xdr:row>
      <xdr:rowOff>85724</xdr:rowOff>
    </xdr:from>
    <xdr:to>
      <xdr:col>8</xdr:col>
      <xdr:colOff>323850</xdr:colOff>
      <xdr:row>2</xdr:row>
      <xdr:rowOff>216074</xdr:rowOff>
    </xdr:to>
    <xdr:sp macro="" textlink="">
      <xdr:nvSpPr>
        <xdr:cNvPr id="11" name="Rectangle: Rounded Corners 10">
          <a:hlinkClick xmlns:r="http://schemas.openxmlformats.org/officeDocument/2006/relationships" r:id="rId7" tooltip="Go to:"/>
          <a:extLst>
            <a:ext uri="{FF2B5EF4-FFF2-40B4-BE49-F238E27FC236}">
              <a16:creationId xmlns:a16="http://schemas.microsoft.com/office/drawing/2014/main" id="{AB754DDA-C87D-494C-A78E-6B861FB3B184}"/>
            </a:ext>
          </a:extLst>
        </xdr:cNvPr>
        <xdr:cNvSpPr/>
      </xdr:nvSpPr>
      <xdr:spPr>
        <a:xfrm>
          <a:off x="5974800" y="171449"/>
          <a:ext cx="1188000" cy="378000"/>
        </a:xfrm>
        <a:prstGeom prst="roundRect">
          <a:avLst/>
        </a:prstGeom>
        <a:solidFill>
          <a:srgbClr val="1F4E78"/>
        </a:solidFill>
        <a:ln>
          <a:noFill/>
        </a:ln>
        <a:effectLst>
          <a:glow>
            <a:schemeClr val="accent4">
              <a:alpha val="40000"/>
            </a:schemeClr>
          </a:glow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algn="ctr"/>
          <a:r>
            <a:rPr lang="tr-TR" sz="105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rPr>
            <a:t>INVESTMENT</a:t>
          </a:r>
          <a:r>
            <a:rPr lang="tr-TR" sz="1050" b="1" baseline="0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rPr>
            <a:t> COMPARISON</a:t>
          </a:r>
          <a:endParaRPr lang="en-US" sz="1050" b="1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oneCellAnchor>
    <xdr:from>
      <xdr:col>25</xdr:col>
      <xdr:colOff>21095</xdr:colOff>
      <xdr:row>1</xdr:row>
      <xdr:rowOff>104775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29700</xdr:colOff>
      <xdr:row>1</xdr:row>
      <xdr:rowOff>60225</xdr:rowOff>
    </xdr:from>
    <xdr:to>
      <xdr:col>3</xdr:col>
      <xdr:colOff>214050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894E564F-C291-4FAC-BD05-84DB518B2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1650" y="145950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9</xdr:col>
      <xdr:colOff>238125</xdr:colOff>
      <xdr:row>4</xdr:row>
      <xdr:rowOff>47626</xdr:rowOff>
    </xdr:from>
    <xdr:to>
      <xdr:col>11</xdr:col>
      <xdr:colOff>847724</xdr:colOff>
      <xdr:row>9</xdr:row>
      <xdr:rowOff>37726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876B58CA-88DA-40F7-ADE3-D59A2E4EF1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4</xdr:col>
      <xdr:colOff>95249</xdr:colOff>
      <xdr:row>4</xdr:row>
      <xdr:rowOff>47626</xdr:rowOff>
    </xdr:from>
    <xdr:to>
      <xdr:col>8</xdr:col>
      <xdr:colOff>304800</xdr:colOff>
      <xdr:row>9</xdr:row>
      <xdr:rowOff>37726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0B50489-AC7D-4872-AF69-1DB07F658B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6</xdr:col>
      <xdr:colOff>76200</xdr:colOff>
      <xdr:row>1</xdr:row>
      <xdr:rowOff>95249</xdr:rowOff>
    </xdr:from>
    <xdr:to>
      <xdr:col>7</xdr:col>
      <xdr:colOff>416475</xdr:colOff>
      <xdr:row>2</xdr:row>
      <xdr:rowOff>225599</xdr:rowOff>
    </xdr:to>
    <xdr:sp macro="" textlink="">
      <xdr:nvSpPr>
        <xdr:cNvPr id="8" name="Rectangle: Rounded Corners 7">
          <a:hlinkClick xmlns:r="http://schemas.openxmlformats.org/officeDocument/2006/relationships" r:id="rId7" tooltip="Go to:"/>
          <a:extLst>
            <a:ext uri="{FF2B5EF4-FFF2-40B4-BE49-F238E27FC236}">
              <a16:creationId xmlns:a16="http://schemas.microsoft.com/office/drawing/2014/main" id="{00D7C66D-A0FE-411E-A337-0AAE68B0FBA7}"/>
            </a:ext>
          </a:extLst>
        </xdr:cNvPr>
        <xdr:cNvSpPr/>
      </xdr:nvSpPr>
      <xdr:spPr>
        <a:xfrm>
          <a:off x="4495800" y="180974"/>
          <a:ext cx="1188000" cy="378000"/>
        </a:xfrm>
        <a:prstGeom prst="roundRect">
          <a:avLst/>
        </a:prstGeom>
        <a:solidFill>
          <a:srgbClr val="1F4E78"/>
        </a:solidFill>
        <a:ln>
          <a:noFill/>
        </a:ln>
        <a:effectLst>
          <a:glow>
            <a:schemeClr val="accent4">
              <a:alpha val="40000"/>
            </a:schemeClr>
          </a:glow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algn="ctr"/>
          <a:r>
            <a:rPr lang="tr-TR" sz="105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rPr>
            <a:t>COSTS BENEFIT ANALYSIS</a:t>
          </a:r>
          <a:endParaRPr lang="en-US" sz="1050" b="1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twoCellAnchor editAs="oneCell">
    <xdr:from>
      <xdr:col>7</xdr:col>
      <xdr:colOff>707475</xdr:colOff>
      <xdr:row>1</xdr:row>
      <xdr:rowOff>85724</xdr:rowOff>
    </xdr:from>
    <xdr:to>
      <xdr:col>8</xdr:col>
      <xdr:colOff>180975</xdr:colOff>
      <xdr:row>2</xdr:row>
      <xdr:rowOff>216074</xdr:rowOff>
    </xdr:to>
    <xdr:sp macro="" textlink="">
      <xdr:nvSpPr>
        <xdr:cNvPr id="11" name="Rectangle: Rounded Corners 10">
          <a:hlinkClick xmlns:r="http://schemas.openxmlformats.org/officeDocument/2006/relationships" r:id="rId8" tooltip="Go to:"/>
          <a:extLst>
            <a:ext uri="{FF2B5EF4-FFF2-40B4-BE49-F238E27FC236}">
              <a16:creationId xmlns:a16="http://schemas.microsoft.com/office/drawing/2014/main" id="{BB376C89-3B36-4B45-A41A-0B3A796FF020}"/>
            </a:ext>
          </a:extLst>
        </xdr:cNvPr>
        <xdr:cNvSpPr/>
      </xdr:nvSpPr>
      <xdr:spPr>
        <a:xfrm>
          <a:off x="5974800" y="171449"/>
          <a:ext cx="1188000" cy="378000"/>
        </a:xfrm>
        <a:prstGeom prst="roundRect">
          <a:avLst/>
        </a:prstGeom>
        <a:solidFill>
          <a:srgbClr val="FFC000"/>
        </a:solidFill>
        <a:ln>
          <a:noFill/>
        </a:ln>
        <a:effectLst>
          <a:glow>
            <a:schemeClr val="accent4">
              <a:alpha val="40000"/>
            </a:schemeClr>
          </a:glow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25400" tIns="0" rIns="25400" bIns="0" rtlCol="0" anchor="ctr">
          <a:noAutofit/>
        </a:bodyPr>
        <a:lstStyle/>
        <a:p>
          <a:pPr algn="ctr"/>
          <a:r>
            <a:rPr lang="tr-TR" sz="1000" b="1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rPr>
            <a:t>INVESTMENT</a:t>
          </a:r>
          <a:r>
            <a:rPr lang="tr-TR" sz="1000" b="1" baseline="0">
              <a:solidFill>
                <a:schemeClr val="bg1"/>
              </a:solidFill>
              <a:effectLst>
                <a:outerShdw blurRad="50800" dist="38100" dir="8100000" algn="tr" rotWithShape="0">
                  <a:prstClr val="black">
                    <a:alpha val="40000"/>
                  </a:prstClr>
                </a:outerShdw>
              </a:effectLst>
            </a:rPr>
            <a:t> COMPARISON</a:t>
          </a:r>
          <a:endParaRPr lang="en-US" sz="1000" b="1">
            <a:solidFill>
              <a:schemeClr val="bg1"/>
            </a:solidFill>
            <a:effectLst>
              <a:outerShdw blurRad="50800" dist="38100" dir="8100000" algn="tr" rotWithShape="0">
                <a:prstClr val="black">
                  <a:alpha val="40000"/>
                </a:prstClr>
              </a:outerShdw>
            </a:effectLst>
          </a:endParaRPr>
        </a:p>
      </xdr:txBody>
    </xdr:sp>
    <xdr:clientData/>
  </xdr:twoCellAnchor>
  <xdr:oneCellAnchor>
    <xdr:from>
      <xdr:col>10</xdr:col>
      <xdr:colOff>221120</xdr:colOff>
      <xdr:row>1</xdr:row>
      <xdr:rowOff>104775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8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C20CB0B2-5E71-422B-A5A2-B8DBB024EB3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9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37A016F-4646-457C-93C7-3FC7EABCD5A3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53AE99D6-3B39-49E0-A271-B4C5FF849FAC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C8E794-0359-4D8F-AE28-7EDE1CAA4013}" name="CostsDB" displayName="CostsDB" ref="C13:Z48" totalsRowCount="1" headerRowDxfId="123" dataDxfId="121" totalsRowDxfId="120" headerRowBorderDxfId="122" totalsRowBorderDxfId="119">
  <autoFilter ref="C13:Z47" xr:uid="{4BC8E794-0359-4D8F-AE28-7EDE1CAA401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4BD715DD-55DE-431A-8C04-269137EEF945}" name="#  " dataDxfId="118" totalsRowDxfId="117">
      <calculatedColumnFormula>IF(OR(D14="Non-recuring costs",D14="Recuring costs"),"#  ",IF(LEN(D14)&gt;0,MAX($C$13:C13)+1,""))</calculatedColumnFormula>
    </tableColumn>
    <tableColumn id="2" xr3:uid="{F552E959-0C89-4504-A513-E83BC66FAD37}" name="Cost Type" totalsRowLabel="Total Cost" dataDxfId="116" totalsRowDxfId="115"/>
    <tableColumn id="3" xr3:uid="{A67DA242-DFDC-48C4-A6E5-1CEDBC2D24D2}" name="Yearly Increase %" totalsRowFunction="sum" dataDxfId="114" totalsRowDxfId="113"/>
    <tableColumn id="4" xr3:uid="{E88FF936-A61F-4488-9191-2C0DD2DF1115}" name="Year 1" totalsRowFunction="sum" dataDxfId="112" totalsRowDxfId="111"/>
    <tableColumn id="5" xr3:uid="{E3139F0A-4CEB-476F-8BFC-B6897537FD88}" name="Year 2" totalsRowFunction="sum" dataDxfId="110" totalsRowDxfId="109"/>
    <tableColumn id="6" xr3:uid="{ED6C061F-8530-4165-B202-C048602690BF}" name="Year 3" totalsRowFunction="sum" dataDxfId="108" totalsRowDxfId="107"/>
    <tableColumn id="7" xr3:uid="{8FC68009-101A-43CC-9815-5CC5688485E7}" name="Year 4" totalsRowFunction="sum" dataDxfId="106" totalsRowDxfId="105"/>
    <tableColumn id="8" xr3:uid="{EE7ED2F4-1983-4F38-AED9-8DD3D3805DBA}" name="Year 5" totalsRowFunction="sum" dataDxfId="104" totalsRowDxfId="103"/>
    <tableColumn id="18" xr3:uid="{252601FC-170E-4029-A7A4-B8250D5DCFCF}" name="Year 6" totalsRowFunction="sum" dataDxfId="102" totalsRowDxfId="101"/>
    <tableColumn id="19" xr3:uid="{9CD30462-259F-4E82-812E-814D7AEAB0B7}" name="Year 7" totalsRowFunction="sum" dataDxfId="100" totalsRowDxfId="99"/>
    <tableColumn id="20" xr3:uid="{74C312D6-D7DC-4072-9A44-98E662D5CF4C}" name="Year 8" totalsRowFunction="sum" dataDxfId="98" totalsRowDxfId="97"/>
    <tableColumn id="21" xr3:uid="{3C1272EF-6891-40BB-8A15-9CC48F4D69D9}" name="Year 9" totalsRowFunction="sum" dataDxfId="96" totalsRowDxfId="95"/>
    <tableColumn id="22" xr3:uid="{5A508C46-8B6A-4D2D-95FC-9D8D0EDD40DE}" name="Year 10" totalsRowFunction="sum" dataDxfId="94" totalsRowDxfId="93"/>
    <tableColumn id="23" xr3:uid="{6D4EC2D7-41BB-49CD-B95F-1CCF428D4EB3}" name="Year 11" totalsRowFunction="sum" dataDxfId="92" totalsRowDxfId="91"/>
    <tableColumn id="24" xr3:uid="{5E855310-AE53-4332-83BD-088A98472B1A}" name="Year 12" totalsRowFunction="sum" dataDxfId="90" totalsRowDxfId="89"/>
    <tableColumn id="25" xr3:uid="{98088644-6AF2-4690-82E1-7224A570DD24}" name="Year 13" totalsRowFunction="sum" dataDxfId="88" totalsRowDxfId="87"/>
    <tableColumn id="14" xr3:uid="{13CD19CD-89E3-443C-B8AD-CA4E4F05B7D7}" name="Year 14" totalsRowFunction="sum" dataDxfId="86" totalsRowDxfId="85"/>
    <tableColumn id="15" xr3:uid="{91075E31-6208-4A09-B7F2-05E82B692E65}" name="Year 15" totalsRowFunction="sum" dataDxfId="84" totalsRowDxfId="83"/>
    <tableColumn id="16" xr3:uid="{2BF2185D-379B-4D9F-BD00-8BB13EBA93C0}" name="Year 16" totalsRowFunction="sum" dataDxfId="82" totalsRowDxfId="81"/>
    <tableColumn id="17" xr3:uid="{2979F794-ACF5-49B9-A032-E1B36C92E88C}" name="Year 17" totalsRowFunction="sum" dataDxfId="80" totalsRowDxfId="79"/>
    <tableColumn id="13" xr3:uid="{FA4230FC-57A3-4B76-9EFB-46E1CBF129E1}" name="Year 18" totalsRowFunction="sum" dataDxfId="78" totalsRowDxfId="77"/>
    <tableColumn id="12" xr3:uid="{124770A9-2D8E-4C3B-AC85-47CE2F3A3821}" name="Year 19" totalsRowFunction="sum" dataDxfId="76" totalsRowDxfId="75"/>
    <tableColumn id="11" xr3:uid="{FCC749C3-4406-47E0-8B13-9380E8D4C20B}" name="Year 20" totalsRowFunction="sum" dataDxfId="74" totalsRowDxfId="73"/>
    <tableColumn id="9" xr3:uid="{6C0FBFE8-098B-482D-B2DF-0A81E954904A}" name="Total" totalsRowFunction="sum" dataDxfId="72" totalsRowDxfId="71">
      <calculatedColumnFormula>IF(ISNUMBER(C14),SUM(E14:Y14),"")</calculatedColumnFormula>
    </tableColumn>
  </tableColumns>
  <tableStyleInfo name="TableStyleLight11" showFirstColumn="0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26638B5-8AD2-4570-80DE-6B3580DAAA89}" name="ProfitDB" displayName="ProfitDB" ref="C50:Z85" totalsRowCount="1" headerRowDxfId="70" dataDxfId="68" totalsRowDxfId="67" headerRowBorderDxfId="69" totalsRowBorderDxfId="66">
  <autoFilter ref="C50:Z84" xr:uid="{B26638B5-8AD2-4570-80DE-6B3580DAAA8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DB86774B-57E8-43CF-948C-0926D0B344BC}" name="#  " dataDxfId="65" totalsRowDxfId="64">
      <calculatedColumnFormula>IF(OR(D51="Non-recuring benefits",D51="Recuring benefits"),"#  ",IF(LEN(D51)&gt;0,MAX($C$50:C50)+1,""))</calculatedColumnFormula>
    </tableColumn>
    <tableColumn id="2" xr3:uid="{D4E0EF30-A7A3-45F9-8B7F-1C71B2BBE941}" name="Benefit Type" totalsRowLabel="Total Benefit" dataDxfId="63" totalsRowDxfId="62"/>
    <tableColumn id="3" xr3:uid="{24DD1FAA-1991-471C-80A9-FB431F5F9324}" name="Yearly Increase %" totalsRowFunction="sum" dataDxfId="61" totalsRowDxfId="60"/>
    <tableColumn id="4" xr3:uid="{036D9B9D-4C59-4D97-8630-EEBB52678D82}" name="Year 1" totalsRowFunction="sum" dataDxfId="59" totalsRowDxfId="58"/>
    <tableColumn id="5" xr3:uid="{5F1D9751-FBFB-471C-8059-3FA420BB0B80}" name="Year 2" totalsRowFunction="sum" dataDxfId="57" totalsRowDxfId="56"/>
    <tableColumn id="6" xr3:uid="{CD3CC8D5-A0B0-4EE4-A181-46D12A81F28C}" name="Year 3" totalsRowFunction="sum" dataDxfId="55" totalsRowDxfId="54"/>
    <tableColumn id="7" xr3:uid="{EE26F643-9494-4740-ABEE-7F183D9B4189}" name="Year 4" totalsRowFunction="sum" dataDxfId="53" totalsRowDxfId="52"/>
    <tableColumn id="8" xr3:uid="{3FAE55DD-6DD7-4CCE-A4CB-D0DBD77D4C51}" name="Year 5" totalsRowFunction="sum" dataDxfId="51" totalsRowDxfId="50"/>
    <tableColumn id="15" xr3:uid="{1CA54633-E6A9-4849-998D-23A6A135D553}" name="Year 6" totalsRowFunction="sum" dataDxfId="49" totalsRowDxfId="48"/>
    <tableColumn id="16" xr3:uid="{9FFCDFE8-B9B3-48D4-ADC8-692AC9704DA9}" name="Year 7" totalsRowFunction="sum" dataDxfId="47" totalsRowDxfId="46"/>
    <tableColumn id="17" xr3:uid="{D49C6AB9-F1CD-4C2B-8AB1-A4E28F99440C}" name="Year 8" totalsRowFunction="sum" dataDxfId="45" totalsRowDxfId="44"/>
    <tableColumn id="18" xr3:uid="{40427AD1-D5CB-4A85-8833-900BBF16BB3F}" name="Year 9" totalsRowFunction="sum" dataDxfId="43" totalsRowDxfId="42"/>
    <tableColumn id="19" xr3:uid="{CF7FDEC4-792B-4A84-A2BC-8120EF09226C}" name="Year 10" totalsRowFunction="sum" dataDxfId="41" totalsRowDxfId="40"/>
    <tableColumn id="20" xr3:uid="{F786444A-2847-46CE-B2C4-07C0E9C578FB}" name="Year 11" totalsRowFunction="sum" dataDxfId="39" totalsRowDxfId="38"/>
    <tableColumn id="21" xr3:uid="{FA45DBC8-E117-4B2F-B167-9BC3A50BF879}" name="Year 12" totalsRowFunction="sum" dataDxfId="37" totalsRowDxfId="36"/>
    <tableColumn id="22" xr3:uid="{8C666395-F58F-4A30-AB97-2EEA2C5FEE48}" name="Year 13" totalsRowFunction="sum" dataDxfId="35" totalsRowDxfId="34"/>
    <tableColumn id="23" xr3:uid="{4963829F-3FCE-4714-9C57-646171303738}" name="Year 14" totalsRowFunction="sum" dataDxfId="33" totalsRowDxfId="32"/>
    <tableColumn id="24" xr3:uid="{F8466D9D-5C8B-4433-BE30-1ADFF868B4D1}" name="Year 15" totalsRowFunction="sum" dataDxfId="31" totalsRowDxfId="30"/>
    <tableColumn id="25" xr3:uid="{8C38C5AA-700D-4C2F-BCAE-730F707612C9}" name="Year 16" totalsRowFunction="sum" dataDxfId="29" totalsRowDxfId="28"/>
    <tableColumn id="26" xr3:uid="{2CFDD541-127D-413D-A8ED-6AD6A6F3FF7B}" name="Year 17" totalsRowFunction="sum" dataDxfId="27" totalsRowDxfId="26"/>
    <tableColumn id="27" xr3:uid="{1C4ECC4B-91DE-4109-A531-45C5BF3AD5D4}" name="Year 18" totalsRowFunction="sum" dataDxfId="25" totalsRowDxfId="24"/>
    <tableColumn id="28" xr3:uid="{F67E2CF8-CEA8-4537-82A7-6F11A8E7995B}" name="Year 19" totalsRowFunction="sum" dataDxfId="23" totalsRowDxfId="22"/>
    <tableColumn id="29" xr3:uid="{689CD010-E314-4DCB-B4B9-18B5A89DF2CB}" name="Year 20" totalsRowFunction="sum" dataDxfId="21" totalsRowDxfId="20"/>
    <tableColumn id="9" xr3:uid="{6AF7601C-6E3C-47A4-9C51-EA5D7DE63EA5}" name="Total" totalsRowFunction="sum" dataDxfId="19" totalsRowDxfId="18">
      <calculatedColumnFormula>IF(ISNUMBER(C51),SUM(E51:Y51),"")</calculatedColumnFormula>
    </tableColumn>
  </tableColumns>
  <tableStyleInfo name="TableStyleLight11" showFirstColumn="0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4F8309-B2FA-478D-B3BC-84686FFA05AE}" name="ComparisonDB" displayName="ComparisonDB" ref="C11:L31" totalsRowShown="0" headerRowDxfId="15" dataDxfId="14">
  <autoFilter ref="C11:L31" xr:uid="{4BC8E794-0359-4D8F-AE28-7EDE1CAA401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807DEF7E-6EA2-402C-A307-9190F550986B}" name="#  " dataDxfId="13">
      <calculatedColumnFormula>IF(ROW()=ROW($C$11)+1,1,IF(OR(LEN(D12)&gt;0,AND(COUNTA(D11:$J$212)=0,COUNTA(D10:J10)&gt;0)),MAX($C$11:C11)+1,""))</calculatedColumnFormula>
    </tableColumn>
    <tableColumn id="2" xr3:uid="{59C6796F-4E23-4703-A7C6-7A3B21E79A57}" name="Options" dataDxfId="12"/>
    <tableColumn id="3" xr3:uid="{AB81A3A8-C89B-4DE4-AEC3-6AC8CDC905FC}" name="Investment" dataDxfId="11"/>
    <tableColumn id="4" xr3:uid="{B354DF0F-5127-443A-A872-0ADEC29BA999}" name="Initial Cost_x000a_(Single Time)" dataDxfId="10"/>
    <tableColumn id="12" xr3:uid="{361C151F-6FE4-4058-8991-6B34ACDE173F}" name="Cost_x000a_(Yearly)" dataDxfId="9"/>
    <tableColumn id="5" xr3:uid="{5D56CF91-53A1-4F58-A394-BB6C4247979C}" name="Benefit source" dataDxfId="8"/>
    <tableColumn id="9" xr3:uid="{BD601FAE-F5DE-41F4-9315-BE19B8ADF2FF}" name="Initial Income_x000a_(Single Time)" dataDxfId="7"/>
    <tableColumn id="6" xr3:uid="{055B91A7-C261-4530-BFCC-352422CAAE33}" name="Income_x000a_(Yearly)" dataDxfId="6"/>
    <tableColumn id="11" xr3:uid="{265609A1-08D0-44FD-A3D3-679768B78904}" name="Cumulative Profit_x000a_(Chosen Year)" dataDxfId="5">
      <calculatedColumnFormula>IF(ISNUMBER(C12),INDEX(Calc!$AK$4:$AK$54,MATCH(InvestmentsComparison!C12,Calc!$AF$4:$AF$54,0),1),"")</calculatedColumnFormula>
    </tableColumn>
    <tableColumn id="8" xr3:uid="{8A8DEC3E-8DFE-4185-9EB2-C9A00560BB39}" name="ROI (Years) _x000a_From Yearly Income" dataDxfId="4"/>
  </tableColumns>
  <tableStyleInfo name="TableStyleLight12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AB91"/>
  <sheetViews>
    <sheetView showGridLines="0" showRowColHeaders="0" tabSelected="1" zoomScaleNormal="100" zoomScaleSheetLayoutView="85" workbookViewId="0">
      <pane ySplit="11" topLeftCell="A12" activePane="bottomLeft" state="frozen"/>
      <selection pane="bottomLeft" activeCell="A12" sqref="A12"/>
    </sheetView>
  </sheetViews>
  <sheetFormatPr defaultColWidth="8.85546875" defaultRowHeight="15" outlineLevelRow="1" outlineLevelCol="1" x14ac:dyDescent="0.25"/>
  <cols>
    <col min="1" max="1" width="3.7109375" style="7" customWidth="1"/>
    <col min="2" max="2" width="1.7109375" style="7" customWidth="1"/>
    <col min="3" max="3" width="4.7109375" style="44" customWidth="1"/>
    <col min="4" max="4" width="35.28515625" style="7" bestFit="1" customWidth="1"/>
    <col min="5" max="10" width="14.28515625" style="51" customWidth="1"/>
    <col min="11" max="11" width="14.28515625" style="44" hidden="1" customWidth="1" outlineLevel="1"/>
    <col min="12" max="25" width="14.28515625" style="7" hidden="1" customWidth="1" outlineLevel="1"/>
    <col min="26" max="26" width="22.42578125" style="7" bestFit="1" customWidth="1" collapsed="1"/>
    <col min="27" max="27" width="1.7109375" style="7" customWidth="1"/>
    <col min="28" max="16384" width="8.85546875" style="7"/>
  </cols>
  <sheetData>
    <row r="1" spans="1:28" s="1" customFormat="1" ht="6.75" customHeight="1" x14ac:dyDescent="0.25">
      <c r="B1" s="2"/>
      <c r="C1" s="53"/>
      <c r="E1" s="3"/>
      <c r="F1" s="3"/>
      <c r="G1" s="3"/>
      <c r="H1" s="3"/>
      <c r="I1" s="3"/>
      <c r="J1" s="3"/>
      <c r="K1" s="40"/>
    </row>
    <row r="2" spans="1:28" s="20" customFormat="1" ht="20.100000000000001" customHeight="1" x14ac:dyDescent="0.25">
      <c r="B2" s="18"/>
      <c r="C2" s="54"/>
      <c r="D2" s="127" t="s">
        <v>60</v>
      </c>
      <c r="E2" s="21"/>
      <c r="F2" s="21"/>
      <c r="G2" s="21"/>
      <c r="H2" s="21"/>
      <c r="I2" s="21"/>
      <c r="J2" s="21"/>
      <c r="K2" s="19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2"/>
    </row>
    <row r="3" spans="1:28" s="72" customFormat="1" ht="24" customHeight="1" x14ac:dyDescent="0.25">
      <c r="B3" s="73"/>
      <c r="C3" s="74"/>
      <c r="D3" s="128" t="s">
        <v>103</v>
      </c>
      <c r="E3" s="75"/>
      <c r="F3" s="75"/>
      <c r="G3" s="75"/>
      <c r="H3" s="75"/>
      <c r="I3" s="75"/>
      <c r="J3" s="75"/>
      <c r="K3" s="76"/>
      <c r="L3" s="75"/>
      <c r="M3" s="161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7"/>
    </row>
    <row r="4" spans="1:28" ht="4.9000000000000004" customHeight="1" x14ac:dyDescent="0.25">
      <c r="A4" s="6"/>
      <c r="B4" s="6"/>
      <c r="C4" s="41"/>
      <c r="D4" s="6"/>
      <c r="E4" s="46"/>
      <c r="F4" s="46"/>
      <c r="G4" s="46"/>
      <c r="H4" s="46"/>
      <c r="I4" s="46"/>
      <c r="J4" s="46"/>
      <c r="K4" s="41"/>
      <c r="L4" s="6"/>
      <c r="M4" s="6"/>
      <c r="AA4" s="6"/>
      <c r="AB4" s="6"/>
    </row>
    <row r="5" spans="1:28" ht="15" customHeight="1" x14ac:dyDescent="0.25">
      <c r="A5" s="6"/>
      <c r="B5" s="8"/>
      <c r="C5" s="42"/>
      <c r="D5" s="9"/>
      <c r="E5" s="47"/>
      <c r="F5" s="47"/>
      <c r="G5" s="47"/>
      <c r="H5" s="47"/>
      <c r="I5" s="47"/>
      <c r="J5" s="47"/>
      <c r="K5" s="42"/>
      <c r="L5" s="9"/>
      <c r="M5" s="152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0"/>
      <c r="AB5" s="6"/>
    </row>
    <row r="6" spans="1:28" ht="21.95" customHeight="1" thickBot="1" x14ac:dyDescent="0.3">
      <c r="A6" s="6"/>
      <c r="B6" s="10"/>
      <c r="C6" s="48"/>
      <c r="D6" s="48"/>
      <c r="E6" s="48"/>
      <c r="F6" s="48"/>
      <c r="G6" s="48"/>
      <c r="H6" s="48"/>
      <c r="I6" s="48"/>
      <c r="J6" s="48"/>
      <c r="K6" s="39"/>
      <c r="L6"/>
      <c r="M6" s="148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71" t="str">
        <f>IF(LEN(Calc!C11)&gt;0,"ROI PLANNED IN "&amp; Calc!C11,"ROI ABOVE 20 YEARS")</f>
        <v>ROI PLANNED IN Year 4</v>
      </c>
      <c r="AA6" s="11"/>
      <c r="AB6" s="6"/>
    </row>
    <row r="7" spans="1:28" ht="21.95" customHeight="1" x14ac:dyDescent="0.25">
      <c r="A7" s="6"/>
      <c r="B7" s="10"/>
      <c r="C7" s="48"/>
      <c r="D7" s="48"/>
      <c r="E7" s="48"/>
      <c r="F7" s="48"/>
      <c r="G7" s="48"/>
      <c r="H7" s="48"/>
      <c r="I7" s="48"/>
      <c r="J7" s="48"/>
      <c r="K7" s="39"/>
      <c r="L7"/>
      <c r="M7" s="148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62"/>
      <c r="AA7" s="11"/>
      <c r="AB7" s="6"/>
    </row>
    <row r="8" spans="1:28" ht="21.95" customHeight="1" thickBot="1" x14ac:dyDescent="0.3">
      <c r="A8" s="6"/>
      <c r="B8" s="10"/>
      <c r="C8" s="48"/>
      <c r="D8" s="48"/>
      <c r="E8" s="48"/>
      <c r="F8" s="48"/>
      <c r="G8" s="48"/>
      <c r="H8" s="48"/>
      <c r="I8" s="48"/>
      <c r="J8" s="48"/>
      <c r="K8" s="39"/>
      <c r="L8"/>
      <c r="M8" s="148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63" t="s">
        <v>109</v>
      </c>
      <c r="AA8" s="11"/>
      <c r="AB8" s="6"/>
    </row>
    <row r="9" spans="1:28" ht="21.95" customHeight="1" x14ac:dyDescent="0.25">
      <c r="A9" s="6"/>
      <c r="B9" s="10"/>
      <c r="C9" s="39"/>
      <c r="D9" s="160"/>
      <c r="E9" s="48"/>
      <c r="F9" s="48"/>
      <c r="G9" s="48"/>
      <c r="H9" s="48"/>
      <c r="I9" s="48"/>
      <c r="J9" s="48"/>
      <c r="K9" s="39"/>
      <c r="L9"/>
      <c r="M9" s="148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72" t="s">
        <v>115</v>
      </c>
      <c r="AA9" s="11"/>
      <c r="AB9" s="6"/>
    </row>
    <row r="10" spans="1:28" ht="21.95" customHeight="1" x14ac:dyDescent="0.25">
      <c r="B10" s="10"/>
      <c r="C10" s="39"/>
      <c r="D10"/>
      <c r="E10" s="48"/>
      <c r="F10" s="48"/>
      <c r="G10" s="48"/>
      <c r="H10" s="48"/>
      <c r="I10" s="48"/>
      <c r="J10" s="48"/>
      <c r="K10" s="48"/>
      <c r="L10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1"/>
    </row>
    <row r="11" spans="1:28" ht="5.0999999999999996" customHeight="1" x14ac:dyDescent="0.25">
      <c r="B11" s="10"/>
      <c r="C11" s="39"/>
      <c r="D11"/>
      <c r="E11" s="48"/>
      <c r="F11" s="48"/>
      <c r="G11" s="48"/>
      <c r="H11" s="48"/>
      <c r="I11" s="48"/>
      <c r="J11" s="48"/>
      <c r="K11" s="48"/>
      <c r="L11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1"/>
    </row>
    <row r="12" spans="1:28" ht="5.0999999999999996" customHeight="1" x14ac:dyDescent="0.25">
      <c r="B12" s="10"/>
      <c r="C12" s="39"/>
      <c r="D12"/>
      <c r="E12" s="48"/>
      <c r="F12" s="49"/>
      <c r="G12" s="49"/>
      <c r="H12" s="49"/>
      <c r="I12" s="49"/>
      <c r="J12" s="49"/>
      <c r="K12" s="151"/>
      <c r="L12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1"/>
    </row>
    <row r="13" spans="1:28" ht="24.95" customHeight="1" thickBot="1" x14ac:dyDescent="0.3">
      <c r="B13" s="10"/>
      <c r="C13" s="78" t="s">
        <v>14</v>
      </c>
      <c r="D13" s="79" t="s">
        <v>15</v>
      </c>
      <c r="E13" s="94" t="s">
        <v>133</v>
      </c>
      <c r="F13" s="81" t="s">
        <v>34</v>
      </c>
      <c r="G13" s="80" t="s">
        <v>35</v>
      </c>
      <c r="H13" s="81" t="s">
        <v>36</v>
      </c>
      <c r="I13" s="80" t="s">
        <v>37</v>
      </c>
      <c r="J13" s="81" t="s">
        <v>38</v>
      </c>
      <c r="K13" s="80" t="s">
        <v>39</v>
      </c>
      <c r="L13" s="81" t="s">
        <v>40</v>
      </c>
      <c r="M13" s="80" t="s">
        <v>41</v>
      </c>
      <c r="N13" s="81" t="s">
        <v>42</v>
      </c>
      <c r="O13" s="80" t="s">
        <v>43</v>
      </c>
      <c r="P13" s="81" t="s">
        <v>44</v>
      </c>
      <c r="Q13" s="80" t="s">
        <v>45</v>
      </c>
      <c r="R13" s="81" t="s">
        <v>46</v>
      </c>
      <c r="S13" s="80" t="s">
        <v>47</v>
      </c>
      <c r="T13" s="81" t="s">
        <v>48</v>
      </c>
      <c r="U13" s="80" t="s">
        <v>49</v>
      </c>
      <c r="V13" s="81" t="s">
        <v>50</v>
      </c>
      <c r="W13" s="80" t="s">
        <v>51</v>
      </c>
      <c r="X13" s="81" t="s">
        <v>52</v>
      </c>
      <c r="Y13" s="80" t="s">
        <v>53</v>
      </c>
      <c r="Z13" s="82" t="s">
        <v>63</v>
      </c>
      <c r="AA13" s="11"/>
    </row>
    <row r="14" spans="1:28" s="1" customFormat="1" ht="18" customHeight="1" x14ac:dyDescent="0.25">
      <c r="B14" s="61"/>
      <c r="C14" s="133" t="str">
        <f>IF(OR(D14="Non-recuring costs",D14="Recuring costs"),"#  ",IF(LEN(D14)&gt;0,MAX($C$13:C13)+1,""))</f>
        <v xml:space="preserve">#  </v>
      </c>
      <c r="D14" s="134" t="s">
        <v>9</v>
      </c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5" t="str">
        <f t="shared" ref="Z14" si="0">IF(ISNUMBER(C14),SUM(E14:Y14),"")</f>
        <v/>
      </c>
      <c r="AA14" s="63"/>
    </row>
    <row r="15" spans="1:28" s="1" customFormat="1" ht="18" customHeight="1" x14ac:dyDescent="0.25">
      <c r="B15" s="61"/>
      <c r="C15" s="159">
        <f>IF(OR(D15="Non-recuring costs",D15="Recuring costs"),"#  ",IF(LEN(D15)&gt;0,MAX($C$13:C14)+1,""))</f>
        <v>1</v>
      </c>
      <c r="D15" s="135" t="s">
        <v>101</v>
      </c>
      <c r="E15" s="155">
        <v>0.01</v>
      </c>
      <c r="F15" s="158">
        <v>150</v>
      </c>
      <c r="G15" s="156">
        <f>IF(ISNUMBER($F15),F15+F15*$E15,"")</f>
        <v>151.5</v>
      </c>
      <c r="H15" s="156">
        <f t="shared" ref="H15:Y15" si="1">IF(ISNUMBER($F15),G15+G15*$E15,"")</f>
        <v>153.01499999999999</v>
      </c>
      <c r="I15" s="156">
        <f t="shared" si="1"/>
        <v>154.54514999999998</v>
      </c>
      <c r="J15" s="156">
        <f t="shared" si="1"/>
        <v>156.09060149999999</v>
      </c>
      <c r="K15" s="156">
        <f t="shared" si="1"/>
        <v>157.65150751499999</v>
      </c>
      <c r="L15" s="156">
        <f t="shared" si="1"/>
        <v>159.22802259015</v>
      </c>
      <c r="M15" s="156">
        <f t="shared" si="1"/>
        <v>160.82030281605151</v>
      </c>
      <c r="N15" s="156">
        <f t="shared" si="1"/>
        <v>162.42850584421203</v>
      </c>
      <c r="O15" s="156">
        <f t="shared" si="1"/>
        <v>164.05279090265415</v>
      </c>
      <c r="P15" s="156">
        <f t="shared" si="1"/>
        <v>165.69331881168068</v>
      </c>
      <c r="Q15" s="156">
        <f t="shared" si="1"/>
        <v>167.35025199979748</v>
      </c>
      <c r="R15" s="156">
        <f t="shared" si="1"/>
        <v>169.02375451979546</v>
      </c>
      <c r="S15" s="156">
        <f t="shared" si="1"/>
        <v>170.71399206499342</v>
      </c>
      <c r="T15" s="156">
        <f t="shared" si="1"/>
        <v>172.42113198564334</v>
      </c>
      <c r="U15" s="156">
        <f t="shared" si="1"/>
        <v>174.14534330549978</v>
      </c>
      <c r="V15" s="156">
        <f t="shared" si="1"/>
        <v>175.88679673855478</v>
      </c>
      <c r="W15" s="156">
        <f t="shared" si="1"/>
        <v>177.64566470594033</v>
      </c>
      <c r="X15" s="156">
        <f t="shared" si="1"/>
        <v>179.42212135299974</v>
      </c>
      <c r="Y15" s="156">
        <f t="shared" si="1"/>
        <v>181.21634256652973</v>
      </c>
      <c r="Z15" s="157">
        <f>IF(ISNUMBER(C15),SUM(E15:Y15),"")</f>
        <v>3302.860599219503</v>
      </c>
      <c r="AA15" s="63"/>
    </row>
    <row r="16" spans="1:28" s="1" customFormat="1" ht="18" customHeight="1" x14ac:dyDescent="0.25">
      <c r="B16" s="61"/>
      <c r="C16" s="159">
        <f>IF(OR(D16="Non-recuring costs",D16="Recuring costs"),"#  ",IF(LEN(D16)&gt;0,MAX($C$13:C15)+1,""))</f>
        <v>2</v>
      </c>
      <c r="D16" s="135" t="s">
        <v>11</v>
      </c>
      <c r="E16" s="155">
        <v>0.02</v>
      </c>
      <c r="F16" s="158">
        <v>350</v>
      </c>
      <c r="G16" s="156">
        <f t="shared" ref="G16:Y16" si="2">IF(ISNUMBER($F16),F16+F16*$E16,"")</f>
        <v>357</v>
      </c>
      <c r="H16" s="156">
        <f t="shared" si="2"/>
        <v>364.14</v>
      </c>
      <c r="I16" s="156">
        <f t="shared" si="2"/>
        <v>371.4228</v>
      </c>
      <c r="J16" s="156">
        <f t="shared" si="2"/>
        <v>378.85125599999998</v>
      </c>
      <c r="K16" s="156">
        <f t="shared" si="2"/>
        <v>386.42828111999995</v>
      </c>
      <c r="L16" s="156">
        <f t="shared" si="2"/>
        <v>394.15684674239998</v>
      </c>
      <c r="M16" s="156">
        <f t="shared" si="2"/>
        <v>402.03998367724796</v>
      </c>
      <c r="N16" s="156">
        <f t="shared" si="2"/>
        <v>410.0807833507929</v>
      </c>
      <c r="O16" s="156">
        <f t="shared" si="2"/>
        <v>418.28239901780876</v>
      </c>
      <c r="P16" s="156">
        <f t="shared" si="2"/>
        <v>426.64804699816494</v>
      </c>
      <c r="Q16" s="156">
        <f t="shared" si="2"/>
        <v>435.18100793812823</v>
      </c>
      <c r="R16" s="156">
        <f t="shared" si="2"/>
        <v>443.88462809689082</v>
      </c>
      <c r="S16" s="156">
        <f t="shared" si="2"/>
        <v>452.76232065882863</v>
      </c>
      <c r="T16" s="156">
        <f t="shared" si="2"/>
        <v>461.8175670720052</v>
      </c>
      <c r="U16" s="156">
        <f t="shared" si="2"/>
        <v>471.05391841344533</v>
      </c>
      <c r="V16" s="156">
        <f t="shared" si="2"/>
        <v>480.47499678171425</v>
      </c>
      <c r="W16" s="156">
        <f t="shared" si="2"/>
        <v>490.08449671734854</v>
      </c>
      <c r="X16" s="156">
        <f t="shared" si="2"/>
        <v>499.88618665169554</v>
      </c>
      <c r="Y16" s="156">
        <f t="shared" si="2"/>
        <v>509.88391038472946</v>
      </c>
      <c r="Z16" s="157">
        <f t="shared" ref="Z16:Z47" si="3">IF(ISNUMBER(C16),SUM(E16:Y16),"")</f>
        <v>8504.0994296212011</v>
      </c>
      <c r="AA16" s="63"/>
    </row>
    <row r="17" spans="2:27" s="1" customFormat="1" ht="18" customHeight="1" x14ac:dyDescent="0.25">
      <c r="B17" s="61"/>
      <c r="C17" s="159">
        <f>IF(OR(D17="Non-recuring costs",D17="Recuring costs"),"#  ",IF(LEN(D17)&gt;0,MAX($C$13:C16)+1,""))</f>
        <v>3</v>
      </c>
      <c r="D17" s="135" t="s">
        <v>12</v>
      </c>
      <c r="E17" s="155">
        <v>0.04</v>
      </c>
      <c r="F17" s="158">
        <v>130</v>
      </c>
      <c r="G17" s="156">
        <f t="shared" ref="G17:Y17" si="4">IF(ISNUMBER($F17),F17+F17*$E17,"")</f>
        <v>135.19999999999999</v>
      </c>
      <c r="H17" s="156">
        <f t="shared" si="4"/>
        <v>140.60799999999998</v>
      </c>
      <c r="I17" s="156">
        <f t="shared" si="4"/>
        <v>146.23231999999999</v>
      </c>
      <c r="J17" s="156">
        <f t="shared" si="4"/>
        <v>152.08161279999999</v>
      </c>
      <c r="K17" s="156">
        <f t="shared" si="4"/>
        <v>158.16487731199999</v>
      </c>
      <c r="L17" s="156">
        <f t="shared" si="4"/>
        <v>164.49147240447999</v>
      </c>
      <c r="M17" s="156">
        <f t="shared" si="4"/>
        <v>171.0711313006592</v>
      </c>
      <c r="N17" s="156">
        <f t="shared" si="4"/>
        <v>177.91397655268557</v>
      </c>
      <c r="O17" s="156">
        <f t="shared" si="4"/>
        <v>185.030535614793</v>
      </c>
      <c r="P17" s="156">
        <f t="shared" si="4"/>
        <v>192.43175703938471</v>
      </c>
      <c r="Q17" s="156">
        <f t="shared" si="4"/>
        <v>200.12902732096009</v>
      </c>
      <c r="R17" s="156">
        <f t="shared" si="4"/>
        <v>208.13418841379848</v>
      </c>
      <c r="S17" s="156">
        <f t="shared" si="4"/>
        <v>216.45955595035042</v>
      </c>
      <c r="T17" s="156">
        <f t="shared" si="4"/>
        <v>225.11793818836443</v>
      </c>
      <c r="U17" s="156">
        <f t="shared" si="4"/>
        <v>234.12265571589901</v>
      </c>
      <c r="V17" s="156">
        <f t="shared" si="4"/>
        <v>243.48756194453497</v>
      </c>
      <c r="W17" s="156">
        <f t="shared" si="4"/>
        <v>253.22706442231637</v>
      </c>
      <c r="X17" s="156">
        <f t="shared" si="4"/>
        <v>263.35614699920905</v>
      </c>
      <c r="Y17" s="156">
        <f t="shared" si="4"/>
        <v>273.8903928791774</v>
      </c>
      <c r="Z17" s="157">
        <f t="shared" si="3"/>
        <v>3871.1902148586128</v>
      </c>
      <c r="AA17" s="63"/>
    </row>
    <row r="18" spans="2:27" s="1" customFormat="1" ht="18" customHeight="1" x14ac:dyDescent="0.25">
      <c r="B18" s="61"/>
      <c r="C18" s="159">
        <f>IF(OR(D18="Non-recuring costs",D18="Recuring costs"),"#  ",IF(LEN(D18)&gt;0,MAX($C$13:C17)+1,""))</f>
        <v>4</v>
      </c>
      <c r="D18" s="135" t="s">
        <v>16</v>
      </c>
      <c r="E18" s="155">
        <v>0</v>
      </c>
      <c r="F18" s="158">
        <v>1500</v>
      </c>
      <c r="G18" s="156">
        <f t="shared" ref="G18:Y18" si="5">IF(ISNUMBER($F18),F18+F18*$E18,"")</f>
        <v>1500</v>
      </c>
      <c r="H18" s="156">
        <f t="shared" si="5"/>
        <v>1500</v>
      </c>
      <c r="I18" s="156">
        <f t="shared" si="5"/>
        <v>1500</v>
      </c>
      <c r="J18" s="156">
        <f t="shared" si="5"/>
        <v>1500</v>
      </c>
      <c r="K18" s="156">
        <f t="shared" si="5"/>
        <v>1500</v>
      </c>
      <c r="L18" s="156">
        <f t="shared" si="5"/>
        <v>1500</v>
      </c>
      <c r="M18" s="156">
        <f t="shared" si="5"/>
        <v>1500</v>
      </c>
      <c r="N18" s="156">
        <f t="shared" si="5"/>
        <v>1500</v>
      </c>
      <c r="O18" s="156">
        <f t="shared" si="5"/>
        <v>1500</v>
      </c>
      <c r="P18" s="156">
        <f t="shared" si="5"/>
        <v>1500</v>
      </c>
      <c r="Q18" s="156">
        <f t="shared" si="5"/>
        <v>1500</v>
      </c>
      <c r="R18" s="156">
        <f t="shared" si="5"/>
        <v>1500</v>
      </c>
      <c r="S18" s="156">
        <f t="shared" si="5"/>
        <v>1500</v>
      </c>
      <c r="T18" s="156">
        <f t="shared" si="5"/>
        <v>1500</v>
      </c>
      <c r="U18" s="156">
        <f t="shared" si="5"/>
        <v>1500</v>
      </c>
      <c r="V18" s="156">
        <f t="shared" si="5"/>
        <v>1500</v>
      </c>
      <c r="W18" s="156">
        <f t="shared" si="5"/>
        <v>1500</v>
      </c>
      <c r="X18" s="156">
        <f t="shared" si="5"/>
        <v>1500</v>
      </c>
      <c r="Y18" s="156">
        <f t="shared" si="5"/>
        <v>1500</v>
      </c>
      <c r="Z18" s="157">
        <f t="shared" si="3"/>
        <v>30000</v>
      </c>
      <c r="AA18" s="63"/>
    </row>
    <row r="19" spans="2:27" s="1" customFormat="1" ht="18" customHeight="1" x14ac:dyDescent="0.25">
      <c r="B19" s="61"/>
      <c r="C19" s="159" t="str">
        <f>IF(OR(D19="Non-recuring costs",D19="Recuring costs"),"#  ",IF(LEN(D19)&gt;0,MAX($C$13:C18)+1,""))</f>
        <v/>
      </c>
      <c r="D19" s="135"/>
      <c r="E19" s="155"/>
      <c r="F19" s="158"/>
      <c r="G19" s="156" t="str">
        <f t="shared" ref="G19:Y19" si="6">IF(ISNUMBER($F19),F19+F19*$E19,"")</f>
        <v/>
      </c>
      <c r="H19" s="156" t="str">
        <f t="shared" si="6"/>
        <v/>
      </c>
      <c r="I19" s="156" t="str">
        <f t="shared" si="6"/>
        <v/>
      </c>
      <c r="J19" s="156" t="str">
        <f t="shared" si="6"/>
        <v/>
      </c>
      <c r="K19" s="156" t="str">
        <f t="shared" si="6"/>
        <v/>
      </c>
      <c r="L19" s="156" t="str">
        <f t="shared" si="6"/>
        <v/>
      </c>
      <c r="M19" s="156" t="str">
        <f t="shared" si="6"/>
        <v/>
      </c>
      <c r="N19" s="156" t="str">
        <f t="shared" si="6"/>
        <v/>
      </c>
      <c r="O19" s="156" t="str">
        <f t="shared" si="6"/>
        <v/>
      </c>
      <c r="P19" s="156" t="str">
        <f t="shared" si="6"/>
        <v/>
      </c>
      <c r="Q19" s="156" t="str">
        <f t="shared" si="6"/>
        <v/>
      </c>
      <c r="R19" s="156" t="str">
        <f t="shared" si="6"/>
        <v/>
      </c>
      <c r="S19" s="156" t="str">
        <f t="shared" si="6"/>
        <v/>
      </c>
      <c r="T19" s="156" t="str">
        <f t="shared" si="6"/>
        <v/>
      </c>
      <c r="U19" s="156" t="str">
        <f t="shared" si="6"/>
        <v/>
      </c>
      <c r="V19" s="156" t="str">
        <f t="shared" si="6"/>
        <v/>
      </c>
      <c r="W19" s="156" t="str">
        <f t="shared" si="6"/>
        <v/>
      </c>
      <c r="X19" s="156" t="str">
        <f t="shared" si="6"/>
        <v/>
      </c>
      <c r="Y19" s="156" t="str">
        <f t="shared" si="6"/>
        <v/>
      </c>
      <c r="Z19" s="157" t="str">
        <f t="shared" si="3"/>
        <v/>
      </c>
      <c r="AA19" s="63"/>
    </row>
    <row r="20" spans="2:27" s="1" customFormat="1" ht="18" customHeight="1" x14ac:dyDescent="0.25">
      <c r="B20" s="61"/>
      <c r="C20" s="159" t="str">
        <f>IF(OR(D20="Non-recuring costs",D20="Recuring costs"),"#  ",IF(LEN(D20)&gt;0,MAX($C$13:C19)+1,""))</f>
        <v/>
      </c>
      <c r="D20" s="135"/>
      <c r="E20" s="155"/>
      <c r="F20" s="158"/>
      <c r="G20" s="156" t="str">
        <f t="shared" ref="G20:Y20" si="7">IF(ISNUMBER($F20),F20+F20*$E20,"")</f>
        <v/>
      </c>
      <c r="H20" s="156" t="str">
        <f t="shared" si="7"/>
        <v/>
      </c>
      <c r="I20" s="156" t="str">
        <f t="shared" si="7"/>
        <v/>
      </c>
      <c r="J20" s="156" t="str">
        <f t="shared" si="7"/>
        <v/>
      </c>
      <c r="K20" s="156" t="str">
        <f t="shared" si="7"/>
        <v/>
      </c>
      <c r="L20" s="156" t="str">
        <f t="shared" si="7"/>
        <v/>
      </c>
      <c r="M20" s="156" t="str">
        <f t="shared" si="7"/>
        <v/>
      </c>
      <c r="N20" s="156" t="str">
        <f t="shared" si="7"/>
        <v/>
      </c>
      <c r="O20" s="156" t="str">
        <f t="shared" si="7"/>
        <v/>
      </c>
      <c r="P20" s="156" t="str">
        <f t="shared" si="7"/>
        <v/>
      </c>
      <c r="Q20" s="156" t="str">
        <f t="shared" si="7"/>
        <v/>
      </c>
      <c r="R20" s="156" t="str">
        <f t="shared" si="7"/>
        <v/>
      </c>
      <c r="S20" s="156" t="str">
        <f t="shared" si="7"/>
        <v/>
      </c>
      <c r="T20" s="156" t="str">
        <f t="shared" si="7"/>
        <v/>
      </c>
      <c r="U20" s="156" t="str">
        <f t="shared" si="7"/>
        <v/>
      </c>
      <c r="V20" s="156" t="str">
        <f t="shared" si="7"/>
        <v/>
      </c>
      <c r="W20" s="156" t="str">
        <f t="shared" si="7"/>
        <v/>
      </c>
      <c r="X20" s="156" t="str">
        <f t="shared" si="7"/>
        <v/>
      </c>
      <c r="Y20" s="156" t="str">
        <f t="shared" si="7"/>
        <v/>
      </c>
      <c r="Z20" s="157" t="str">
        <f t="shared" si="3"/>
        <v/>
      </c>
      <c r="AA20" s="63"/>
    </row>
    <row r="21" spans="2:27" s="1" customFormat="1" ht="18" hidden="1" customHeight="1" outlineLevel="1" x14ac:dyDescent="0.25">
      <c r="B21" s="61"/>
      <c r="C21" s="159" t="str">
        <f>IF(OR(D21="Non-recuring costs",D21="Recuring costs"),"#  ",IF(LEN(D21)&gt;0,MAX($C$13:C20)+1,""))</f>
        <v/>
      </c>
      <c r="D21" s="135"/>
      <c r="E21" s="155"/>
      <c r="F21" s="158"/>
      <c r="G21" s="156" t="str">
        <f t="shared" ref="G21:Y21" si="8">IF(ISNUMBER($F21),F21+F21*$E21,"")</f>
        <v/>
      </c>
      <c r="H21" s="156" t="str">
        <f t="shared" si="8"/>
        <v/>
      </c>
      <c r="I21" s="156" t="str">
        <f t="shared" si="8"/>
        <v/>
      </c>
      <c r="J21" s="156" t="str">
        <f t="shared" si="8"/>
        <v/>
      </c>
      <c r="K21" s="156" t="str">
        <f t="shared" si="8"/>
        <v/>
      </c>
      <c r="L21" s="156" t="str">
        <f t="shared" si="8"/>
        <v/>
      </c>
      <c r="M21" s="156" t="str">
        <f t="shared" si="8"/>
        <v/>
      </c>
      <c r="N21" s="156" t="str">
        <f t="shared" si="8"/>
        <v/>
      </c>
      <c r="O21" s="156" t="str">
        <f t="shared" si="8"/>
        <v/>
      </c>
      <c r="P21" s="156" t="str">
        <f t="shared" si="8"/>
        <v/>
      </c>
      <c r="Q21" s="156" t="str">
        <f t="shared" si="8"/>
        <v/>
      </c>
      <c r="R21" s="156" t="str">
        <f t="shared" si="8"/>
        <v/>
      </c>
      <c r="S21" s="156" t="str">
        <f t="shared" si="8"/>
        <v/>
      </c>
      <c r="T21" s="156" t="str">
        <f t="shared" si="8"/>
        <v/>
      </c>
      <c r="U21" s="156" t="str">
        <f t="shared" si="8"/>
        <v/>
      </c>
      <c r="V21" s="156" t="str">
        <f t="shared" si="8"/>
        <v/>
      </c>
      <c r="W21" s="156" t="str">
        <f t="shared" si="8"/>
        <v/>
      </c>
      <c r="X21" s="156" t="str">
        <f t="shared" si="8"/>
        <v/>
      </c>
      <c r="Y21" s="156" t="str">
        <f t="shared" si="8"/>
        <v/>
      </c>
      <c r="Z21" s="157" t="str">
        <f t="shared" si="3"/>
        <v/>
      </c>
      <c r="AA21" s="63"/>
    </row>
    <row r="22" spans="2:27" s="1" customFormat="1" ht="18" hidden="1" customHeight="1" outlineLevel="1" x14ac:dyDescent="0.25">
      <c r="B22" s="61"/>
      <c r="C22" s="159" t="str">
        <f>IF(OR(D22="Non-recuring costs",D22="Recuring costs"),"#  ",IF(LEN(D22)&gt;0,MAX($C$13:C21)+1,""))</f>
        <v/>
      </c>
      <c r="D22" s="135"/>
      <c r="E22" s="155"/>
      <c r="F22" s="158"/>
      <c r="G22" s="156" t="str">
        <f t="shared" ref="G22:Y22" si="9">IF(ISNUMBER($F22),F22+F22*$E22,"")</f>
        <v/>
      </c>
      <c r="H22" s="156" t="str">
        <f t="shared" si="9"/>
        <v/>
      </c>
      <c r="I22" s="156" t="str">
        <f t="shared" si="9"/>
        <v/>
      </c>
      <c r="J22" s="156" t="str">
        <f t="shared" si="9"/>
        <v/>
      </c>
      <c r="K22" s="156" t="str">
        <f t="shared" si="9"/>
        <v/>
      </c>
      <c r="L22" s="156" t="str">
        <f t="shared" si="9"/>
        <v/>
      </c>
      <c r="M22" s="156" t="str">
        <f t="shared" si="9"/>
        <v/>
      </c>
      <c r="N22" s="156" t="str">
        <f t="shared" si="9"/>
        <v/>
      </c>
      <c r="O22" s="156" t="str">
        <f t="shared" si="9"/>
        <v/>
      </c>
      <c r="P22" s="156" t="str">
        <f t="shared" si="9"/>
        <v/>
      </c>
      <c r="Q22" s="156" t="str">
        <f t="shared" si="9"/>
        <v/>
      </c>
      <c r="R22" s="156" t="str">
        <f t="shared" si="9"/>
        <v/>
      </c>
      <c r="S22" s="156" t="str">
        <f t="shared" si="9"/>
        <v/>
      </c>
      <c r="T22" s="156" t="str">
        <f t="shared" si="9"/>
        <v/>
      </c>
      <c r="U22" s="156" t="str">
        <f t="shared" si="9"/>
        <v/>
      </c>
      <c r="V22" s="156" t="str">
        <f t="shared" si="9"/>
        <v/>
      </c>
      <c r="W22" s="156" t="str">
        <f t="shared" si="9"/>
        <v/>
      </c>
      <c r="X22" s="156" t="str">
        <f t="shared" si="9"/>
        <v/>
      </c>
      <c r="Y22" s="156" t="str">
        <f t="shared" si="9"/>
        <v/>
      </c>
      <c r="Z22" s="157" t="str">
        <f t="shared" si="3"/>
        <v/>
      </c>
      <c r="AA22" s="63"/>
    </row>
    <row r="23" spans="2:27" s="1" customFormat="1" ht="18" hidden="1" customHeight="1" outlineLevel="1" x14ac:dyDescent="0.25">
      <c r="B23" s="61"/>
      <c r="C23" s="159" t="str">
        <f>IF(OR(D23="Non-recuring costs",D23="Recuring costs"),"#  ",IF(LEN(D23)&gt;0,MAX($C$13:C22)+1,""))</f>
        <v/>
      </c>
      <c r="D23" s="135"/>
      <c r="E23" s="155"/>
      <c r="F23" s="158"/>
      <c r="G23" s="156" t="str">
        <f t="shared" ref="G23:Y23" si="10">IF(ISNUMBER($F23),F23+F23*$E23,"")</f>
        <v/>
      </c>
      <c r="H23" s="156" t="str">
        <f t="shared" si="10"/>
        <v/>
      </c>
      <c r="I23" s="156" t="str">
        <f t="shared" si="10"/>
        <v/>
      </c>
      <c r="J23" s="156" t="str">
        <f t="shared" si="10"/>
        <v/>
      </c>
      <c r="K23" s="156" t="str">
        <f t="shared" si="10"/>
        <v/>
      </c>
      <c r="L23" s="156" t="str">
        <f t="shared" si="10"/>
        <v/>
      </c>
      <c r="M23" s="156" t="str">
        <f t="shared" si="10"/>
        <v/>
      </c>
      <c r="N23" s="156" t="str">
        <f t="shared" si="10"/>
        <v/>
      </c>
      <c r="O23" s="156" t="str">
        <f t="shared" si="10"/>
        <v/>
      </c>
      <c r="P23" s="156" t="str">
        <f t="shared" si="10"/>
        <v/>
      </c>
      <c r="Q23" s="156" t="str">
        <f t="shared" si="10"/>
        <v/>
      </c>
      <c r="R23" s="156" t="str">
        <f t="shared" si="10"/>
        <v/>
      </c>
      <c r="S23" s="156" t="str">
        <f t="shared" si="10"/>
        <v/>
      </c>
      <c r="T23" s="156" t="str">
        <f t="shared" si="10"/>
        <v/>
      </c>
      <c r="U23" s="156" t="str">
        <f t="shared" si="10"/>
        <v/>
      </c>
      <c r="V23" s="156" t="str">
        <f t="shared" si="10"/>
        <v/>
      </c>
      <c r="W23" s="156" t="str">
        <f t="shared" si="10"/>
        <v/>
      </c>
      <c r="X23" s="156" t="str">
        <f t="shared" si="10"/>
        <v/>
      </c>
      <c r="Y23" s="156" t="str">
        <f t="shared" si="10"/>
        <v/>
      </c>
      <c r="Z23" s="157" t="str">
        <f t="shared" si="3"/>
        <v/>
      </c>
      <c r="AA23" s="63"/>
    </row>
    <row r="24" spans="2:27" s="1" customFormat="1" ht="18" hidden="1" customHeight="1" outlineLevel="1" x14ac:dyDescent="0.25">
      <c r="B24" s="61"/>
      <c r="C24" s="159" t="str">
        <f>IF(OR(D24="Non-recuring costs",D24="Recuring costs"),"#  ",IF(LEN(D24)&gt;0,MAX($C$13:C23)+1,""))</f>
        <v/>
      </c>
      <c r="D24" s="135"/>
      <c r="E24" s="155"/>
      <c r="F24" s="158"/>
      <c r="G24" s="156" t="str">
        <f t="shared" ref="G24:Y24" si="11">IF(ISNUMBER($F24),F24+F24*$E24,"")</f>
        <v/>
      </c>
      <c r="H24" s="156" t="str">
        <f t="shared" si="11"/>
        <v/>
      </c>
      <c r="I24" s="156" t="str">
        <f t="shared" si="11"/>
        <v/>
      </c>
      <c r="J24" s="156" t="str">
        <f t="shared" si="11"/>
        <v/>
      </c>
      <c r="K24" s="156" t="str">
        <f t="shared" si="11"/>
        <v/>
      </c>
      <c r="L24" s="156" t="str">
        <f t="shared" si="11"/>
        <v/>
      </c>
      <c r="M24" s="156" t="str">
        <f t="shared" si="11"/>
        <v/>
      </c>
      <c r="N24" s="156" t="str">
        <f t="shared" si="11"/>
        <v/>
      </c>
      <c r="O24" s="156" t="str">
        <f t="shared" si="11"/>
        <v/>
      </c>
      <c r="P24" s="156" t="str">
        <f t="shared" si="11"/>
        <v/>
      </c>
      <c r="Q24" s="156" t="str">
        <f t="shared" si="11"/>
        <v/>
      </c>
      <c r="R24" s="156" t="str">
        <f t="shared" si="11"/>
        <v/>
      </c>
      <c r="S24" s="156" t="str">
        <f t="shared" si="11"/>
        <v/>
      </c>
      <c r="T24" s="156" t="str">
        <f t="shared" si="11"/>
        <v/>
      </c>
      <c r="U24" s="156" t="str">
        <f t="shared" si="11"/>
        <v/>
      </c>
      <c r="V24" s="156" t="str">
        <f t="shared" si="11"/>
        <v/>
      </c>
      <c r="W24" s="156" t="str">
        <f t="shared" si="11"/>
        <v/>
      </c>
      <c r="X24" s="156" t="str">
        <f t="shared" si="11"/>
        <v/>
      </c>
      <c r="Y24" s="156" t="str">
        <f t="shared" si="11"/>
        <v/>
      </c>
      <c r="Z24" s="157" t="str">
        <f t="shared" si="3"/>
        <v/>
      </c>
      <c r="AA24" s="63"/>
    </row>
    <row r="25" spans="2:27" s="1" customFormat="1" ht="18" hidden="1" customHeight="1" outlineLevel="1" x14ac:dyDescent="0.25">
      <c r="B25" s="61"/>
      <c r="C25" s="159" t="str">
        <f>IF(OR(D25="Non-recuring costs",D25="Recuring costs"),"#  ",IF(LEN(D25)&gt;0,MAX($C$13:C24)+1,""))</f>
        <v/>
      </c>
      <c r="D25" s="135"/>
      <c r="E25" s="155"/>
      <c r="F25" s="158"/>
      <c r="G25" s="156" t="str">
        <f t="shared" ref="G25:Y25" si="12">IF(ISNUMBER($F25),F25+F25*$E25,"")</f>
        <v/>
      </c>
      <c r="H25" s="156" t="str">
        <f t="shared" si="12"/>
        <v/>
      </c>
      <c r="I25" s="156" t="str">
        <f t="shared" si="12"/>
        <v/>
      </c>
      <c r="J25" s="156" t="str">
        <f t="shared" si="12"/>
        <v/>
      </c>
      <c r="K25" s="156" t="str">
        <f t="shared" si="12"/>
        <v/>
      </c>
      <c r="L25" s="156" t="str">
        <f t="shared" si="12"/>
        <v/>
      </c>
      <c r="M25" s="156" t="str">
        <f t="shared" si="12"/>
        <v/>
      </c>
      <c r="N25" s="156" t="str">
        <f t="shared" si="12"/>
        <v/>
      </c>
      <c r="O25" s="156" t="str">
        <f t="shared" si="12"/>
        <v/>
      </c>
      <c r="P25" s="156" t="str">
        <f t="shared" si="12"/>
        <v/>
      </c>
      <c r="Q25" s="156" t="str">
        <f t="shared" si="12"/>
        <v/>
      </c>
      <c r="R25" s="156" t="str">
        <f t="shared" si="12"/>
        <v/>
      </c>
      <c r="S25" s="156" t="str">
        <f t="shared" si="12"/>
        <v/>
      </c>
      <c r="T25" s="156" t="str">
        <f t="shared" si="12"/>
        <v/>
      </c>
      <c r="U25" s="156" t="str">
        <f t="shared" si="12"/>
        <v/>
      </c>
      <c r="V25" s="156" t="str">
        <f t="shared" si="12"/>
        <v/>
      </c>
      <c r="W25" s="156" t="str">
        <f t="shared" si="12"/>
        <v/>
      </c>
      <c r="X25" s="156" t="str">
        <f t="shared" si="12"/>
        <v/>
      </c>
      <c r="Y25" s="156" t="str">
        <f t="shared" si="12"/>
        <v/>
      </c>
      <c r="Z25" s="157" t="str">
        <f t="shared" si="3"/>
        <v/>
      </c>
      <c r="AA25" s="63"/>
    </row>
    <row r="26" spans="2:27" s="1" customFormat="1" ht="18" hidden="1" customHeight="1" outlineLevel="1" x14ac:dyDescent="0.25">
      <c r="B26" s="61"/>
      <c r="C26" s="159" t="str">
        <f>IF(OR(D26="Non-recuring costs",D26="Recuring costs"),"#  ",IF(LEN(D26)&gt;0,MAX($C$13:C25)+1,""))</f>
        <v/>
      </c>
      <c r="D26" s="135"/>
      <c r="E26" s="155"/>
      <c r="F26" s="158"/>
      <c r="G26" s="156" t="str">
        <f t="shared" ref="G26:Y26" si="13">IF(ISNUMBER($F26),F26+F26*$E26,"")</f>
        <v/>
      </c>
      <c r="H26" s="156" t="str">
        <f t="shared" si="13"/>
        <v/>
      </c>
      <c r="I26" s="156" t="str">
        <f t="shared" si="13"/>
        <v/>
      </c>
      <c r="J26" s="156" t="str">
        <f t="shared" si="13"/>
        <v/>
      </c>
      <c r="K26" s="156" t="str">
        <f t="shared" si="13"/>
        <v/>
      </c>
      <c r="L26" s="156" t="str">
        <f t="shared" si="13"/>
        <v/>
      </c>
      <c r="M26" s="156" t="str">
        <f t="shared" si="13"/>
        <v/>
      </c>
      <c r="N26" s="156" t="str">
        <f t="shared" si="13"/>
        <v/>
      </c>
      <c r="O26" s="156" t="str">
        <f t="shared" si="13"/>
        <v/>
      </c>
      <c r="P26" s="156" t="str">
        <f t="shared" si="13"/>
        <v/>
      </c>
      <c r="Q26" s="156" t="str">
        <f t="shared" si="13"/>
        <v/>
      </c>
      <c r="R26" s="156" t="str">
        <f t="shared" si="13"/>
        <v/>
      </c>
      <c r="S26" s="156" t="str">
        <f t="shared" si="13"/>
        <v/>
      </c>
      <c r="T26" s="156" t="str">
        <f t="shared" si="13"/>
        <v/>
      </c>
      <c r="U26" s="156" t="str">
        <f t="shared" si="13"/>
        <v/>
      </c>
      <c r="V26" s="156" t="str">
        <f t="shared" si="13"/>
        <v/>
      </c>
      <c r="W26" s="156" t="str">
        <f t="shared" si="13"/>
        <v/>
      </c>
      <c r="X26" s="156" t="str">
        <f t="shared" si="13"/>
        <v/>
      </c>
      <c r="Y26" s="156" t="str">
        <f t="shared" si="13"/>
        <v/>
      </c>
      <c r="Z26" s="157" t="str">
        <f t="shared" si="3"/>
        <v/>
      </c>
      <c r="AA26" s="63"/>
    </row>
    <row r="27" spans="2:27" s="1" customFormat="1" ht="18" hidden="1" customHeight="1" outlineLevel="1" x14ac:dyDescent="0.25">
      <c r="B27" s="61"/>
      <c r="C27" s="159" t="str">
        <f>IF(OR(D27="Non-recuring costs",D27="Recuring costs"),"#  ",IF(LEN(D27)&gt;0,MAX($C$13:C26)+1,""))</f>
        <v/>
      </c>
      <c r="D27" s="135"/>
      <c r="E27" s="155"/>
      <c r="F27" s="158"/>
      <c r="G27" s="156" t="str">
        <f t="shared" ref="G27:Y27" si="14">IF(ISNUMBER($F27),F27+F27*$E27,"")</f>
        <v/>
      </c>
      <c r="H27" s="156" t="str">
        <f t="shared" si="14"/>
        <v/>
      </c>
      <c r="I27" s="156" t="str">
        <f t="shared" si="14"/>
        <v/>
      </c>
      <c r="J27" s="156" t="str">
        <f t="shared" si="14"/>
        <v/>
      </c>
      <c r="K27" s="156" t="str">
        <f t="shared" si="14"/>
        <v/>
      </c>
      <c r="L27" s="156" t="str">
        <f t="shared" si="14"/>
        <v/>
      </c>
      <c r="M27" s="156" t="str">
        <f t="shared" si="14"/>
        <v/>
      </c>
      <c r="N27" s="156" t="str">
        <f t="shared" si="14"/>
        <v/>
      </c>
      <c r="O27" s="156" t="str">
        <f t="shared" si="14"/>
        <v/>
      </c>
      <c r="P27" s="156" t="str">
        <f t="shared" si="14"/>
        <v/>
      </c>
      <c r="Q27" s="156" t="str">
        <f t="shared" si="14"/>
        <v/>
      </c>
      <c r="R27" s="156" t="str">
        <f t="shared" si="14"/>
        <v/>
      </c>
      <c r="S27" s="156" t="str">
        <f t="shared" si="14"/>
        <v/>
      </c>
      <c r="T27" s="156" t="str">
        <f t="shared" si="14"/>
        <v/>
      </c>
      <c r="U27" s="156" t="str">
        <f t="shared" si="14"/>
        <v/>
      </c>
      <c r="V27" s="156" t="str">
        <f t="shared" si="14"/>
        <v/>
      </c>
      <c r="W27" s="156" t="str">
        <f t="shared" si="14"/>
        <v/>
      </c>
      <c r="X27" s="156" t="str">
        <f t="shared" si="14"/>
        <v/>
      </c>
      <c r="Y27" s="156" t="str">
        <f t="shared" si="14"/>
        <v/>
      </c>
      <c r="Z27" s="157" t="str">
        <f t="shared" si="3"/>
        <v/>
      </c>
      <c r="AA27" s="63"/>
    </row>
    <row r="28" spans="2:27" s="1" customFormat="1" ht="18" hidden="1" customHeight="1" outlineLevel="1" x14ac:dyDescent="0.25">
      <c r="B28" s="61"/>
      <c r="C28" s="159" t="str">
        <f>IF(OR(D28="Non-recuring costs",D28="Recuring costs"),"#  ",IF(LEN(D28)&gt;0,MAX($C$13:C27)+1,""))</f>
        <v/>
      </c>
      <c r="D28" s="135"/>
      <c r="E28" s="155"/>
      <c r="F28" s="158"/>
      <c r="G28" s="156" t="str">
        <f t="shared" ref="G28:Y28" si="15">IF(ISNUMBER($F28),F28+F28*$E28,"")</f>
        <v/>
      </c>
      <c r="H28" s="156" t="str">
        <f t="shared" si="15"/>
        <v/>
      </c>
      <c r="I28" s="156" t="str">
        <f t="shared" si="15"/>
        <v/>
      </c>
      <c r="J28" s="156" t="str">
        <f t="shared" si="15"/>
        <v/>
      </c>
      <c r="K28" s="156" t="str">
        <f t="shared" si="15"/>
        <v/>
      </c>
      <c r="L28" s="156" t="str">
        <f t="shared" si="15"/>
        <v/>
      </c>
      <c r="M28" s="156" t="str">
        <f t="shared" si="15"/>
        <v/>
      </c>
      <c r="N28" s="156" t="str">
        <f t="shared" si="15"/>
        <v/>
      </c>
      <c r="O28" s="156" t="str">
        <f t="shared" si="15"/>
        <v/>
      </c>
      <c r="P28" s="156" t="str">
        <f t="shared" si="15"/>
        <v/>
      </c>
      <c r="Q28" s="156" t="str">
        <f t="shared" si="15"/>
        <v/>
      </c>
      <c r="R28" s="156" t="str">
        <f t="shared" si="15"/>
        <v/>
      </c>
      <c r="S28" s="156" t="str">
        <f t="shared" si="15"/>
        <v/>
      </c>
      <c r="T28" s="156" t="str">
        <f t="shared" si="15"/>
        <v/>
      </c>
      <c r="U28" s="156" t="str">
        <f t="shared" si="15"/>
        <v/>
      </c>
      <c r="V28" s="156" t="str">
        <f t="shared" si="15"/>
        <v/>
      </c>
      <c r="W28" s="156" t="str">
        <f t="shared" si="15"/>
        <v/>
      </c>
      <c r="X28" s="156" t="str">
        <f t="shared" si="15"/>
        <v/>
      </c>
      <c r="Y28" s="156" t="str">
        <f t="shared" si="15"/>
        <v/>
      </c>
      <c r="Z28" s="157" t="str">
        <f t="shared" si="3"/>
        <v/>
      </c>
      <c r="AA28" s="63"/>
    </row>
    <row r="29" spans="2:27" s="1" customFormat="1" ht="18" hidden="1" customHeight="1" outlineLevel="1" x14ac:dyDescent="0.25">
      <c r="B29" s="61"/>
      <c r="C29" s="159" t="str">
        <f>IF(OR(D29="Non-recuring costs",D29="Recuring costs"),"#  ",IF(LEN(D29)&gt;0,MAX($C$13:C28)+1,""))</f>
        <v/>
      </c>
      <c r="D29" s="135"/>
      <c r="E29" s="155"/>
      <c r="F29" s="158"/>
      <c r="G29" s="156" t="str">
        <f t="shared" ref="G29:Y29" si="16">IF(ISNUMBER($F29),F29+F29*$E29,"")</f>
        <v/>
      </c>
      <c r="H29" s="156" t="str">
        <f t="shared" si="16"/>
        <v/>
      </c>
      <c r="I29" s="156" t="str">
        <f t="shared" si="16"/>
        <v/>
      </c>
      <c r="J29" s="156" t="str">
        <f t="shared" si="16"/>
        <v/>
      </c>
      <c r="K29" s="156" t="str">
        <f t="shared" si="16"/>
        <v/>
      </c>
      <c r="L29" s="156" t="str">
        <f t="shared" si="16"/>
        <v/>
      </c>
      <c r="M29" s="156" t="str">
        <f t="shared" si="16"/>
        <v/>
      </c>
      <c r="N29" s="156" t="str">
        <f t="shared" si="16"/>
        <v/>
      </c>
      <c r="O29" s="156" t="str">
        <f t="shared" si="16"/>
        <v/>
      </c>
      <c r="P29" s="156" t="str">
        <f t="shared" si="16"/>
        <v/>
      </c>
      <c r="Q29" s="156" t="str">
        <f t="shared" si="16"/>
        <v/>
      </c>
      <c r="R29" s="156" t="str">
        <f t="shared" si="16"/>
        <v/>
      </c>
      <c r="S29" s="156" t="str">
        <f t="shared" si="16"/>
        <v/>
      </c>
      <c r="T29" s="156" t="str">
        <f t="shared" si="16"/>
        <v/>
      </c>
      <c r="U29" s="156" t="str">
        <f t="shared" si="16"/>
        <v/>
      </c>
      <c r="V29" s="156" t="str">
        <f t="shared" si="16"/>
        <v/>
      </c>
      <c r="W29" s="156" t="str">
        <f t="shared" si="16"/>
        <v/>
      </c>
      <c r="X29" s="156" t="str">
        <f t="shared" si="16"/>
        <v/>
      </c>
      <c r="Y29" s="156" t="str">
        <f t="shared" si="16"/>
        <v/>
      </c>
      <c r="Z29" s="157" t="str">
        <f t="shared" si="3"/>
        <v/>
      </c>
      <c r="AA29" s="63"/>
    </row>
    <row r="30" spans="2:27" s="1" customFormat="1" ht="18" hidden="1" customHeight="1" outlineLevel="1" x14ac:dyDescent="0.25">
      <c r="B30" s="61"/>
      <c r="C30" s="159" t="str">
        <f>IF(OR(D30="Non-recuring costs",D30="Recuring costs"),"#  ",IF(LEN(D30)&gt;0,MAX($C$13:C29)+1,""))</f>
        <v/>
      </c>
      <c r="D30" s="135"/>
      <c r="E30" s="155"/>
      <c r="F30" s="158"/>
      <c r="G30" s="156" t="str">
        <f t="shared" ref="G30:Y30" si="17">IF(ISNUMBER($F30),F30+F30*$E30,"")</f>
        <v/>
      </c>
      <c r="H30" s="156" t="str">
        <f t="shared" si="17"/>
        <v/>
      </c>
      <c r="I30" s="156" t="str">
        <f t="shared" si="17"/>
        <v/>
      </c>
      <c r="J30" s="156" t="str">
        <f t="shared" si="17"/>
        <v/>
      </c>
      <c r="K30" s="156" t="str">
        <f t="shared" si="17"/>
        <v/>
      </c>
      <c r="L30" s="156" t="str">
        <f t="shared" si="17"/>
        <v/>
      </c>
      <c r="M30" s="156" t="str">
        <f t="shared" si="17"/>
        <v/>
      </c>
      <c r="N30" s="156" t="str">
        <f t="shared" si="17"/>
        <v/>
      </c>
      <c r="O30" s="156" t="str">
        <f t="shared" si="17"/>
        <v/>
      </c>
      <c r="P30" s="156" t="str">
        <f t="shared" si="17"/>
        <v/>
      </c>
      <c r="Q30" s="156" t="str">
        <f t="shared" si="17"/>
        <v/>
      </c>
      <c r="R30" s="156" t="str">
        <f t="shared" si="17"/>
        <v/>
      </c>
      <c r="S30" s="156" t="str">
        <f t="shared" si="17"/>
        <v/>
      </c>
      <c r="T30" s="156" t="str">
        <f t="shared" si="17"/>
        <v/>
      </c>
      <c r="U30" s="156" t="str">
        <f t="shared" si="17"/>
        <v/>
      </c>
      <c r="V30" s="156" t="str">
        <f t="shared" si="17"/>
        <v/>
      </c>
      <c r="W30" s="156" t="str">
        <f t="shared" si="17"/>
        <v/>
      </c>
      <c r="X30" s="156" t="str">
        <f t="shared" si="17"/>
        <v/>
      </c>
      <c r="Y30" s="156" t="str">
        <f t="shared" si="17"/>
        <v/>
      </c>
      <c r="Z30" s="157" t="str">
        <f t="shared" si="3"/>
        <v/>
      </c>
      <c r="AA30" s="63"/>
    </row>
    <row r="31" spans="2:27" s="1" customFormat="1" ht="18" customHeight="1" collapsed="1" x14ac:dyDescent="0.25">
      <c r="B31" s="61"/>
      <c r="C31" s="136" t="str">
        <f>IF(OR(D31="Non-recuring costs",D31="Recuring costs"),"#  ",IF(LEN(D31)&gt;0,MAX($C$13:C30)+1,""))</f>
        <v xml:space="preserve">#  </v>
      </c>
      <c r="D31" s="137" t="s">
        <v>134</v>
      </c>
      <c r="E31" s="154" t="s">
        <v>62</v>
      </c>
      <c r="F31" s="154" t="s">
        <v>34</v>
      </c>
      <c r="G31" s="154" t="s">
        <v>35</v>
      </c>
      <c r="H31" s="154" t="s">
        <v>36</v>
      </c>
      <c r="I31" s="154" t="s">
        <v>37</v>
      </c>
      <c r="J31" s="154" t="s">
        <v>38</v>
      </c>
      <c r="K31" s="154" t="s">
        <v>39</v>
      </c>
      <c r="L31" s="154" t="s">
        <v>40</v>
      </c>
      <c r="M31" s="154" t="s">
        <v>41</v>
      </c>
      <c r="N31" s="154" t="s">
        <v>42</v>
      </c>
      <c r="O31" s="154" t="s">
        <v>43</v>
      </c>
      <c r="P31" s="154" t="s">
        <v>44</v>
      </c>
      <c r="Q31" s="154" t="s">
        <v>45</v>
      </c>
      <c r="R31" s="154" t="s">
        <v>46</v>
      </c>
      <c r="S31" s="154" t="s">
        <v>47</v>
      </c>
      <c r="T31" s="154" t="s">
        <v>48</v>
      </c>
      <c r="U31" s="154" t="s">
        <v>49</v>
      </c>
      <c r="V31" s="154" t="s">
        <v>50</v>
      </c>
      <c r="W31" s="154" t="s">
        <v>51</v>
      </c>
      <c r="X31" s="154" t="s">
        <v>52</v>
      </c>
      <c r="Y31" s="154" t="s">
        <v>53</v>
      </c>
      <c r="Z31" s="173" t="str">
        <f t="shared" si="3"/>
        <v/>
      </c>
      <c r="AA31" s="63"/>
    </row>
    <row r="32" spans="2:27" s="1" customFormat="1" ht="18" customHeight="1" x14ac:dyDescent="0.25">
      <c r="B32" s="61"/>
      <c r="C32" s="159">
        <f>IF(OR(D32="Non-recuring costs",D32="Recuring costs"),"#  ",IF(LEN(D32)&gt;0,MAX($C$13:C31)+1,""))</f>
        <v>5</v>
      </c>
      <c r="D32" s="135" t="s">
        <v>10</v>
      </c>
      <c r="E32" s="122">
        <v>110000</v>
      </c>
      <c r="F32" s="158"/>
      <c r="G32" s="122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7">
        <f t="shared" si="3"/>
        <v>110000</v>
      </c>
      <c r="AA32" s="63"/>
    </row>
    <row r="33" spans="2:27" s="1" customFormat="1" ht="18" customHeight="1" x14ac:dyDescent="0.25">
      <c r="B33" s="61"/>
      <c r="C33" s="159">
        <f>IF(OR(D33="Non-recuring costs",D33="Recuring costs"),"#  ",IF(LEN(D33)&gt;0,MAX($C$13:C32)+1,""))</f>
        <v>6</v>
      </c>
      <c r="D33" s="135" t="s">
        <v>102</v>
      </c>
      <c r="E33" s="122">
        <v>10000</v>
      </c>
      <c r="F33" s="158"/>
      <c r="G33" s="122"/>
      <c r="H33" s="158"/>
      <c r="I33" s="158"/>
      <c r="J33" s="158"/>
      <c r="K33" s="158"/>
      <c r="L33" s="158"/>
      <c r="M33" s="158"/>
      <c r="N33" s="158"/>
      <c r="O33" s="158"/>
      <c r="P33" s="158"/>
      <c r="Q33" s="158"/>
      <c r="R33" s="158"/>
      <c r="S33" s="158"/>
      <c r="T33" s="158"/>
      <c r="U33" s="158"/>
      <c r="V33" s="158"/>
      <c r="W33" s="158"/>
      <c r="X33" s="158"/>
      <c r="Y33" s="158"/>
      <c r="Z33" s="157">
        <f t="shared" si="3"/>
        <v>10000</v>
      </c>
      <c r="AA33" s="63"/>
    </row>
    <row r="34" spans="2:27" s="1" customFormat="1" ht="18" customHeight="1" x14ac:dyDescent="0.25">
      <c r="B34" s="61"/>
      <c r="C34" s="159">
        <f>IF(OR(D34="Non-recuring costs",D34="Recuring costs"),"#  ",IF(LEN(D34)&gt;0,MAX($C$13:C33)+1,""))</f>
        <v>7</v>
      </c>
      <c r="D34" s="135" t="s">
        <v>13</v>
      </c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7">
        <f t="shared" si="3"/>
        <v>0</v>
      </c>
      <c r="AA34" s="63"/>
    </row>
    <row r="35" spans="2:27" s="1" customFormat="1" ht="18" customHeight="1" x14ac:dyDescent="0.25">
      <c r="B35" s="61"/>
      <c r="C35" s="159" t="str">
        <f>IF(OR(D35="Non-recuring costs",D35="Recuring costs"),"#  ",IF(LEN(D35)&gt;0,MAX($C$13:C34)+1,""))</f>
        <v/>
      </c>
      <c r="D35" s="135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  <c r="P35" s="158"/>
      <c r="Q35" s="158"/>
      <c r="R35" s="158"/>
      <c r="S35" s="158"/>
      <c r="T35" s="158"/>
      <c r="U35" s="158"/>
      <c r="V35" s="158"/>
      <c r="W35" s="158"/>
      <c r="X35" s="158"/>
      <c r="Y35" s="158"/>
      <c r="Z35" s="157" t="str">
        <f t="shared" si="3"/>
        <v/>
      </c>
      <c r="AA35" s="63"/>
    </row>
    <row r="36" spans="2:27" s="1" customFormat="1" ht="18" customHeight="1" x14ac:dyDescent="0.25">
      <c r="B36" s="61"/>
      <c r="C36" s="159" t="str">
        <f>IF(OR(D36="Non-recuring costs",D36="Recuring costs"),"#  ",IF(LEN(D36)&gt;0,MAX($C$13:C35)+1,""))</f>
        <v/>
      </c>
      <c r="D36" s="135"/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8"/>
      <c r="Y36" s="158"/>
      <c r="Z36" s="157" t="str">
        <f t="shared" si="3"/>
        <v/>
      </c>
      <c r="AA36" s="63"/>
    </row>
    <row r="37" spans="2:27" s="1" customFormat="1" ht="18" customHeight="1" x14ac:dyDescent="0.25">
      <c r="B37" s="61"/>
      <c r="C37" s="159" t="str">
        <f>IF(OR(D37="Non-recuring costs",D37="Recuring costs"),"#  ",IF(LEN(D37)&gt;0,MAX($C$13:C36)+1,""))</f>
        <v/>
      </c>
      <c r="D37" s="135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7" t="str">
        <f t="shared" si="3"/>
        <v/>
      </c>
      <c r="AA37" s="63"/>
    </row>
    <row r="38" spans="2:27" s="1" customFormat="1" ht="18" hidden="1" customHeight="1" outlineLevel="1" x14ac:dyDescent="0.25">
      <c r="B38" s="61"/>
      <c r="C38" s="159" t="str">
        <f>IF(OR(D38="Non-recuring costs",D38="Recuring costs"),"#  ",IF(LEN(D38)&gt;0,MAX($C$13:C37)+1,""))</f>
        <v/>
      </c>
      <c r="D38" s="135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58"/>
      <c r="U38" s="158"/>
      <c r="V38" s="158"/>
      <c r="W38" s="158"/>
      <c r="X38" s="158"/>
      <c r="Y38" s="158"/>
      <c r="Z38" s="157" t="str">
        <f t="shared" si="3"/>
        <v/>
      </c>
      <c r="AA38" s="63"/>
    </row>
    <row r="39" spans="2:27" s="1" customFormat="1" ht="18" hidden="1" customHeight="1" outlineLevel="1" x14ac:dyDescent="0.25">
      <c r="B39" s="61"/>
      <c r="C39" s="159" t="str">
        <f>IF(OR(D39="Non-recuring costs",D39="Recuring costs"),"#  ",IF(LEN(D39)&gt;0,MAX($C$13:C38)+1,""))</f>
        <v/>
      </c>
      <c r="D39" s="135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7" t="str">
        <f t="shared" si="3"/>
        <v/>
      </c>
      <c r="AA39" s="63"/>
    </row>
    <row r="40" spans="2:27" s="1" customFormat="1" ht="18" hidden="1" customHeight="1" outlineLevel="1" x14ac:dyDescent="0.25">
      <c r="B40" s="61"/>
      <c r="C40" s="159" t="str">
        <f>IF(OR(D40="Non-recuring costs",D40="Recuring costs"),"#  ",IF(LEN(D40)&gt;0,MAX($C$13:C39)+1,""))</f>
        <v/>
      </c>
      <c r="D40" s="135"/>
      <c r="E40" s="158"/>
      <c r="F40" s="158"/>
      <c r="G40" s="158"/>
      <c r="H40" s="158"/>
      <c r="I40" s="158"/>
      <c r="J40" s="158"/>
      <c r="K40" s="158"/>
      <c r="L40" s="158"/>
      <c r="M40" s="158"/>
      <c r="N40" s="158"/>
      <c r="O40" s="158"/>
      <c r="P40" s="158"/>
      <c r="Q40" s="158"/>
      <c r="R40" s="158"/>
      <c r="S40" s="158"/>
      <c r="T40" s="158"/>
      <c r="U40" s="158"/>
      <c r="V40" s="158"/>
      <c r="W40" s="158"/>
      <c r="X40" s="158"/>
      <c r="Y40" s="158"/>
      <c r="Z40" s="157" t="str">
        <f t="shared" si="3"/>
        <v/>
      </c>
      <c r="AA40" s="63"/>
    </row>
    <row r="41" spans="2:27" s="1" customFormat="1" ht="18" hidden="1" customHeight="1" outlineLevel="1" x14ac:dyDescent="0.25">
      <c r="B41" s="61"/>
      <c r="C41" s="159" t="str">
        <f>IF(OR(D41="Non-recuring costs",D41="Recuring costs"),"#  ",IF(LEN(D41)&gt;0,MAX($C$13:C40)+1,""))</f>
        <v/>
      </c>
      <c r="D41" s="135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7" t="str">
        <f t="shared" si="3"/>
        <v/>
      </c>
      <c r="AA41" s="63"/>
    </row>
    <row r="42" spans="2:27" s="1" customFormat="1" ht="18" hidden="1" customHeight="1" outlineLevel="1" x14ac:dyDescent="0.25">
      <c r="B42" s="61"/>
      <c r="C42" s="159" t="str">
        <f>IF(OR(D42="Non-recuring costs",D42="Recuring costs"),"#  ",IF(LEN(D42)&gt;0,MAX($C$13:C41)+1,""))</f>
        <v/>
      </c>
      <c r="D42" s="135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7" t="str">
        <f t="shared" si="3"/>
        <v/>
      </c>
      <c r="AA42" s="63"/>
    </row>
    <row r="43" spans="2:27" s="1" customFormat="1" ht="18" hidden="1" customHeight="1" outlineLevel="1" x14ac:dyDescent="0.25">
      <c r="B43" s="61"/>
      <c r="C43" s="159" t="str">
        <f>IF(OR(D43="Non-recuring costs",D43="Recuring costs"),"#  ",IF(LEN(D43)&gt;0,MAX($C$13:C42)+1,""))</f>
        <v/>
      </c>
      <c r="D43" s="135"/>
      <c r="E43" s="158"/>
      <c r="F43" s="158"/>
      <c r="G43" s="158"/>
      <c r="H43" s="158"/>
      <c r="I43" s="158"/>
      <c r="J43" s="158"/>
      <c r="K43" s="158"/>
      <c r="L43" s="158"/>
      <c r="M43" s="158"/>
      <c r="N43" s="158"/>
      <c r="O43" s="158"/>
      <c r="P43" s="158"/>
      <c r="Q43" s="158"/>
      <c r="R43" s="158"/>
      <c r="S43" s="158"/>
      <c r="T43" s="158"/>
      <c r="U43" s="158"/>
      <c r="V43" s="158"/>
      <c r="W43" s="158"/>
      <c r="X43" s="158"/>
      <c r="Y43" s="158"/>
      <c r="Z43" s="157" t="str">
        <f t="shared" si="3"/>
        <v/>
      </c>
      <c r="AA43" s="63"/>
    </row>
    <row r="44" spans="2:27" s="1" customFormat="1" ht="18" hidden="1" customHeight="1" outlineLevel="1" x14ac:dyDescent="0.25">
      <c r="B44" s="61"/>
      <c r="C44" s="159" t="str">
        <f>IF(OR(D44="Non-recuring costs",D44="Recuring costs"),"#  ",IF(LEN(D44)&gt;0,MAX($C$13:C43)+1,""))</f>
        <v/>
      </c>
      <c r="D44" s="135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7" t="str">
        <f t="shared" si="3"/>
        <v/>
      </c>
      <c r="AA44" s="63"/>
    </row>
    <row r="45" spans="2:27" s="1" customFormat="1" ht="18" hidden="1" customHeight="1" outlineLevel="1" x14ac:dyDescent="0.25">
      <c r="B45" s="61"/>
      <c r="C45" s="159" t="str">
        <f>IF(OR(D45="Non-recuring costs",D45="Recuring costs"),"#  ",IF(LEN(D45)&gt;0,MAX($C$13:C44)+1,""))</f>
        <v/>
      </c>
      <c r="D45" s="135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7" t="str">
        <f t="shared" si="3"/>
        <v/>
      </c>
      <c r="AA45" s="63"/>
    </row>
    <row r="46" spans="2:27" s="1" customFormat="1" ht="18" hidden="1" customHeight="1" outlineLevel="1" x14ac:dyDescent="0.25">
      <c r="B46" s="61"/>
      <c r="C46" s="159" t="str">
        <f>IF(OR(D46="Non-recuring costs",D46="Recuring costs"),"#  ",IF(LEN(D46)&gt;0,MAX($C$13:C45)+1,""))</f>
        <v/>
      </c>
      <c r="D46" s="135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158"/>
      <c r="V46" s="158"/>
      <c r="W46" s="158"/>
      <c r="X46" s="158"/>
      <c r="Y46" s="158"/>
      <c r="Z46" s="157" t="str">
        <f t="shared" si="3"/>
        <v/>
      </c>
      <c r="AA46" s="63"/>
    </row>
    <row r="47" spans="2:27" s="1" customFormat="1" ht="18" hidden="1" customHeight="1" outlineLevel="1" x14ac:dyDescent="0.25">
      <c r="B47" s="61"/>
      <c r="C47" s="159" t="str">
        <f>IF(OR(D47="Non-recuring costs",D47="Recuring costs"),"#  ",IF(LEN(D47)&gt;0,MAX($C$13:C46)+1,""))</f>
        <v/>
      </c>
      <c r="D47" s="13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7" t="str">
        <f t="shared" si="3"/>
        <v/>
      </c>
      <c r="AA47" s="63"/>
    </row>
    <row r="48" spans="2:27" s="1" customFormat="1" ht="18" customHeight="1" collapsed="1" thickBot="1" x14ac:dyDescent="0.3">
      <c r="B48" s="61"/>
      <c r="C48" s="139"/>
      <c r="D48" s="140" t="s">
        <v>70</v>
      </c>
      <c r="E48" s="119">
        <f t="shared" ref="E48:Z48" si="18">SUBTOTAL(109,E14:E47)</f>
        <v>120000.07</v>
      </c>
      <c r="F48" s="119">
        <f t="shared" si="18"/>
        <v>2130</v>
      </c>
      <c r="G48" s="119">
        <f t="shared" si="18"/>
        <v>2143.6999999999998</v>
      </c>
      <c r="H48" s="119">
        <f t="shared" si="18"/>
        <v>2157.7629999999999</v>
      </c>
      <c r="I48" s="119">
        <f t="shared" si="18"/>
        <v>2172.2002699999998</v>
      </c>
      <c r="J48" s="119">
        <f t="shared" si="18"/>
        <v>2187.0234703000001</v>
      </c>
      <c r="K48" s="119">
        <f>SUBTOTAL(109,K14:K47)</f>
        <v>2202.2446659469997</v>
      </c>
      <c r="L48" s="119">
        <f t="shared" ref="L48:Y48" si="19">SUBTOTAL(109,L14:L47)</f>
        <v>2217.8763417370301</v>
      </c>
      <c r="M48" s="119">
        <f t="shared" si="19"/>
        <v>2233.9314177939586</v>
      </c>
      <c r="N48" s="119">
        <f t="shared" si="19"/>
        <v>2250.4232657476905</v>
      </c>
      <c r="O48" s="119">
        <f t="shared" si="19"/>
        <v>2267.3657255352559</v>
      </c>
      <c r="P48" s="119">
        <f t="shared" si="19"/>
        <v>2284.7731228492303</v>
      </c>
      <c r="Q48" s="119">
        <f t="shared" si="19"/>
        <v>2302.6602872588855</v>
      </c>
      <c r="R48" s="119">
        <f t="shared" si="19"/>
        <v>2321.0425710304849</v>
      </c>
      <c r="S48" s="119">
        <f t="shared" si="19"/>
        <v>2339.9358686741725</v>
      </c>
      <c r="T48" s="119">
        <f t="shared" si="19"/>
        <v>2359.3566372460127</v>
      </c>
      <c r="U48" s="119">
        <f t="shared" si="19"/>
        <v>2379.3219174348442</v>
      </c>
      <c r="V48" s="119">
        <f t="shared" si="19"/>
        <v>2399.8493554648039</v>
      </c>
      <c r="W48" s="119">
        <f t="shared" si="19"/>
        <v>2420.9572258456055</v>
      </c>
      <c r="X48" s="119">
        <f t="shared" si="19"/>
        <v>2442.6644550039045</v>
      </c>
      <c r="Y48" s="119">
        <f t="shared" si="19"/>
        <v>2464.9906458304367</v>
      </c>
      <c r="Z48" s="90">
        <f t="shared" si="18"/>
        <v>165678.15024369932</v>
      </c>
      <c r="AA48" s="63"/>
    </row>
    <row r="49" spans="2:27" x14ac:dyDescent="0.25">
      <c r="B49" s="10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11"/>
    </row>
    <row r="50" spans="2:27" s="1" customFormat="1" ht="24.95" customHeight="1" thickBot="1" x14ac:dyDescent="0.3">
      <c r="B50" s="61"/>
      <c r="C50" s="141" t="s">
        <v>14</v>
      </c>
      <c r="D50" s="142" t="s">
        <v>68</v>
      </c>
      <c r="E50" s="94" t="s">
        <v>133</v>
      </c>
      <c r="F50" s="95" t="s">
        <v>34</v>
      </c>
      <c r="G50" s="94" t="s">
        <v>35</v>
      </c>
      <c r="H50" s="95" t="s">
        <v>36</v>
      </c>
      <c r="I50" s="94" t="s">
        <v>37</v>
      </c>
      <c r="J50" s="95" t="s">
        <v>38</v>
      </c>
      <c r="K50" s="95" t="s">
        <v>39</v>
      </c>
      <c r="L50" s="95" t="s">
        <v>40</v>
      </c>
      <c r="M50" s="95" t="s">
        <v>41</v>
      </c>
      <c r="N50" s="95" t="s">
        <v>42</v>
      </c>
      <c r="O50" s="95" t="s">
        <v>43</v>
      </c>
      <c r="P50" s="95" t="s">
        <v>44</v>
      </c>
      <c r="Q50" s="95" t="s">
        <v>45</v>
      </c>
      <c r="R50" s="95" t="s">
        <v>46</v>
      </c>
      <c r="S50" s="95" t="s">
        <v>47</v>
      </c>
      <c r="T50" s="95" t="s">
        <v>48</v>
      </c>
      <c r="U50" s="95" t="s">
        <v>49</v>
      </c>
      <c r="V50" s="95" t="s">
        <v>50</v>
      </c>
      <c r="W50" s="95" t="s">
        <v>51</v>
      </c>
      <c r="X50" s="95" t="s">
        <v>52</v>
      </c>
      <c r="Y50" s="95" t="s">
        <v>53</v>
      </c>
      <c r="Z50" s="96" t="s">
        <v>63</v>
      </c>
      <c r="AA50" s="63"/>
    </row>
    <row r="51" spans="2:27" s="1" customFormat="1" ht="18" customHeight="1" x14ac:dyDescent="0.25">
      <c r="B51" s="61"/>
      <c r="C51" s="133" t="str">
        <f>IF(OR(D51="Non-recuring benefits",D51="Recuring benefits"),"#  ",IF(LEN(D51)&gt;0,MAX($C$50:C50)+1,""))</f>
        <v xml:space="preserve">#  </v>
      </c>
      <c r="D51" s="134" t="s">
        <v>64</v>
      </c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6" t="str">
        <f t="shared" ref="Z51:Z84" si="20">IF(ISNUMBER(C51),SUM(E51:Y51),"")</f>
        <v/>
      </c>
      <c r="AA51" s="63"/>
    </row>
    <row r="52" spans="2:27" s="1" customFormat="1" ht="18" customHeight="1" x14ac:dyDescent="0.25">
      <c r="B52" s="61"/>
      <c r="C52" s="159">
        <f>IF(OR(D52="Non-recuring benefits",D52="Recuring benefits"),"#  ",IF(LEN(D52)&gt;0,MAX($C$50:C51)+1,""))</f>
        <v>1</v>
      </c>
      <c r="D52" s="135" t="s">
        <v>65</v>
      </c>
      <c r="E52" s="155">
        <v>0.01</v>
      </c>
      <c r="F52" s="158">
        <v>12000</v>
      </c>
      <c r="G52" s="156">
        <f>IF(ISNUMBER($F52),F52+F52*$E52,"")</f>
        <v>12120</v>
      </c>
      <c r="H52" s="156">
        <f t="shared" ref="H52:Y52" si="21">IF(ISNUMBER($F52),G52+G52*$E52,"")</f>
        <v>12241.2</v>
      </c>
      <c r="I52" s="156">
        <f t="shared" si="21"/>
        <v>12363.612000000001</v>
      </c>
      <c r="J52" s="156">
        <f t="shared" si="21"/>
        <v>12487.24812</v>
      </c>
      <c r="K52" s="156">
        <f t="shared" si="21"/>
        <v>12612.1206012</v>
      </c>
      <c r="L52" s="156">
        <f t="shared" si="21"/>
        <v>12738.241807212</v>
      </c>
      <c r="M52" s="156">
        <f t="shared" si="21"/>
        <v>12865.62422528412</v>
      </c>
      <c r="N52" s="156">
        <f t="shared" si="21"/>
        <v>12994.280467536961</v>
      </c>
      <c r="O52" s="156">
        <f t="shared" si="21"/>
        <v>13124.22327221233</v>
      </c>
      <c r="P52" s="156">
        <f t="shared" si="21"/>
        <v>13255.465504934453</v>
      </c>
      <c r="Q52" s="156">
        <f t="shared" si="21"/>
        <v>13388.020159983796</v>
      </c>
      <c r="R52" s="156">
        <f t="shared" si="21"/>
        <v>13521.900361583634</v>
      </c>
      <c r="S52" s="156">
        <f t="shared" si="21"/>
        <v>13657.119365199471</v>
      </c>
      <c r="T52" s="156">
        <f t="shared" si="21"/>
        <v>13793.690558851466</v>
      </c>
      <c r="U52" s="156">
        <f t="shared" si="21"/>
        <v>13931.62746443998</v>
      </c>
      <c r="V52" s="156">
        <f t="shared" si="21"/>
        <v>14070.94373908438</v>
      </c>
      <c r="W52" s="156">
        <f t="shared" si="21"/>
        <v>14211.653176475224</v>
      </c>
      <c r="X52" s="156">
        <f t="shared" si="21"/>
        <v>14353.769708239975</v>
      </c>
      <c r="Y52" s="156">
        <f t="shared" si="21"/>
        <v>14497.307405322375</v>
      </c>
      <c r="Z52" s="157">
        <f t="shared" si="20"/>
        <v>264228.05793756014</v>
      </c>
      <c r="AA52" s="63"/>
    </row>
    <row r="53" spans="2:27" s="1" customFormat="1" ht="18" customHeight="1" x14ac:dyDescent="0.25">
      <c r="B53" s="61"/>
      <c r="C53" s="159">
        <f>IF(OR(D53="Non-recuring benefits",D53="Recuring benefits"),"#  ",IF(LEN(D53)&gt;0,MAX($C$50:C52)+1,""))</f>
        <v>2</v>
      </c>
      <c r="D53" s="135" t="s">
        <v>66</v>
      </c>
      <c r="E53" s="155">
        <v>0.04</v>
      </c>
      <c r="F53" s="158">
        <v>15000</v>
      </c>
      <c r="G53" s="156">
        <f t="shared" ref="G53:Y53" si="22">IF(ISNUMBER($F53),F53+F53*$E53,"")</f>
        <v>15600</v>
      </c>
      <c r="H53" s="156">
        <f t="shared" si="22"/>
        <v>16224</v>
      </c>
      <c r="I53" s="156">
        <f t="shared" si="22"/>
        <v>16872.96</v>
      </c>
      <c r="J53" s="156">
        <f t="shared" si="22"/>
        <v>17547.878399999998</v>
      </c>
      <c r="K53" s="156">
        <f t="shared" si="22"/>
        <v>18249.793535999997</v>
      </c>
      <c r="L53" s="156">
        <f t="shared" si="22"/>
        <v>18979.785277439998</v>
      </c>
      <c r="M53" s="156">
        <f t="shared" si="22"/>
        <v>19738.976688537598</v>
      </c>
      <c r="N53" s="156">
        <f t="shared" si="22"/>
        <v>20528.535756079102</v>
      </c>
      <c r="O53" s="156">
        <f t="shared" si="22"/>
        <v>21349.677186322268</v>
      </c>
      <c r="P53" s="156">
        <f t="shared" si="22"/>
        <v>22203.664273775157</v>
      </c>
      <c r="Q53" s="156">
        <f t="shared" si="22"/>
        <v>23091.810844726162</v>
      </c>
      <c r="R53" s="156">
        <f t="shared" si="22"/>
        <v>24015.48327851521</v>
      </c>
      <c r="S53" s="156">
        <f t="shared" si="22"/>
        <v>24976.10260965582</v>
      </c>
      <c r="T53" s="156">
        <f t="shared" si="22"/>
        <v>25975.146714042054</v>
      </c>
      <c r="U53" s="156">
        <f t="shared" si="22"/>
        <v>27014.152582603736</v>
      </c>
      <c r="V53" s="156">
        <f t="shared" si="22"/>
        <v>28094.718685907887</v>
      </c>
      <c r="W53" s="156">
        <f t="shared" si="22"/>
        <v>29218.507433344203</v>
      </c>
      <c r="X53" s="156">
        <f t="shared" si="22"/>
        <v>30387.247730677969</v>
      </c>
      <c r="Y53" s="156">
        <f t="shared" si="22"/>
        <v>31602.737639905088</v>
      </c>
      <c r="Z53" s="157">
        <f t="shared" si="20"/>
        <v>446671.21863753221</v>
      </c>
      <c r="AA53" s="63"/>
    </row>
    <row r="54" spans="2:27" s="1" customFormat="1" ht="18" customHeight="1" x14ac:dyDescent="0.25">
      <c r="B54" s="61"/>
      <c r="C54" s="159" t="str">
        <f>IF(OR(D54="Non-recuring benefits",D54="Recuring benefits"),"#  ",IF(LEN(D54)&gt;0,MAX($C$50:C53)+1,""))</f>
        <v/>
      </c>
      <c r="D54" s="135"/>
      <c r="E54" s="155"/>
      <c r="F54" s="158"/>
      <c r="G54" s="156" t="str">
        <f t="shared" ref="G54:Y54" si="23">IF(ISNUMBER($F54),F54+F54*$E54,"")</f>
        <v/>
      </c>
      <c r="H54" s="156" t="str">
        <f t="shared" si="23"/>
        <v/>
      </c>
      <c r="I54" s="156" t="str">
        <f t="shared" si="23"/>
        <v/>
      </c>
      <c r="J54" s="156" t="str">
        <f t="shared" si="23"/>
        <v/>
      </c>
      <c r="K54" s="156" t="str">
        <f t="shared" si="23"/>
        <v/>
      </c>
      <c r="L54" s="156" t="str">
        <f t="shared" si="23"/>
        <v/>
      </c>
      <c r="M54" s="156" t="str">
        <f t="shared" si="23"/>
        <v/>
      </c>
      <c r="N54" s="156" t="str">
        <f t="shared" si="23"/>
        <v/>
      </c>
      <c r="O54" s="156" t="str">
        <f t="shared" si="23"/>
        <v/>
      </c>
      <c r="P54" s="156" t="str">
        <f t="shared" si="23"/>
        <v/>
      </c>
      <c r="Q54" s="156" t="str">
        <f t="shared" si="23"/>
        <v/>
      </c>
      <c r="R54" s="156" t="str">
        <f t="shared" si="23"/>
        <v/>
      </c>
      <c r="S54" s="156" t="str">
        <f t="shared" si="23"/>
        <v/>
      </c>
      <c r="T54" s="156" t="str">
        <f t="shared" si="23"/>
        <v/>
      </c>
      <c r="U54" s="156" t="str">
        <f t="shared" si="23"/>
        <v/>
      </c>
      <c r="V54" s="156" t="str">
        <f t="shared" si="23"/>
        <v/>
      </c>
      <c r="W54" s="156" t="str">
        <f t="shared" si="23"/>
        <v/>
      </c>
      <c r="X54" s="156" t="str">
        <f t="shared" si="23"/>
        <v/>
      </c>
      <c r="Y54" s="156" t="str">
        <f t="shared" si="23"/>
        <v/>
      </c>
      <c r="Z54" s="157" t="str">
        <f t="shared" si="20"/>
        <v/>
      </c>
      <c r="AA54" s="63"/>
    </row>
    <row r="55" spans="2:27" s="1" customFormat="1" ht="18" customHeight="1" x14ac:dyDescent="0.25">
      <c r="B55" s="61"/>
      <c r="C55" s="159" t="str">
        <f>IF(OR(D55="Non-recuring benefits",D55="Recuring benefits"),"#  ",IF(LEN(D55)&gt;0,MAX($C$50:C54)+1,""))</f>
        <v/>
      </c>
      <c r="D55" s="135"/>
      <c r="E55" s="155"/>
      <c r="F55" s="158"/>
      <c r="G55" s="156" t="str">
        <f t="shared" ref="G55:Y55" si="24">IF(ISNUMBER($F55),F55+F55*$E55,"")</f>
        <v/>
      </c>
      <c r="H55" s="156" t="str">
        <f t="shared" si="24"/>
        <v/>
      </c>
      <c r="I55" s="156" t="str">
        <f t="shared" si="24"/>
        <v/>
      </c>
      <c r="J55" s="156" t="str">
        <f t="shared" si="24"/>
        <v/>
      </c>
      <c r="K55" s="156" t="str">
        <f t="shared" si="24"/>
        <v/>
      </c>
      <c r="L55" s="156" t="str">
        <f t="shared" si="24"/>
        <v/>
      </c>
      <c r="M55" s="156" t="str">
        <f t="shared" si="24"/>
        <v/>
      </c>
      <c r="N55" s="156" t="str">
        <f t="shared" si="24"/>
        <v/>
      </c>
      <c r="O55" s="156" t="str">
        <f t="shared" si="24"/>
        <v/>
      </c>
      <c r="P55" s="156" t="str">
        <f t="shared" si="24"/>
        <v/>
      </c>
      <c r="Q55" s="156" t="str">
        <f t="shared" si="24"/>
        <v/>
      </c>
      <c r="R55" s="156" t="str">
        <f t="shared" si="24"/>
        <v/>
      </c>
      <c r="S55" s="156" t="str">
        <f t="shared" si="24"/>
        <v/>
      </c>
      <c r="T55" s="156" t="str">
        <f t="shared" si="24"/>
        <v/>
      </c>
      <c r="U55" s="156" t="str">
        <f t="shared" si="24"/>
        <v/>
      </c>
      <c r="V55" s="156" t="str">
        <f t="shared" si="24"/>
        <v/>
      </c>
      <c r="W55" s="156" t="str">
        <f t="shared" si="24"/>
        <v/>
      </c>
      <c r="X55" s="156" t="str">
        <f t="shared" si="24"/>
        <v/>
      </c>
      <c r="Y55" s="156" t="str">
        <f t="shared" si="24"/>
        <v/>
      </c>
      <c r="Z55" s="157" t="str">
        <f t="shared" si="20"/>
        <v/>
      </c>
      <c r="AA55" s="63"/>
    </row>
    <row r="56" spans="2:27" s="1" customFormat="1" ht="18" customHeight="1" x14ac:dyDescent="0.25">
      <c r="B56" s="61"/>
      <c r="C56" s="159" t="str">
        <f>IF(OR(D56="Non-recuring benefits",D56="Recuring benefits"),"#  ",IF(LEN(D56)&gt;0,MAX($C$50:C55)+1,""))</f>
        <v/>
      </c>
      <c r="D56" s="135"/>
      <c r="E56" s="155"/>
      <c r="F56" s="158"/>
      <c r="G56" s="156" t="str">
        <f t="shared" ref="G56:Y56" si="25">IF(ISNUMBER($F56),F56+F56*$E56,"")</f>
        <v/>
      </c>
      <c r="H56" s="156" t="str">
        <f t="shared" si="25"/>
        <v/>
      </c>
      <c r="I56" s="156" t="str">
        <f t="shared" si="25"/>
        <v/>
      </c>
      <c r="J56" s="156" t="str">
        <f t="shared" si="25"/>
        <v/>
      </c>
      <c r="K56" s="156" t="str">
        <f t="shared" si="25"/>
        <v/>
      </c>
      <c r="L56" s="156" t="str">
        <f t="shared" si="25"/>
        <v/>
      </c>
      <c r="M56" s="156" t="str">
        <f t="shared" si="25"/>
        <v/>
      </c>
      <c r="N56" s="156" t="str">
        <f t="shared" si="25"/>
        <v/>
      </c>
      <c r="O56" s="156" t="str">
        <f t="shared" si="25"/>
        <v/>
      </c>
      <c r="P56" s="156" t="str">
        <f t="shared" si="25"/>
        <v/>
      </c>
      <c r="Q56" s="156" t="str">
        <f t="shared" si="25"/>
        <v/>
      </c>
      <c r="R56" s="156" t="str">
        <f t="shared" si="25"/>
        <v/>
      </c>
      <c r="S56" s="156" t="str">
        <f t="shared" si="25"/>
        <v/>
      </c>
      <c r="T56" s="156" t="str">
        <f t="shared" si="25"/>
        <v/>
      </c>
      <c r="U56" s="156" t="str">
        <f t="shared" si="25"/>
        <v/>
      </c>
      <c r="V56" s="156" t="str">
        <f t="shared" si="25"/>
        <v/>
      </c>
      <c r="W56" s="156" t="str">
        <f t="shared" si="25"/>
        <v/>
      </c>
      <c r="X56" s="156" t="str">
        <f t="shared" si="25"/>
        <v/>
      </c>
      <c r="Y56" s="156" t="str">
        <f t="shared" si="25"/>
        <v/>
      </c>
      <c r="Z56" s="157" t="str">
        <f t="shared" si="20"/>
        <v/>
      </c>
      <c r="AA56" s="63"/>
    </row>
    <row r="57" spans="2:27" s="1" customFormat="1" ht="18" customHeight="1" x14ac:dyDescent="0.25">
      <c r="B57" s="61"/>
      <c r="C57" s="159" t="str">
        <f>IF(OR(D57="Non-recuring benefits",D57="Recuring benefits"),"#  ",IF(LEN(D57)&gt;0,MAX($C$50:C56)+1,""))</f>
        <v/>
      </c>
      <c r="D57" s="135"/>
      <c r="E57" s="155"/>
      <c r="F57" s="158"/>
      <c r="G57" s="156" t="str">
        <f t="shared" ref="G57:Y57" si="26">IF(ISNUMBER($F57),F57+F57*$E57,"")</f>
        <v/>
      </c>
      <c r="H57" s="156" t="str">
        <f t="shared" si="26"/>
        <v/>
      </c>
      <c r="I57" s="156" t="str">
        <f t="shared" si="26"/>
        <v/>
      </c>
      <c r="J57" s="156" t="str">
        <f t="shared" si="26"/>
        <v/>
      </c>
      <c r="K57" s="156" t="str">
        <f t="shared" si="26"/>
        <v/>
      </c>
      <c r="L57" s="156" t="str">
        <f t="shared" si="26"/>
        <v/>
      </c>
      <c r="M57" s="156" t="str">
        <f t="shared" si="26"/>
        <v/>
      </c>
      <c r="N57" s="156" t="str">
        <f t="shared" si="26"/>
        <v/>
      </c>
      <c r="O57" s="156" t="str">
        <f t="shared" si="26"/>
        <v/>
      </c>
      <c r="P57" s="156" t="str">
        <f t="shared" si="26"/>
        <v/>
      </c>
      <c r="Q57" s="156" t="str">
        <f t="shared" si="26"/>
        <v/>
      </c>
      <c r="R57" s="156" t="str">
        <f t="shared" si="26"/>
        <v/>
      </c>
      <c r="S57" s="156" t="str">
        <f t="shared" si="26"/>
        <v/>
      </c>
      <c r="T57" s="156" t="str">
        <f t="shared" si="26"/>
        <v/>
      </c>
      <c r="U57" s="156" t="str">
        <f t="shared" si="26"/>
        <v/>
      </c>
      <c r="V57" s="156" t="str">
        <f t="shared" si="26"/>
        <v/>
      </c>
      <c r="W57" s="156" t="str">
        <f t="shared" si="26"/>
        <v/>
      </c>
      <c r="X57" s="156" t="str">
        <f t="shared" si="26"/>
        <v/>
      </c>
      <c r="Y57" s="156" t="str">
        <f t="shared" si="26"/>
        <v/>
      </c>
      <c r="Z57" s="157" t="str">
        <f t="shared" si="20"/>
        <v/>
      </c>
      <c r="AA57" s="63"/>
    </row>
    <row r="58" spans="2:27" s="1" customFormat="1" ht="18" hidden="1" customHeight="1" outlineLevel="1" x14ac:dyDescent="0.25">
      <c r="B58" s="61"/>
      <c r="C58" s="159" t="str">
        <f>IF(OR(D58="Non-recuring benefits",D58="Recuring benefits"),"#  ",IF(LEN(D58)&gt;0,MAX($C$50:C57)+1,""))</f>
        <v/>
      </c>
      <c r="D58" s="135"/>
      <c r="E58" s="155"/>
      <c r="F58" s="158"/>
      <c r="G58" s="156" t="str">
        <f t="shared" ref="G58:Y58" si="27">IF(ISNUMBER($F58),F58+F58*$E58,"")</f>
        <v/>
      </c>
      <c r="H58" s="156" t="str">
        <f t="shared" si="27"/>
        <v/>
      </c>
      <c r="I58" s="156" t="str">
        <f t="shared" si="27"/>
        <v/>
      </c>
      <c r="J58" s="156" t="str">
        <f t="shared" si="27"/>
        <v/>
      </c>
      <c r="K58" s="156" t="str">
        <f t="shared" si="27"/>
        <v/>
      </c>
      <c r="L58" s="156" t="str">
        <f t="shared" si="27"/>
        <v/>
      </c>
      <c r="M58" s="156" t="str">
        <f t="shared" si="27"/>
        <v/>
      </c>
      <c r="N58" s="156" t="str">
        <f t="shared" si="27"/>
        <v/>
      </c>
      <c r="O58" s="156" t="str">
        <f t="shared" si="27"/>
        <v/>
      </c>
      <c r="P58" s="156" t="str">
        <f t="shared" si="27"/>
        <v/>
      </c>
      <c r="Q58" s="156" t="str">
        <f t="shared" si="27"/>
        <v/>
      </c>
      <c r="R58" s="156" t="str">
        <f t="shared" si="27"/>
        <v/>
      </c>
      <c r="S58" s="156" t="str">
        <f t="shared" si="27"/>
        <v/>
      </c>
      <c r="T58" s="156" t="str">
        <f t="shared" si="27"/>
        <v/>
      </c>
      <c r="U58" s="156" t="str">
        <f t="shared" si="27"/>
        <v/>
      </c>
      <c r="V58" s="156" t="str">
        <f t="shared" si="27"/>
        <v/>
      </c>
      <c r="W58" s="156" t="str">
        <f t="shared" si="27"/>
        <v/>
      </c>
      <c r="X58" s="156" t="str">
        <f t="shared" si="27"/>
        <v/>
      </c>
      <c r="Y58" s="156" t="str">
        <f t="shared" si="27"/>
        <v/>
      </c>
      <c r="Z58" s="157" t="str">
        <f t="shared" si="20"/>
        <v/>
      </c>
      <c r="AA58" s="63"/>
    </row>
    <row r="59" spans="2:27" s="1" customFormat="1" ht="18" hidden="1" customHeight="1" outlineLevel="1" x14ac:dyDescent="0.25">
      <c r="B59" s="61"/>
      <c r="C59" s="159" t="str">
        <f>IF(OR(D59="Non-recuring benefits",D59="Recuring benefits"),"#  ",IF(LEN(D59)&gt;0,MAX($C$50:C58)+1,""))</f>
        <v/>
      </c>
      <c r="D59" s="135"/>
      <c r="E59" s="155"/>
      <c r="F59" s="158"/>
      <c r="G59" s="156" t="str">
        <f t="shared" ref="G59:Y59" si="28">IF(ISNUMBER($F59),F59+F59*$E59,"")</f>
        <v/>
      </c>
      <c r="H59" s="156" t="str">
        <f t="shared" si="28"/>
        <v/>
      </c>
      <c r="I59" s="156" t="str">
        <f t="shared" si="28"/>
        <v/>
      </c>
      <c r="J59" s="156" t="str">
        <f t="shared" si="28"/>
        <v/>
      </c>
      <c r="K59" s="156" t="str">
        <f t="shared" si="28"/>
        <v/>
      </c>
      <c r="L59" s="156" t="str">
        <f t="shared" si="28"/>
        <v/>
      </c>
      <c r="M59" s="156" t="str">
        <f t="shared" si="28"/>
        <v/>
      </c>
      <c r="N59" s="156" t="str">
        <f t="shared" si="28"/>
        <v/>
      </c>
      <c r="O59" s="156" t="str">
        <f t="shared" si="28"/>
        <v/>
      </c>
      <c r="P59" s="156" t="str">
        <f t="shared" si="28"/>
        <v/>
      </c>
      <c r="Q59" s="156" t="str">
        <f t="shared" si="28"/>
        <v/>
      </c>
      <c r="R59" s="156" t="str">
        <f t="shared" si="28"/>
        <v/>
      </c>
      <c r="S59" s="156" t="str">
        <f t="shared" si="28"/>
        <v/>
      </c>
      <c r="T59" s="156" t="str">
        <f t="shared" si="28"/>
        <v/>
      </c>
      <c r="U59" s="156" t="str">
        <f t="shared" si="28"/>
        <v/>
      </c>
      <c r="V59" s="156" t="str">
        <f t="shared" si="28"/>
        <v/>
      </c>
      <c r="W59" s="156" t="str">
        <f t="shared" si="28"/>
        <v/>
      </c>
      <c r="X59" s="156" t="str">
        <f t="shared" si="28"/>
        <v/>
      </c>
      <c r="Y59" s="156" t="str">
        <f t="shared" si="28"/>
        <v/>
      </c>
      <c r="Z59" s="157" t="str">
        <f t="shared" si="20"/>
        <v/>
      </c>
      <c r="AA59" s="63"/>
    </row>
    <row r="60" spans="2:27" s="1" customFormat="1" ht="18" hidden="1" customHeight="1" outlineLevel="1" x14ac:dyDescent="0.25">
      <c r="B60" s="61"/>
      <c r="C60" s="159" t="str">
        <f>IF(OR(D60="Non-recuring benefits",D60="Recuring benefits"),"#  ",IF(LEN(D60)&gt;0,MAX($C$50:C59)+1,""))</f>
        <v/>
      </c>
      <c r="D60" s="135"/>
      <c r="E60" s="155"/>
      <c r="F60" s="158"/>
      <c r="G60" s="156" t="str">
        <f t="shared" ref="G60:Y60" si="29">IF(ISNUMBER($F60),F60+F60*$E60,"")</f>
        <v/>
      </c>
      <c r="H60" s="156" t="str">
        <f t="shared" si="29"/>
        <v/>
      </c>
      <c r="I60" s="156" t="str">
        <f t="shared" si="29"/>
        <v/>
      </c>
      <c r="J60" s="156" t="str">
        <f t="shared" si="29"/>
        <v/>
      </c>
      <c r="K60" s="156" t="str">
        <f t="shared" si="29"/>
        <v/>
      </c>
      <c r="L60" s="156" t="str">
        <f t="shared" si="29"/>
        <v/>
      </c>
      <c r="M60" s="156" t="str">
        <f t="shared" si="29"/>
        <v/>
      </c>
      <c r="N60" s="156" t="str">
        <f t="shared" si="29"/>
        <v/>
      </c>
      <c r="O60" s="156" t="str">
        <f t="shared" si="29"/>
        <v/>
      </c>
      <c r="P60" s="156" t="str">
        <f t="shared" si="29"/>
        <v/>
      </c>
      <c r="Q60" s="156" t="str">
        <f t="shared" si="29"/>
        <v/>
      </c>
      <c r="R60" s="156" t="str">
        <f t="shared" si="29"/>
        <v/>
      </c>
      <c r="S60" s="156" t="str">
        <f t="shared" si="29"/>
        <v/>
      </c>
      <c r="T60" s="156" t="str">
        <f t="shared" si="29"/>
        <v/>
      </c>
      <c r="U60" s="156" t="str">
        <f t="shared" si="29"/>
        <v/>
      </c>
      <c r="V60" s="156" t="str">
        <f t="shared" si="29"/>
        <v/>
      </c>
      <c r="W60" s="156" t="str">
        <f t="shared" si="29"/>
        <v/>
      </c>
      <c r="X60" s="156" t="str">
        <f t="shared" si="29"/>
        <v/>
      </c>
      <c r="Y60" s="156" t="str">
        <f t="shared" si="29"/>
        <v/>
      </c>
      <c r="Z60" s="157" t="str">
        <f t="shared" si="20"/>
        <v/>
      </c>
      <c r="AA60" s="63"/>
    </row>
    <row r="61" spans="2:27" s="1" customFormat="1" ht="18" hidden="1" customHeight="1" outlineLevel="1" x14ac:dyDescent="0.25">
      <c r="B61" s="61"/>
      <c r="C61" s="159" t="str">
        <f>IF(OR(D61="Non-recuring benefits",D61="Recuring benefits"),"#  ",IF(LEN(D61)&gt;0,MAX($C$50:C60)+1,""))</f>
        <v/>
      </c>
      <c r="D61" s="135"/>
      <c r="E61" s="155"/>
      <c r="F61" s="158"/>
      <c r="G61" s="156" t="str">
        <f t="shared" ref="G61:Y61" si="30">IF(ISNUMBER($F61),F61+F61*$E61,"")</f>
        <v/>
      </c>
      <c r="H61" s="156" t="str">
        <f t="shared" si="30"/>
        <v/>
      </c>
      <c r="I61" s="156" t="str">
        <f t="shared" si="30"/>
        <v/>
      </c>
      <c r="J61" s="156" t="str">
        <f t="shared" si="30"/>
        <v/>
      </c>
      <c r="K61" s="156" t="str">
        <f t="shared" si="30"/>
        <v/>
      </c>
      <c r="L61" s="156" t="str">
        <f t="shared" si="30"/>
        <v/>
      </c>
      <c r="M61" s="156" t="str">
        <f t="shared" si="30"/>
        <v/>
      </c>
      <c r="N61" s="156" t="str">
        <f t="shared" si="30"/>
        <v/>
      </c>
      <c r="O61" s="156" t="str">
        <f t="shared" si="30"/>
        <v/>
      </c>
      <c r="P61" s="156" t="str">
        <f t="shared" si="30"/>
        <v/>
      </c>
      <c r="Q61" s="156" t="str">
        <f t="shared" si="30"/>
        <v/>
      </c>
      <c r="R61" s="156" t="str">
        <f t="shared" si="30"/>
        <v/>
      </c>
      <c r="S61" s="156" t="str">
        <f t="shared" si="30"/>
        <v/>
      </c>
      <c r="T61" s="156" t="str">
        <f t="shared" si="30"/>
        <v/>
      </c>
      <c r="U61" s="156" t="str">
        <f t="shared" si="30"/>
        <v/>
      </c>
      <c r="V61" s="156" t="str">
        <f t="shared" si="30"/>
        <v/>
      </c>
      <c r="W61" s="156" t="str">
        <f t="shared" si="30"/>
        <v/>
      </c>
      <c r="X61" s="156" t="str">
        <f t="shared" si="30"/>
        <v/>
      </c>
      <c r="Y61" s="156" t="str">
        <f t="shared" si="30"/>
        <v/>
      </c>
      <c r="Z61" s="157" t="str">
        <f t="shared" si="20"/>
        <v/>
      </c>
      <c r="AA61" s="63"/>
    </row>
    <row r="62" spans="2:27" s="1" customFormat="1" ht="18" hidden="1" customHeight="1" outlineLevel="1" x14ac:dyDescent="0.25">
      <c r="B62" s="61"/>
      <c r="C62" s="159" t="str">
        <f>IF(OR(D62="Non-recuring benefits",D62="Recuring benefits"),"#  ",IF(LEN(D62)&gt;0,MAX($C$50:C61)+1,""))</f>
        <v/>
      </c>
      <c r="D62" s="135"/>
      <c r="E62" s="155"/>
      <c r="F62" s="158"/>
      <c r="G62" s="156" t="str">
        <f t="shared" ref="G62:Y62" si="31">IF(ISNUMBER($F62),F62+F62*$E62,"")</f>
        <v/>
      </c>
      <c r="H62" s="156" t="str">
        <f t="shared" si="31"/>
        <v/>
      </c>
      <c r="I62" s="156" t="str">
        <f t="shared" si="31"/>
        <v/>
      </c>
      <c r="J62" s="156" t="str">
        <f t="shared" si="31"/>
        <v/>
      </c>
      <c r="K62" s="156" t="str">
        <f t="shared" si="31"/>
        <v/>
      </c>
      <c r="L62" s="156" t="str">
        <f t="shared" si="31"/>
        <v/>
      </c>
      <c r="M62" s="156" t="str">
        <f t="shared" si="31"/>
        <v/>
      </c>
      <c r="N62" s="156" t="str">
        <f t="shared" si="31"/>
        <v/>
      </c>
      <c r="O62" s="156" t="str">
        <f t="shared" si="31"/>
        <v/>
      </c>
      <c r="P62" s="156" t="str">
        <f t="shared" si="31"/>
        <v/>
      </c>
      <c r="Q62" s="156" t="str">
        <f t="shared" si="31"/>
        <v/>
      </c>
      <c r="R62" s="156" t="str">
        <f t="shared" si="31"/>
        <v/>
      </c>
      <c r="S62" s="156" t="str">
        <f t="shared" si="31"/>
        <v/>
      </c>
      <c r="T62" s="156" t="str">
        <f t="shared" si="31"/>
        <v/>
      </c>
      <c r="U62" s="156" t="str">
        <f t="shared" si="31"/>
        <v/>
      </c>
      <c r="V62" s="156" t="str">
        <f t="shared" si="31"/>
        <v/>
      </c>
      <c r="W62" s="156" t="str">
        <f t="shared" si="31"/>
        <v/>
      </c>
      <c r="X62" s="156" t="str">
        <f t="shared" si="31"/>
        <v/>
      </c>
      <c r="Y62" s="156" t="str">
        <f t="shared" si="31"/>
        <v/>
      </c>
      <c r="Z62" s="157" t="str">
        <f t="shared" si="20"/>
        <v/>
      </c>
      <c r="AA62" s="63"/>
    </row>
    <row r="63" spans="2:27" s="1" customFormat="1" ht="18" hidden="1" customHeight="1" outlineLevel="1" x14ac:dyDescent="0.25">
      <c r="B63" s="61"/>
      <c r="C63" s="159" t="str">
        <f>IF(OR(D63="Non-recuring benefits",D63="Recuring benefits"),"#  ",IF(LEN(D63)&gt;0,MAX($C$50:C62)+1,""))</f>
        <v/>
      </c>
      <c r="D63" s="135"/>
      <c r="E63" s="155"/>
      <c r="F63" s="158"/>
      <c r="G63" s="156" t="str">
        <f t="shared" ref="G63:Y63" si="32">IF(ISNUMBER($F63),F63+F63*$E63,"")</f>
        <v/>
      </c>
      <c r="H63" s="156" t="str">
        <f t="shared" si="32"/>
        <v/>
      </c>
      <c r="I63" s="156" t="str">
        <f t="shared" si="32"/>
        <v/>
      </c>
      <c r="J63" s="156" t="str">
        <f t="shared" si="32"/>
        <v/>
      </c>
      <c r="K63" s="156" t="str">
        <f t="shared" si="32"/>
        <v/>
      </c>
      <c r="L63" s="156" t="str">
        <f t="shared" si="32"/>
        <v/>
      </c>
      <c r="M63" s="156" t="str">
        <f t="shared" si="32"/>
        <v/>
      </c>
      <c r="N63" s="156" t="str">
        <f t="shared" si="32"/>
        <v/>
      </c>
      <c r="O63" s="156" t="str">
        <f t="shared" si="32"/>
        <v/>
      </c>
      <c r="P63" s="156" t="str">
        <f t="shared" si="32"/>
        <v/>
      </c>
      <c r="Q63" s="156" t="str">
        <f t="shared" si="32"/>
        <v/>
      </c>
      <c r="R63" s="156" t="str">
        <f t="shared" si="32"/>
        <v/>
      </c>
      <c r="S63" s="156" t="str">
        <f t="shared" si="32"/>
        <v/>
      </c>
      <c r="T63" s="156" t="str">
        <f t="shared" si="32"/>
        <v/>
      </c>
      <c r="U63" s="156" t="str">
        <f t="shared" si="32"/>
        <v/>
      </c>
      <c r="V63" s="156" t="str">
        <f t="shared" si="32"/>
        <v/>
      </c>
      <c r="W63" s="156" t="str">
        <f t="shared" si="32"/>
        <v/>
      </c>
      <c r="X63" s="156" t="str">
        <f t="shared" si="32"/>
        <v/>
      </c>
      <c r="Y63" s="156" t="str">
        <f t="shared" si="32"/>
        <v/>
      </c>
      <c r="Z63" s="157" t="str">
        <f t="shared" si="20"/>
        <v/>
      </c>
      <c r="AA63" s="63"/>
    </row>
    <row r="64" spans="2:27" s="1" customFormat="1" ht="18" hidden="1" customHeight="1" outlineLevel="1" x14ac:dyDescent="0.25">
      <c r="B64" s="61"/>
      <c r="C64" s="159" t="str">
        <f>IF(OR(D64="Non-recuring benefits",D64="Recuring benefits"),"#  ",IF(LEN(D64)&gt;0,MAX($C$50:C63)+1,""))</f>
        <v/>
      </c>
      <c r="D64" s="135"/>
      <c r="E64" s="155"/>
      <c r="F64" s="158"/>
      <c r="G64" s="156" t="str">
        <f t="shared" ref="G64:Y64" si="33">IF(ISNUMBER($F64),F64+F64*$E64,"")</f>
        <v/>
      </c>
      <c r="H64" s="156" t="str">
        <f t="shared" si="33"/>
        <v/>
      </c>
      <c r="I64" s="156" t="str">
        <f t="shared" si="33"/>
        <v/>
      </c>
      <c r="J64" s="156" t="str">
        <f t="shared" si="33"/>
        <v/>
      </c>
      <c r="K64" s="156" t="str">
        <f t="shared" si="33"/>
        <v/>
      </c>
      <c r="L64" s="156" t="str">
        <f t="shared" si="33"/>
        <v/>
      </c>
      <c r="M64" s="156" t="str">
        <f t="shared" si="33"/>
        <v/>
      </c>
      <c r="N64" s="156" t="str">
        <f t="shared" si="33"/>
        <v/>
      </c>
      <c r="O64" s="156" t="str">
        <f t="shared" si="33"/>
        <v/>
      </c>
      <c r="P64" s="156" t="str">
        <f t="shared" si="33"/>
        <v/>
      </c>
      <c r="Q64" s="156" t="str">
        <f t="shared" si="33"/>
        <v/>
      </c>
      <c r="R64" s="156" t="str">
        <f t="shared" si="33"/>
        <v/>
      </c>
      <c r="S64" s="156" t="str">
        <f t="shared" si="33"/>
        <v/>
      </c>
      <c r="T64" s="156" t="str">
        <f t="shared" si="33"/>
        <v/>
      </c>
      <c r="U64" s="156" t="str">
        <f t="shared" si="33"/>
        <v/>
      </c>
      <c r="V64" s="156" t="str">
        <f t="shared" si="33"/>
        <v/>
      </c>
      <c r="W64" s="156" t="str">
        <f t="shared" si="33"/>
        <v/>
      </c>
      <c r="X64" s="156" t="str">
        <f t="shared" si="33"/>
        <v/>
      </c>
      <c r="Y64" s="156" t="str">
        <f t="shared" si="33"/>
        <v/>
      </c>
      <c r="Z64" s="157" t="str">
        <f t="shared" si="20"/>
        <v/>
      </c>
      <c r="AA64" s="63"/>
    </row>
    <row r="65" spans="2:27" s="1" customFormat="1" ht="18" hidden="1" customHeight="1" outlineLevel="1" x14ac:dyDescent="0.25">
      <c r="B65" s="61"/>
      <c r="C65" s="159" t="str">
        <f>IF(OR(D65="Non-recuring benefits",D65="Recuring benefits"),"#  ",IF(LEN(D65)&gt;0,MAX($C$50:C64)+1,""))</f>
        <v/>
      </c>
      <c r="D65" s="135"/>
      <c r="E65" s="155"/>
      <c r="F65" s="158"/>
      <c r="G65" s="156" t="str">
        <f t="shared" ref="G65:Y65" si="34">IF(ISNUMBER($F65),F65+F65*$E65,"")</f>
        <v/>
      </c>
      <c r="H65" s="156" t="str">
        <f t="shared" si="34"/>
        <v/>
      </c>
      <c r="I65" s="156" t="str">
        <f t="shared" si="34"/>
        <v/>
      </c>
      <c r="J65" s="156" t="str">
        <f t="shared" si="34"/>
        <v/>
      </c>
      <c r="K65" s="156" t="str">
        <f t="shared" si="34"/>
        <v/>
      </c>
      <c r="L65" s="156" t="str">
        <f t="shared" si="34"/>
        <v/>
      </c>
      <c r="M65" s="156" t="str">
        <f t="shared" si="34"/>
        <v/>
      </c>
      <c r="N65" s="156" t="str">
        <f t="shared" si="34"/>
        <v/>
      </c>
      <c r="O65" s="156" t="str">
        <f t="shared" si="34"/>
        <v/>
      </c>
      <c r="P65" s="156" t="str">
        <f t="shared" si="34"/>
        <v/>
      </c>
      <c r="Q65" s="156" t="str">
        <f t="shared" si="34"/>
        <v/>
      </c>
      <c r="R65" s="156" t="str">
        <f t="shared" si="34"/>
        <v/>
      </c>
      <c r="S65" s="156" t="str">
        <f t="shared" si="34"/>
        <v/>
      </c>
      <c r="T65" s="156" t="str">
        <f t="shared" si="34"/>
        <v/>
      </c>
      <c r="U65" s="156" t="str">
        <f t="shared" si="34"/>
        <v/>
      </c>
      <c r="V65" s="156" t="str">
        <f t="shared" si="34"/>
        <v/>
      </c>
      <c r="W65" s="156" t="str">
        <f t="shared" si="34"/>
        <v/>
      </c>
      <c r="X65" s="156" t="str">
        <f t="shared" si="34"/>
        <v/>
      </c>
      <c r="Y65" s="156" t="str">
        <f t="shared" si="34"/>
        <v/>
      </c>
      <c r="Z65" s="157" t="str">
        <f t="shared" si="20"/>
        <v/>
      </c>
      <c r="AA65" s="63"/>
    </row>
    <row r="66" spans="2:27" s="1" customFormat="1" ht="18" hidden="1" customHeight="1" outlineLevel="1" x14ac:dyDescent="0.25">
      <c r="B66" s="61"/>
      <c r="C66" s="159" t="str">
        <f>IF(OR(D66="Non-recuring benefits",D66="Recuring benefits"),"#  ",IF(LEN(D66)&gt;0,MAX($C$50:C65)+1,""))</f>
        <v/>
      </c>
      <c r="D66" s="135"/>
      <c r="E66" s="155"/>
      <c r="F66" s="158"/>
      <c r="G66" s="156" t="str">
        <f t="shared" ref="G66:Y66" si="35">IF(ISNUMBER($F66),F66+F66*$E66,"")</f>
        <v/>
      </c>
      <c r="H66" s="156" t="str">
        <f t="shared" si="35"/>
        <v/>
      </c>
      <c r="I66" s="156" t="str">
        <f t="shared" si="35"/>
        <v/>
      </c>
      <c r="J66" s="156" t="str">
        <f t="shared" si="35"/>
        <v/>
      </c>
      <c r="K66" s="156" t="str">
        <f t="shared" si="35"/>
        <v/>
      </c>
      <c r="L66" s="156" t="str">
        <f t="shared" si="35"/>
        <v/>
      </c>
      <c r="M66" s="156" t="str">
        <f t="shared" si="35"/>
        <v/>
      </c>
      <c r="N66" s="156" t="str">
        <f t="shared" si="35"/>
        <v/>
      </c>
      <c r="O66" s="156" t="str">
        <f t="shared" si="35"/>
        <v/>
      </c>
      <c r="P66" s="156" t="str">
        <f t="shared" si="35"/>
        <v/>
      </c>
      <c r="Q66" s="156" t="str">
        <f t="shared" si="35"/>
        <v/>
      </c>
      <c r="R66" s="156" t="str">
        <f t="shared" si="35"/>
        <v/>
      </c>
      <c r="S66" s="156" t="str">
        <f t="shared" si="35"/>
        <v/>
      </c>
      <c r="T66" s="156" t="str">
        <f t="shared" si="35"/>
        <v/>
      </c>
      <c r="U66" s="156" t="str">
        <f t="shared" si="35"/>
        <v/>
      </c>
      <c r="V66" s="156" t="str">
        <f t="shared" si="35"/>
        <v/>
      </c>
      <c r="W66" s="156" t="str">
        <f t="shared" si="35"/>
        <v/>
      </c>
      <c r="X66" s="156" t="str">
        <f t="shared" si="35"/>
        <v/>
      </c>
      <c r="Y66" s="156" t="str">
        <f t="shared" si="35"/>
        <v/>
      </c>
      <c r="Z66" s="157" t="str">
        <f t="shared" si="20"/>
        <v/>
      </c>
      <c r="AA66" s="63"/>
    </row>
    <row r="67" spans="2:27" s="1" customFormat="1" ht="18" hidden="1" customHeight="1" outlineLevel="1" x14ac:dyDescent="0.25">
      <c r="B67" s="61"/>
      <c r="C67" s="159" t="str">
        <f>IF(OR(D67="Non-recuring benefits",D67="Recuring benefits"),"#  ",IF(LEN(D67)&gt;0,MAX($C$50:C66)+1,""))</f>
        <v/>
      </c>
      <c r="D67" s="135"/>
      <c r="E67" s="155"/>
      <c r="F67" s="158"/>
      <c r="G67" s="156" t="str">
        <f t="shared" ref="G67:Y67" si="36">IF(ISNUMBER($F67),F67+F67*$E67,"")</f>
        <v/>
      </c>
      <c r="H67" s="156" t="str">
        <f t="shared" si="36"/>
        <v/>
      </c>
      <c r="I67" s="156" t="str">
        <f t="shared" si="36"/>
        <v/>
      </c>
      <c r="J67" s="156" t="str">
        <f t="shared" si="36"/>
        <v/>
      </c>
      <c r="K67" s="156" t="str">
        <f t="shared" si="36"/>
        <v/>
      </c>
      <c r="L67" s="156" t="str">
        <f t="shared" si="36"/>
        <v/>
      </c>
      <c r="M67" s="156" t="str">
        <f t="shared" si="36"/>
        <v/>
      </c>
      <c r="N67" s="156" t="str">
        <f t="shared" si="36"/>
        <v/>
      </c>
      <c r="O67" s="156" t="str">
        <f t="shared" si="36"/>
        <v/>
      </c>
      <c r="P67" s="156" t="str">
        <f t="shared" si="36"/>
        <v/>
      </c>
      <c r="Q67" s="156" t="str">
        <f t="shared" si="36"/>
        <v/>
      </c>
      <c r="R67" s="156" t="str">
        <f t="shared" si="36"/>
        <v/>
      </c>
      <c r="S67" s="156" t="str">
        <f t="shared" si="36"/>
        <v/>
      </c>
      <c r="T67" s="156" t="str">
        <f t="shared" si="36"/>
        <v/>
      </c>
      <c r="U67" s="156" t="str">
        <f t="shared" si="36"/>
        <v/>
      </c>
      <c r="V67" s="156" t="str">
        <f t="shared" si="36"/>
        <v/>
      </c>
      <c r="W67" s="156" t="str">
        <f t="shared" si="36"/>
        <v/>
      </c>
      <c r="X67" s="156" t="str">
        <f t="shared" si="36"/>
        <v/>
      </c>
      <c r="Y67" s="156" t="str">
        <f t="shared" si="36"/>
        <v/>
      </c>
      <c r="Z67" s="157" t="str">
        <f t="shared" si="20"/>
        <v/>
      </c>
      <c r="AA67" s="63"/>
    </row>
    <row r="68" spans="2:27" s="1" customFormat="1" ht="18" customHeight="1" collapsed="1" x14ac:dyDescent="0.25">
      <c r="B68" s="61"/>
      <c r="C68" s="136" t="str">
        <f>IF(OR(D68="Non-recuring benefits",D68="Recuring benefits"),"#  ",IF(LEN(D68)&gt;0,MAX($C$50:C67)+1,""))</f>
        <v xml:space="preserve">#  </v>
      </c>
      <c r="D68" s="137" t="s">
        <v>135</v>
      </c>
      <c r="E68" s="154" t="s">
        <v>62</v>
      </c>
      <c r="F68" s="154" t="s">
        <v>34</v>
      </c>
      <c r="G68" s="154" t="s">
        <v>35</v>
      </c>
      <c r="H68" s="154" t="s">
        <v>36</v>
      </c>
      <c r="I68" s="154" t="s">
        <v>37</v>
      </c>
      <c r="J68" s="154" t="s">
        <v>38</v>
      </c>
      <c r="K68" s="154" t="s">
        <v>39</v>
      </c>
      <c r="L68" s="154" t="s">
        <v>40</v>
      </c>
      <c r="M68" s="154" t="s">
        <v>41</v>
      </c>
      <c r="N68" s="154" t="s">
        <v>42</v>
      </c>
      <c r="O68" s="154" t="s">
        <v>43</v>
      </c>
      <c r="P68" s="154" t="s">
        <v>44</v>
      </c>
      <c r="Q68" s="154" t="s">
        <v>45</v>
      </c>
      <c r="R68" s="154" t="s">
        <v>46</v>
      </c>
      <c r="S68" s="154" t="s">
        <v>47</v>
      </c>
      <c r="T68" s="154" t="s">
        <v>48</v>
      </c>
      <c r="U68" s="154" t="s">
        <v>49</v>
      </c>
      <c r="V68" s="154" t="s">
        <v>50</v>
      </c>
      <c r="W68" s="154" t="s">
        <v>51</v>
      </c>
      <c r="X68" s="154" t="s">
        <v>52</v>
      </c>
      <c r="Y68" s="154" t="s">
        <v>53</v>
      </c>
      <c r="Z68" s="173" t="str">
        <f t="shared" si="20"/>
        <v/>
      </c>
      <c r="AA68" s="63"/>
    </row>
    <row r="69" spans="2:27" s="1" customFormat="1" ht="18" customHeight="1" x14ac:dyDescent="0.25">
      <c r="B69" s="61"/>
      <c r="C69" s="159">
        <f>IF(OR(D69="Non-recuring benefits",D69="Recuring benefits"),"#  ",IF(LEN(D69)&gt;0,MAX($C$50:C68)+1,""))</f>
        <v>3</v>
      </c>
      <c r="D69" s="135" t="s">
        <v>67</v>
      </c>
      <c r="E69" s="158">
        <v>15000</v>
      </c>
      <c r="F69" s="158"/>
      <c r="G69" s="122">
        <v>15000</v>
      </c>
      <c r="H69" s="158"/>
      <c r="I69" s="158">
        <v>15000</v>
      </c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8"/>
      <c r="X69" s="158"/>
      <c r="Y69" s="158"/>
      <c r="Z69" s="157">
        <f t="shared" si="20"/>
        <v>45000</v>
      </c>
      <c r="AA69" s="63"/>
    </row>
    <row r="70" spans="2:27" s="1" customFormat="1" ht="18" customHeight="1" x14ac:dyDescent="0.25">
      <c r="B70" s="61"/>
      <c r="C70" s="159" t="str">
        <f>IF(OR(D70="Non-recuring benefits",D70="Recuring benefits"),"#  ",IF(LEN(D70)&gt;0,MAX($C$50:C69)+1,""))</f>
        <v/>
      </c>
      <c r="D70" s="135"/>
      <c r="E70" s="158"/>
      <c r="F70" s="158"/>
      <c r="G70" s="122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7" t="str">
        <f t="shared" si="20"/>
        <v/>
      </c>
      <c r="AA70" s="63"/>
    </row>
    <row r="71" spans="2:27" s="1" customFormat="1" ht="18" customHeight="1" x14ac:dyDescent="0.25">
      <c r="B71" s="61"/>
      <c r="C71" s="159" t="str">
        <f>IF(OR(D71="Non-recuring benefits",D71="Recuring benefits"),"#  ",IF(LEN(D71)&gt;0,MAX($C$50:C70)+1,""))</f>
        <v/>
      </c>
      <c r="D71" s="135"/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8"/>
      <c r="X71" s="158"/>
      <c r="Y71" s="158"/>
      <c r="Z71" s="157" t="str">
        <f t="shared" si="20"/>
        <v/>
      </c>
      <c r="AA71" s="63"/>
    </row>
    <row r="72" spans="2:27" s="1" customFormat="1" ht="18" customHeight="1" x14ac:dyDescent="0.25">
      <c r="B72" s="61"/>
      <c r="C72" s="159" t="str">
        <f>IF(OR(D72="Non-recuring benefits",D72="Recuring benefits"),"#  ",IF(LEN(D72)&gt;0,MAX($C$50:C71)+1,""))</f>
        <v/>
      </c>
      <c r="D72" s="135"/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8"/>
      <c r="X72" s="158"/>
      <c r="Y72" s="158"/>
      <c r="Z72" s="157" t="str">
        <f t="shared" si="20"/>
        <v/>
      </c>
      <c r="AA72" s="63"/>
    </row>
    <row r="73" spans="2:27" s="1" customFormat="1" ht="18" customHeight="1" x14ac:dyDescent="0.25">
      <c r="B73" s="61"/>
      <c r="C73" s="159" t="str">
        <f>IF(OR(D73="Non-recuring benefits",D73="Recuring benefits"),"#  ",IF(LEN(D73)&gt;0,MAX($C$50:C72)+1,""))</f>
        <v/>
      </c>
      <c r="D73" s="135"/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8"/>
      <c r="X73" s="158"/>
      <c r="Y73" s="158"/>
      <c r="Z73" s="157" t="str">
        <f t="shared" si="20"/>
        <v/>
      </c>
      <c r="AA73" s="63"/>
    </row>
    <row r="74" spans="2:27" s="1" customFormat="1" ht="18" customHeight="1" x14ac:dyDescent="0.25">
      <c r="B74" s="61"/>
      <c r="C74" s="159" t="str">
        <f>IF(OR(D74="Non-recuring benefits",D74="Recuring benefits"),"#  ",IF(LEN(D74)&gt;0,MAX($C$50:C73)+1,""))</f>
        <v/>
      </c>
      <c r="D74" s="135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58"/>
      <c r="Y74" s="158"/>
      <c r="Z74" s="157" t="str">
        <f t="shared" si="20"/>
        <v/>
      </c>
      <c r="AA74" s="63"/>
    </row>
    <row r="75" spans="2:27" s="1" customFormat="1" ht="18" hidden="1" customHeight="1" outlineLevel="1" x14ac:dyDescent="0.25">
      <c r="B75" s="61"/>
      <c r="C75" s="159" t="str">
        <f>IF(OR(D75="Non-recuring benefits",D75="Recuring benefits"),"#  ",IF(LEN(D75)&gt;0,MAX($C$50:C74)+1,""))</f>
        <v/>
      </c>
      <c r="D75" s="135"/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8"/>
      <c r="X75" s="158"/>
      <c r="Y75" s="158"/>
      <c r="Z75" s="157" t="str">
        <f t="shared" si="20"/>
        <v/>
      </c>
      <c r="AA75" s="63"/>
    </row>
    <row r="76" spans="2:27" s="1" customFormat="1" ht="18" hidden="1" customHeight="1" outlineLevel="1" x14ac:dyDescent="0.25">
      <c r="B76" s="61"/>
      <c r="C76" s="159" t="str">
        <f>IF(OR(D76="Non-recuring benefits",D76="Recuring benefits"),"#  ",IF(LEN(D76)&gt;0,MAX($C$50:C75)+1,""))</f>
        <v/>
      </c>
      <c r="D76" s="135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7" t="str">
        <f t="shared" si="20"/>
        <v/>
      </c>
      <c r="AA76" s="63"/>
    </row>
    <row r="77" spans="2:27" s="1" customFormat="1" ht="18" hidden="1" customHeight="1" outlineLevel="1" x14ac:dyDescent="0.25">
      <c r="B77" s="61"/>
      <c r="C77" s="159" t="str">
        <f>IF(OR(D77="Non-recuring benefits",D77="Recuring benefits"),"#  ",IF(LEN(D77)&gt;0,MAX($C$50:C76)+1,""))</f>
        <v/>
      </c>
      <c r="D77" s="135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8"/>
      <c r="X77" s="158"/>
      <c r="Y77" s="158"/>
      <c r="Z77" s="157" t="str">
        <f t="shared" si="20"/>
        <v/>
      </c>
      <c r="AA77" s="63"/>
    </row>
    <row r="78" spans="2:27" s="1" customFormat="1" ht="18" hidden="1" customHeight="1" outlineLevel="1" x14ac:dyDescent="0.25">
      <c r="B78" s="61"/>
      <c r="C78" s="159" t="str">
        <f>IF(OR(D78="Non-recuring benefits",D78="Recuring benefits"),"#  ",IF(LEN(D78)&gt;0,MAX($C$50:C77)+1,""))</f>
        <v/>
      </c>
      <c r="D78" s="135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8"/>
      <c r="X78" s="158"/>
      <c r="Y78" s="158"/>
      <c r="Z78" s="157" t="str">
        <f t="shared" si="20"/>
        <v/>
      </c>
      <c r="AA78" s="63"/>
    </row>
    <row r="79" spans="2:27" s="1" customFormat="1" ht="18" hidden="1" customHeight="1" outlineLevel="1" x14ac:dyDescent="0.25">
      <c r="B79" s="61"/>
      <c r="C79" s="159" t="str">
        <f>IF(OR(D79="Non-recuring benefits",D79="Recuring benefits"),"#  ",IF(LEN(D79)&gt;0,MAX($C$50:C78)+1,""))</f>
        <v/>
      </c>
      <c r="D79" s="135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8"/>
      <c r="X79" s="158"/>
      <c r="Y79" s="158"/>
      <c r="Z79" s="157" t="str">
        <f t="shared" si="20"/>
        <v/>
      </c>
      <c r="AA79" s="63"/>
    </row>
    <row r="80" spans="2:27" s="1" customFormat="1" ht="18" hidden="1" customHeight="1" outlineLevel="1" x14ac:dyDescent="0.25">
      <c r="B80" s="61"/>
      <c r="C80" s="159" t="str">
        <f>IF(OR(D80="Non-recuring benefits",D80="Recuring benefits"),"#  ",IF(LEN(D80)&gt;0,MAX($C$50:C79)+1,""))</f>
        <v/>
      </c>
      <c r="D80" s="135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  <c r="U80" s="158"/>
      <c r="V80" s="158"/>
      <c r="W80" s="158"/>
      <c r="X80" s="158"/>
      <c r="Y80" s="158"/>
      <c r="Z80" s="157" t="str">
        <f t="shared" si="20"/>
        <v/>
      </c>
      <c r="AA80" s="63"/>
    </row>
    <row r="81" spans="2:27" s="1" customFormat="1" ht="18" hidden="1" customHeight="1" outlineLevel="1" x14ac:dyDescent="0.25">
      <c r="B81" s="61"/>
      <c r="C81" s="159" t="str">
        <f>IF(OR(D81="Non-recuring benefits",D81="Recuring benefits"),"#  ",IF(LEN(D81)&gt;0,MAX($C$50:C80)+1,""))</f>
        <v/>
      </c>
      <c r="D81" s="135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158"/>
      <c r="W81" s="158"/>
      <c r="X81" s="158"/>
      <c r="Y81" s="158"/>
      <c r="Z81" s="157" t="str">
        <f t="shared" si="20"/>
        <v/>
      </c>
      <c r="AA81" s="63"/>
    </row>
    <row r="82" spans="2:27" s="1" customFormat="1" ht="18" hidden="1" customHeight="1" outlineLevel="1" x14ac:dyDescent="0.25">
      <c r="B82" s="61"/>
      <c r="C82" s="159" t="str">
        <f>IF(OR(D82="Non-recuring benefits",D82="Recuring benefits"),"#  ",IF(LEN(D82)&gt;0,MAX($C$50:C81)+1,""))</f>
        <v/>
      </c>
      <c r="D82" s="135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8"/>
      <c r="P82" s="158"/>
      <c r="Q82" s="158"/>
      <c r="R82" s="158"/>
      <c r="S82" s="158"/>
      <c r="T82" s="158"/>
      <c r="U82" s="158"/>
      <c r="V82" s="158"/>
      <c r="W82" s="158"/>
      <c r="X82" s="158"/>
      <c r="Y82" s="158"/>
      <c r="Z82" s="157" t="str">
        <f t="shared" si="20"/>
        <v/>
      </c>
      <c r="AA82" s="63"/>
    </row>
    <row r="83" spans="2:27" s="1" customFormat="1" ht="18" hidden="1" customHeight="1" outlineLevel="1" x14ac:dyDescent="0.25">
      <c r="B83" s="61"/>
      <c r="C83" s="159" t="str">
        <f>IF(OR(D83="Non-recuring benefits",D83="Recuring benefits"),"#  ",IF(LEN(D83)&gt;0,MAX($C$50:C82)+1,""))</f>
        <v/>
      </c>
      <c r="D83" s="135"/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158"/>
      <c r="Z83" s="157" t="str">
        <f t="shared" si="20"/>
        <v/>
      </c>
      <c r="AA83" s="63"/>
    </row>
    <row r="84" spans="2:27" s="1" customFormat="1" ht="18" hidden="1" customHeight="1" outlineLevel="1" x14ac:dyDescent="0.25">
      <c r="B84" s="61"/>
      <c r="C84" s="159" t="str">
        <f>IF(OR(D84="Non-recuring benefits",D84="Recuring benefits"),"#  ",IF(LEN(D84)&gt;0,MAX($C$50:C83)+1,""))</f>
        <v/>
      </c>
      <c r="D84" s="138"/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8"/>
      <c r="X84" s="158"/>
      <c r="Y84" s="158"/>
      <c r="Z84" s="157" t="str">
        <f t="shared" si="20"/>
        <v/>
      </c>
      <c r="AA84" s="63"/>
    </row>
    <row r="85" spans="2:27" s="1" customFormat="1" ht="18" customHeight="1" collapsed="1" thickBot="1" x14ac:dyDescent="0.3">
      <c r="B85" s="61"/>
      <c r="C85" s="143"/>
      <c r="D85" s="144" t="s">
        <v>69</v>
      </c>
      <c r="E85" s="120">
        <f t="shared" ref="E85:Z85" si="37">SUBTOTAL(109,E51:E84)</f>
        <v>15000.05</v>
      </c>
      <c r="F85" s="120">
        <f t="shared" si="37"/>
        <v>27000</v>
      </c>
      <c r="G85" s="120">
        <f t="shared" si="37"/>
        <v>42720</v>
      </c>
      <c r="H85" s="120">
        <f t="shared" si="37"/>
        <v>28465.200000000001</v>
      </c>
      <c r="I85" s="120">
        <f t="shared" si="37"/>
        <v>44236.572</v>
      </c>
      <c r="J85" s="120">
        <f t="shared" si="37"/>
        <v>30035.126519999998</v>
      </c>
      <c r="K85" s="120">
        <f t="shared" si="37"/>
        <v>30861.914137199998</v>
      </c>
      <c r="L85" s="120">
        <f t="shared" si="37"/>
        <v>31718.027084652</v>
      </c>
      <c r="M85" s="120">
        <f t="shared" si="37"/>
        <v>32604.60091382172</v>
      </c>
      <c r="N85" s="120">
        <f t="shared" si="37"/>
        <v>33522.816223616064</v>
      </c>
      <c r="O85" s="120">
        <f t="shared" si="37"/>
        <v>34473.900458534597</v>
      </c>
      <c r="P85" s="120">
        <f t="shared" si="37"/>
        <v>35459.129778709612</v>
      </c>
      <c r="Q85" s="120">
        <f t="shared" si="37"/>
        <v>36479.831004709959</v>
      </c>
      <c r="R85" s="120">
        <f t="shared" si="37"/>
        <v>37537.383640098844</v>
      </c>
      <c r="S85" s="120">
        <f t="shared" si="37"/>
        <v>38633.221974855289</v>
      </c>
      <c r="T85" s="120">
        <f t="shared" si="37"/>
        <v>39768.837272893521</v>
      </c>
      <c r="U85" s="120">
        <f t="shared" si="37"/>
        <v>40945.780047043714</v>
      </c>
      <c r="V85" s="120">
        <f t="shared" si="37"/>
        <v>42165.662424992268</v>
      </c>
      <c r="W85" s="120">
        <f t="shared" si="37"/>
        <v>43430.160609819424</v>
      </c>
      <c r="X85" s="120">
        <f t="shared" si="37"/>
        <v>44741.017438917945</v>
      </c>
      <c r="Y85" s="120">
        <f t="shared" si="37"/>
        <v>46100.045045227467</v>
      </c>
      <c r="Z85" s="97">
        <f t="shared" si="37"/>
        <v>755899.27657509234</v>
      </c>
      <c r="AA85" s="63"/>
    </row>
    <row r="86" spans="2:27" x14ac:dyDescent="0.25">
      <c r="B86" s="10"/>
      <c r="C86"/>
      <c r="D86"/>
      <c r="E86" s="91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3"/>
      <c r="AA86" s="11"/>
    </row>
    <row r="87" spans="2:27" s="85" customFormat="1" ht="18" customHeight="1" x14ac:dyDescent="0.25">
      <c r="B87" s="86"/>
      <c r="C87" s="87"/>
      <c r="D87" s="88" t="s">
        <v>71</v>
      </c>
      <c r="E87" s="121">
        <f t="shared" ref="E87:J87" si="38">E85-E48</f>
        <v>-105000.02</v>
      </c>
      <c r="F87" s="121">
        <f t="shared" si="38"/>
        <v>24870</v>
      </c>
      <c r="G87" s="121">
        <f t="shared" si="38"/>
        <v>40576.300000000003</v>
      </c>
      <c r="H87" s="121">
        <f t="shared" si="38"/>
        <v>26307.437000000002</v>
      </c>
      <c r="I87" s="121">
        <f t="shared" si="38"/>
        <v>42064.371729999999</v>
      </c>
      <c r="J87" s="121">
        <f t="shared" si="38"/>
        <v>27848.103049699999</v>
      </c>
      <c r="K87" s="121">
        <f t="shared" ref="K87:Y87" si="39">K85-K48</f>
        <v>28659.669471252997</v>
      </c>
      <c r="L87" s="121">
        <f t="shared" si="39"/>
        <v>29500.150742914971</v>
      </c>
      <c r="M87" s="121">
        <f t="shared" si="39"/>
        <v>30370.66949602776</v>
      </c>
      <c r="N87" s="121">
        <f t="shared" si="39"/>
        <v>31272.392957868375</v>
      </c>
      <c r="O87" s="121">
        <f t="shared" si="39"/>
        <v>32206.534732999342</v>
      </c>
      <c r="P87" s="121">
        <f t="shared" si="39"/>
        <v>33174.356655860378</v>
      </c>
      <c r="Q87" s="121">
        <f t="shared" si="39"/>
        <v>34177.170717451074</v>
      </c>
      <c r="R87" s="121">
        <f t="shared" si="39"/>
        <v>35216.34106906836</v>
      </c>
      <c r="S87" s="121">
        <f t="shared" si="39"/>
        <v>36293.286106181113</v>
      </c>
      <c r="T87" s="121">
        <f t="shared" si="39"/>
        <v>37409.480635647509</v>
      </c>
      <c r="U87" s="121">
        <f t="shared" si="39"/>
        <v>38566.458129608873</v>
      </c>
      <c r="V87" s="121">
        <f t="shared" si="39"/>
        <v>39765.813069527467</v>
      </c>
      <c r="W87" s="121">
        <f t="shared" si="39"/>
        <v>41009.203383973821</v>
      </c>
      <c r="X87" s="121">
        <f t="shared" si="39"/>
        <v>42298.352983914039</v>
      </c>
      <c r="Y87" s="121">
        <f t="shared" si="39"/>
        <v>43635.054399397028</v>
      </c>
      <c r="Z87" s="98"/>
      <c r="AA87" s="89"/>
    </row>
    <row r="88" spans="2:27" s="1" customFormat="1" ht="24.95" customHeight="1" thickBot="1" x14ac:dyDescent="0.3">
      <c r="B88" s="61"/>
      <c r="C88" s="83"/>
      <c r="D88" s="84" t="s">
        <v>100</v>
      </c>
      <c r="E88" s="130">
        <f>E87</f>
        <v>-105000.02</v>
      </c>
      <c r="F88" s="130">
        <f>E88+F87</f>
        <v>-80130.02</v>
      </c>
      <c r="G88" s="130">
        <f t="shared" ref="G88:J88" si="40">F88+G87</f>
        <v>-39553.72</v>
      </c>
      <c r="H88" s="130">
        <f t="shared" si="40"/>
        <v>-13246.282999999999</v>
      </c>
      <c r="I88" s="130">
        <f t="shared" si="40"/>
        <v>28818.088729999999</v>
      </c>
      <c r="J88" s="130">
        <f t="shared" si="40"/>
        <v>56666.191779699999</v>
      </c>
      <c r="K88" s="130">
        <f t="shared" ref="K88" si="41">J88+K87</f>
        <v>85325.861250952992</v>
      </c>
      <c r="L88" s="130">
        <f t="shared" ref="L88" si="42">K88+L87</f>
        <v>114826.01199386796</v>
      </c>
      <c r="M88" s="130">
        <f t="shared" ref="M88" si="43">L88+M87</f>
        <v>145196.68148989571</v>
      </c>
      <c r="N88" s="130">
        <f t="shared" ref="N88" si="44">M88+N87</f>
        <v>176469.07444776408</v>
      </c>
      <c r="O88" s="130">
        <f t="shared" ref="O88" si="45">N88+O87</f>
        <v>208675.60918076342</v>
      </c>
      <c r="P88" s="130">
        <f t="shared" ref="P88" si="46">O88+P87</f>
        <v>241849.9658366238</v>
      </c>
      <c r="Q88" s="130">
        <f t="shared" ref="Q88" si="47">P88+Q87</f>
        <v>276027.13655407488</v>
      </c>
      <c r="R88" s="130">
        <f t="shared" ref="R88" si="48">Q88+R87</f>
        <v>311243.47762314323</v>
      </c>
      <c r="S88" s="130">
        <f t="shared" ref="S88" si="49">R88+S87</f>
        <v>347536.76372932433</v>
      </c>
      <c r="T88" s="130">
        <f t="shared" ref="T88" si="50">S88+T87</f>
        <v>384946.24436497182</v>
      </c>
      <c r="U88" s="130">
        <f t="shared" ref="U88" si="51">T88+U87</f>
        <v>423512.70249458071</v>
      </c>
      <c r="V88" s="130">
        <f t="shared" ref="V88" si="52">U88+V87</f>
        <v>463278.51556410815</v>
      </c>
      <c r="W88" s="130">
        <f t="shared" ref="W88" si="53">V88+W87</f>
        <v>504287.71894808195</v>
      </c>
      <c r="X88" s="130">
        <f t="shared" ref="X88" si="54">W88+X87</f>
        <v>546586.07193199603</v>
      </c>
      <c r="Y88" s="130">
        <f t="shared" ref="Y88" si="55">X88+Y87</f>
        <v>590221.12633139302</v>
      </c>
      <c r="Z88" s="123"/>
      <c r="AA88" s="63"/>
    </row>
    <row r="89" spans="2:27" x14ac:dyDescent="0.25">
      <c r="B89" s="12"/>
      <c r="C89" s="43"/>
      <c r="D89" s="13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43"/>
      <c r="AA89" s="14"/>
    </row>
    <row r="90" spans="2:27" ht="7.15" customHeight="1" x14ac:dyDescent="0.25"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44"/>
    </row>
    <row r="91" spans="2:27" s="15" customFormat="1" ht="22.9" customHeight="1" x14ac:dyDescent="0.25">
      <c r="B91" s="16"/>
      <c r="C91" s="45"/>
      <c r="D91" s="16"/>
      <c r="E91" s="52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45"/>
      <c r="AA91" s="16"/>
    </row>
  </sheetData>
  <sheetProtection algorithmName="SHA-512" hashValue="k5qLTmNzDpO5TT9+BiBKbu894+qyiVVAW2UCUG8nFye3X/RApcgPrmVepbJmUkDiYQJ+N1zrXITBBDUtdeQ9aw==" saltValue="FHjBtS3eKH6Ri0FXbnSpFg==" spinCount="100000" sheet="1" objects="1" scenarios="1"/>
  <phoneticPr fontId="28" type="noConversion"/>
  <dataValidations count="3">
    <dataValidation type="list" allowBlank="1" showInputMessage="1" showErrorMessage="1" sqref="Z9" xr:uid="{BC926B84-2EF2-4B2A-9F7D-CBAC90A18B02}">
      <formula1>chartList</formula1>
    </dataValidation>
    <dataValidation type="decimal" allowBlank="1" showInputMessage="1" showErrorMessage="1" errorTitle="Percentage increase" error="Between 0% and 100%" sqref="E15:E30 E52:E67" xr:uid="{242AB1F5-F3F4-4F8F-9B16-E9AC14EA8967}">
      <formula1>0</formula1>
      <formula2>1</formula2>
    </dataValidation>
    <dataValidation type="decimal" operator="greaterThan" allowBlank="1" showInputMessage="1" showErrorMessage="1" errorTitle="Insert number" error="All values must be above 0." sqref="F15:F30 G34:G47 H32:Y47 F32:F47 E34:E47 G71:G84 H69:Y84 E69:F84 F52:F67" xr:uid="{4007D886-DD90-480E-81AB-B79ED53EABE6}">
      <formula1>0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5" orientation="landscape" r:id="rId1"/>
  <drawing r:id="rId2"/>
  <tableParts count="2"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E3A7D-3F8D-404A-8BA3-1A15D2D22E87}">
  <sheetPr codeName="Sheet2">
    <pageSetUpPr autoPageBreaks="0" fitToPage="1"/>
  </sheetPr>
  <dimension ref="A1:O214"/>
  <sheetViews>
    <sheetView showGridLines="0" showRowColHeaders="0" zoomScaleNormal="100" zoomScaleSheetLayoutView="85" workbookViewId="0">
      <pane ySplit="11" topLeftCell="A12" activePane="bottomLeft" state="frozen"/>
      <selection pane="bottomLeft" activeCell="A12" sqref="A12"/>
    </sheetView>
  </sheetViews>
  <sheetFormatPr defaultColWidth="8.85546875" defaultRowHeight="15" outlineLevelRow="1" x14ac:dyDescent="0.25"/>
  <cols>
    <col min="1" max="1" width="3.7109375" style="1" customWidth="1"/>
    <col min="2" max="2" width="1.7109375" style="1" customWidth="1"/>
    <col min="3" max="3" width="3.7109375" style="40" customWidth="1"/>
    <col min="4" max="4" width="18.7109375" style="1" customWidth="1"/>
    <col min="5" max="5" width="25.7109375" style="3" customWidth="1"/>
    <col min="6" max="7" width="12.7109375" style="3" customWidth="1"/>
    <col min="8" max="8" width="25.7109375" style="3" customWidth="1"/>
    <col min="9" max="12" width="12.7109375" style="3" customWidth="1"/>
    <col min="13" max="14" width="1.7109375" style="1" customWidth="1"/>
    <col min="15" max="15" width="9.85546875" style="1" bestFit="1" customWidth="1"/>
    <col min="16" max="16384" width="8.85546875" style="1"/>
  </cols>
  <sheetData>
    <row r="1" spans="1:15" ht="6.75" customHeight="1" x14ac:dyDescent="0.25">
      <c r="B1" s="2"/>
      <c r="C1" s="53"/>
    </row>
    <row r="2" spans="1:15" s="20" customFormat="1" ht="20.100000000000001" customHeight="1" x14ac:dyDescent="0.25">
      <c r="B2" s="55"/>
      <c r="C2" s="54"/>
      <c r="D2" s="129" t="s">
        <v>60</v>
      </c>
      <c r="E2" s="21"/>
      <c r="F2" s="21"/>
      <c r="G2" s="21"/>
      <c r="H2" s="21"/>
      <c r="I2" s="21"/>
      <c r="J2" s="21"/>
      <c r="K2" s="21"/>
      <c r="L2" s="21"/>
      <c r="M2" s="21"/>
      <c r="N2" s="22"/>
    </row>
    <row r="3" spans="1:15" s="72" customFormat="1" ht="24" customHeight="1" x14ac:dyDescent="0.25">
      <c r="B3" s="131"/>
      <c r="C3" s="74"/>
      <c r="D3" s="132" t="s">
        <v>61</v>
      </c>
      <c r="E3" s="75"/>
      <c r="F3" s="75"/>
      <c r="G3" s="75"/>
      <c r="H3" s="75"/>
      <c r="I3" s="75"/>
      <c r="J3" s="75"/>
      <c r="K3" s="75"/>
      <c r="L3" s="75"/>
      <c r="M3" s="75"/>
      <c r="N3" s="77"/>
    </row>
    <row r="4" spans="1:15" ht="4.9000000000000004" customHeight="1" x14ac:dyDescent="0.25">
      <c r="A4" s="6"/>
      <c r="B4" s="6"/>
      <c r="C4" s="41"/>
      <c r="D4" s="6"/>
      <c r="E4" s="46"/>
      <c r="F4" s="46"/>
      <c r="G4" s="46"/>
      <c r="H4" s="46"/>
      <c r="I4" s="46"/>
      <c r="J4" s="46"/>
      <c r="K4" s="46"/>
      <c r="L4" s="46"/>
      <c r="M4" s="6"/>
      <c r="N4" s="6"/>
    </row>
    <row r="5" spans="1:15" ht="24.95" customHeight="1" x14ac:dyDescent="0.25">
      <c r="A5" s="6"/>
      <c r="B5" s="56"/>
      <c r="C5" s="57"/>
      <c r="D5" s="58"/>
      <c r="E5" s="58"/>
      <c r="F5" s="59"/>
      <c r="G5" s="59"/>
      <c r="H5" s="59"/>
      <c r="I5" s="59"/>
      <c r="J5" s="59"/>
      <c r="K5" s="59"/>
      <c r="L5" s="59"/>
      <c r="M5" s="60"/>
      <c r="N5" s="6"/>
    </row>
    <row r="6" spans="1:15" ht="24.95" customHeight="1" x14ac:dyDescent="0.25">
      <c r="A6" s="6"/>
      <c r="B6" s="61"/>
      <c r="C6" s="184" t="s">
        <v>107</v>
      </c>
      <c r="D6" s="185"/>
      <c r="E6" s="69"/>
      <c r="F6" s="70"/>
      <c r="G6" s="70"/>
      <c r="H6" s="70"/>
      <c r="I6" s="70"/>
      <c r="J6" s="70"/>
      <c r="K6" s="70"/>
      <c r="L6" s="70"/>
      <c r="M6" s="63"/>
      <c r="N6" s="6"/>
    </row>
    <row r="7" spans="1:15" ht="24.95" customHeight="1" x14ac:dyDescent="0.25">
      <c r="A7" s="6"/>
      <c r="B7" s="61"/>
      <c r="C7" s="186" t="s">
        <v>40</v>
      </c>
      <c r="D7" s="187"/>
      <c r="E7" s="69"/>
      <c r="F7" s="70"/>
      <c r="G7" s="70"/>
      <c r="H7" s="70"/>
      <c r="I7" s="70"/>
      <c r="J7" s="70"/>
      <c r="K7" s="70"/>
      <c r="L7" s="70"/>
      <c r="M7" s="63"/>
      <c r="N7" s="6"/>
    </row>
    <row r="8" spans="1:15" ht="24.95" customHeight="1" x14ac:dyDescent="0.25">
      <c r="A8" s="6"/>
      <c r="B8" s="61"/>
      <c r="C8" s="62"/>
      <c r="D8" s="69"/>
      <c r="E8" s="70"/>
      <c r="F8" s="70"/>
      <c r="G8" s="70"/>
      <c r="H8" s="70"/>
      <c r="I8" s="70"/>
      <c r="J8" s="70"/>
      <c r="K8" s="70"/>
      <c r="L8" s="70"/>
      <c r="M8" s="63"/>
      <c r="N8" s="6"/>
    </row>
    <row r="9" spans="1:15" ht="18" customHeight="1" x14ac:dyDescent="0.25">
      <c r="A9" s="6"/>
      <c r="B9" s="61"/>
      <c r="C9" s="62"/>
      <c r="D9" s="69"/>
      <c r="E9" s="70"/>
      <c r="F9" s="70"/>
      <c r="G9" s="70"/>
      <c r="H9" s="70"/>
      <c r="I9" s="70"/>
      <c r="J9" s="70"/>
      <c r="K9" s="70"/>
      <c r="L9" s="70"/>
      <c r="M9" s="63"/>
      <c r="N9" s="6"/>
    </row>
    <row r="10" spans="1:15" ht="8.1" customHeight="1" x14ac:dyDescent="0.25">
      <c r="A10" s="6"/>
      <c r="B10" s="61"/>
      <c r="C10" s="62"/>
      <c r="D10" s="69"/>
      <c r="E10" s="70"/>
      <c r="F10" s="70"/>
      <c r="G10" s="70"/>
      <c r="H10" s="70"/>
      <c r="I10" s="70"/>
      <c r="J10" s="70"/>
      <c r="K10" s="70"/>
      <c r="L10" s="70"/>
      <c r="M10" s="63"/>
      <c r="N10" s="6"/>
    </row>
    <row r="11" spans="1:15" ht="42.75" x14ac:dyDescent="0.25">
      <c r="B11" s="61"/>
      <c r="C11" s="168" t="s">
        <v>14</v>
      </c>
      <c r="D11" s="169" t="s">
        <v>18</v>
      </c>
      <c r="E11" s="169" t="s">
        <v>17</v>
      </c>
      <c r="F11" s="170" t="s">
        <v>79</v>
      </c>
      <c r="G11" s="170" t="s">
        <v>78</v>
      </c>
      <c r="H11" s="169" t="s">
        <v>77</v>
      </c>
      <c r="I11" s="170" t="s">
        <v>80</v>
      </c>
      <c r="J11" s="170" t="s">
        <v>28</v>
      </c>
      <c r="K11" s="170" t="s">
        <v>76</v>
      </c>
      <c r="L11" s="170" t="s">
        <v>30</v>
      </c>
      <c r="M11" s="63"/>
    </row>
    <row r="12" spans="1:15" x14ac:dyDescent="0.25">
      <c r="B12" s="61"/>
      <c r="C12" s="164">
        <f>IF(ROW()=ROW($C$11)+1,1,IF(OR(LEN(D12)&gt;0,AND(COUNTA(D11:$J$212)=0,COUNTA(D10:J10)&gt;0)),MAX($C$11:C11)+1,""))</f>
        <v>1</v>
      </c>
      <c r="D12" s="135" t="s">
        <v>19</v>
      </c>
      <c r="E12" s="165" t="s">
        <v>57</v>
      </c>
      <c r="F12" s="122">
        <v>80000</v>
      </c>
      <c r="G12" s="122"/>
      <c r="H12" s="165" t="s">
        <v>104</v>
      </c>
      <c r="I12" s="122"/>
      <c r="J12" s="122">
        <v>14400</v>
      </c>
      <c r="K12" s="166">
        <f ca="1">IF(ISNUMBER(C12),INDEX(Calc!$AK$4:$AK$54,MATCH(InvestmentsComparison!C12,Calc!$AF$4:$AF$54,0),1),"")</f>
        <v>176000</v>
      </c>
      <c r="L12" s="167">
        <f ca="1">IF(ISNUMBER(C12),INDEX(Calc!$AL$4:$AL$54,MATCH(InvestmentsComparison!C12,Calc!$AF$4:$AF$54,0),1),"")</f>
        <v>2.8095238095238093</v>
      </c>
      <c r="M12" s="63"/>
      <c r="O12" s="71"/>
    </row>
    <row r="13" spans="1:15" x14ac:dyDescent="0.25">
      <c r="B13" s="61"/>
      <c r="C13" s="164" t="str">
        <f>IF(ROW()=ROW($C$11)+1,1,IF(OR(LEN(D13)&gt;0,AND(COUNTA(D12:$J$212)=0,COUNTA(D11:J11)&gt;0)),MAX($C$11:C12)+1,""))</f>
        <v/>
      </c>
      <c r="D13" s="135"/>
      <c r="E13" s="165" t="s">
        <v>58</v>
      </c>
      <c r="F13" s="122">
        <v>85000</v>
      </c>
      <c r="G13" s="122"/>
      <c r="H13" s="165" t="s">
        <v>105</v>
      </c>
      <c r="I13" s="122"/>
      <c r="J13" s="122">
        <v>15000</v>
      </c>
      <c r="K13" s="166" t="str">
        <f>IF(ISNUMBER(C13),INDEX(Calc!$AK$4:$AK$54,MATCH(InvestmentsComparison!C13,Calc!$AF$4:$AF$54,0),1),"")</f>
        <v/>
      </c>
      <c r="L13" s="167" t="str">
        <f>IF(ISNUMBER(C13),INDEX(Calc!$AL$4:$AL$54,MATCH(InvestmentsComparison!C13,Calc!$AF$4:$AF$54,0),1),"")</f>
        <v/>
      </c>
      <c r="M13" s="63"/>
    </row>
    <row r="14" spans="1:15" x14ac:dyDescent="0.25">
      <c r="B14" s="61"/>
      <c r="C14" s="164" t="str">
        <f>IF(ROW()=ROW($C$11)+1,1,IF(OR(LEN(D14)&gt;0,AND(COUNTA(D13:$J$212)=0,COUNTA(D12:J12)&gt;0)),MAX($C$11:C13)+1,""))</f>
        <v/>
      </c>
      <c r="D14" s="135"/>
      <c r="E14" s="165" t="s">
        <v>59</v>
      </c>
      <c r="F14" s="122">
        <v>78000</v>
      </c>
      <c r="G14" s="122"/>
      <c r="H14" s="165" t="s">
        <v>106</v>
      </c>
      <c r="I14" s="122"/>
      <c r="J14" s="122">
        <v>13800</v>
      </c>
      <c r="K14" s="166" t="str">
        <f>IF(ISNUMBER(C14),INDEX(Calc!$AK$4:$AK$54,MATCH(InvestmentsComparison!C14,Calc!$AF$4:$AF$54,0),1),"")</f>
        <v/>
      </c>
      <c r="L14" s="167" t="str">
        <f>IF(ISNUMBER(C14),INDEX(Calc!$AL$4:$AL$54,MATCH(InvestmentsComparison!C14,Calc!$AF$4:$AF$54,0),1),"")</f>
        <v/>
      </c>
      <c r="M14" s="63"/>
    </row>
    <row r="15" spans="1:15" x14ac:dyDescent="0.25">
      <c r="B15" s="61"/>
      <c r="C15" s="164" t="str">
        <f>IF(ROW()=ROW($C$11)+1,1,IF(OR(LEN(D15)&gt;0,AND(COUNTA(D14:$J$212)=0,COUNTA(D13:J13)&gt;0)),MAX($C$11:C14)+1,""))</f>
        <v/>
      </c>
      <c r="D15" s="135"/>
      <c r="E15" s="165" t="s">
        <v>22</v>
      </c>
      <c r="F15" s="122">
        <v>75000</v>
      </c>
      <c r="G15" s="122"/>
      <c r="H15" s="165" t="s">
        <v>29</v>
      </c>
      <c r="I15" s="122">
        <v>200000</v>
      </c>
      <c r="J15" s="122"/>
      <c r="K15" s="166" t="str">
        <f>IF(ISNUMBER(C15),INDEX(Calc!$AK$4:$AK$54,MATCH(InvestmentsComparison!C15,Calc!$AF$4:$AF$54,0),1),"")</f>
        <v/>
      </c>
      <c r="L15" s="167" t="str">
        <f>IF(ISNUMBER(C15),INDEX(Calc!$AL$4:$AL$54,MATCH(InvestmentsComparison!C15,Calc!$AF$4:$AF$54,0),1),"")</f>
        <v/>
      </c>
      <c r="M15" s="63"/>
    </row>
    <row r="16" spans="1:15" x14ac:dyDescent="0.25">
      <c r="B16" s="61"/>
      <c r="C16" s="164" t="str">
        <f>IF(ROW()=ROW($C$11)+1,1,IF(OR(LEN(D16)&gt;0,AND(COUNTA(D15:$J$212)=0,COUNTA(D14:J14)&gt;0)),MAX($C$11:C15)+1,""))</f>
        <v/>
      </c>
      <c r="D16" s="135"/>
      <c r="E16" s="165" t="s">
        <v>23</v>
      </c>
      <c r="F16" s="122"/>
      <c r="G16" s="122">
        <v>1200</v>
      </c>
      <c r="H16" s="165"/>
      <c r="I16" s="122"/>
      <c r="J16" s="122"/>
      <c r="K16" s="166" t="str">
        <f>IF(ISNUMBER(C16),INDEX(Calc!$AK$4:$AK$54,MATCH(InvestmentsComparison!C16,Calc!$AF$4:$AF$54,0),1),"")</f>
        <v/>
      </c>
      <c r="L16" s="167" t="str">
        <f>IF(ISNUMBER(C16),INDEX(Calc!$AL$4:$AL$54,MATCH(InvestmentsComparison!C16,Calc!$AF$4:$AF$54,0),1),"")</f>
        <v/>
      </c>
      <c r="M16" s="63"/>
    </row>
    <row r="17" spans="2:15" x14ac:dyDescent="0.25">
      <c r="B17" s="61"/>
      <c r="C17" s="164" t="str">
        <f>IF(ROW()=ROW($C$11)+1,1,IF(OR(LEN(D17)&gt;0,AND(COUNTA(D16:$J$212)=0,COUNTA(D15:J15)&gt;0)),MAX($C$11:C16)+1,""))</f>
        <v/>
      </c>
      <c r="D17" s="135"/>
      <c r="E17" s="165"/>
      <c r="F17" s="122"/>
      <c r="G17" s="122"/>
      <c r="H17" s="165"/>
      <c r="I17" s="122"/>
      <c r="J17" s="122"/>
      <c r="K17" s="166" t="str">
        <f>IF(ISNUMBER(C17),INDEX(Calc!$AK$4:$AK$54,MATCH(InvestmentsComparison!C17,Calc!$AF$4:$AF$54,0),1),"")</f>
        <v/>
      </c>
      <c r="L17" s="167" t="str">
        <f>IF(ISNUMBER(C17),INDEX(Calc!$AL$4:$AL$54,MATCH(InvestmentsComparison!C17,Calc!$AF$4:$AF$54,0),1),"")</f>
        <v/>
      </c>
      <c r="M17" s="63"/>
      <c r="O17" s="71"/>
    </row>
    <row r="18" spans="2:15" x14ac:dyDescent="0.25">
      <c r="B18" s="61"/>
      <c r="C18" s="164">
        <f>IF(ROW()=ROW($C$11)+1,1,IF(OR(LEN(D18)&gt;0,AND(COUNTA(D17:$J$212)=0,COUNTA(D16:J16)&gt;0)),MAX($C$11:C17)+1,""))</f>
        <v>2</v>
      </c>
      <c r="D18" s="135" t="s">
        <v>20</v>
      </c>
      <c r="E18" s="165" t="s">
        <v>25</v>
      </c>
      <c r="F18" s="122">
        <v>180000</v>
      </c>
      <c r="G18" s="122"/>
      <c r="H18" s="165" t="s">
        <v>24</v>
      </c>
      <c r="I18" s="122"/>
      <c r="J18" s="122">
        <v>30600</v>
      </c>
      <c r="K18" s="166">
        <f ca="1">IF(ISNUMBER(C18),INDEX(Calc!$AK$4:$AK$54,MATCH(InvestmentsComparison!C18,Calc!$AF$4:$AF$54,0),1),"")</f>
        <v>170500</v>
      </c>
      <c r="L18" s="167">
        <f ca="1">IF(ISNUMBER(C18),INDEX(Calc!$AL$4:$AL$54,MATCH(InvestmentsComparison!C18,Calc!$AF$4:$AF$54,0),1),"")</f>
        <v>4.2276422764227641</v>
      </c>
      <c r="M18" s="63"/>
    </row>
    <row r="19" spans="2:15" x14ac:dyDescent="0.25">
      <c r="B19" s="61"/>
      <c r="C19" s="164" t="str">
        <f>IF(ROW()=ROW($C$11)+1,1,IF(OR(LEN(D19)&gt;0,AND(COUNTA(D18:$J$212)=0,COUNTA(D17:J17)&gt;0)),MAX($C$11:C18)+1,""))</f>
        <v/>
      </c>
      <c r="D19" s="135"/>
      <c r="E19" s="165" t="s">
        <v>26</v>
      </c>
      <c r="F19" s="122">
        <v>190000</v>
      </c>
      <c r="G19" s="122"/>
      <c r="H19" s="165" t="s">
        <v>24</v>
      </c>
      <c r="I19" s="122"/>
      <c r="J19" s="122">
        <v>31800</v>
      </c>
      <c r="K19" s="166" t="str">
        <f>IF(ISNUMBER(C19),INDEX(Calc!$AK$4:$AK$54,MATCH(InvestmentsComparison!C19,Calc!$AF$4:$AF$54,0),1),"")</f>
        <v/>
      </c>
      <c r="L19" s="167" t="str">
        <f>IF(ISNUMBER(C19),INDEX(Calc!$AL$4:$AL$54,MATCH(InvestmentsComparison!C19,Calc!$AF$4:$AF$54,0),1),"")</f>
        <v/>
      </c>
      <c r="M19" s="63"/>
    </row>
    <row r="20" spans="2:15" x14ac:dyDescent="0.25">
      <c r="B20" s="61"/>
      <c r="C20" s="164" t="str">
        <f>IF(ROW()=ROW($C$11)+1,1,IF(OR(LEN(D20)&gt;0,AND(COUNTA(D19:$J$212)=0,COUNTA(D18:J18)&gt;0)),MAX($C$11:C19)+1,""))</f>
        <v/>
      </c>
      <c r="D20" s="135"/>
      <c r="E20" s="165" t="s">
        <v>22</v>
      </c>
      <c r="F20" s="122">
        <v>90000</v>
      </c>
      <c r="G20" s="122"/>
      <c r="H20" s="165" t="s">
        <v>29</v>
      </c>
      <c r="I20" s="122">
        <v>200000</v>
      </c>
      <c r="J20" s="122"/>
      <c r="K20" s="166" t="str">
        <f>IF(ISNUMBER(C20),INDEX(Calc!$AK$4:$AK$54,MATCH(InvestmentsComparison!C20,Calc!$AF$4:$AF$54,0),1),"")</f>
        <v/>
      </c>
      <c r="L20" s="167" t="str">
        <f>IF(ISNUMBER(C20),INDEX(Calc!$AL$4:$AL$54,MATCH(InvestmentsComparison!C20,Calc!$AF$4:$AF$54,0),1),"")</f>
        <v/>
      </c>
      <c r="M20" s="63"/>
    </row>
    <row r="21" spans="2:15" x14ac:dyDescent="0.25">
      <c r="B21" s="61"/>
      <c r="C21" s="164" t="str">
        <f>IF(ROW()=ROW($C$11)+1,1,IF(OR(LEN(D21)&gt;0,AND(COUNTA(D20:$J$212)=0,COUNTA(D19:J19)&gt;0)),MAX($C$11:C20)+1,""))</f>
        <v/>
      </c>
      <c r="D21" s="135"/>
      <c r="E21" s="165" t="s">
        <v>23</v>
      </c>
      <c r="F21" s="122"/>
      <c r="G21" s="122">
        <v>900</v>
      </c>
      <c r="H21" s="165"/>
      <c r="I21" s="122"/>
      <c r="J21" s="122"/>
      <c r="K21" s="166" t="str">
        <f>IF(ISNUMBER(C21),INDEX(Calc!$AK$4:$AK$54,MATCH(InvestmentsComparison!C21,Calc!$AF$4:$AF$54,0),1),"")</f>
        <v/>
      </c>
      <c r="L21" s="167" t="str">
        <f>IF(ISNUMBER(C21),INDEX(Calc!$AL$4:$AL$54,MATCH(InvestmentsComparison!C21,Calc!$AF$4:$AF$54,0),1),"")</f>
        <v/>
      </c>
      <c r="M21" s="63"/>
    </row>
    <row r="22" spans="2:15" x14ac:dyDescent="0.25">
      <c r="B22" s="61"/>
      <c r="C22" s="164" t="str">
        <f>IF(ROW()=ROW($C$11)+1,1,IF(OR(LEN(D22)&gt;0,AND(COUNTA(D21:$J$212)=0,COUNTA(D20:J20)&gt;0)),MAX($C$11:C21)+1,""))</f>
        <v/>
      </c>
      <c r="D22" s="135"/>
      <c r="E22" s="165"/>
      <c r="F22" s="122"/>
      <c r="G22" s="122"/>
      <c r="H22" s="165"/>
      <c r="I22" s="122"/>
      <c r="J22" s="122"/>
      <c r="K22" s="166" t="str">
        <f>IF(ISNUMBER(C22),INDEX(Calc!$AK$4:$AK$54,MATCH(InvestmentsComparison!C22,Calc!$AF$4:$AF$54,0),1),"")</f>
        <v/>
      </c>
      <c r="L22" s="167" t="str">
        <f>IF(ISNUMBER(C22),INDEX(Calc!$AL$4:$AL$54,MATCH(InvestmentsComparison!C22,Calc!$AF$4:$AF$54,0),1),"")</f>
        <v/>
      </c>
      <c r="M22" s="63"/>
    </row>
    <row r="23" spans="2:15" x14ac:dyDescent="0.25">
      <c r="B23" s="61"/>
      <c r="C23" s="164" t="str">
        <f>IF(ROW()=ROW($C$11)+1,1,IF(OR(LEN(D23)&gt;0,AND(COUNTA(D22:$J$212)=0,COUNTA(D21:J21)&gt;0)),MAX($C$11:C22)+1,""))</f>
        <v/>
      </c>
      <c r="D23" s="135"/>
      <c r="E23" s="165"/>
      <c r="F23" s="122"/>
      <c r="G23" s="122"/>
      <c r="H23" s="165"/>
      <c r="I23" s="122"/>
      <c r="J23" s="122"/>
      <c r="K23" s="166" t="str">
        <f>IF(ISNUMBER(C23),INDEX(Calc!$AK$4:$AK$54,MATCH(InvestmentsComparison!C23,Calc!$AF$4:$AF$54,0),1),"")</f>
        <v/>
      </c>
      <c r="L23" s="167" t="str">
        <f>IF(ISNUMBER(C23),INDEX(Calc!$AL$4:$AL$54,MATCH(InvestmentsComparison!C23,Calc!$AF$4:$AF$54,0),1),"")</f>
        <v/>
      </c>
      <c r="M23" s="63"/>
      <c r="O23" s="71"/>
    </row>
    <row r="24" spans="2:15" x14ac:dyDescent="0.25">
      <c r="B24" s="61"/>
      <c r="C24" s="164">
        <f>IF(ROW()=ROW($C$11)+1,1,IF(OR(LEN(D24)&gt;0,AND(COUNTA(D23:$J$212)=0,COUNTA(D22:J22)&gt;0)),MAX($C$11:C23)+1,""))</f>
        <v>3</v>
      </c>
      <c r="D24" s="135" t="s">
        <v>21</v>
      </c>
      <c r="E24" s="165" t="s">
        <v>27</v>
      </c>
      <c r="F24" s="122">
        <v>330000</v>
      </c>
      <c r="G24" s="122"/>
      <c r="H24" s="165" t="s">
        <v>24</v>
      </c>
      <c r="I24" s="122"/>
      <c r="J24" s="122">
        <v>42600</v>
      </c>
      <c r="K24" s="166">
        <f ca="1">IF(ISNUMBER(C24),INDEX(Calc!$AK$4:$AK$54,MATCH(InvestmentsComparison!C24,Calc!$AF$4:$AF$54,0),1),"")</f>
        <v>42600</v>
      </c>
      <c r="L24" s="167">
        <f ca="1">IF(ISNUMBER(C24),INDEX(Calc!$AL$4:$AL$54,MATCH(InvestmentsComparison!C24,Calc!$AF$4:$AF$54,0),1),"")</f>
        <v>5.9808612440191391</v>
      </c>
      <c r="M24" s="63"/>
    </row>
    <row r="25" spans="2:15" x14ac:dyDescent="0.25">
      <c r="B25" s="61"/>
      <c r="C25" s="164" t="str">
        <f>IF(ROW()=ROW($C$11)+1,1,IF(OR(LEN(D25)&gt;0,AND(COUNTA(D24:$J$212)=0,COUNTA(D23:J23)&gt;0)),MAX($C$11:C24)+1,""))</f>
        <v/>
      </c>
      <c r="D25" s="135"/>
      <c r="E25" s="165" t="s">
        <v>22</v>
      </c>
      <c r="F25" s="122">
        <v>120000</v>
      </c>
      <c r="G25" s="122"/>
      <c r="H25" s="165" t="s">
        <v>29</v>
      </c>
      <c r="I25" s="122">
        <v>200000</v>
      </c>
      <c r="J25" s="122"/>
      <c r="K25" s="166" t="str">
        <f>IF(ISNUMBER(C25),INDEX(Calc!$AK$4:$AK$54,MATCH(InvestmentsComparison!C25,Calc!$AF$4:$AF$54,0),1),"")</f>
        <v/>
      </c>
      <c r="L25" s="167" t="str">
        <f>IF(ISNUMBER(C25),INDEX(Calc!$AL$4:$AL$54,MATCH(InvestmentsComparison!C25,Calc!$AF$4:$AF$54,0),1),"")</f>
        <v/>
      </c>
      <c r="M25" s="63"/>
    </row>
    <row r="26" spans="2:15" x14ac:dyDescent="0.25">
      <c r="B26" s="61"/>
      <c r="C26" s="164" t="str">
        <f>IF(ROW()=ROW($C$11)+1,1,IF(OR(LEN(D26)&gt;0,AND(COUNTA(D25:$J$212)=0,COUNTA(D24:J24)&gt;0)),MAX($C$11:C25)+1,""))</f>
        <v/>
      </c>
      <c r="D26" s="135"/>
      <c r="E26" s="165" t="s">
        <v>23</v>
      </c>
      <c r="F26" s="122"/>
      <c r="G26" s="122">
        <v>800</v>
      </c>
      <c r="H26" s="165"/>
      <c r="I26" s="122"/>
      <c r="J26" s="122"/>
      <c r="K26" s="166" t="str">
        <f>IF(ISNUMBER(C26),INDEX(Calc!$AK$4:$AK$54,MATCH(InvestmentsComparison!C26,Calc!$AF$4:$AF$54,0),1),"")</f>
        <v/>
      </c>
      <c r="L26" s="167" t="str">
        <f>IF(ISNUMBER(C26),INDEX(Calc!$AL$4:$AL$54,MATCH(InvestmentsComparison!C26,Calc!$AF$4:$AF$54,0),1),"")</f>
        <v/>
      </c>
      <c r="M26" s="63"/>
    </row>
    <row r="27" spans="2:15" x14ac:dyDescent="0.25">
      <c r="B27" s="61"/>
      <c r="C27" s="164" t="str">
        <f>IF(ROW()=ROW($C$11)+1,1,IF(OR(LEN(D27)&gt;0,AND(COUNTA(D26:$J$212)=0,COUNTA(D25:J25)&gt;0)),MAX($C$11:C26)+1,""))</f>
        <v/>
      </c>
      <c r="D27" s="135"/>
      <c r="E27" s="165"/>
      <c r="F27" s="122"/>
      <c r="G27" s="122"/>
      <c r="H27" s="165"/>
      <c r="I27" s="122"/>
      <c r="J27" s="122"/>
      <c r="K27" s="166" t="str">
        <f>IF(ISNUMBER(C27),INDEX(Calc!$AK$4:$AK$54,MATCH(InvestmentsComparison!C27,Calc!$AF$4:$AF$54,0),1),"")</f>
        <v/>
      </c>
      <c r="L27" s="167" t="str">
        <f>IF(ISNUMBER(C27),INDEX(Calc!$AL$4:$AL$54,MATCH(InvestmentsComparison!C27,Calc!$AF$4:$AF$54,0),1),"")</f>
        <v/>
      </c>
      <c r="M27" s="63"/>
    </row>
    <row r="28" spans="2:15" x14ac:dyDescent="0.25">
      <c r="B28" s="61"/>
      <c r="C28" s="164" t="str">
        <f>IF(ROW()=ROW($C$11)+1,1,IF(OR(LEN(D28)&gt;0,AND(COUNTA(D27:$J$212)=0,COUNTA(D26:J26)&gt;0)),MAX($C$11:C27)+1,""))</f>
        <v/>
      </c>
      <c r="D28" s="135"/>
      <c r="E28" s="165"/>
      <c r="F28" s="122"/>
      <c r="G28" s="122"/>
      <c r="H28" s="165"/>
      <c r="I28" s="122"/>
      <c r="J28" s="122"/>
      <c r="K28" s="166" t="str">
        <f>IF(ISNUMBER(C28),INDEX(Calc!$AK$4:$AK$54,MATCH(InvestmentsComparison!C28,Calc!$AF$4:$AF$54,0),1),"")</f>
        <v/>
      </c>
      <c r="L28" s="167" t="str">
        <f>IF(ISNUMBER(C28),INDEX(Calc!$AL$4:$AL$54,MATCH(InvestmentsComparison!C28,Calc!$AF$4:$AF$54,0),1),"")</f>
        <v/>
      </c>
      <c r="M28" s="63"/>
    </row>
    <row r="29" spans="2:15" x14ac:dyDescent="0.25">
      <c r="B29" s="61"/>
      <c r="C29" s="164">
        <f>IF(ROW()=ROW($C$11)+1,1,IF(OR(LEN(D29)&gt;0,AND(COUNTA(D28:$J$212)=0,COUNTA(D27:J27)&gt;0)),MAX($C$11:C28)+1,""))</f>
        <v>4</v>
      </c>
      <c r="D29" s="135" t="s">
        <v>31</v>
      </c>
      <c r="E29" s="165" t="s">
        <v>32</v>
      </c>
      <c r="F29" s="122">
        <v>180000</v>
      </c>
      <c r="G29" s="122"/>
      <c r="H29" s="165" t="s">
        <v>24</v>
      </c>
      <c r="I29" s="122"/>
      <c r="J29" s="122">
        <v>50000</v>
      </c>
      <c r="K29" s="166">
        <f ca="1">IF(ISNUMBER(C29),INDEX(Calc!$AK$4:$AK$54,MATCH(InvestmentsComparison!C29,Calc!$AF$4:$AF$54,0),1),"")</f>
        <v>159500</v>
      </c>
      <c r="L29" s="167">
        <f ca="1">IF(ISNUMBER(C29),INDEX(Calc!$AL$4:$AL$54,MATCH(InvestmentsComparison!C29,Calc!$AF$4:$AF$54,0),1),"")</f>
        <v>3.7113402061855671</v>
      </c>
      <c r="M29" s="63"/>
    </row>
    <row r="30" spans="2:15" x14ac:dyDescent="0.25">
      <c r="B30" s="61"/>
      <c r="C30" s="164" t="str">
        <f>IF(ROW()=ROW($C$11)+1,1,IF(OR(LEN(D30)&gt;0,AND(COUNTA(D29:$J$212)=0,COUNTA(D28:J28)&gt;0)),MAX($C$11:C29)+1,""))</f>
        <v/>
      </c>
      <c r="D30" s="135"/>
      <c r="E30" s="165" t="s">
        <v>23</v>
      </c>
      <c r="F30" s="122"/>
      <c r="G30" s="122">
        <v>1500</v>
      </c>
      <c r="H30" s="165"/>
      <c r="I30" s="122"/>
      <c r="J30" s="122"/>
      <c r="K30" s="166" t="str">
        <f>IF(ISNUMBER(C30),INDEX(Calc!$AK$4:$AK$54,MATCH(InvestmentsComparison!C30,Calc!$AF$4:$AF$54,0),1),"")</f>
        <v/>
      </c>
      <c r="L30" s="167" t="str">
        <f>IF(ISNUMBER(C30),INDEX(Calc!$AL$4:$AL$54,MATCH(InvestmentsComparison!C30,Calc!$AF$4:$AF$54,0),1),"")</f>
        <v/>
      </c>
      <c r="M30" s="63"/>
    </row>
    <row r="31" spans="2:15" x14ac:dyDescent="0.25">
      <c r="B31" s="61"/>
      <c r="C31" s="164" t="str">
        <f>IF(ROW()=ROW($C$11)+1,1,IF(OR(LEN(D31)&gt;0,AND(COUNTA(D30:$J$212)=0,COUNTA(D29:J29)&gt;0)),MAX($C$11:C30)+1,""))</f>
        <v/>
      </c>
      <c r="D31" s="135"/>
      <c r="E31" s="165"/>
      <c r="F31" s="122"/>
      <c r="G31" s="122"/>
      <c r="H31" s="165"/>
      <c r="I31" s="122"/>
      <c r="J31" s="122"/>
      <c r="K31" s="166" t="str">
        <f>IF(ISNUMBER(C31),INDEX(Calc!$AK$4:$AK$54,MATCH(InvestmentsComparison!C31,Calc!$AF$4:$AF$54,0),1),"")</f>
        <v/>
      </c>
      <c r="L31" s="167" t="str">
        <f>IF(ISNUMBER(C31),INDEX(Calc!$AL$4:$AL$54,MATCH(InvestmentsComparison!C31,Calc!$AF$4:$AF$54,0),1),"")</f>
        <v/>
      </c>
      <c r="M31" s="63"/>
    </row>
    <row r="32" spans="2:15" x14ac:dyDescent="0.25">
      <c r="B32" s="61"/>
      <c r="C32" s="188">
        <f>MAX(C12:C31)+1</f>
        <v>5</v>
      </c>
      <c r="D32" s="175"/>
      <c r="E32" s="176"/>
      <c r="F32" s="177"/>
      <c r="G32" s="177"/>
      <c r="H32" s="176"/>
      <c r="I32" s="177"/>
      <c r="J32" s="177"/>
      <c r="K32" s="178"/>
      <c r="L32" s="179"/>
      <c r="M32" s="63"/>
    </row>
    <row r="33" spans="2:13" x14ac:dyDescent="0.25">
      <c r="B33" s="61"/>
      <c r="C33" s="174"/>
      <c r="D33" s="175"/>
      <c r="E33" s="176"/>
      <c r="F33" s="177"/>
      <c r="G33" s="177"/>
      <c r="H33" s="176"/>
      <c r="I33" s="177"/>
      <c r="J33" s="177"/>
      <c r="K33" s="178"/>
      <c r="L33" s="179"/>
      <c r="M33" s="63"/>
    </row>
    <row r="34" spans="2:13" x14ac:dyDescent="0.25">
      <c r="B34" s="61"/>
      <c r="C34" s="174"/>
      <c r="D34" s="175"/>
      <c r="E34" s="176"/>
      <c r="F34" s="177"/>
      <c r="G34" s="177"/>
      <c r="H34" s="176"/>
      <c r="I34" s="177"/>
      <c r="J34" s="177"/>
      <c r="K34" s="178"/>
      <c r="L34" s="179"/>
      <c r="M34" s="63"/>
    </row>
    <row r="35" spans="2:13" x14ac:dyDescent="0.25">
      <c r="B35" s="61"/>
      <c r="C35" s="174"/>
      <c r="D35" s="175"/>
      <c r="E35" s="176"/>
      <c r="F35" s="177"/>
      <c r="G35" s="177"/>
      <c r="H35" s="176"/>
      <c r="I35" s="177"/>
      <c r="J35" s="177"/>
      <c r="K35" s="178"/>
      <c r="L35" s="179"/>
      <c r="M35" s="63"/>
    </row>
    <row r="36" spans="2:13" x14ac:dyDescent="0.25">
      <c r="B36" s="61"/>
      <c r="C36" s="174"/>
      <c r="D36" s="175"/>
      <c r="E36" s="176"/>
      <c r="F36" s="177"/>
      <c r="G36" s="177"/>
      <c r="H36" s="176"/>
      <c r="I36" s="177"/>
      <c r="J36" s="177"/>
      <c r="K36" s="178"/>
      <c r="L36" s="179"/>
      <c r="M36" s="63"/>
    </row>
    <row r="37" spans="2:13" x14ac:dyDescent="0.25">
      <c r="B37" s="61"/>
      <c r="C37" s="174"/>
      <c r="D37" s="175"/>
      <c r="E37" s="183"/>
      <c r="F37" s="177"/>
      <c r="G37" s="177"/>
      <c r="H37" s="176"/>
      <c r="I37" s="177"/>
      <c r="J37" s="177"/>
      <c r="K37" s="178"/>
      <c r="L37" s="179"/>
      <c r="M37" s="63"/>
    </row>
    <row r="38" spans="2:13" x14ac:dyDescent="0.25">
      <c r="B38" s="61"/>
      <c r="C38" s="174"/>
      <c r="D38" s="175"/>
      <c r="E38" s="176"/>
      <c r="F38" s="177"/>
      <c r="G38" s="177"/>
      <c r="H38" s="176"/>
      <c r="I38" s="177"/>
      <c r="J38" s="177"/>
      <c r="K38" s="178"/>
      <c r="L38" s="179"/>
      <c r="M38" s="63"/>
    </row>
    <row r="39" spans="2:13" x14ac:dyDescent="0.25">
      <c r="B39" s="61"/>
      <c r="C39" s="174"/>
      <c r="D39" s="175"/>
      <c r="E39" s="176"/>
      <c r="F39" s="177"/>
      <c r="G39" s="177"/>
      <c r="H39" s="176"/>
      <c r="I39" s="177"/>
      <c r="J39" s="177"/>
      <c r="K39" s="178"/>
      <c r="L39" s="179"/>
      <c r="M39" s="63"/>
    </row>
    <row r="40" spans="2:13" x14ac:dyDescent="0.25">
      <c r="B40" s="61"/>
      <c r="C40" s="174"/>
      <c r="D40" s="175"/>
      <c r="E40" s="176"/>
      <c r="F40" s="177"/>
      <c r="G40" s="177"/>
      <c r="H40" s="176"/>
      <c r="I40" s="177"/>
      <c r="J40" s="177"/>
      <c r="K40" s="178"/>
      <c r="L40" s="179"/>
      <c r="M40" s="63"/>
    </row>
    <row r="41" spans="2:13" x14ac:dyDescent="0.25">
      <c r="B41" s="61"/>
      <c r="C41" s="174"/>
      <c r="D41" s="175"/>
      <c r="E41" s="176"/>
      <c r="F41" s="177"/>
      <c r="G41" s="177"/>
      <c r="H41" s="176"/>
      <c r="I41" s="177"/>
      <c r="J41" s="177"/>
      <c r="K41" s="178"/>
      <c r="L41" s="179"/>
      <c r="M41" s="63"/>
    </row>
    <row r="42" spans="2:13" x14ac:dyDescent="0.25">
      <c r="B42" s="61"/>
      <c r="C42" s="180"/>
      <c r="D42" s="175"/>
      <c r="E42" s="176"/>
      <c r="F42" s="177"/>
      <c r="G42" s="177"/>
      <c r="H42" s="176"/>
      <c r="I42" s="177"/>
      <c r="J42" s="177"/>
      <c r="K42" s="178"/>
      <c r="L42" s="179"/>
      <c r="M42" s="63"/>
    </row>
    <row r="43" spans="2:13" x14ac:dyDescent="0.25">
      <c r="B43" s="61"/>
      <c r="C43" s="174"/>
      <c r="D43" s="175"/>
      <c r="E43" s="176"/>
      <c r="F43" s="177"/>
      <c r="G43" s="177"/>
      <c r="H43" s="176"/>
      <c r="I43" s="177"/>
      <c r="J43" s="177"/>
      <c r="K43" s="178"/>
      <c r="L43" s="179"/>
      <c r="M43" s="63"/>
    </row>
    <row r="44" spans="2:13" x14ac:dyDescent="0.25">
      <c r="B44" s="61"/>
      <c r="C44" s="174"/>
      <c r="D44" s="175"/>
      <c r="E44" s="176"/>
      <c r="F44" s="177"/>
      <c r="G44" s="177"/>
      <c r="H44" s="176"/>
      <c r="I44" s="177"/>
      <c r="J44" s="177"/>
      <c r="K44" s="178"/>
      <c r="L44" s="179"/>
      <c r="M44" s="63"/>
    </row>
    <row r="45" spans="2:13" x14ac:dyDescent="0.25">
      <c r="B45" s="61"/>
      <c r="C45" s="174"/>
      <c r="D45" s="175"/>
      <c r="E45" s="176"/>
      <c r="F45" s="177"/>
      <c r="G45" s="177"/>
      <c r="H45" s="176"/>
      <c r="I45" s="177"/>
      <c r="J45" s="177"/>
      <c r="K45" s="178"/>
      <c r="L45" s="179"/>
      <c r="M45" s="63"/>
    </row>
    <row r="46" spans="2:13" x14ac:dyDescent="0.25">
      <c r="B46" s="61"/>
      <c r="C46" s="174"/>
      <c r="D46" s="175"/>
      <c r="E46" s="176"/>
      <c r="F46" s="177"/>
      <c r="G46" s="177"/>
      <c r="H46" s="176"/>
      <c r="I46" s="177"/>
      <c r="J46" s="177"/>
      <c r="K46" s="178"/>
      <c r="L46" s="179"/>
      <c r="M46" s="63"/>
    </row>
    <row r="47" spans="2:13" x14ac:dyDescent="0.25">
      <c r="B47" s="61"/>
      <c r="C47" s="174"/>
      <c r="D47" s="175"/>
      <c r="E47" s="176"/>
      <c r="F47" s="177"/>
      <c r="G47" s="177"/>
      <c r="H47" s="176"/>
      <c r="I47" s="177"/>
      <c r="J47" s="177"/>
      <c r="K47" s="178"/>
      <c r="L47" s="179"/>
      <c r="M47" s="63"/>
    </row>
    <row r="48" spans="2:13" x14ac:dyDescent="0.25">
      <c r="B48" s="61"/>
      <c r="C48" s="174"/>
      <c r="D48" s="175"/>
      <c r="E48" s="176"/>
      <c r="F48" s="177"/>
      <c r="G48" s="177"/>
      <c r="H48" s="176"/>
      <c r="I48" s="177"/>
      <c r="J48" s="177"/>
      <c r="K48" s="178"/>
      <c r="L48" s="179"/>
      <c r="M48" s="63"/>
    </row>
    <row r="49" spans="2:13" x14ac:dyDescent="0.25">
      <c r="B49" s="61"/>
      <c r="C49" s="174"/>
      <c r="D49" s="175"/>
      <c r="E49" s="176"/>
      <c r="F49" s="177"/>
      <c r="G49" s="177"/>
      <c r="H49" s="176"/>
      <c r="I49" s="177"/>
      <c r="J49" s="177"/>
      <c r="K49" s="178"/>
      <c r="L49" s="179"/>
      <c r="M49" s="63"/>
    </row>
    <row r="50" spans="2:13" x14ac:dyDescent="0.25">
      <c r="B50" s="61"/>
      <c r="C50" s="174"/>
      <c r="D50" s="175"/>
      <c r="E50" s="176"/>
      <c r="F50" s="177"/>
      <c r="G50" s="177"/>
      <c r="H50" s="176"/>
      <c r="I50" s="177"/>
      <c r="J50" s="177"/>
      <c r="K50" s="178"/>
      <c r="L50" s="179"/>
      <c r="M50" s="63"/>
    </row>
    <row r="51" spans="2:13" x14ac:dyDescent="0.25">
      <c r="B51" s="61"/>
      <c r="C51" s="174"/>
      <c r="D51" s="175"/>
      <c r="E51" s="176"/>
      <c r="F51" s="177"/>
      <c r="G51" s="177"/>
      <c r="H51" s="176"/>
      <c r="I51" s="177"/>
      <c r="J51" s="177"/>
      <c r="K51" s="178"/>
      <c r="L51" s="179"/>
      <c r="M51" s="63"/>
    </row>
    <row r="52" spans="2:13" x14ac:dyDescent="0.25">
      <c r="B52" s="61"/>
      <c r="C52" s="180"/>
      <c r="D52" s="175"/>
      <c r="E52" s="176"/>
      <c r="F52" s="177"/>
      <c r="G52" s="177"/>
      <c r="H52" s="176"/>
      <c r="I52" s="177"/>
      <c r="J52" s="177"/>
      <c r="K52" s="178"/>
      <c r="L52" s="179"/>
      <c r="M52" s="63"/>
    </row>
    <row r="53" spans="2:13" x14ac:dyDescent="0.25">
      <c r="B53" s="61"/>
      <c r="C53" s="174"/>
      <c r="D53" s="175"/>
      <c r="E53" s="176"/>
      <c r="F53" s="177"/>
      <c r="G53" s="177"/>
      <c r="H53" s="176"/>
      <c r="I53" s="177"/>
      <c r="J53" s="177"/>
      <c r="K53" s="178"/>
      <c r="L53" s="179"/>
      <c r="M53" s="63"/>
    </row>
    <row r="54" spans="2:13" x14ac:dyDescent="0.25">
      <c r="B54" s="61"/>
      <c r="C54" s="174"/>
      <c r="D54" s="175"/>
      <c r="E54" s="176"/>
      <c r="F54" s="177"/>
      <c r="G54" s="177"/>
      <c r="H54" s="176"/>
      <c r="I54" s="177"/>
      <c r="J54" s="177"/>
      <c r="K54" s="178"/>
      <c r="L54" s="179"/>
      <c r="M54" s="63"/>
    </row>
    <row r="55" spans="2:13" x14ac:dyDescent="0.25">
      <c r="B55" s="61"/>
      <c r="C55" s="174"/>
      <c r="D55" s="175"/>
      <c r="E55" s="176"/>
      <c r="F55" s="177"/>
      <c r="G55" s="177"/>
      <c r="H55" s="176"/>
      <c r="I55" s="177"/>
      <c r="J55" s="177"/>
      <c r="K55" s="178"/>
      <c r="L55" s="179"/>
      <c r="M55" s="63"/>
    </row>
    <row r="56" spans="2:13" x14ac:dyDescent="0.25">
      <c r="B56" s="61"/>
      <c r="C56" s="174"/>
      <c r="D56" s="175"/>
      <c r="E56" s="176"/>
      <c r="F56" s="177"/>
      <c r="G56" s="177"/>
      <c r="H56" s="176"/>
      <c r="I56" s="177"/>
      <c r="J56" s="177"/>
      <c r="K56" s="178"/>
      <c r="L56" s="179"/>
      <c r="M56" s="63"/>
    </row>
    <row r="57" spans="2:13" x14ac:dyDescent="0.25">
      <c r="B57" s="61"/>
      <c r="C57" s="174"/>
      <c r="D57" s="175"/>
      <c r="E57" s="176"/>
      <c r="F57" s="177"/>
      <c r="G57" s="177"/>
      <c r="H57" s="176"/>
      <c r="I57" s="177"/>
      <c r="J57" s="177"/>
      <c r="K57" s="178"/>
      <c r="L57" s="179"/>
      <c r="M57" s="63"/>
    </row>
    <row r="58" spans="2:13" x14ac:dyDescent="0.25">
      <c r="B58" s="61"/>
      <c r="C58" s="174"/>
      <c r="D58" s="175"/>
      <c r="E58" s="176"/>
      <c r="F58" s="177"/>
      <c r="G58" s="177"/>
      <c r="H58" s="176"/>
      <c r="I58" s="177"/>
      <c r="J58" s="177"/>
      <c r="K58" s="178"/>
      <c r="L58" s="179"/>
      <c r="M58" s="63"/>
    </row>
    <row r="59" spans="2:13" x14ac:dyDescent="0.25">
      <c r="B59" s="61"/>
      <c r="C59" s="174"/>
      <c r="D59" s="175"/>
      <c r="E59" s="176"/>
      <c r="F59" s="177"/>
      <c r="G59" s="177"/>
      <c r="H59" s="176"/>
      <c r="I59" s="177"/>
      <c r="J59" s="177"/>
      <c r="K59" s="178"/>
      <c r="L59" s="179"/>
      <c r="M59" s="63"/>
    </row>
    <row r="60" spans="2:13" x14ac:dyDescent="0.25">
      <c r="B60" s="61"/>
      <c r="C60" s="174"/>
      <c r="D60" s="175"/>
      <c r="E60" s="176"/>
      <c r="F60" s="177"/>
      <c r="G60" s="177"/>
      <c r="H60" s="176"/>
      <c r="I60" s="177"/>
      <c r="J60" s="177"/>
      <c r="K60" s="178"/>
      <c r="L60" s="179"/>
      <c r="M60" s="63"/>
    </row>
    <row r="61" spans="2:13" x14ac:dyDescent="0.25">
      <c r="B61" s="61"/>
      <c r="C61" s="174"/>
      <c r="D61" s="175"/>
      <c r="E61" s="176"/>
      <c r="F61" s="177"/>
      <c r="G61" s="177"/>
      <c r="H61" s="176"/>
      <c r="I61" s="177"/>
      <c r="J61" s="177"/>
      <c r="K61" s="178"/>
      <c r="L61" s="179"/>
      <c r="M61" s="63"/>
    </row>
    <row r="62" spans="2:13" hidden="1" outlineLevel="1" x14ac:dyDescent="0.25">
      <c r="B62" s="61"/>
      <c r="C62" s="174"/>
      <c r="D62" s="175"/>
      <c r="E62" s="176"/>
      <c r="F62" s="181"/>
      <c r="G62" s="181"/>
      <c r="H62" s="181"/>
      <c r="I62" s="177"/>
      <c r="J62" s="181"/>
      <c r="K62" s="178"/>
      <c r="L62" s="182"/>
      <c r="M62" s="63"/>
    </row>
    <row r="63" spans="2:13" hidden="1" outlineLevel="1" x14ac:dyDescent="0.25">
      <c r="B63" s="61"/>
      <c r="C63" s="174"/>
      <c r="D63" s="175"/>
      <c r="E63" s="176"/>
      <c r="F63" s="181"/>
      <c r="G63" s="181"/>
      <c r="H63" s="181"/>
      <c r="I63" s="177"/>
      <c r="J63" s="181"/>
      <c r="K63" s="178"/>
      <c r="L63" s="182"/>
      <c r="M63" s="63"/>
    </row>
    <row r="64" spans="2:13" hidden="1" outlineLevel="1" x14ac:dyDescent="0.25">
      <c r="B64" s="61"/>
      <c r="C64" s="174"/>
      <c r="D64" s="175"/>
      <c r="E64" s="176"/>
      <c r="F64" s="181"/>
      <c r="G64" s="181"/>
      <c r="H64" s="181"/>
      <c r="I64" s="177"/>
      <c r="J64" s="181"/>
      <c r="K64" s="178"/>
      <c r="L64" s="182"/>
      <c r="M64" s="63"/>
    </row>
    <row r="65" spans="2:13" hidden="1" outlineLevel="1" x14ac:dyDescent="0.25">
      <c r="B65" s="61"/>
      <c r="C65" s="174"/>
      <c r="D65" s="175"/>
      <c r="E65" s="176"/>
      <c r="F65" s="181"/>
      <c r="G65" s="181"/>
      <c r="H65" s="181"/>
      <c r="I65" s="177"/>
      <c r="J65" s="181"/>
      <c r="K65" s="178"/>
      <c r="L65" s="182"/>
      <c r="M65" s="63"/>
    </row>
    <row r="66" spans="2:13" hidden="1" outlineLevel="1" x14ac:dyDescent="0.25">
      <c r="B66" s="61"/>
      <c r="C66" s="174"/>
      <c r="D66" s="175"/>
      <c r="E66" s="176"/>
      <c r="F66" s="181"/>
      <c r="G66" s="181"/>
      <c r="H66" s="181"/>
      <c r="I66" s="177"/>
      <c r="J66" s="181"/>
      <c r="K66" s="178"/>
      <c r="L66" s="182"/>
      <c r="M66" s="63"/>
    </row>
    <row r="67" spans="2:13" hidden="1" outlineLevel="1" x14ac:dyDescent="0.25">
      <c r="B67" s="61"/>
      <c r="C67" s="174"/>
      <c r="D67" s="175"/>
      <c r="E67" s="176"/>
      <c r="F67" s="181"/>
      <c r="G67" s="181"/>
      <c r="H67" s="181"/>
      <c r="I67" s="177"/>
      <c r="J67" s="181"/>
      <c r="K67" s="178"/>
      <c r="L67" s="182"/>
      <c r="M67" s="63"/>
    </row>
    <row r="68" spans="2:13" hidden="1" outlineLevel="1" x14ac:dyDescent="0.25">
      <c r="B68" s="61"/>
      <c r="C68" s="174"/>
      <c r="D68" s="175"/>
      <c r="E68" s="176"/>
      <c r="F68" s="181"/>
      <c r="G68" s="181"/>
      <c r="H68" s="181"/>
      <c r="I68" s="177"/>
      <c r="J68" s="181"/>
      <c r="K68" s="178"/>
      <c r="L68" s="182"/>
      <c r="M68" s="63"/>
    </row>
    <row r="69" spans="2:13" hidden="1" outlineLevel="1" x14ac:dyDescent="0.25">
      <c r="B69" s="61"/>
      <c r="C69" s="174"/>
      <c r="D69" s="175"/>
      <c r="E69" s="176"/>
      <c r="F69" s="181"/>
      <c r="G69" s="181"/>
      <c r="H69" s="181"/>
      <c r="I69" s="177"/>
      <c r="J69" s="181"/>
      <c r="K69" s="178"/>
      <c r="L69" s="182"/>
      <c r="M69" s="63"/>
    </row>
    <row r="70" spans="2:13" hidden="1" outlineLevel="1" x14ac:dyDescent="0.25">
      <c r="B70" s="61"/>
      <c r="C70" s="174"/>
      <c r="D70" s="175"/>
      <c r="E70" s="176"/>
      <c r="F70" s="181"/>
      <c r="G70" s="181"/>
      <c r="H70" s="181"/>
      <c r="I70" s="177"/>
      <c r="J70" s="181"/>
      <c r="K70" s="178"/>
      <c r="L70" s="182"/>
      <c r="M70" s="63"/>
    </row>
    <row r="71" spans="2:13" hidden="1" outlineLevel="1" x14ac:dyDescent="0.25">
      <c r="B71" s="61"/>
      <c r="C71" s="174"/>
      <c r="D71" s="175"/>
      <c r="E71" s="176"/>
      <c r="F71" s="181"/>
      <c r="G71" s="181"/>
      <c r="H71" s="181"/>
      <c r="I71" s="177"/>
      <c r="J71" s="181"/>
      <c r="K71" s="178"/>
      <c r="L71" s="182"/>
      <c r="M71" s="63"/>
    </row>
    <row r="72" spans="2:13" hidden="1" outlineLevel="1" x14ac:dyDescent="0.25">
      <c r="B72" s="61"/>
      <c r="C72" s="174"/>
      <c r="D72" s="175"/>
      <c r="E72" s="176"/>
      <c r="F72" s="181"/>
      <c r="G72" s="181"/>
      <c r="H72" s="181"/>
      <c r="I72" s="177"/>
      <c r="J72" s="181"/>
      <c r="K72" s="178"/>
      <c r="L72" s="182"/>
      <c r="M72" s="63"/>
    </row>
    <row r="73" spans="2:13" hidden="1" outlineLevel="1" x14ac:dyDescent="0.25">
      <c r="B73" s="61"/>
      <c r="C73" s="174"/>
      <c r="D73" s="175"/>
      <c r="E73" s="176"/>
      <c r="F73" s="181"/>
      <c r="G73" s="181"/>
      <c r="H73" s="181"/>
      <c r="I73" s="177"/>
      <c r="J73" s="181"/>
      <c r="K73" s="178"/>
      <c r="L73" s="182"/>
      <c r="M73" s="63"/>
    </row>
    <row r="74" spans="2:13" hidden="1" outlineLevel="1" x14ac:dyDescent="0.25">
      <c r="B74" s="61"/>
      <c r="C74" s="174"/>
      <c r="D74" s="175"/>
      <c r="E74" s="176"/>
      <c r="F74" s="181"/>
      <c r="G74" s="181"/>
      <c r="H74" s="181"/>
      <c r="I74" s="177"/>
      <c r="J74" s="181"/>
      <c r="K74" s="178"/>
      <c r="L74" s="182"/>
      <c r="M74" s="63"/>
    </row>
    <row r="75" spans="2:13" hidden="1" outlineLevel="1" x14ac:dyDescent="0.25">
      <c r="B75" s="61"/>
      <c r="C75" s="174"/>
      <c r="D75" s="175"/>
      <c r="E75" s="176"/>
      <c r="F75" s="181"/>
      <c r="G75" s="181"/>
      <c r="H75" s="181"/>
      <c r="I75" s="177"/>
      <c r="J75" s="181"/>
      <c r="K75" s="178"/>
      <c r="L75" s="182"/>
      <c r="M75" s="63"/>
    </row>
    <row r="76" spans="2:13" hidden="1" outlineLevel="1" x14ac:dyDescent="0.25">
      <c r="B76" s="61"/>
      <c r="C76" s="174"/>
      <c r="D76" s="175"/>
      <c r="E76" s="176"/>
      <c r="F76" s="181"/>
      <c r="G76" s="181"/>
      <c r="H76" s="181"/>
      <c r="I76" s="177"/>
      <c r="J76" s="181"/>
      <c r="K76" s="178"/>
      <c r="L76" s="182"/>
      <c r="M76" s="63"/>
    </row>
    <row r="77" spans="2:13" hidden="1" outlineLevel="1" x14ac:dyDescent="0.25">
      <c r="B77" s="61"/>
      <c r="C77" s="174"/>
      <c r="D77" s="175"/>
      <c r="E77" s="176"/>
      <c r="F77" s="181"/>
      <c r="G77" s="181"/>
      <c r="H77" s="181"/>
      <c r="I77" s="177"/>
      <c r="J77" s="181"/>
      <c r="K77" s="178"/>
      <c r="L77" s="182"/>
      <c r="M77" s="63"/>
    </row>
    <row r="78" spans="2:13" hidden="1" outlineLevel="1" x14ac:dyDescent="0.25">
      <c r="B78" s="61"/>
      <c r="C78" s="174"/>
      <c r="D78" s="175"/>
      <c r="E78" s="176"/>
      <c r="F78" s="181"/>
      <c r="G78" s="181"/>
      <c r="H78" s="181"/>
      <c r="I78" s="177"/>
      <c r="J78" s="181"/>
      <c r="K78" s="178"/>
      <c r="L78" s="182"/>
      <c r="M78" s="63"/>
    </row>
    <row r="79" spans="2:13" hidden="1" outlineLevel="1" x14ac:dyDescent="0.25">
      <c r="B79" s="61"/>
      <c r="C79" s="174"/>
      <c r="D79" s="175"/>
      <c r="E79" s="176"/>
      <c r="F79" s="181"/>
      <c r="G79" s="181"/>
      <c r="H79" s="181"/>
      <c r="I79" s="177"/>
      <c r="J79" s="181"/>
      <c r="K79" s="178"/>
      <c r="L79" s="182"/>
      <c r="M79" s="63"/>
    </row>
    <row r="80" spans="2:13" hidden="1" outlineLevel="1" x14ac:dyDescent="0.25">
      <c r="B80" s="61"/>
      <c r="C80" s="174"/>
      <c r="D80" s="175"/>
      <c r="E80" s="176"/>
      <c r="F80" s="181"/>
      <c r="G80" s="181"/>
      <c r="H80" s="181"/>
      <c r="I80" s="177"/>
      <c r="J80" s="181"/>
      <c r="K80" s="178"/>
      <c r="L80" s="182"/>
      <c r="M80" s="63"/>
    </row>
    <row r="81" spans="2:13" hidden="1" outlineLevel="1" x14ac:dyDescent="0.25">
      <c r="B81" s="61"/>
      <c r="C81" s="174"/>
      <c r="D81" s="175"/>
      <c r="E81" s="176"/>
      <c r="F81" s="181"/>
      <c r="G81" s="181"/>
      <c r="H81" s="181"/>
      <c r="I81" s="177"/>
      <c r="J81" s="181"/>
      <c r="K81" s="178"/>
      <c r="L81" s="182"/>
      <c r="M81" s="63"/>
    </row>
    <row r="82" spans="2:13" hidden="1" outlineLevel="1" x14ac:dyDescent="0.25">
      <c r="B82" s="61"/>
      <c r="C82" s="174"/>
      <c r="D82" s="175"/>
      <c r="E82" s="176"/>
      <c r="F82" s="181"/>
      <c r="G82" s="181"/>
      <c r="H82" s="181"/>
      <c r="I82" s="177"/>
      <c r="J82" s="181"/>
      <c r="K82" s="178"/>
      <c r="L82" s="182"/>
      <c r="M82" s="63"/>
    </row>
    <row r="83" spans="2:13" hidden="1" outlineLevel="1" x14ac:dyDescent="0.25">
      <c r="B83" s="61"/>
      <c r="C83" s="174"/>
      <c r="D83" s="175"/>
      <c r="E83" s="176"/>
      <c r="F83" s="181"/>
      <c r="G83" s="181"/>
      <c r="H83" s="181"/>
      <c r="I83" s="177"/>
      <c r="J83" s="181"/>
      <c r="K83" s="178"/>
      <c r="L83" s="182"/>
      <c r="M83" s="63"/>
    </row>
    <row r="84" spans="2:13" hidden="1" outlineLevel="1" x14ac:dyDescent="0.25">
      <c r="B84" s="61"/>
      <c r="C84" s="174"/>
      <c r="D84" s="175"/>
      <c r="E84" s="176"/>
      <c r="F84" s="181"/>
      <c r="G84" s="181"/>
      <c r="H84" s="181"/>
      <c r="I84" s="177"/>
      <c r="J84" s="181"/>
      <c r="K84" s="178"/>
      <c r="L84" s="182"/>
      <c r="M84" s="63"/>
    </row>
    <row r="85" spans="2:13" hidden="1" outlineLevel="1" x14ac:dyDescent="0.25">
      <c r="B85" s="61"/>
      <c r="C85" s="174"/>
      <c r="D85" s="175"/>
      <c r="E85" s="176"/>
      <c r="F85" s="181"/>
      <c r="G85" s="181"/>
      <c r="H85" s="181"/>
      <c r="I85" s="177"/>
      <c r="J85" s="181"/>
      <c r="K85" s="178"/>
      <c r="L85" s="182"/>
      <c r="M85" s="63"/>
    </row>
    <row r="86" spans="2:13" hidden="1" outlineLevel="1" x14ac:dyDescent="0.25">
      <c r="B86" s="61"/>
      <c r="C86" s="174"/>
      <c r="D86" s="175"/>
      <c r="E86" s="176"/>
      <c r="F86" s="181"/>
      <c r="G86" s="181"/>
      <c r="H86" s="181"/>
      <c r="I86" s="177"/>
      <c r="J86" s="181"/>
      <c r="K86" s="178"/>
      <c r="L86" s="182"/>
      <c r="M86" s="63"/>
    </row>
    <row r="87" spans="2:13" hidden="1" outlineLevel="1" x14ac:dyDescent="0.25">
      <c r="B87" s="61"/>
      <c r="C87" s="174"/>
      <c r="D87" s="175"/>
      <c r="E87" s="176"/>
      <c r="F87" s="181"/>
      <c r="G87" s="181"/>
      <c r="H87" s="181"/>
      <c r="I87" s="177"/>
      <c r="J87" s="181"/>
      <c r="K87" s="178"/>
      <c r="L87" s="182"/>
      <c r="M87" s="63"/>
    </row>
    <row r="88" spans="2:13" hidden="1" outlineLevel="1" x14ac:dyDescent="0.25">
      <c r="B88" s="61"/>
      <c r="C88" s="174"/>
      <c r="D88" s="175"/>
      <c r="E88" s="176"/>
      <c r="F88" s="181"/>
      <c r="G88" s="181"/>
      <c r="H88" s="181"/>
      <c r="I88" s="177"/>
      <c r="J88" s="181"/>
      <c r="K88" s="178"/>
      <c r="L88" s="182"/>
      <c r="M88" s="63"/>
    </row>
    <row r="89" spans="2:13" hidden="1" outlineLevel="1" x14ac:dyDescent="0.25">
      <c r="B89" s="61"/>
      <c r="C89" s="174"/>
      <c r="D89" s="175"/>
      <c r="E89" s="176"/>
      <c r="F89" s="181"/>
      <c r="G89" s="181"/>
      <c r="H89" s="181"/>
      <c r="I89" s="177"/>
      <c r="J89" s="181"/>
      <c r="K89" s="178"/>
      <c r="L89" s="182"/>
      <c r="M89" s="63"/>
    </row>
    <row r="90" spans="2:13" hidden="1" outlineLevel="1" x14ac:dyDescent="0.25">
      <c r="B90" s="61"/>
      <c r="C90" s="174"/>
      <c r="D90" s="175"/>
      <c r="E90" s="176"/>
      <c r="F90" s="181"/>
      <c r="G90" s="181"/>
      <c r="H90" s="181"/>
      <c r="I90" s="177"/>
      <c r="J90" s="181"/>
      <c r="K90" s="178"/>
      <c r="L90" s="182"/>
      <c r="M90" s="63"/>
    </row>
    <row r="91" spans="2:13" hidden="1" outlineLevel="1" x14ac:dyDescent="0.25">
      <c r="B91" s="61"/>
      <c r="C91" s="174"/>
      <c r="D91" s="175"/>
      <c r="E91" s="176"/>
      <c r="F91" s="181"/>
      <c r="G91" s="181"/>
      <c r="H91" s="181"/>
      <c r="I91" s="177"/>
      <c r="J91" s="181"/>
      <c r="K91" s="178"/>
      <c r="L91" s="182"/>
      <c r="M91" s="63"/>
    </row>
    <row r="92" spans="2:13" hidden="1" outlineLevel="1" x14ac:dyDescent="0.25">
      <c r="B92" s="61"/>
      <c r="C92" s="174"/>
      <c r="D92" s="175"/>
      <c r="E92" s="176"/>
      <c r="F92" s="181"/>
      <c r="G92" s="181"/>
      <c r="H92" s="181"/>
      <c r="I92" s="177"/>
      <c r="J92" s="181"/>
      <c r="K92" s="178"/>
      <c r="L92" s="182"/>
      <c r="M92" s="63"/>
    </row>
    <row r="93" spans="2:13" hidden="1" outlineLevel="1" x14ac:dyDescent="0.25">
      <c r="B93" s="61"/>
      <c r="C93" s="174"/>
      <c r="D93" s="175"/>
      <c r="E93" s="176"/>
      <c r="F93" s="181"/>
      <c r="G93" s="181"/>
      <c r="H93" s="181"/>
      <c r="I93" s="177"/>
      <c r="J93" s="181"/>
      <c r="K93" s="178"/>
      <c r="L93" s="182"/>
      <c r="M93" s="63"/>
    </row>
    <row r="94" spans="2:13" hidden="1" outlineLevel="1" x14ac:dyDescent="0.25">
      <c r="B94" s="61"/>
      <c r="C94" s="174"/>
      <c r="D94" s="175"/>
      <c r="E94" s="176"/>
      <c r="F94" s="181"/>
      <c r="G94" s="181"/>
      <c r="H94" s="181"/>
      <c r="I94" s="177"/>
      <c r="J94" s="181"/>
      <c r="K94" s="178"/>
      <c r="L94" s="182"/>
      <c r="M94" s="63"/>
    </row>
    <row r="95" spans="2:13" hidden="1" outlineLevel="1" x14ac:dyDescent="0.25">
      <c r="B95" s="61"/>
      <c r="C95" s="174"/>
      <c r="D95" s="175"/>
      <c r="E95" s="176"/>
      <c r="F95" s="181"/>
      <c r="G95" s="181"/>
      <c r="H95" s="181"/>
      <c r="I95" s="177"/>
      <c r="J95" s="181"/>
      <c r="K95" s="178"/>
      <c r="L95" s="182"/>
      <c r="M95" s="63"/>
    </row>
    <row r="96" spans="2:13" hidden="1" outlineLevel="1" x14ac:dyDescent="0.25">
      <c r="B96" s="61"/>
      <c r="C96" s="174"/>
      <c r="D96" s="175"/>
      <c r="E96" s="176"/>
      <c r="F96" s="181"/>
      <c r="G96" s="181"/>
      <c r="H96" s="181"/>
      <c r="I96" s="177"/>
      <c r="J96" s="181"/>
      <c r="K96" s="178"/>
      <c r="L96" s="182"/>
      <c r="M96" s="63"/>
    </row>
    <row r="97" spans="2:13" hidden="1" outlineLevel="1" x14ac:dyDescent="0.25">
      <c r="B97" s="61"/>
      <c r="C97" s="174"/>
      <c r="D97" s="175"/>
      <c r="E97" s="176"/>
      <c r="F97" s="181"/>
      <c r="G97" s="181"/>
      <c r="H97" s="181"/>
      <c r="I97" s="177"/>
      <c r="J97" s="181"/>
      <c r="K97" s="178"/>
      <c r="L97" s="182"/>
      <c r="M97" s="63"/>
    </row>
    <row r="98" spans="2:13" hidden="1" outlineLevel="1" x14ac:dyDescent="0.25">
      <c r="B98" s="61"/>
      <c r="C98" s="174"/>
      <c r="D98" s="175"/>
      <c r="E98" s="176"/>
      <c r="F98" s="181"/>
      <c r="G98" s="181"/>
      <c r="H98" s="181"/>
      <c r="I98" s="177"/>
      <c r="J98" s="181"/>
      <c r="K98" s="178"/>
      <c r="L98" s="182"/>
      <c r="M98" s="63"/>
    </row>
    <row r="99" spans="2:13" hidden="1" outlineLevel="1" x14ac:dyDescent="0.25">
      <c r="B99" s="61"/>
      <c r="C99" s="174"/>
      <c r="D99" s="175"/>
      <c r="E99" s="176"/>
      <c r="F99" s="181"/>
      <c r="G99" s="181"/>
      <c r="H99" s="181"/>
      <c r="I99" s="177"/>
      <c r="J99" s="181"/>
      <c r="K99" s="178"/>
      <c r="L99" s="182"/>
      <c r="M99" s="63"/>
    </row>
    <row r="100" spans="2:13" hidden="1" outlineLevel="1" x14ac:dyDescent="0.25">
      <c r="B100" s="61"/>
      <c r="C100" s="174"/>
      <c r="D100" s="175"/>
      <c r="E100" s="176"/>
      <c r="F100" s="181"/>
      <c r="G100" s="181"/>
      <c r="H100" s="181"/>
      <c r="I100" s="177"/>
      <c r="J100" s="181"/>
      <c r="K100" s="178"/>
      <c r="L100" s="182"/>
      <c r="M100" s="63"/>
    </row>
    <row r="101" spans="2:13" hidden="1" outlineLevel="1" x14ac:dyDescent="0.25">
      <c r="B101" s="61"/>
      <c r="C101" s="174"/>
      <c r="D101" s="175"/>
      <c r="E101" s="176"/>
      <c r="F101" s="181"/>
      <c r="G101" s="181"/>
      <c r="H101" s="181"/>
      <c r="I101" s="177"/>
      <c r="J101" s="181"/>
      <c r="K101" s="178"/>
      <c r="L101" s="182"/>
      <c r="M101" s="63"/>
    </row>
    <row r="102" spans="2:13" hidden="1" outlineLevel="1" x14ac:dyDescent="0.25">
      <c r="B102" s="61"/>
      <c r="C102" s="174"/>
      <c r="D102" s="175"/>
      <c r="E102" s="176"/>
      <c r="F102" s="181"/>
      <c r="G102" s="181"/>
      <c r="H102" s="181"/>
      <c r="I102" s="177"/>
      <c r="J102" s="181"/>
      <c r="K102" s="178"/>
      <c r="L102" s="182"/>
      <c r="M102" s="63"/>
    </row>
    <row r="103" spans="2:13" hidden="1" outlineLevel="1" x14ac:dyDescent="0.25">
      <c r="B103" s="61"/>
      <c r="C103" s="174"/>
      <c r="D103" s="175"/>
      <c r="E103" s="176"/>
      <c r="F103" s="181"/>
      <c r="G103" s="181"/>
      <c r="H103" s="181"/>
      <c r="I103" s="177"/>
      <c r="J103" s="181"/>
      <c r="K103" s="178"/>
      <c r="L103" s="182"/>
      <c r="M103" s="63"/>
    </row>
    <row r="104" spans="2:13" hidden="1" outlineLevel="1" x14ac:dyDescent="0.25">
      <c r="B104" s="61"/>
      <c r="C104" s="174"/>
      <c r="D104" s="175"/>
      <c r="E104" s="176"/>
      <c r="F104" s="181"/>
      <c r="G104" s="181"/>
      <c r="H104" s="181"/>
      <c r="I104" s="177"/>
      <c r="J104" s="181"/>
      <c r="K104" s="178"/>
      <c r="L104" s="182"/>
      <c r="M104" s="63"/>
    </row>
    <row r="105" spans="2:13" hidden="1" outlineLevel="1" x14ac:dyDescent="0.25">
      <c r="B105" s="61"/>
      <c r="C105" s="174"/>
      <c r="D105" s="175"/>
      <c r="E105" s="176"/>
      <c r="F105" s="181"/>
      <c r="G105" s="181"/>
      <c r="H105" s="181"/>
      <c r="I105" s="177"/>
      <c r="J105" s="181"/>
      <c r="K105" s="178"/>
      <c r="L105" s="182"/>
      <c r="M105" s="63"/>
    </row>
    <row r="106" spans="2:13" hidden="1" outlineLevel="1" x14ac:dyDescent="0.25">
      <c r="B106" s="61"/>
      <c r="C106" s="174"/>
      <c r="D106" s="175"/>
      <c r="E106" s="176"/>
      <c r="F106" s="181"/>
      <c r="G106" s="181"/>
      <c r="H106" s="181"/>
      <c r="I106" s="177"/>
      <c r="J106" s="181"/>
      <c r="K106" s="178"/>
      <c r="L106" s="182"/>
      <c r="M106" s="63"/>
    </row>
    <row r="107" spans="2:13" hidden="1" outlineLevel="1" x14ac:dyDescent="0.25">
      <c r="B107" s="61"/>
      <c r="C107" s="174"/>
      <c r="D107" s="175"/>
      <c r="E107" s="176"/>
      <c r="F107" s="181"/>
      <c r="G107" s="181"/>
      <c r="H107" s="181"/>
      <c r="I107" s="177"/>
      <c r="J107" s="181"/>
      <c r="K107" s="178"/>
      <c r="L107" s="182"/>
      <c r="M107" s="63"/>
    </row>
    <row r="108" spans="2:13" hidden="1" outlineLevel="1" x14ac:dyDescent="0.25">
      <c r="B108" s="61"/>
      <c r="C108" s="174"/>
      <c r="D108" s="175"/>
      <c r="E108" s="176"/>
      <c r="F108" s="181"/>
      <c r="G108" s="181"/>
      <c r="H108" s="181"/>
      <c r="I108" s="177"/>
      <c r="J108" s="181"/>
      <c r="K108" s="178"/>
      <c r="L108" s="182"/>
      <c r="M108" s="63"/>
    </row>
    <row r="109" spans="2:13" hidden="1" outlineLevel="1" x14ac:dyDescent="0.25">
      <c r="B109" s="61"/>
      <c r="C109" s="174"/>
      <c r="D109" s="175"/>
      <c r="E109" s="176"/>
      <c r="F109" s="181"/>
      <c r="G109" s="181"/>
      <c r="H109" s="181"/>
      <c r="I109" s="177"/>
      <c r="J109" s="181"/>
      <c r="K109" s="178"/>
      <c r="L109" s="182"/>
      <c r="M109" s="63"/>
    </row>
    <row r="110" spans="2:13" hidden="1" outlineLevel="1" x14ac:dyDescent="0.25">
      <c r="B110" s="61"/>
      <c r="C110" s="174"/>
      <c r="D110" s="175"/>
      <c r="E110" s="176"/>
      <c r="F110" s="181"/>
      <c r="G110" s="181"/>
      <c r="H110" s="181"/>
      <c r="I110" s="177"/>
      <c r="J110" s="181"/>
      <c r="K110" s="178"/>
      <c r="L110" s="182"/>
      <c r="M110" s="63"/>
    </row>
    <row r="111" spans="2:13" hidden="1" outlineLevel="1" x14ac:dyDescent="0.25">
      <c r="B111" s="61"/>
      <c r="C111" s="174"/>
      <c r="D111" s="175"/>
      <c r="E111" s="176"/>
      <c r="F111" s="181"/>
      <c r="G111" s="181"/>
      <c r="H111" s="181"/>
      <c r="I111" s="177"/>
      <c r="J111" s="181"/>
      <c r="K111" s="178"/>
      <c r="L111" s="182"/>
      <c r="M111" s="63"/>
    </row>
    <row r="112" spans="2:13" hidden="1" outlineLevel="1" x14ac:dyDescent="0.25">
      <c r="B112" s="61"/>
      <c r="C112" s="174"/>
      <c r="D112" s="175"/>
      <c r="E112" s="176"/>
      <c r="F112" s="181"/>
      <c r="G112" s="181"/>
      <c r="H112" s="181"/>
      <c r="I112" s="177"/>
      <c r="J112" s="181"/>
      <c r="K112" s="178"/>
      <c r="L112" s="182"/>
      <c r="M112" s="63"/>
    </row>
    <row r="113" spans="2:13" hidden="1" outlineLevel="1" x14ac:dyDescent="0.25">
      <c r="B113" s="61"/>
      <c r="C113" s="174"/>
      <c r="D113" s="175"/>
      <c r="E113" s="176"/>
      <c r="F113" s="181"/>
      <c r="G113" s="181"/>
      <c r="H113" s="181"/>
      <c r="I113" s="177"/>
      <c r="J113" s="181"/>
      <c r="K113" s="178"/>
      <c r="L113" s="182"/>
      <c r="M113" s="63"/>
    </row>
    <row r="114" spans="2:13" hidden="1" outlineLevel="1" x14ac:dyDescent="0.25">
      <c r="B114" s="61"/>
      <c r="C114" s="174"/>
      <c r="D114" s="175"/>
      <c r="E114" s="176"/>
      <c r="F114" s="181"/>
      <c r="G114" s="181"/>
      <c r="H114" s="181"/>
      <c r="I114" s="177"/>
      <c r="J114" s="181"/>
      <c r="K114" s="178"/>
      <c r="L114" s="182"/>
      <c r="M114" s="63"/>
    </row>
    <row r="115" spans="2:13" hidden="1" outlineLevel="1" x14ac:dyDescent="0.25">
      <c r="B115" s="61"/>
      <c r="C115" s="174"/>
      <c r="D115" s="175"/>
      <c r="E115" s="176"/>
      <c r="F115" s="181"/>
      <c r="G115" s="181"/>
      <c r="H115" s="181"/>
      <c r="I115" s="177"/>
      <c r="J115" s="181"/>
      <c r="K115" s="178"/>
      <c r="L115" s="182"/>
      <c r="M115" s="63"/>
    </row>
    <row r="116" spans="2:13" hidden="1" outlineLevel="1" x14ac:dyDescent="0.25">
      <c r="B116" s="61"/>
      <c r="C116" s="174"/>
      <c r="D116" s="175"/>
      <c r="E116" s="176"/>
      <c r="F116" s="181"/>
      <c r="G116" s="181"/>
      <c r="H116" s="181"/>
      <c r="I116" s="177"/>
      <c r="J116" s="181"/>
      <c r="K116" s="178"/>
      <c r="L116" s="182"/>
      <c r="M116" s="63"/>
    </row>
    <row r="117" spans="2:13" hidden="1" outlineLevel="1" x14ac:dyDescent="0.25">
      <c r="B117" s="61"/>
      <c r="C117" s="174"/>
      <c r="D117" s="175"/>
      <c r="E117" s="176"/>
      <c r="F117" s="181"/>
      <c r="G117" s="181"/>
      <c r="H117" s="181"/>
      <c r="I117" s="177"/>
      <c r="J117" s="181"/>
      <c r="K117" s="178"/>
      <c r="L117" s="182"/>
      <c r="M117" s="63"/>
    </row>
    <row r="118" spans="2:13" hidden="1" outlineLevel="1" x14ac:dyDescent="0.25">
      <c r="B118" s="61"/>
      <c r="C118" s="174"/>
      <c r="D118" s="175"/>
      <c r="E118" s="176"/>
      <c r="F118" s="181"/>
      <c r="G118" s="181"/>
      <c r="H118" s="181"/>
      <c r="I118" s="177"/>
      <c r="J118" s="181"/>
      <c r="K118" s="178"/>
      <c r="L118" s="182"/>
      <c r="M118" s="63"/>
    </row>
    <row r="119" spans="2:13" hidden="1" outlineLevel="1" x14ac:dyDescent="0.25">
      <c r="B119" s="61"/>
      <c r="C119" s="174"/>
      <c r="D119" s="175"/>
      <c r="E119" s="176"/>
      <c r="F119" s="181"/>
      <c r="G119" s="181"/>
      <c r="H119" s="181"/>
      <c r="I119" s="177"/>
      <c r="J119" s="181"/>
      <c r="K119" s="178"/>
      <c r="L119" s="182"/>
      <c r="M119" s="63"/>
    </row>
    <row r="120" spans="2:13" hidden="1" outlineLevel="1" x14ac:dyDescent="0.25">
      <c r="B120" s="61"/>
      <c r="C120" s="174"/>
      <c r="D120" s="175"/>
      <c r="E120" s="176"/>
      <c r="F120" s="181"/>
      <c r="G120" s="181"/>
      <c r="H120" s="181"/>
      <c r="I120" s="177"/>
      <c r="J120" s="181"/>
      <c r="K120" s="178"/>
      <c r="L120" s="182"/>
      <c r="M120" s="63"/>
    </row>
    <row r="121" spans="2:13" hidden="1" outlineLevel="1" x14ac:dyDescent="0.25">
      <c r="B121" s="61"/>
      <c r="C121" s="174"/>
      <c r="D121" s="175"/>
      <c r="E121" s="176"/>
      <c r="F121" s="181"/>
      <c r="G121" s="181"/>
      <c r="H121" s="181"/>
      <c r="I121" s="177"/>
      <c r="J121" s="181"/>
      <c r="K121" s="178"/>
      <c r="L121" s="182"/>
      <c r="M121" s="63"/>
    </row>
    <row r="122" spans="2:13" hidden="1" outlineLevel="1" x14ac:dyDescent="0.25">
      <c r="B122" s="61"/>
      <c r="C122" s="174"/>
      <c r="D122" s="175"/>
      <c r="E122" s="176"/>
      <c r="F122" s="181"/>
      <c r="G122" s="181"/>
      <c r="H122" s="181"/>
      <c r="I122" s="177"/>
      <c r="J122" s="181"/>
      <c r="K122" s="178"/>
      <c r="L122" s="182"/>
      <c r="M122" s="63"/>
    </row>
    <row r="123" spans="2:13" hidden="1" outlineLevel="1" x14ac:dyDescent="0.25">
      <c r="B123" s="61"/>
      <c r="C123" s="174"/>
      <c r="D123" s="175"/>
      <c r="E123" s="176"/>
      <c r="F123" s="181"/>
      <c r="G123" s="181"/>
      <c r="H123" s="181"/>
      <c r="I123" s="177"/>
      <c r="J123" s="181"/>
      <c r="K123" s="178"/>
      <c r="L123" s="182"/>
      <c r="M123" s="63"/>
    </row>
    <row r="124" spans="2:13" hidden="1" outlineLevel="1" x14ac:dyDescent="0.25">
      <c r="B124" s="61"/>
      <c r="C124" s="174"/>
      <c r="D124" s="175"/>
      <c r="E124" s="176"/>
      <c r="F124" s="181"/>
      <c r="G124" s="181"/>
      <c r="H124" s="181"/>
      <c r="I124" s="177"/>
      <c r="J124" s="181"/>
      <c r="K124" s="178"/>
      <c r="L124" s="182"/>
      <c r="M124" s="63"/>
    </row>
    <row r="125" spans="2:13" hidden="1" outlineLevel="1" x14ac:dyDescent="0.25">
      <c r="B125" s="61"/>
      <c r="C125" s="174"/>
      <c r="D125" s="175"/>
      <c r="E125" s="176"/>
      <c r="F125" s="181"/>
      <c r="G125" s="181"/>
      <c r="H125" s="181"/>
      <c r="I125" s="177"/>
      <c r="J125" s="181"/>
      <c r="K125" s="178"/>
      <c r="L125" s="182"/>
      <c r="M125" s="63"/>
    </row>
    <row r="126" spans="2:13" hidden="1" outlineLevel="1" x14ac:dyDescent="0.25">
      <c r="B126" s="61"/>
      <c r="C126" s="174"/>
      <c r="D126" s="175"/>
      <c r="E126" s="176"/>
      <c r="F126" s="181"/>
      <c r="G126" s="181"/>
      <c r="H126" s="181"/>
      <c r="I126" s="177"/>
      <c r="J126" s="181"/>
      <c r="K126" s="178"/>
      <c r="L126" s="182"/>
      <c r="M126" s="63"/>
    </row>
    <row r="127" spans="2:13" hidden="1" outlineLevel="1" x14ac:dyDescent="0.25">
      <c r="B127" s="61"/>
      <c r="C127" s="174"/>
      <c r="D127" s="175"/>
      <c r="E127" s="176"/>
      <c r="F127" s="181"/>
      <c r="G127" s="181"/>
      <c r="H127" s="181"/>
      <c r="I127" s="177"/>
      <c r="J127" s="181"/>
      <c r="K127" s="178"/>
      <c r="L127" s="182"/>
      <c r="M127" s="63"/>
    </row>
    <row r="128" spans="2:13" hidden="1" outlineLevel="1" x14ac:dyDescent="0.25">
      <c r="B128" s="61"/>
      <c r="C128" s="174"/>
      <c r="D128" s="175"/>
      <c r="E128" s="176"/>
      <c r="F128" s="181"/>
      <c r="G128" s="181"/>
      <c r="H128" s="181"/>
      <c r="I128" s="177"/>
      <c r="J128" s="181"/>
      <c r="K128" s="178"/>
      <c r="L128" s="182"/>
      <c r="M128" s="63"/>
    </row>
    <row r="129" spans="2:13" hidden="1" outlineLevel="1" x14ac:dyDescent="0.25">
      <c r="B129" s="61"/>
      <c r="C129" s="174"/>
      <c r="D129" s="175"/>
      <c r="E129" s="176"/>
      <c r="F129" s="181"/>
      <c r="G129" s="181"/>
      <c r="H129" s="181"/>
      <c r="I129" s="177"/>
      <c r="J129" s="181"/>
      <c r="K129" s="178"/>
      <c r="L129" s="182"/>
      <c r="M129" s="63"/>
    </row>
    <row r="130" spans="2:13" hidden="1" outlineLevel="1" x14ac:dyDescent="0.25">
      <c r="B130" s="61"/>
      <c r="C130" s="174"/>
      <c r="D130" s="175"/>
      <c r="E130" s="176"/>
      <c r="F130" s="181"/>
      <c r="G130" s="181"/>
      <c r="H130" s="181"/>
      <c r="I130" s="177"/>
      <c r="J130" s="181"/>
      <c r="K130" s="178"/>
      <c r="L130" s="182"/>
      <c r="M130" s="63"/>
    </row>
    <row r="131" spans="2:13" hidden="1" outlineLevel="1" x14ac:dyDescent="0.25">
      <c r="B131" s="61"/>
      <c r="C131" s="174"/>
      <c r="D131" s="175"/>
      <c r="E131" s="176"/>
      <c r="F131" s="181"/>
      <c r="G131" s="181"/>
      <c r="H131" s="181"/>
      <c r="I131" s="177"/>
      <c r="J131" s="181"/>
      <c r="K131" s="178"/>
      <c r="L131" s="182"/>
      <c r="M131" s="63"/>
    </row>
    <row r="132" spans="2:13" hidden="1" outlineLevel="1" x14ac:dyDescent="0.25">
      <c r="B132" s="61"/>
      <c r="C132" s="174"/>
      <c r="D132" s="175"/>
      <c r="E132" s="176"/>
      <c r="F132" s="181"/>
      <c r="G132" s="181"/>
      <c r="H132" s="181"/>
      <c r="I132" s="177"/>
      <c r="J132" s="181"/>
      <c r="K132" s="178"/>
      <c r="L132" s="182"/>
      <c r="M132" s="63"/>
    </row>
    <row r="133" spans="2:13" hidden="1" outlineLevel="1" x14ac:dyDescent="0.25">
      <c r="B133" s="61"/>
      <c r="C133" s="174"/>
      <c r="D133" s="175"/>
      <c r="E133" s="176"/>
      <c r="F133" s="181"/>
      <c r="G133" s="181"/>
      <c r="H133" s="181"/>
      <c r="I133" s="177"/>
      <c r="J133" s="181"/>
      <c r="K133" s="178"/>
      <c r="L133" s="182"/>
      <c r="M133" s="63"/>
    </row>
    <row r="134" spans="2:13" hidden="1" outlineLevel="1" x14ac:dyDescent="0.25">
      <c r="B134" s="61"/>
      <c r="C134" s="174"/>
      <c r="D134" s="175"/>
      <c r="E134" s="176"/>
      <c r="F134" s="181"/>
      <c r="G134" s="181"/>
      <c r="H134" s="181"/>
      <c r="I134" s="177"/>
      <c r="J134" s="181"/>
      <c r="K134" s="178"/>
      <c r="L134" s="182"/>
      <c r="M134" s="63"/>
    </row>
    <row r="135" spans="2:13" hidden="1" outlineLevel="1" x14ac:dyDescent="0.25">
      <c r="B135" s="61"/>
      <c r="C135" s="174"/>
      <c r="D135" s="175"/>
      <c r="E135" s="176"/>
      <c r="F135" s="181"/>
      <c r="G135" s="181"/>
      <c r="H135" s="181"/>
      <c r="I135" s="177"/>
      <c r="J135" s="181"/>
      <c r="K135" s="178"/>
      <c r="L135" s="182"/>
      <c r="M135" s="63"/>
    </row>
    <row r="136" spans="2:13" hidden="1" outlineLevel="1" x14ac:dyDescent="0.25">
      <c r="B136" s="61"/>
      <c r="C136" s="174"/>
      <c r="D136" s="175"/>
      <c r="E136" s="176"/>
      <c r="F136" s="181"/>
      <c r="G136" s="181"/>
      <c r="H136" s="181"/>
      <c r="I136" s="177"/>
      <c r="J136" s="181"/>
      <c r="K136" s="178"/>
      <c r="L136" s="182"/>
      <c r="M136" s="63"/>
    </row>
    <row r="137" spans="2:13" hidden="1" outlineLevel="1" x14ac:dyDescent="0.25">
      <c r="B137" s="61"/>
      <c r="C137" s="174"/>
      <c r="D137" s="175"/>
      <c r="E137" s="176"/>
      <c r="F137" s="181"/>
      <c r="G137" s="181"/>
      <c r="H137" s="181"/>
      <c r="I137" s="177"/>
      <c r="J137" s="181"/>
      <c r="K137" s="178"/>
      <c r="L137" s="182"/>
      <c r="M137" s="63"/>
    </row>
    <row r="138" spans="2:13" hidden="1" outlineLevel="1" x14ac:dyDescent="0.25">
      <c r="B138" s="61"/>
      <c r="C138" s="174"/>
      <c r="D138" s="175"/>
      <c r="E138" s="176"/>
      <c r="F138" s="181"/>
      <c r="G138" s="181"/>
      <c r="H138" s="181"/>
      <c r="I138" s="177"/>
      <c r="J138" s="181"/>
      <c r="K138" s="178"/>
      <c r="L138" s="182"/>
      <c r="M138" s="63"/>
    </row>
    <row r="139" spans="2:13" hidden="1" outlineLevel="1" x14ac:dyDescent="0.25">
      <c r="B139" s="61"/>
      <c r="C139" s="174"/>
      <c r="D139" s="175"/>
      <c r="E139" s="176"/>
      <c r="F139" s="181"/>
      <c r="G139" s="181"/>
      <c r="H139" s="181"/>
      <c r="I139" s="177"/>
      <c r="J139" s="181"/>
      <c r="K139" s="178"/>
      <c r="L139" s="182"/>
      <c r="M139" s="63"/>
    </row>
    <row r="140" spans="2:13" hidden="1" outlineLevel="1" x14ac:dyDescent="0.25">
      <c r="B140" s="61"/>
      <c r="C140" s="174"/>
      <c r="D140" s="175"/>
      <c r="E140" s="176"/>
      <c r="F140" s="181"/>
      <c r="G140" s="181"/>
      <c r="H140" s="181"/>
      <c r="I140" s="177"/>
      <c r="J140" s="181"/>
      <c r="K140" s="178"/>
      <c r="L140" s="182"/>
      <c r="M140" s="63"/>
    </row>
    <row r="141" spans="2:13" hidden="1" outlineLevel="1" x14ac:dyDescent="0.25">
      <c r="B141" s="61"/>
      <c r="C141" s="174"/>
      <c r="D141" s="175"/>
      <c r="E141" s="176"/>
      <c r="F141" s="181"/>
      <c r="G141" s="181"/>
      <c r="H141" s="181"/>
      <c r="I141" s="177"/>
      <c r="J141" s="181"/>
      <c r="K141" s="178"/>
      <c r="L141" s="182"/>
      <c r="M141" s="63"/>
    </row>
    <row r="142" spans="2:13" hidden="1" outlineLevel="1" x14ac:dyDescent="0.25">
      <c r="B142" s="61"/>
      <c r="C142" s="174"/>
      <c r="D142" s="175"/>
      <c r="E142" s="176"/>
      <c r="F142" s="181"/>
      <c r="G142" s="181"/>
      <c r="H142" s="181"/>
      <c r="I142" s="177"/>
      <c r="J142" s="181"/>
      <c r="K142" s="178"/>
      <c r="L142" s="182"/>
      <c r="M142" s="63"/>
    </row>
    <row r="143" spans="2:13" hidden="1" outlineLevel="1" x14ac:dyDescent="0.25">
      <c r="B143" s="61"/>
      <c r="C143" s="174"/>
      <c r="D143" s="175"/>
      <c r="E143" s="176"/>
      <c r="F143" s="181"/>
      <c r="G143" s="181"/>
      <c r="H143" s="181"/>
      <c r="I143" s="177"/>
      <c r="J143" s="181"/>
      <c r="K143" s="178"/>
      <c r="L143" s="182"/>
      <c r="M143" s="63"/>
    </row>
    <row r="144" spans="2:13" hidden="1" outlineLevel="1" x14ac:dyDescent="0.25">
      <c r="B144" s="61"/>
      <c r="C144" s="174"/>
      <c r="D144" s="175"/>
      <c r="E144" s="176"/>
      <c r="F144" s="181"/>
      <c r="G144" s="181"/>
      <c r="H144" s="181"/>
      <c r="I144" s="177"/>
      <c r="J144" s="181"/>
      <c r="K144" s="178"/>
      <c r="L144" s="182"/>
      <c r="M144" s="63"/>
    </row>
    <row r="145" spans="2:13" hidden="1" outlineLevel="1" x14ac:dyDescent="0.25">
      <c r="B145" s="61"/>
      <c r="C145" s="174"/>
      <c r="D145" s="175"/>
      <c r="E145" s="176"/>
      <c r="F145" s="181"/>
      <c r="G145" s="181"/>
      <c r="H145" s="181"/>
      <c r="I145" s="177"/>
      <c r="J145" s="181"/>
      <c r="K145" s="178"/>
      <c r="L145" s="182"/>
      <c r="M145" s="63"/>
    </row>
    <row r="146" spans="2:13" hidden="1" outlineLevel="1" x14ac:dyDescent="0.25">
      <c r="B146" s="61"/>
      <c r="C146" s="174"/>
      <c r="D146" s="175"/>
      <c r="E146" s="176"/>
      <c r="F146" s="181"/>
      <c r="G146" s="181"/>
      <c r="H146" s="181"/>
      <c r="I146" s="177"/>
      <c r="J146" s="181"/>
      <c r="K146" s="178"/>
      <c r="L146" s="182"/>
      <c r="M146" s="63"/>
    </row>
    <row r="147" spans="2:13" hidden="1" outlineLevel="1" x14ac:dyDescent="0.25">
      <c r="B147" s="61"/>
      <c r="C147" s="174"/>
      <c r="D147" s="175"/>
      <c r="E147" s="176"/>
      <c r="F147" s="181"/>
      <c r="G147" s="181"/>
      <c r="H147" s="181"/>
      <c r="I147" s="177"/>
      <c r="J147" s="181"/>
      <c r="K147" s="178"/>
      <c r="L147" s="182"/>
      <c r="M147" s="63"/>
    </row>
    <row r="148" spans="2:13" hidden="1" outlineLevel="1" x14ac:dyDescent="0.25">
      <c r="B148" s="61"/>
      <c r="C148" s="174"/>
      <c r="D148" s="175"/>
      <c r="E148" s="176"/>
      <c r="F148" s="181"/>
      <c r="G148" s="181"/>
      <c r="H148" s="181"/>
      <c r="I148" s="177"/>
      <c r="J148" s="181"/>
      <c r="K148" s="178"/>
      <c r="L148" s="182"/>
      <c r="M148" s="63"/>
    </row>
    <row r="149" spans="2:13" hidden="1" outlineLevel="1" x14ac:dyDescent="0.25">
      <c r="B149" s="61"/>
      <c r="C149" s="174"/>
      <c r="D149" s="175"/>
      <c r="E149" s="176"/>
      <c r="F149" s="181"/>
      <c r="G149" s="181"/>
      <c r="H149" s="181"/>
      <c r="I149" s="177"/>
      <c r="J149" s="181"/>
      <c r="K149" s="178"/>
      <c r="L149" s="182"/>
      <c r="M149" s="63"/>
    </row>
    <row r="150" spans="2:13" hidden="1" outlineLevel="1" x14ac:dyDescent="0.25">
      <c r="B150" s="61"/>
      <c r="C150" s="174"/>
      <c r="D150" s="175"/>
      <c r="E150" s="176"/>
      <c r="F150" s="181"/>
      <c r="G150" s="181"/>
      <c r="H150" s="181"/>
      <c r="I150" s="177"/>
      <c r="J150" s="181"/>
      <c r="K150" s="178"/>
      <c r="L150" s="182"/>
      <c r="M150" s="63"/>
    </row>
    <row r="151" spans="2:13" hidden="1" outlineLevel="1" x14ac:dyDescent="0.25">
      <c r="B151" s="61"/>
      <c r="C151" s="174"/>
      <c r="D151" s="175"/>
      <c r="E151" s="176"/>
      <c r="F151" s="181"/>
      <c r="G151" s="181"/>
      <c r="H151" s="181"/>
      <c r="I151" s="177"/>
      <c r="J151" s="181"/>
      <c r="K151" s="178"/>
      <c r="L151" s="182"/>
      <c r="M151" s="63"/>
    </row>
    <row r="152" spans="2:13" hidden="1" outlineLevel="1" x14ac:dyDescent="0.25">
      <c r="B152" s="61"/>
      <c r="C152" s="174"/>
      <c r="D152" s="175"/>
      <c r="E152" s="176"/>
      <c r="F152" s="181"/>
      <c r="G152" s="181"/>
      <c r="H152" s="181"/>
      <c r="I152" s="177"/>
      <c r="J152" s="181"/>
      <c r="K152" s="178"/>
      <c r="L152" s="182"/>
      <c r="M152" s="63"/>
    </row>
    <row r="153" spans="2:13" hidden="1" outlineLevel="1" x14ac:dyDescent="0.25">
      <c r="B153" s="61"/>
      <c r="C153" s="174"/>
      <c r="D153" s="175"/>
      <c r="E153" s="176"/>
      <c r="F153" s="181"/>
      <c r="G153" s="181"/>
      <c r="H153" s="181"/>
      <c r="I153" s="177"/>
      <c r="J153" s="181"/>
      <c r="K153" s="178"/>
      <c r="L153" s="182"/>
      <c r="M153" s="63"/>
    </row>
    <row r="154" spans="2:13" hidden="1" outlineLevel="1" x14ac:dyDescent="0.25">
      <c r="B154" s="61"/>
      <c r="C154" s="174"/>
      <c r="D154" s="175"/>
      <c r="E154" s="176"/>
      <c r="F154" s="181"/>
      <c r="G154" s="181"/>
      <c r="H154" s="181"/>
      <c r="I154" s="177"/>
      <c r="J154" s="181"/>
      <c r="K154" s="178"/>
      <c r="L154" s="182"/>
      <c r="M154" s="63"/>
    </row>
    <row r="155" spans="2:13" hidden="1" outlineLevel="1" x14ac:dyDescent="0.25">
      <c r="B155" s="61"/>
      <c r="C155" s="174"/>
      <c r="D155" s="175"/>
      <c r="E155" s="176"/>
      <c r="F155" s="181"/>
      <c r="G155" s="181"/>
      <c r="H155" s="181"/>
      <c r="I155" s="177"/>
      <c r="J155" s="181"/>
      <c r="K155" s="178"/>
      <c r="L155" s="182"/>
      <c r="M155" s="63"/>
    </row>
    <row r="156" spans="2:13" hidden="1" outlineLevel="1" x14ac:dyDescent="0.25">
      <c r="B156" s="61"/>
      <c r="C156" s="174"/>
      <c r="D156" s="175"/>
      <c r="E156" s="176"/>
      <c r="F156" s="181"/>
      <c r="G156" s="181"/>
      <c r="H156" s="181"/>
      <c r="I156" s="177"/>
      <c r="J156" s="181"/>
      <c r="K156" s="178"/>
      <c r="L156" s="182"/>
      <c r="M156" s="63"/>
    </row>
    <row r="157" spans="2:13" hidden="1" outlineLevel="1" x14ac:dyDescent="0.25">
      <c r="B157" s="61"/>
      <c r="C157" s="174"/>
      <c r="D157" s="175"/>
      <c r="E157" s="176"/>
      <c r="F157" s="181"/>
      <c r="G157" s="181"/>
      <c r="H157" s="181"/>
      <c r="I157" s="177"/>
      <c r="J157" s="181"/>
      <c r="K157" s="178"/>
      <c r="L157" s="182"/>
      <c r="M157" s="63"/>
    </row>
    <row r="158" spans="2:13" hidden="1" outlineLevel="1" x14ac:dyDescent="0.25">
      <c r="B158" s="61"/>
      <c r="C158" s="174"/>
      <c r="D158" s="175"/>
      <c r="E158" s="176"/>
      <c r="F158" s="181"/>
      <c r="G158" s="181"/>
      <c r="H158" s="181"/>
      <c r="I158" s="177"/>
      <c r="J158" s="181"/>
      <c r="K158" s="178"/>
      <c r="L158" s="182"/>
      <c r="M158" s="63"/>
    </row>
    <row r="159" spans="2:13" hidden="1" outlineLevel="1" x14ac:dyDescent="0.25">
      <c r="B159" s="61"/>
      <c r="C159" s="174"/>
      <c r="D159" s="175"/>
      <c r="E159" s="176"/>
      <c r="F159" s="181"/>
      <c r="G159" s="181"/>
      <c r="H159" s="181"/>
      <c r="I159" s="177"/>
      <c r="J159" s="181"/>
      <c r="K159" s="178"/>
      <c r="L159" s="182"/>
      <c r="M159" s="63"/>
    </row>
    <row r="160" spans="2:13" hidden="1" outlineLevel="1" x14ac:dyDescent="0.25">
      <c r="B160" s="61"/>
      <c r="C160" s="174"/>
      <c r="D160" s="175"/>
      <c r="E160" s="176"/>
      <c r="F160" s="181"/>
      <c r="G160" s="181"/>
      <c r="H160" s="181"/>
      <c r="I160" s="177"/>
      <c r="J160" s="181"/>
      <c r="K160" s="178"/>
      <c r="L160" s="182"/>
      <c r="M160" s="63"/>
    </row>
    <row r="161" spans="2:13" hidden="1" outlineLevel="1" x14ac:dyDescent="0.25">
      <c r="B161" s="61"/>
      <c r="C161" s="174"/>
      <c r="D161" s="175"/>
      <c r="E161" s="176"/>
      <c r="F161" s="181"/>
      <c r="G161" s="181"/>
      <c r="H161" s="181"/>
      <c r="I161" s="177"/>
      <c r="J161" s="181"/>
      <c r="K161" s="178"/>
      <c r="L161" s="182"/>
      <c r="M161" s="63"/>
    </row>
    <row r="162" spans="2:13" hidden="1" outlineLevel="1" x14ac:dyDescent="0.25">
      <c r="B162" s="61"/>
      <c r="C162" s="174"/>
      <c r="D162" s="175"/>
      <c r="E162" s="176"/>
      <c r="F162" s="181"/>
      <c r="G162" s="181"/>
      <c r="H162" s="181"/>
      <c r="I162" s="177"/>
      <c r="J162" s="181"/>
      <c r="K162" s="178"/>
      <c r="L162" s="182"/>
      <c r="M162" s="63"/>
    </row>
    <row r="163" spans="2:13" hidden="1" outlineLevel="1" x14ac:dyDescent="0.25">
      <c r="B163" s="61"/>
      <c r="C163" s="174"/>
      <c r="D163" s="175"/>
      <c r="E163" s="176"/>
      <c r="F163" s="181"/>
      <c r="G163" s="181"/>
      <c r="H163" s="181"/>
      <c r="I163" s="177"/>
      <c r="J163" s="181"/>
      <c r="K163" s="178"/>
      <c r="L163" s="182"/>
      <c r="M163" s="63"/>
    </row>
    <row r="164" spans="2:13" hidden="1" outlineLevel="1" x14ac:dyDescent="0.25">
      <c r="B164" s="61"/>
      <c r="C164" s="174"/>
      <c r="D164" s="175"/>
      <c r="E164" s="176"/>
      <c r="F164" s="181"/>
      <c r="G164" s="181"/>
      <c r="H164" s="181"/>
      <c r="I164" s="177"/>
      <c r="J164" s="181"/>
      <c r="K164" s="178"/>
      <c r="L164" s="182"/>
      <c r="M164" s="63"/>
    </row>
    <row r="165" spans="2:13" hidden="1" outlineLevel="1" x14ac:dyDescent="0.25">
      <c r="B165" s="61"/>
      <c r="C165" s="174"/>
      <c r="D165" s="175"/>
      <c r="E165" s="176"/>
      <c r="F165" s="181"/>
      <c r="G165" s="181"/>
      <c r="H165" s="181"/>
      <c r="I165" s="177"/>
      <c r="J165" s="181"/>
      <c r="K165" s="178"/>
      <c r="L165" s="182"/>
      <c r="M165" s="63"/>
    </row>
    <row r="166" spans="2:13" hidden="1" outlineLevel="1" x14ac:dyDescent="0.25">
      <c r="B166" s="61"/>
      <c r="C166" s="174"/>
      <c r="D166" s="175"/>
      <c r="E166" s="176"/>
      <c r="F166" s="181"/>
      <c r="G166" s="181"/>
      <c r="H166" s="181"/>
      <c r="I166" s="177"/>
      <c r="J166" s="181"/>
      <c r="K166" s="178"/>
      <c r="L166" s="182"/>
      <c r="M166" s="63"/>
    </row>
    <row r="167" spans="2:13" hidden="1" outlineLevel="1" x14ac:dyDescent="0.25">
      <c r="B167" s="61"/>
      <c r="C167" s="174"/>
      <c r="D167" s="175"/>
      <c r="E167" s="176"/>
      <c r="F167" s="181"/>
      <c r="G167" s="181"/>
      <c r="H167" s="181"/>
      <c r="I167" s="177"/>
      <c r="J167" s="181"/>
      <c r="K167" s="178"/>
      <c r="L167" s="182"/>
      <c r="M167" s="63"/>
    </row>
    <row r="168" spans="2:13" hidden="1" outlineLevel="1" x14ac:dyDescent="0.25">
      <c r="B168" s="61"/>
      <c r="C168" s="174"/>
      <c r="D168" s="175"/>
      <c r="E168" s="176"/>
      <c r="F168" s="181"/>
      <c r="G168" s="181"/>
      <c r="H168" s="181"/>
      <c r="I168" s="177"/>
      <c r="J168" s="181"/>
      <c r="K168" s="178"/>
      <c r="L168" s="182"/>
      <c r="M168" s="63"/>
    </row>
    <row r="169" spans="2:13" hidden="1" outlineLevel="1" x14ac:dyDescent="0.25">
      <c r="B169" s="61"/>
      <c r="C169" s="174"/>
      <c r="D169" s="175"/>
      <c r="E169" s="176"/>
      <c r="F169" s="181"/>
      <c r="G169" s="181"/>
      <c r="H169" s="181"/>
      <c r="I169" s="177"/>
      <c r="J169" s="181"/>
      <c r="K169" s="178"/>
      <c r="L169" s="182"/>
      <c r="M169" s="63"/>
    </row>
    <row r="170" spans="2:13" hidden="1" outlineLevel="1" x14ac:dyDescent="0.25">
      <c r="B170" s="61"/>
      <c r="C170" s="174"/>
      <c r="D170" s="175"/>
      <c r="E170" s="176"/>
      <c r="F170" s="181"/>
      <c r="G170" s="181"/>
      <c r="H170" s="181"/>
      <c r="I170" s="177"/>
      <c r="J170" s="181"/>
      <c r="K170" s="178"/>
      <c r="L170" s="182"/>
      <c r="M170" s="63"/>
    </row>
    <row r="171" spans="2:13" hidden="1" outlineLevel="1" x14ac:dyDescent="0.25">
      <c r="B171" s="61"/>
      <c r="C171" s="174"/>
      <c r="D171" s="175"/>
      <c r="E171" s="176"/>
      <c r="F171" s="181"/>
      <c r="G171" s="181"/>
      <c r="H171" s="181"/>
      <c r="I171" s="177"/>
      <c r="J171" s="181"/>
      <c r="K171" s="178"/>
      <c r="L171" s="182"/>
      <c r="M171" s="63"/>
    </row>
    <row r="172" spans="2:13" hidden="1" outlineLevel="1" x14ac:dyDescent="0.25">
      <c r="B172" s="61"/>
      <c r="C172" s="174"/>
      <c r="D172" s="175"/>
      <c r="E172" s="176"/>
      <c r="F172" s="181"/>
      <c r="G172" s="181"/>
      <c r="H172" s="181"/>
      <c r="I172" s="177"/>
      <c r="J172" s="181"/>
      <c r="K172" s="178"/>
      <c r="L172" s="182"/>
      <c r="M172" s="63"/>
    </row>
    <row r="173" spans="2:13" hidden="1" outlineLevel="1" x14ac:dyDescent="0.25">
      <c r="B173" s="61"/>
      <c r="C173" s="174"/>
      <c r="D173" s="175"/>
      <c r="E173" s="176"/>
      <c r="F173" s="181"/>
      <c r="G173" s="181"/>
      <c r="H173" s="181"/>
      <c r="I173" s="177"/>
      <c r="J173" s="181"/>
      <c r="K173" s="178"/>
      <c r="L173" s="182"/>
      <c r="M173" s="63"/>
    </row>
    <row r="174" spans="2:13" hidden="1" outlineLevel="1" x14ac:dyDescent="0.25">
      <c r="B174" s="61"/>
      <c r="C174" s="174"/>
      <c r="D174" s="175"/>
      <c r="E174" s="176"/>
      <c r="F174" s="181"/>
      <c r="G174" s="181"/>
      <c r="H174" s="181"/>
      <c r="I174" s="177"/>
      <c r="J174" s="181"/>
      <c r="K174" s="178"/>
      <c r="L174" s="182"/>
      <c r="M174" s="63"/>
    </row>
    <row r="175" spans="2:13" hidden="1" outlineLevel="1" x14ac:dyDescent="0.25">
      <c r="B175" s="61"/>
      <c r="C175" s="174"/>
      <c r="D175" s="175"/>
      <c r="E175" s="176"/>
      <c r="F175" s="181"/>
      <c r="G175" s="181"/>
      <c r="H175" s="181"/>
      <c r="I175" s="177"/>
      <c r="J175" s="181"/>
      <c r="K175" s="178"/>
      <c r="L175" s="182"/>
      <c r="M175" s="63"/>
    </row>
    <row r="176" spans="2:13" hidden="1" outlineLevel="1" x14ac:dyDescent="0.25">
      <c r="B176" s="61"/>
      <c r="C176" s="174"/>
      <c r="D176" s="175"/>
      <c r="E176" s="176"/>
      <c r="F176" s="181"/>
      <c r="G176" s="181"/>
      <c r="H176" s="181"/>
      <c r="I176" s="177"/>
      <c r="J176" s="181"/>
      <c r="K176" s="178"/>
      <c r="L176" s="182"/>
      <c r="M176" s="63"/>
    </row>
    <row r="177" spans="2:13" hidden="1" outlineLevel="1" x14ac:dyDescent="0.25">
      <c r="B177" s="61"/>
      <c r="C177" s="174"/>
      <c r="D177" s="175"/>
      <c r="E177" s="176"/>
      <c r="F177" s="181"/>
      <c r="G177" s="181"/>
      <c r="H177" s="181"/>
      <c r="I177" s="177"/>
      <c r="J177" s="181"/>
      <c r="K177" s="178"/>
      <c r="L177" s="182"/>
      <c r="M177" s="63"/>
    </row>
    <row r="178" spans="2:13" hidden="1" outlineLevel="1" x14ac:dyDescent="0.25">
      <c r="B178" s="61"/>
      <c r="C178" s="174"/>
      <c r="D178" s="175"/>
      <c r="E178" s="176"/>
      <c r="F178" s="181"/>
      <c r="G178" s="181"/>
      <c r="H178" s="181"/>
      <c r="I178" s="177"/>
      <c r="J178" s="181"/>
      <c r="K178" s="178"/>
      <c r="L178" s="182"/>
      <c r="M178" s="63"/>
    </row>
    <row r="179" spans="2:13" hidden="1" outlineLevel="1" x14ac:dyDescent="0.25">
      <c r="B179" s="61"/>
      <c r="C179" s="174"/>
      <c r="D179" s="175"/>
      <c r="E179" s="176"/>
      <c r="F179" s="181"/>
      <c r="G179" s="181"/>
      <c r="H179" s="181"/>
      <c r="I179" s="177"/>
      <c r="J179" s="181"/>
      <c r="K179" s="178"/>
      <c r="L179" s="182"/>
      <c r="M179" s="63"/>
    </row>
    <row r="180" spans="2:13" hidden="1" outlineLevel="1" x14ac:dyDescent="0.25">
      <c r="B180" s="61"/>
      <c r="C180" s="174"/>
      <c r="D180" s="175"/>
      <c r="E180" s="176"/>
      <c r="F180" s="181"/>
      <c r="G180" s="181"/>
      <c r="H180" s="181"/>
      <c r="I180" s="177"/>
      <c r="J180" s="181"/>
      <c r="K180" s="178"/>
      <c r="L180" s="182"/>
      <c r="M180" s="63"/>
    </row>
    <row r="181" spans="2:13" hidden="1" outlineLevel="1" x14ac:dyDescent="0.25">
      <c r="B181" s="61"/>
      <c r="C181" s="174"/>
      <c r="D181" s="175"/>
      <c r="E181" s="176"/>
      <c r="F181" s="181"/>
      <c r="G181" s="181"/>
      <c r="H181" s="181"/>
      <c r="I181" s="177"/>
      <c r="J181" s="181"/>
      <c r="K181" s="178"/>
      <c r="L181" s="182"/>
      <c r="M181" s="63"/>
    </row>
    <row r="182" spans="2:13" hidden="1" outlineLevel="1" x14ac:dyDescent="0.25">
      <c r="B182" s="61"/>
      <c r="C182" s="174"/>
      <c r="D182" s="175"/>
      <c r="E182" s="176"/>
      <c r="F182" s="181"/>
      <c r="G182" s="181"/>
      <c r="H182" s="181"/>
      <c r="I182" s="177"/>
      <c r="J182" s="181"/>
      <c r="K182" s="178"/>
      <c r="L182" s="182"/>
      <c r="M182" s="63"/>
    </row>
    <row r="183" spans="2:13" hidden="1" outlineLevel="1" x14ac:dyDescent="0.25">
      <c r="B183" s="61"/>
      <c r="C183" s="174"/>
      <c r="D183" s="175"/>
      <c r="E183" s="176"/>
      <c r="F183" s="181"/>
      <c r="G183" s="181"/>
      <c r="H183" s="181"/>
      <c r="I183" s="177"/>
      <c r="J183" s="181"/>
      <c r="K183" s="178"/>
      <c r="L183" s="182"/>
      <c r="M183" s="63"/>
    </row>
    <row r="184" spans="2:13" hidden="1" outlineLevel="1" x14ac:dyDescent="0.25">
      <c r="B184" s="61"/>
      <c r="C184" s="174"/>
      <c r="D184" s="175"/>
      <c r="E184" s="176"/>
      <c r="F184" s="181"/>
      <c r="G184" s="181"/>
      <c r="H184" s="181"/>
      <c r="I184" s="177"/>
      <c r="J184" s="181"/>
      <c r="K184" s="178"/>
      <c r="L184" s="182"/>
      <c r="M184" s="63"/>
    </row>
    <row r="185" spans="2:13" hidden="1" outlineLevel="1" x14ac:dyDescent="0.25">
      <c r="B185" s="61"/>
      <c r="C185" s="174"/>
      <c r="D185" s="175"/>
      <c r="E185" s="176"/>
      <c r="F185" s="181"/>
      <c r="G185" s="181"/>
      <c r="H185" s="181"/>
      <c r="I185" s="177"/>
      <c r="J185" s="181"/>
      <c r="K185" s="178"/>
      <c r="L185" s="182"/>
      <c r="M185" s="63"/>
    </row>
    <row r="186" spans="2:13" hidden="1" outlineLevel="1" x14ac:dyDescent="0.25">
      <c r="B186" s="61"/>
      <c r="C186" s="174"/>
      <c r="D186" s="175"/>
      <c r="E186" s="176"/>
      <c r="F186" s="181"/>
      <c r="G186" s="181"/>
      <c r="H186" s="181"/>
      <c r="I186" s="177"/>
      <c r="J186" s="181"/>
      <c r="K186" s="178"/>
      <c r="L186" s="182"/>
      <c r="M186" s="63"/>
    </row>
    <row r="187" spans="2:13" hidden="1" outlineLevel="1" x14ac:dyDescent="0.25">
      <c r="B187" s="61"/>
      <c r="C187" s="174"/>
      <c r="D187" s="175"/>
      <c r="E187" s="176"/>
      <c r="F187" s="181"/>
      <c r="G187" s="181"/>
      <c r="H187" s="181"/>
      <c r="I187" s="177"/>
      <c r="J187" s="181"/>
      <c r="K187" s="178"/>
      <c r="L187" s="182"/>
      <c r="M187" s="63"/>
    </row>
    <row r="188" spans="2:13" hidden="1" outlineLevel="1" x14ac:dyDescent="0.25">
      <c r="B188" s="61"/>
      <c r="C188" s="174"/>
      <c r="D188" s="175"/>
      <c r="E188" s="176"/>
      <c r="F188" s="181"/>
      <c r="G188" s="181"/>
      <c r="H188" s="181"/>
      <c r="I188" s="177"/>
      <c r="J188" s="181"/>
      <c r="K188" s="178"/>
      <c r="L188" s="182"/>
      <c r="M188" s="63"/>
    </row>
    <row r="189" spans="2:13" hidden="1" outlineLevel="1" x14ac:dyDescent="0.25">
      <c r="B189" s="61"/>
      <c r="C189" s="174"/>
      <c r="D189" s="175"/>
      <c r="E189" s="176"/>
      <c r="F189" s="181"/>
      <c r="G189" s="181"/>
      <c r="H189" s="181"/>
      <c r="I189" s="177"/>
      <c r="J189" s="181"/>
      <c r="K189" s="178"/>
      <c r="L189" s="182"/>
      <c r="M189" s="63"/>
    </row>
    <row r="190" spans="2:13" hidden="1" outlineLevel="1" x14ac:dyDescent="0.25">
      <c r="B190" s="61"/>
      <c r="C190" s="174"/>
      <c r="D190" s="175"/>
      <c r="E190" s="176"/>
      <c r="F190" s="181"/>
      <c r="G190" s="181"/>
      <c r="H190" s="181"/>
      <c r="I190" s="177"/>
      <c r="J190" s="181"/>
      <c r="K190" s="178"/>
      <c r="L190" s="182"/>
      <c r="M190" s="63"/>
    </row>
    <row r="191" spans="2:13" hidden="1" outlineLevel="1" x14ac:dyDescent="0.25">
      <c r="B191" s="61"/>
      <c r="C191" s="174"/>
      <c r="D191" s="175"/>
      <c r="E191" s="176"/>
      <c r="F191" s="181"/>
      <c r="G191" s="181"/>
      <c r="H191" s="181"/>
      <c r="I191" s="177"/>
      <c r="J191" s="181"/>
      <c r="K191" s="178"/>
      <c r="L191" s="182"/>
      <c r="M191" s="63"/>
    </row>
    <row r="192" spans="2:13" hidden="1" outlineLevel="1" x14ac:dyDescent="0.25">
      <c r="B192" s="61"/>
      <c r="C192" s="174"/>
      <c r="D192" s="175"/>
      <c r="E192" s="176"/>
      <c r="F192" s="181"/>
      <c r="G192" s="181"/>
      <c r="H192" s="181"/>
      <c r="I192" s="177"/>
      <c r="J192" s="181"/>
      <c r="K192" s="178"/>
      <c r="L192" s="182"/>
      <c r="M192" s="63"/>
    </row>
    <row r="193" spans="2:13" hidden="1" outlineLevel="1" x14ac:dyDescent="0.25">
      <c r="B193" s="61"/>
      <c r="C193" s="174"/>
      <c r="D193" s="175"/>
      <c r="E193" s="176"/>
      <c r="F193" s="181"/>
      <c r="G193" s="181"/>
      <c r="H193" s="181"/>
      <c r="I193" s="177"/>
      <c r="J193" s="181"/>
      <c r="K193" s="178"/>
      <c r="L193" s="182"/>
      <c r="M193" s="63"/>
    </row>
    <row r="194" spans="2:13" hidden="1" outlineLevel="1" x14ac:dyDescent="0.25">
      <c r="B194" s="61"/>
      <c r="C194" s="174"/>
      <c r="D194" s="175"/>
      <c r="E194" s="176"/>
      <c r="F194" s="181"/>
      <c r="G194" s="181"/>
      <c r="H194" s="181"/>
      <c r="I194" s="177"/>
      <c r="J194" s="181"/>
      <c r="K194" s="178"/>
      <c r="L194" s="182"/>
      <c r="M194" s="63"/>
    </row>
    <row r="195" spans="2:13" hidden="1" outlineLevel="1" x14ac:dyDescent="0.25">
      <c r="B195" s="61"/>
      <c r="C195" s="174"/>
      <c r="D195" s="175"/>
      <c r="E195" s="176"/>
      <c r="F195" s="181"/>
      <c r="G195" s="181"/>
      <c r="H195" s="181"/>
      <c r="I195" s="177"/>
      <c r="J195" s="181"/>
      <c r="K195" s="178"/>
      <c r="L195" s="182"/>
      <c r="M195" s="63"/>
    </row>
    <row r="196" spans="2:13" hidden="1" outlineLevel="1" x14ac:dyDescent="0.25">
      <c r="B196" s="61"/>
      <c r="C196" s="174"/>
      <c r="D196" s="175"/>
      <c r="E196" s="176"/>
      <c r="F196" s="181"/>
      <c r="G196" s="181"/>
      <c r="H196" s="181"/>
      <c r="I196" s="177"/>
      <c r="J196" s="181"/>
      <c r="K196" s="178"/>
      <c r="L196" s="182"/>
      <c r="M196" s="63"/>
    </row>
    <row r="197" spans="2:13" hidden="1" outlineLevel="1" x14ac:dyDescent="0.25">
      <c r="B197" s="61"/>
      <c r="C197" s="174"/>
      <c r="D197" s="175"/>
      <c r="E197" s="176"/>
      <c r="F197" s="181"/>
      <c r="G197" s="181"/>
      <c r="H197" s="181"/>
      <c r="I197" s="177"/>
      <c r="J197" s="181"/>
      <c r="K197" s="178"/>
      <c r="L197" s="182"/>
      <c r="M197" s="63"/>
    </row>
    <row r="198" spans="2:13" hidden="1" outlineLevel="1" x14ac:dyDescent="0.25">
      <c r="B198" s="61"/>
      <c r="C198" s="174"/>
      <c r="D198" s="175"/>
      <c r="E198" s="176"/>
      <c r="F198" s="181"/>
      <c r="G198" s="181"/>
      <c r="H198" s="181"/>
      <c r="I198" s="177"/>
      <c r="J198" s="181"/>
      <c r="K198" s="178"/>
      <c r="L198" s="182"/>
      <c r="M198" s="63"/>
    </row>
    <row r="199" spans="2:13" hidden="1" outlineLevel="1" x14ac:dyDescent="0.25">
      <c r="B199" s="61"/>
      <c r="C199" s="174"/>
      <c r="D199" s="175"/>
      <c r="E199" s="176"/>
      <c r="F199" s="181"/>
      <c r="G199" s="181"/>
      <c r="H199" s="181"/>
      <c r="I199" s="177"/>
      <c r="J199" s="181"/>
      <c r="K199" s="178"/>
      <c r="L199" s="182"/>
      <c r="M199" s="63"/>
    </row>
    <row r="200" spans="2:13" hidden="1" outlineLevel="1" x14ac:dyDescent="0.25">
      <c r="B200" s="61"/>
      <c r="C200" s="174"/>
      <c r="D200" s="175"/>
      <c r="E200" s="176"/>
      <c r="F200" s="181"/>
      <c r="G200" s="181"/>
      <c r="H200" s="181"/>
      <c r="I200" s="177"/>
      <c r="J200" s="181"/>
      <c r="K200" s="178"/>
      <c r="L200" s="182"/>
      <c r="M200" s="63"/>
    </row>
    <row r="201" spans="2:13" hidden="1" outlineLevel="1" x14ac:dyDescent="0.25">
      <c r="B201" s="61"/>
      <c r="C201" s="174"/>
      <c r="D201" s="175"/>
      <c r="E201" s="176"/>
      <c r="F201" s="181"/>
      <c r="G201" s="181"/>
      <c r="H201" s="181"/>
      <c r="I201" s="177"/>
      <c r="J201" s="181"/>
      <c r="K201" s="178"/>
      <c r="L201" s="182"/>
      <c r="M201" s="63"/>
    </row>
    <row r="202" spans="2:13" hidden="1" outlineLevel="1" x14ac:dyDescent="0.25">
      <c r="B202" s="61"/>
      <c r="C202" s="174"/>
      <c r="D202" s="175"/>
      <c r="E202" s="176"/>
      <c r="F202" s="181"/>
      <c r="G202" s="181"/>
      <c r="H202" s="181"/>
      <c r="I202" s="177"/>
      <c r="J202" s="181"/>
      <c r="K202" s="178"/>
      <c r="L202" s="182"/>
      <c r="M202" s="63"/>
    </row>
    <row r="203" spans="2:13" hidden="1" outlineLevel="1" x14ac:dyDescent="0.25">
      <c r="B203" s="61"/>
      <c r="C203" s="174"/>
      <c r="D203" s="175"/>
      <c r="E203" s="176"/>
      <c r="F203" s="181"/>
      <c r="G203" s="181"/>
      <c r="H203" s="181"/>
      <c r="I203" s="177"/>
      <c r="J203" s="181"/>
      <c r="K203" s="178"/>
      <c r="L203" s="182"/>
      <c r="M203" s="63"/>
    </row>
    <row r="204" spans="2:13" hidden="1" outlineLevel="1" x14ac:dyDescent="0.25">
      <c r="B204" s="61"/>
      <c r="C204" s="174"/>
      <c r="D204" s="175"/>
      <c r="E204" s="176"/>
      <c r="F204" s="181"/>
      <c r="G204" s="181"/>
      <c r="H204" s="181"/>
      <c r="I204" s="177"/>
      <c r="J204" s="181"/>
      <c r="K204" s="178"/>
      <c r="L204" s="182"/>
      <c r="M204" s="63"/>
    </row>
    <row r="205" spans="2:13" hidden="1" outlineLevel="1" x14ac:dyDescent="0.25">
      <c r="B205" s="61"/>
      <c r="C205" s="174"/>
      <c r="D205" s="175"/>
      <c r="E205" s="176"/>
      <c r="F205" s="181"/>
      <c r="G205" s="181"/>
      <c r="H205" s="181"/>
      <c r="I205" s="177"/>
      <c r="J205" s="181"/>
      <c r="K205" s="178"/>
      <c r="L205" s="182"/>
      <c r="M205" s="63"/>
    </row>
    <row r="206" spans="2:13" hidden="1" outlineLevel="1" x14ac:dyDescent="0.25">
      <c r="B206" s="61"/>
      <c r="C206" s="174"/>
      <c r="D206" s="175"/>
      <c r="E206" s="176"/>
      <c r="F206" s="181"/>
      <c r="G206" s="181"/>
      <c r="H206" s="181"/>
      <c r="I206" s="177"/>
      <c r="J206" s="181"/>
      <c r="K206" s="178"/>
      <c r="L206" s="182"/>
      <c r="M206" s="63"/>
    </row>
    <row r="207" spans="2:13" hidden="1" outlineLevel="1" x14ac:dyDescent="0.25">
      <c r="B207" s="61"/>
      <c r="C207" s="174"/>
      <c r="D207" s="175"/>
      <c r="E207" s="176"/>
      <c r="F207" s="181"/>
      <c r="G207" s="181"/>
      <c r="H207" s="181"/>
      <c r="I207" s="177"/>
      <c r="J207" s="181"/>
      <c r="K207" s="178"/>
      <c r="L207" s="182"/>
      <c r="M207" s="63"/>
    </row>
    <row r="208" spans="2:13" hidden="1" outlineLevel="1" x14ac:dyDescent="0.25">
      <c r="B208" s="61"/>
      <c r="C208" s="174"/>
      <c r="D208" s="175"/>
      <c r="E208" s="176"/>
      <c r="F208" s="181"/>
      <c r="G208" s="181"/>
      <c r="H208" s="181"/>
      <c r="I208" s="177"/>
      <c r="J208" s="181"/>
      <c r="K208" s="178"/>
      <c r="L208" s="182"/>
      <c r="M208" s="63"/>
    </row>
    <row r="209" spans="2:13" hidden="1" outlineLevel="1" x14ac:dyDescent="0.25">
      <c r="B209" s="61"/>
      <c r="C209" s="174"/>
      <c r="D209" s="175"/>
      <c r="E209" s="176"/>
      <c r="F209" s="181"/>
      <c r="G209" s="181"/>
      <c r="H209" s="181"/>
      <c r="I209" s="177"/>
      <c r="J209" s="181"/>
      <c r="K209" s="178"/>
      <c r="L209" s="182"/>
      <c r="M209" s="63"/>
    </row>
    <row r="210" spans="2:13" hidden="1" outlineLevel="1" x14ac:dyDescent="0.25">
      <c r="B210" s="61"/>
      <c r="C210" s="174"/>
      <c r="D210" s="175"/>
      <c r="E210" s="176"/>
      <c r="F210" s="181"/>
      <c r="G210" s="181"/>
      <c r="H210" s="181"/>
      <c r="I210" s="177"/>
      <c r="J210" s="181"/>
      <c r="K210" s="178"/>
      <c r="L210" s="182"/>
      <c r="M210" s="63"/>
    </row>
    <row r="211" spans="2:13" hidden="1" outlineLevel="1" x14ac:dyDescent="0.25">
      <c r="B211" s="61"/>
      <c r="C211" s="174"/>
      <c r="D211" s="175"/>
      <c r="E211" s="176"/>
      <c r="F211" s="177"/>
      <c r="G211" s="177"/>
      <c r="H211" s="181"/>
      <c r="I211" s="177"/>
      <c r="J211" s="177"/>
      <c r="K211" s="178"/>
      <c r="L211" s="182"/>
      <c r="M211" s="63"/>
    </row>
    <row r="212" spans="2:13" collapsed="1" x14ac:dyDescent="0.25">
      <c r="B212" s="64"/>
      <c r="C212" s="145"/>
      <c r="D212" s="146"/>
      <c r="E212" s="147"/>
      <c r="F212" s="147"/>
      <c r="G212" s="147"/>
      <c r="H212" s="147"/>
      <c r="I212" s="147"/>
      <c r="J212" s="147"/>
      <c r="K212" s="147"/>
      <c r="L212" s="147"/>
      <c r="M212" s="65"/>
    </row>
    <row r="213" spans="2:13" ht="7.15" customHeight="1" x14ac:dyDescent="0.25"/>
    <row r="214" spans="2:13" s="15" customFormat="1" ht="22.9" customHeight="1" x14ac:dyDescent="0.25">
      <c r="B214" s="66"/>
      <c r="C214" s="67"/>
      <c r="D214" s="66"/>
      <c r="E214" s="52"/>
      <c r="F214" s="68"/>
      <c r="G214" s="68"/>
      <c r="H214" s="68"/>
      <c r="I214" s="68"/>
      <c r="J214" s="68"/>
      <c r="K214" s="68"/>
      <c r="L214" s="68"/>
      <c r="M214" s="66"/>
    </row>
  </sheetData>
  <sheetProtection algorithmName="SHA-512" hashValue="HTWwe7N0V13YcQDz5J5aFw9Bu0/3WCCxQ6gynsiv0M8K0iyduF1VEWMxZ8dWYxaCpxwZB5gI+tfcTkgQthd6Ug==" saltValue="4B1E8pYKHQqu7LsWeRubYg==" spinCount="100000" sheet="1" objects="1" scenarios="1"/>
  <mergeCells count="2">
    <mergeCell ref="C6:D6"/>
    <mergeCell ref="C7:D7"/>
  </mergeCells>
  <conditionalFormatting sqref="C12:L31">
    <cfRule type="expression" dxfId="3" priority="1">
      <formula>COUNT($C11:$C$211)=0</formula>
    </cfRule>
    <cfRule type="expression" dxfId="2" priority="2">
      <formula>AND(COUNT($C11:$C$211)=0,COUNT($C10:$C12)=1)</formula>
    </cfRule>
  </conditionalFormatting>
  <conditionalFormatting sqref="C12:C31">
    <cfRule type="expression" dxfId="1" priority="3">
      <formula>ISODD(MAX($C$12:$C12))</formula>
    </cfRule>
  </conditionalFormatting>
  <conditionalFormatting sqref="K12:L31">
    <cfRule type="expression" dxfId="17" priority="4">
      <formula>ISODD(MAX($C$12:$C12))</formula>
    </cfRule>
  </conditionalFormatting>
  <conditionalFormatting sqref="C12:D31">
    <cfRule type="expression" dxfId="0" priority="22">
      <formula>OR($C12=$C13,$C13="")</formula>
    </cfRule>
  </conditionalFormatting>
  <conditionalFormatting sqref="D12:J31">
    <cfRule type="expression" dxfId="16" priority="5">
      <formula>ISODD(MAX($C$12:$C12))</formula>
    </cfRule>
  </conditionalFormatting>
  <dataValidations count="2">
    <dataValidation type="list" allowBlank="1" showInputMessage="1" showErrorMessage="1" sqref="C7" xr:uid="{365507DF-9033-4CEC-9A96-83C492439454}">
      <formula1>Investment_Year</formula1>
    </dataValidation>
    <dataValidation type="decimal" operator="greaterThan" allowBlank="1" showInputMessage="1" showErrorMessage="1" errorTitle="Insert a number" error="All values must be above 0" sqref="F12:G31 I12:J31" xr:uid="{B6553705-95CF-4BEA-B2B6-BE972BFDB262}">
      <formula1>0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92" fitToHeight="0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7E43D-BBBA-43C1-ACC6-9E50ADE37D13}">
  <sheetPr codeName="Sheet3"/>
  <dimension ref="B2:BV211"/>
  <sheetViews>
    <sheetView showGridLines="0" showRowColHeaders="0" workbookViewId="0"/>
  </sheetViews>
  <sheetFormatPr defaultRowHeight="15" x14ac:dyDescent="0.25"/>
  <cols>
    <col min="1" max="1" width="9.140625" style="70"/>
    <col min="2" max="2" width="12.5703125" style="70" bestFit="1" customWidth="1"/>
    <col min="3" max="24" width="9.140625" style="70"/>
    <col min="25" max="25" width="17.42578125" style="70" bestFit="1" customWidth="1"/>
    <col min="26" max="26" width="9.140625" style="70"/>
    <col min="27" max="30" width="25.140625" style="99" customWidth="1"/>
    <col min="31" max="31" width="6.85546875" style="99" customWidth="1"/>
    <col min="32" max="34" width="9.140625" style="70"/>
    <col min="35" max="35" width="16.42578125" style="70" customWidth="1"/>
    <col min="36" max="36" width="13.28515625" style="70" bestFit="1" customWidth="1"/>
    <col min="37" max="37" width="10" style="70" customWidth="1"/>
    <col min="38" max="38" width="9.140625" style="70"/>
    <col min="39" max="39" width="13.42578125" style="70" customWidth="1"/>
    <col min="40" max="40" width="3.28515625" style="70" customWidth="1"/>
    <col min="41" max="41" width="2" style="70" bestFit="1" customWidth="1"/>
    <col min="42" max="42" width="8.42578125" style="70" bestFit="1" customWidth="1"/>
    <col min="43" max="43" width="18.5703125" style="70" bestFit="1" customWidth="1"/>
    <col min="44" max="44" width="8.28515625" style="105" bestFit="1" customWidth="1"/>
    <col min="45" max="45" width="6.7109375" style="105" bestFit="1" customWidth="1"/>
    <col min="46" max="54" width="6.28515625" style="105" bestFit="1" customWidth="1"/>
    <col min="55" max="74" width="7.28515625" style="105" bestFit="1" customWidth="1"/>
    <col min="75" max="75" width="7.28515625" style="70" bestFit="1" customWidth="1"/>
    <col min="76" max="16384" width="9.140625" style="70"/>
  </cols>
  <sheetData>
    <row r="2" spans="2:74" x14ac:dyDescent="0.25">
      <c r="B2" s="70" t="s">
        <v>89</v>
      </c>
      <c r="Y2" s="70" t="s">
        <v>88</v>
      </c>
      <c r="AR2" s="108" t="str">
        <f>"Highest Cumulative Profit after " &amp; AK4 &amp; " Years - Top 5"</f>
        <v>Highest Cumulative Profit after 7 Years - Top 5</v>
      </c>
    </row>
    <row r="3" spans="2:74" x14ac:dyDescent="0.25">
      <c r="AS3" s="105">
        <v>1</v>
      </c>
      <c r="AT3" s="105">
        <v>2</v>
      </c>
      <c r="AU3" s="105">
        <v>3</v>
      </c>
      <c r="AV3" s="105">
        <v>4</v>
      </c>
      <c r="AW3" s="105">
        <v>5</v>
      </c>
      <c r="AX3" s="105">
        <v>6</v>
      </c>
      <c r="AY3" s="105">
        <v>7</v>
      </c>
      <c r="AZ3" s="105">
        <v>8</v>
      </c>
      <c r="BA3" s="105">
        <v>9</v>
      </c>
      <c r="BB3" s="105">
        <v>10</v>
      </c>
      <c r="BC3" s="105">
        <v>11</v>
      </c>
      <c r="BD3" s="105">
        <v>12</v>
      </c>
      <c r="BE3" s="105">
        <v>13</v>
      </c>
      <c r="BF3" s="105">
        <v>14</v>
      </c>
      <c r="BG3" s="105">
        <v>15</v>
      </c>
      <c r="BH3" s="105">
        <v>16</v>
      </c>
      <c r="BI3" s="105">
        <v>17</v>
      </c>
      <c r="BJ3" s="105">
        <v>18</v>
      </c>
      <c r="BK3" s="105">
        <v>19</v>
      </c>
      <c r="BL3" s="105">
        <v>20</v>
      </c>
      <c r="BM3" s="105">
        <v>21</v>
      </c>
      <c r="BN3" s="105">
        <v>22</v>
      </c>
      <c r="BO3" s="105">
        <v>23</v>
      </c>
      <c r="BP3" s="105">
        <v>24</v>
      </c>
      <c r="BQ3" s="105">
        <v>25</v>
      </c>
      <c r="BR3" s="105">
        <v>26</v>
      </c>
      <c r="BS3" s="105">
        <v>27</v>
      </c>
      <c r="BT3" s="105">
        <v>28</v>
      </c>
      <c r="BU3" s="105">
        <v>29</v>
      </c>
      <c r="BV3" s="105">
        <v>30</v>
      </c>
    </row>
    <row r="4" spans="2:74" ht="30" x14ac:dyDescent="0.25">
      <c r="B4" s="100" t="s">
        <v>73</v>
      </c>
      <c r="C4" s="109" t="s">
        <v>131</v>
      </c>
      <c r="D4" s="109" t="str">
        <f>CostBennefitAnalysis!F13</f>
        <v>Year 1</v>
      </c>
      <c r="E4" s="109" t="str">
        <f>CostBennefitAnalysis!G13</f>
        <v>Year 2</v>
      </c>
      <c r="F4" s="109" t="str">
        <f>CostBennefitAnalysis!H13</f>
        <v>Year 3</v>
      </c>
      <c r="G4" s="109" t="str">
        <f>CostBennefitAnalysis!I13</f>
        <v>Year 4</v>
      </c>
      <c r="H4" s="109" t="str">
        <f>CostBennefitAnalysis!J13</f>
        <v>Year 5</v>
      </c>
      <c r="I4" s="109" t="str">
        <f>CostBennefitAnalysis!K13</f>
        <v>Year 6</v>
      </c>
      <c r="J4" s="109" t="str">
        <f>CostBennefitAnalysis!L13</f>
        <v>Year 7</v>
      </c>
      <c r="K4" s="109" t="str">
        <f>CostBennefitAnalysis!M13</f>
        <v>Year 8</v>
      </c>
      <c r="L4" s="109" t="str">
        <f>CostBennefitAnalysis!N13</f>
        <v>Year 9</v>
      </c>
      <c r="M4" s="109" t="str">
        <f>CostBennefitAnalysis!O13</f>
        <v>Year 10</v>
      </c>
      <c r="N4" s="109" t="str">
        <f>CostBennefitAnalysis!P13</f>
        <v>Year 11</v>
      </c>
      <c r="O4" s="109" t="str">
        <f>CostBennefitAnalysis!Q13</f>
        <v>Year 12</v>
      </c>
      <c r="P4" s="109" t="str">
        <f>CostBennefitAnalysis!R13</f>
        <v>Year 13</v>
      </c>
      <c r="Q4" s="109" t="str">
        <f>CostBennefitAnalysis!S13</f>
        <v>Year 14</v>
      </c>
      <c r="R4" s="109" t="str">
        <f>CostBennefitAnalysis!T13</f>
        <v>Year 15</v>
      </c>
      <c r="S4" s="109" t="str">
        <f>CostBennefitAnalysis!U13</f>
        <v>Year 16</v>
      </c>
      <c r="T4" s="109" t="str">
        <f>CostBennefitAnalysis!V13</f>
        <v>Year 17</v>
      </c>
      <c r="U4" s="109" t="str">
        <f>CostBennefitAnalysis!W13</f>
        <v>Year 18</v>
      </c>
      <c r="V4" s="109" t="str">
        <f>CostBennefitAnalysis!X13</f>
        <v>Year 19</v>
      </c>
      <c r="W4" s="109" t="str">
        <f>CostBennefitAnalysis!Y13</f>
        <v>Year 20</v>
      </c>
      <c r="Y4" s="100" t="s">
        <v>33</v>
      </c>
      <c r="AA4" s="111" t="str">
        <f>INDEX(InvestmentsComparison!F$11:F$212,ROW()-ROW(Calc!AA$4)+1,1)</f>
        <v>Initial Cost
(Single Time)</v>
      </c>
      <c r="AB4" s="111" t="str">
        <f>INDEX(InvestmentsComparison!I$11:I$212,ROW()-ROW(Calc!AB$4)+1,1)</f>
        <v>Initial Income
(Single Time)</v>
      </c>
      <c r="AC4" s="111" t="str">
        <f>INDEX(InvestmentsComparison!G$11:G$212,ROW()-ROW(Calc!AC$4)+1,1)</f>
        <v>Cost
(Yearly)</v>
      </c>
      <c r="AD4" s="111" t="str">
        <f>INDEX(InvestmentsComparison!J$11:J$212,ROW()-ROW(Calc!AD$4)+1,1)</f>
        <v>Income
(Yearly)</v>
      </c>
      <c r="AF4" s="100" t="s">
        <v>94</v>
      </c>
      <c r="AG4" s="100" t="s">
        <v>90</v>
      </c>
      <c r="AH4" s="100" t="s">
        <v>93</v>
      </c>
      <c r="AI4" s="100" t="s">
        <v>92</v>
      </c>
      <c r="AJ4" s="100" t="s">
        <v>91</v>
      </c>
      <c r="AK4" s="110">
        <f>MATCH(InvestmentsComparison!C7,Investment_Year,0)-1</f>
        <v>7</v>
      </c>
      <c r="AL4" s="101" t="s">
        <v>75</v>
      </c>
      <c r="AM4" s="101" t="s">
        <v>95</v>
      </c>
      <c r="AO4" s="101" t="s">
        <v>97</v>
      </c>
      <c r="AP4" s="101" t="s">
        <v>96</v>
      </c>
      <c r="AQ4" s="101"/>
      <c r="AR4" s="107" t="s">
        <v>92</v>
      </c>
      <c r="AS4" s="107" t="s">
        <v>34</v>
      </c>
      <c r="AT4" s="107" t="s">
        <v>35</v>
      </c>
      <c r="AU4" s="107" t="s">
        <v>36</v>
      </c>
      <c r="AV4" s="107" t="s">
        <v>37</v>
      </c>
      <c r="AW4" s="107" t="s">
        <v>38</v>
      </c>
      <c r="AX4" s="107" t="s">
        <v>39</v>
      </c>
      <c r="AY4" s="107" t="s">
        <v>40</v>
      </c>
      <c r="AZ4" s="107" t="s">
        <v>41</v>
      </c>
      <c r="BA4" s="107" t="s">
        <v>42</v>
      </c>
      <c r="BB4" s="107" t="s">
        <v>43</v>
      </c>
      <c r="BC4" s="107" t="s">
        <v>44</v>
      </c>
      <c r="BD4" s="107" t="s">
        <v>45</v>
      </c>
      <c r="BE4" s="107" t="s">
        <v>46</v>
      </c>
      <c r="BF4" s="107" t="s">
        <v>47</v>
      </c>
      <c r="BG4" s="107" t="s">
        <v>48</v>
      </c>
      <c r="BH4" s="107" t="s">
        <v>49</v>
      </c>
      <c r="BI4" s="107" t="s">
        <v>50</v>
      </c>
      <c r="BJ4" s="107" t="s">
        <v>51</v>
      </c>
      <c r="BK4" s="107" t="s">
        <v>52</v>
      </c>
      <c r="BL4" s="107" t="s">
        <v>53</v>
      </c>
      <c r="BM4" s="107" t="s">
        <v>54</v>
      </c>
      <c r="BN4" s="107" t="s">
        <v>55</v>
      </c>
      <c r="BO4" s="107" t="s">
        <v>56</v>
      </c>
      <c r="BP4" s="107" t="s">
        <v>81</v>
      </c>
      <c r="BQ4" s="107" t="s">
        <v>82</v>
      </c>
      <c r="BR4" s="107" t="s">
        <v>83</v>
      </c>
      <c r="BS4" s="107" t="s">
        <v>84</v>
      </c>
      <c r="BT4" s="107" t="s">
        <v>85</v>
      </c>
      <c r="BU4" s="107" t="s">
        <v>86</v>
      </c>
      <c r="BV4" s="107" t="s">
        <v>87</v>
      </c>
    </row>
    <row r="5" spans="2:74" x14ac:dyDescent="0.25">
      <c r="B5" s="100" t="s">
        <v>72</v>
      </c>
      <c r="C5" s="110">
        <f>-1*CostBennefitAnalysis!E48</f>
        <v>-120000.07</v>
      </c>
      <c r="D5" s="110">
        <f>-1*CostBennefitAnalysis!F48</f>
        <v>-2130</v>
      </c>
      <c r="E5" s="110">
        <f>-1*CostBennefitAnalysis!G48</f>
        <v>-2143.6999999999998</v>
      </c>
      <c r="F5" s="110">
        <f>-1*CostBennefitAnalysis!H48</f>
        <v>-2157.7629999999999</v>
      </c>
      <c r="G5" s="110">
        <f>-1*CostBennefitAnalysis!I48</f>
        <v>-2172.2002699999998</v>
      </c>
      <c r="H5" s="110">
        <f>-1*CostBennefitAnalysis!J48</f>
        <v>-2187.0234703000001</v>
      </c>
      <c r="I5" s="110">
        <f>-1*CostBennefitAnalysis!K48</f>
        <v>-2202.2446659469997</v>
      </c>
      <c r="J5" s="110">
        <f>-1*CostBennefitAnalysis!L48</f>
        <v>-2217.8763417370301</v>
      </c>
      <c r="K5" s="110">
        <f>-1*CostBennefitAnalysis!M48</f>
        <v>-2233.9314177939586</v>
      </c>
      <c r="L5" s="110">
        <f>-1*CostBennefitAnalysis!N48</f>
        <v>-2250.4232657476905</v>
      </c>
      <c r="M5" s="110">
        <f>-1*CostBennefitAnalysis!O48</f>
        <v>-2267.3657255352559</v>
      </c>
      <c r="N5" s="110">
        <f>-1*CostBennefitAnalysis!P48</f>
        <v>-2284.7731228492303</v>
      </c>
      <c r="O5" s="110">
        <f>-1*CostBennefitAnalysis!Q48</f>
        <v>-2302.6602872588855</v>
      </c>
      <c r="P5" s="110">
        <f>-1*CostBennefitAnalysis!R48</f>
        <v>-2321.0425710304849</v>
      </c>
      <c r="Q5" s="110">
        <f>-1*CostBennefitAnalysis!S48</f>
        <v>-2339.9358686741725</v>
      </c>
      <c r="R5" s="110">
        <f>-1*CostBennefitAnalysis!T48</f>
        <v>-2359.3566372460127</v>
      </c>
      <c r="S5" s="110">
        <f>-1*CostBennefitAnalysis!U48</f>
        <v>-2379.3219174348442</v>
      </c>
      <c r="T5" s="110">
        <f>-1*CostBennefitAnalysis!V48</f>
        <v>-2399.8493554648039</v>
      </c>
      <c r="U5" s="110">
        <f>-1*CostBennefitAnalysis!W48</f>
        <v>-2420.9572258456055</v>
      </c>
      <c r="V5" s="110">
        <f>-1*CostBennefitAnalysis!X48</f>
        <v>-2442.6644550039045</v>
      </c>
      <c r="W5" s="110">
        <f>-1*CostBennefitAnalysis!Y48</f>
        <v>-2464.9906458304367</v>
      </c>
      <c r="Y5" s="101" t="s">
        <v>34</v>
      </c>
      <c r="AA5" s="112">
        <f>-INDEX(InvestmentsComparison!F$11:F$31,ROW()-ROW(Calc!AA$4)+1,1)</f>
        <v>-80000</v>
      </c>
      <c r="AB5" s="112">
        <f>INDEX(InvestmentsComparison!I$11:I$31,ROW()-ROW(Calc!AB$4)+1,1)</f>
        <v>0</v>
      </c>
      <c r="AC5" s="112">
        <f>-INDEX(InvestmentsComparison!G$11:G$31,ROW()-ROW(Calc!AC$4)+1,1)</f>
        <v>0</v>
      </c>
      <c r="AD5" s="112">
        <f>INDEX(InvestmentsComparison!J$11:J$31,ROW()-ROW(Calc!AD$4)+1,1)</f>
        <v>14400</v>
      </c>
      <c r="AE5" s="103"/>
      <c r="AF5" s="101">
        <v>1</v>
      </c>
      <c r="AG5" s="110">
        <f>IF(ISNUMBER(AH5),MATCH(AF5,InvestmentsComparison!$C$11:$C$31,0)-1,"")</f>
        <v>1</v>
      </c>
      <c r="AH5" s="110">
        <f>IFERROR(MATCH(AF5+1,InvestmentsComparison!$C$11:$C$32,0)-MATCH(AF5,InvestmentsComparison!$C$11:$C$32,0),"")</f>
        <v>6</v>
      </c>
      <c r="AI5" s="113">
        <f ca="1">IF(ISNUMBER(AG5),SUM(OFFSET(AA$4,AG5,0,AH5,2)),"")</f>
        <v>-118000</v>
      </c>
      <c r="AJ5" s="113">
        <f ca="1">IF(ISNUMBER(AG5),SUM(OFFSET(AC$4,AG5,0,AH5,2)),"")</f>
        <v>42000</v>
      </c>
      <c r="AK5" s="113">
        <f ca="1">IFERROR(AI5+$AK$4*AJ5,"")</f>
        <v>176000</v>
      </c>
      <c r="AL5" s="114">
        <f ca="1">IFERROR(-AI5/AJ5,"")</f>
        <v>2.8095238095238093</v>
      </c>
      <c r="AM5" s="110">
        <f ca="1">IFERROR(RANK(AK5,$AK$5:$AK$54,0)+AF5/100,"")</f>
        <v>1.01</v>
      </c>
      <c r="AO5" s="110">
        <f t="array" aca="1" ref="AO5" ca="1">IF(ISNUMBER(AM5),MATCH(SMALL($AM$5:$AM$24,AF5),$AM$5:$AM$24,0),"")</f>
        <v>1</v>
      </c>
      <c r="AP5" s="113">
        <f ca="1">IFERROR(INDEX(AJ$5:AJ$24,$AO5,1),"")</f>
        <v>42000</v>
      </c>
      <c r="AQ5" s="110" t="str">
        <f ca="1">IFERROR(IF(ISNUMBER(AO5),INDEX(InvestmentsComparison!$D$11:$D$212,MATCH(AO5,InvestmentsComparison!$C$11:$C$212,0),1),""),"")</f>
        <v>Buy 3 small flats</v>
      </c>
      <c r="AR5" s="116">
        <f ca="1">IFERROR(INDEX(AI$5:AI$24,$AO5,1),"")</f>
        <v>-118000</v>
      </c>
      <c r="AS5" s="116">
        <f t="shared" ref="AS5:BB6" ca="1" si="0">IFERROR($AR5+AS$3*$AP5,"")</f>
        <v>-76000</v>
      </c>
      <c r="AT5" s="116">
        <f t="shared" ca="1" si="0"/>
        <v>-34000</v>
      </c>
      <c r="AU5" s="116">
        <f t="shared" ca="1" si="0"/>
        <v>8000</v>
      </c>
      <c r="AV5" s="116">
        <f t="shared" ca="1" si="0"/>
        <v>50000</v>
      </c>
      <c r="AW5" s="116">
        <f t="shared" ca="1" si="0"/>
        <v>92000</v>
      </c>
      <c r="AX5" s="116">
        <f t="shared" ca="1" si="0"/>
        <v>134000</v>
      </c>
      <c r="AY5" s="116">
        <f t="shared" ca="1" si="0"/>
        <v>176000</v>
      </c>
      <c r="AZ5" s="116">
        <f t="shared" ca="1" si="0"/>
        <v>218000</v>
      </c>
      <c r="BA5" s="116">
        <f t="shared" ca="1" si="0"/>
        <v>260000</v>
      </c>
      <c r="BB5" s="116">
        <f t="shared" ca="1" si="0"/>
        <v>302000</v>
      </c>
      <c r="BC5" s="116">
        <f t="shared" ref="BC5:BL6" ca="1" si="1">IFERROR($AR5+BC$3*$AP5,"")</f>
        <v>344000</v>
      </c>
      <c r="BD5" s="116">
        <f t="shared" ca="1" si="1"/>
        <v>386000</v>
      </c>
      <c r="BE5" s="116">
        <f t="shared" ca="1" si="1"/>
        <v>428000</v>
      </c>
      <c r="BF5" s="116">
        <f t="shared" ca="1" si="1"/>
        <v>470000</v>
      </c>
      <c r="BG5" s="116">
        <f t="shared" ca="1" si="1"/>
        <v>512000</v>
      </c>
      <c r="BH5" s="116">
        <f t="shared" ca="1" si="1"/>
        <v>554000</v>
      </c>
      <c r="BI5" s="116">
        <f t="shared" ca="1" si="1"/>
        <v>596000</v>
      </c>
      <c r="BJ5" s="116">
        <f t="shared" ca="1" si="1"/>
        <v>638000</v>
      </c>
      <c r="BK5" s="116">
        <f t="shared" ca="1" si="1"/>
        <v>680000</v>
      </c>
      <c r="BL5" s="116">
        <f t="shared" ca="1" si="1"/>
        <v>722000</v>
      </c>
      <c r="BM5" s="116">
        <f t="shared" ref="BM5:BV6" ca="1" si="2">IFERROR($AR5+BM$3*$AP5,"")</f>
        <v>764000</v>
      </c>
      <c r="BN5" s="116">
        <f t="shared" ca="1" si="2"/>
        <v>806000</v>
      </c>
      <c r="BO5" s="116">
        <f t="shared" ca="1" si="2"/>
        <v>848000</v>
      </c>
      <c r="BP5" s="116">
        <f t="shared" ca="1" si="2"/>
        <v>890000</v>
      </c>
      <c r="BQ5" s="116">
        <f t="shared" ca="1" si="2"/>
        <v>932000</v>
      </c>
      <c r="BR5" s="116">
        <f t="shared" ca="1" si="2"/>
        <v>974000</v>
      </c>
      <c r="BS5" s="116">
        <f t="shared" ca="1" si="2"/>
        <v>1016000</v>
      </c>
      <c r="BT5" s="116">
        <f t="shared" ca="1" si="2"/>
        <v>1058000</v>
      </c>
      <c r="BU5" s="116">
        <f t="shared" ca="1" si="2"/>
        <v>1100000</v>
      </c>
      <c r="BV5" s="116">
        <f t="shared" ca="1" si="2"/>
        <v>1142000</v>
      </c>
    </row>
    <row r="6" spans="2:74" x14ac:dyDescent="0.25">
      <c r="B6" s="100" t="s">
        <v>74</v>
      </c>
      <c r="C6" s="110">
        <f>CostBennefitAnalysis!E85</f>
        <v>15000.05</v>
      </c>
      <c r="D6" s="110">
        <f>CostBennefitAnalysis!F85</f>
        <v>27000</v>
      </c>
      <c r="E6" s="110">
        <f>CostBennefitAnalysis!G85</f>
        <v>42720</v>
      </c>
      <c r="F6" s="110">
        <f>CostBennefitAnalysis!H85</f>
        <v>28465.200000000001</v>
      </c>
      <c r="G6" s="110">
        <f>CostBennefitAnalysis!I85</f>
        <v>44236.572</v>
      </c>
      <c r="H6" s="110">
        <f>CostBennefitAnalysis!J85</f>
        <v>30035.126519999998</v>
      </c>
      <c r="I6" s="110">
        <f>CostBennefitAnalysis!K85</f>
        <v>30861.914137199998</v>
      </c>
      <c r="J6" s="110">
        <f>CostBennefitAnalysis!L85</f>
        <v>31718.027084652</v>
      </c>
      <c r="K6" s="110">
        <f>CostBennefitAnalysis!M85</f>
        <v>32604.60091382172</v>
      </c>
      <c r="L6" s="110">
        <f>CostBennefitAnalysis!N85</f>
        <v>33522.816223616064</v>
      </c>
      <c r="M6" s="110">
        <f>CostBennefitAnalysis!O85</f>
        <v>34473.900458534597</v>
      </c>
      <c r="N6" s="110">
        <f>CostBennefitAnalysis!P85</f>
        <v>35459.129778709612</v>
      </c>
      <c r="O6" s="110">
        <f>CostBennefitAnalysis!Q85</f>
        <v>36479.831004709959</v>
      </c>
      <c r="P6" s="110">
        <f>CostBennefitAnalysis!R85</f>
        <v>37537.383640098844</v>
      </c>
      <c r="Q6" s="110">
        <f>CostBennefitAnalysis!S85</f>
        <v>38633.221974855289</v>
      </c>
      <c r="R6" s="110">
        <f>CostBennefitAnalysis!T85</f>
        <v>39768.837272893521</v>
      </c>
      <c r="S6" s="110">
        <f>CostBennefitAnalysis!U85</f>
        <v>40945.780047043714</v>
      </c>
      <c r="T6" s="110">
        <f>CostBennefitAnalysis!V85</f>
        <v>42165.662424992268</v>
      </c>
      <c r="U6" s="110">
        <f>CostBennefitAnalysis!W85</f>
        <v>43430.160609819424</v>
      </c>
      <c r="V6" s="110">
        <f>CostBennefitAnalysis!X85</f>
        <v>44741.017438917945</v>
      </c>
      <c r="W6" s="110">
        <f>CostBennefitAnalysis!Y85</f>
        <v>46100.045045227467</v>
      </c>
      <c r="Y6" s="101" t="s">
        <v>35</v>
      </c>
      <c r="AA6" s="112">
        <f>-INDEX(InvestmentsComparison!F$11:F$31,ROW()-ROW(Calc!AA$4)+1,1)</f>
        <v>-85000</v>
      </c>
      <c r="AB6" s="112">
        <f>INDEX(InvestmentsComparison!I$11:I$31,ROW()-ROW(Calc!AB$4)+1,1)</f>
        <v>0</v>
      </c>
      <c r="AC6" s="112">
        <f>-INDEX(InvestmentsComparison!G$11:G$31,ROW()-ROW(Calc!AC$4)+1,1)</f>
        <v>0</v>
      </c>
      <c r="AD6" s="112">
        <f>INDEX(InvestmentsComparison!J$11:J$31,ROW()-ROW(Calc!AD$4)+1,1)</f>
        <v>15000</v>
      </c>
      <c r="AE6" s="103"/>
      <c r="AF6" s="101">
        <v>2</v>
      </c>
      <c r="AG6" s="110">
        <f>IF(ISNUMBER(AH6),MATCH(AF6,InvestmentsComparison!$C$11:$C$31,0)-1,"")</f>
        <v>7</v>
      </c>
      <c r="AH6" s="110">
        <f>IFERROR(MATCH(AF6+1,InvestmentsComparison!$C$11:$C$32,0)-MATCH(AF6,InvestmentsComparison!$C$11:$C$32,0),"")</f>
        <v>6</v>
      </c>
      <c r="AI6" s="113">
        <f t="shared" ref="AI6:AI24" ca="1" si="3">IF(ISNUMBER(AG6),SUM(OFFSET(AA$4,AG6,0,AH6,2)),"")</f>
        <v>-260000</v>
      </c>
      <c r="AJ6" s="113">
        <f t="shared" ref="AJ6:AJ24" ca="1" si="4">IF(ISNUMBER(AG6),SUM(OFFSET(AC$4,AG6,0,AH6,2)),"")</f>
        <v>61500</v>
      </c>
      <c r="AK6" s="113">
        <f t="shared" ref="AK6:AK24" ca="1" si="5">IFERROR(AI6+$AK$4*AJ6,"")</f>
        <v>170500</v>
      </c>
      <c r="AL6" s="114">
        <f t="shared" ref="AL6:AL24" ca="1" si="6">IFERROR(-AI6/AJ6,"")</f>
        <v>4.2276422764227641</v>
      </c>
      <c r="AM6" s="110">
        <f t="shared" ref="AM6:AM9" ca="1" si="7">IFERROR(RANK(AK6,$AK$5:$AK$54,0)+AF6/100,"")</f>
        <v>2.02</v>
      </c>
      <c r="AO6" s="110">
        <f t="array" aca="1" ref="AO6" ca="1">IF(ISNUMBER(AM6),MATCH(SMALL($AM$5:$AM$24,AF6),$AM$5:$AM$24,0),"")</f>
        <v>2</v>
      </c>
      <c r="AP6" s="113">
        <f t="shared" ref="AP6:AP9" ca="1" si="8">IFERROR(INDEX(AJ$5:AJ$24,$AO6,1),"")</f>
        <v>61500</v>
      </c>
      <c r="AQ6" s="110" t="str">
        <f ca="1">IFERROR(IF(ISNUMBER(AO6),INDEX(InvestmentsComparison!$D$11:$D$212,MATCH(AO6,InvestmentsComparison!$C$11:$C$212,0),1),""),"")</f>
        <v>Buy 2 mediıum flats</v>
      </c>
      <c r="AR6" s="116">
        <f ca="1">IFERROR(INDEX(AI$5:AI$24,$AO6,1),"")</f>
        <v>-260000</v>
      </c>
      <c r="AS6" s="116">
        <f t="shared" ca="1" si="0"/>
        <v>-198500</v>
      </c>
      <c r="AT6" s="116">
        <f t="shared" ca="1" si="0"/>
        <v>-137000</v>
      </c>
      <c r="AU6" s="116">
        <f t="shared" ca="1" si="0"/>
        <v>-75500</v>
      </c>
      <c r="AV6" s="116">
        <f t="shared" ca="1" si="0"/>
        <v>-14000</v>
      </c>
      <c r="AW6" s="116">
        <f t="shared" ca="1" si="0"/>
        <v>47500</v>
      </c>
      <c r="AX6" s="116">
        <f t="shared" ca="1" si="0"/>
        <v>109000</v>
      </c>
      <c r="AY6" s="116">
        <f t="shared" ca="1" si="0"/>
        <v>170500</v>
      </c>
      <c r="AZ6" s="116">
        <f t="shared" ca="1" si="0"/>
        <v>232000</v>
      </c>
      <c r="BA6" s="116">
        <f t="shared" ca="1" si="0"/>
        <v>293500</v>
      </c>
      <c r="BB6" s="116">
        <f t="shared" ca="1" si="0"/>
        <v>355000</v>
      </c>
      <c r="BC6" s="116">
        <f t="shared" ca="1" si="1"/>
        <v>416500</v>
      </c>
      <c r="BD6" s="116">
        <f t="shared" ca="1" si="1"/>
        <v>478000</v>
      </c>
      <c r="BE6" s="116">
        <f t="shared" ca="1" si="1"/>
        <v>539500</v>
      </c>
      <c r="BF6" s="116">
        <f t="shared" ca="1" si="1"/>
        <v>601000</v>
      </c>
      <c r="BG6" s="116">
        <f t="shared" ca="1" si="1"/>
        <v>662500</v>
      </c>
      <c r="BH6" s="116">
        <f t="shared" ca="1" si="1"/>
        <v>724000</v>
      </c>
      <c r="BI6" s="116">
        <f t="shared" ca="1" si="1"/>
        <v>785500</v>
      </c>
      <c r="BJ6" s="116">
        <f t="shared" ca="1" si="1"/>
        <v>847000</v>
      </c>
      <c r="BK6" s="116">
        <f t="shared" ca="1" si="1"/>
        <v>908500</v>
      </c>
      <c r="BL6" s="116">
        <f t="shared" ca="1" si="1"/>
        <v>970000</v>
      </c>
      <c r="BM6" s="116">
        <f t="shared" ca="1" si="2"/>
        <v>1031500</v>
      </c>
      <c r="BN6" s="116">
        <f t="shared" ca="1" si="2"/>
        <v>1093000</v>
      </c>
      <c r="BO6" s="116">
        <f t="shared" ca="1" si="2"/>
        <v>1154500</v>
      </c>
      <c r="BP6" s="116">
        <f t="shared" ca="1" si="2"/>
        <v>1216000</v>
      </c>
      <c r="BQ6" s="116">
        <f t="shared" ca="1" si="2"/>
        <v>1277500</v>
      </c>
      <c r="BR6" s="116">
        <f t="shared" ca="1" si="2"/>
        <v>1339000</v>
      </c>
      <c r="BS6" s="116">
        <f t="shared" ca="1" si="2"/>
        <v>1400500</v>
      </c>
      <c r="BT6" s="116">
        <f t="shared" ca="1" si="2"/>
        <v>1462000</v>
      </c>
      <c r="BU6" s="116">
        <f t="shared" ca="1" si="2"/>
        <v>1523500</v>
      </c>
      <c r="BV6" s="116">
        <f t="shared" ca="1" si="2"/>
        <v>1585000</v>
      </c>
    </row>
    <row r="7" spans="2:74" x14ac:dyDescent="0.25">
      <c r="B7" s="100" t="s">
        <v>130</v>
      </c>
      <c r="C7" s="110">
        <f>CostBennefitAnalysis!E87</f>
        <v>-105000.02</v>
      </c>
      <c r="D7" s="110">
        <f>CostBennefitAnalysis!F87</f>
        <v>24870</v>
      </c>
      <c r="E7" s="110">
        <f>CostBennefitAnalysis!G87</f>
        <v>40576.300000000003</v>
      </c>
      <c r="F7" s="110">
        <f>CostBennefitAnalysis!H87</f>
        <v>26307.437000000002</v>
      </c>
      <c r="G7" s="110">
        <f>CostBennefitAnalysis!I87</f>
        <v>42064.371729999999</v>
      </c>
      <c r="H7" s="110">
        <f>CostBennefitAnalysis!J87</f>
        <v>27848.103049699999</v>
      </c>
      <c r="I7" s="110">
        <f>CostBennefitAnalysis!K87</f>
        <v>28659.669471252997</v>
      </c>
      <c r="J7" s="110">
        <f>CostBennefitAnalysis!L87</f>
        <v>29500.150742914971</v>
      </c>
      <c r="K7" s="110">
        <f>CostBennefitAnalysis!M87</f>
        <v>30370.66949602776</v>
      </c>
      <c r="L7" s="110">
        <f>CostBennefitAnalysis!N87</f>
        <v>31272.392957868375</v>
      </c>
      <c r="M7" s="110">
        <f>CostBennefitAnalysis!O87</f>
        <v>32206.534732999342</v>
      </c>
      <c r="N7" s="110">
        <f>CostBennefitAnalysis!P87</f>
        <v>33174.356655860378</v>
      </c>
      <c r="O7" s="110">
        <f>CostBennefitAnalysis!Q87</f>
        <v>34177.170717451074</v>
      </c>
      <c r="P7" s="110">
        <f>CostBennefitAnalysis!R87</f>
        <v>35216.34106906836</v>
      </c>
      <c r="Q7" s="110">
        <f>CostBennefitAnalysis!S87</f>
        <v>36293.286106181113</v>
      </c>
      <c r="R7" s="110">
        <f>CostBennefitAnalysis!T87</f>
        <v>37409.480635647509</v>
      </c>
      <c r="S7" s="110">
        <f>CostBennefitAnalysis!U87</f>
        <v>38566.458129608873</v>
      </c>
      <c r="T7" s="110">
        <f>CostBennefitAnalysis!V87</f>
        <v>39765.813069527467</v>
      </c>
      <c r="U7" s="110">
        <f>CostBennefitAnalysis!W87</f>
        <v>41009.203383973821</v>
      </c>
      <c r="V7" s="110">
        <f>CostBennefitAnalysis!X87</f>
        <v>42298.352983914039</v>
      </c>
      <c r="W7" s="110">
        <f>CostBennefitAnalysis!Y87</f>
        <v>43635.054399397028</v>
      </c>
      <c r="Y7" s="101" t="s">
        <v>36</v>
      </c>
      <c r="AA7" s="112">
        <f>-INDEX(InvestmentsComparison!F$11:F$31,ROW()-ROW(Calc!AA$4)+1,1)</f>
        <v>-78000</v>
      </c>
      <c r="AB7" s="112">
        <f>INDEX(InvestmentsComparison!I$11:I$31,ROW()-ROW(Calc!AB$4)+1,1)</f>
        <v>0</v>
      </c>
      <c r="AC7" s="112">
        <f>-INDEX(InvestmentsComparison!G$11:G$31,ROW()-ROW(Calc!AC$4)+1,1)</f>
        <v>0</v>
      </c>
      <c r="AD7" s="112">
        <f>INDEX(InvestmentsComparison!J$11:J$31,ROW()-ROW(Calc!AD$4)+1,1)</f>
        <v>13800</v>
      </c>
      <c r="AE7" s="103"/>
      <c r="AF7" s="101">
        <v>3</v>
      </c>
      <c r="AG7" s="110">
        <f>IF(ISNUMBER(AH7),MATCH(AF7,InvestmentsComparison!$C$11:$C$31,0)-1,"")</f>
        <v>13</v>
      </c>
      <c r="AH7" s="110">
        <f>IFERROR(MATCH(AF7+1,InvestmentsComparison!$C$11:$C$32,0)-MATCH(AF7,InvestmentsComparison!$C$11:$C$32,0),"")</f>
        <v>5</v>
      </c>
      <c r="AI7" s="113">
        <f t="shared" ca="1" si="3"/>
        <v>-250000</v>
      </c>
      <c r="AJ7" s="113">
        <f t="shared" ca="1" si="4"/>
        <v>41800</v>
      </c>
      <c r="AK7" s="113">
        <f t="shared" ca="1" si="5"/>
        <v>42600</v>
      </c>
      <c r="AL7" s="114">
        <f t="shared" ca="1" si="6"/>
        <v>5.9808612440191391</v>
      </c>
      <c r="AM7" s="110">
        <f t="shared" ca="1" si="7"/>
        <v>4.03</v>
      </c>
      <c r="AO7" s="110">
        <f t="array" aca="1" ref="AO7" ca="1">IF(ISNUMBER(AM7),MATCH(SMALL($AM$5:$AM$24,AF7),$AM$5:$AM$24,0),"")</f>
        <v>4</v>
      </c>
      <c r="AP7" s="113">
        <f t="shared" ca="1" si="8"/>
        <v>48500</v>
      </c>
      <c r="AQ7" s="110" t="str">
        <f ca="1">IFERROR(IF(ISNUMBER(AO7),INDEX(InvestmentsComparison!$D$11:$D$212,MATCH(AO7,InvestmentsComparison!$C$11:$C$212,0),1),""),"")</f>
        <v>Keep house</v>
      </c>
      <c r="AR7" s="116">
        <f ca="1">IFERROR(INDEX(AI$5:AI$24,$AO7,1),"")</f>
        <v>-180000</v>
      </c>
      <c r="AS7" s="116">
        <f ca="1">IFERROR($AR7+AS$3*$AP7,"")</f>
        <v>-131500</v>
      </c>
      <c r="AT7" s="116">
        <f t="shared" ref="AT7:BV9" ca="1" si="9">IFERROR($AR7+AT$3*$AP7,"")</f>
        <v>-83000</v>
      </c>
      <c r="AU7" s="116">
        <f t="shared" ca="1" si="9"/>
        <v>-34500</v>
      </c>
      <c r="AV7" s="116">
        <f t="shared" ca="1" si="9"/>
        <v>14000</v>
      </c>
      <c r="AW7" s="116">
        <f t="shared" ca="1" si="9"/>
        <v>62500</v>
      </c>
      <c r="AX7" s="116">
        <f t="shared" ca="1" si="9"/>
        <v>111000</v>
      </c>
      <c r="AY7" s="116">
        <f t="shared" ca="1" si="9"/>
        <v>159500</v>
      </c>
      <c r="AZ7" s="116">
        <f t="shared" ca="1" si="9"/>
        <v>208000</v>
      </c>
      <c r="BA7" s="116">
        <f t="shared" ca="1" si="9"/>
        <v>256500</v>
      </c>
      <c r="BB7" s="116">
        <f t="shared" ca="1" si="9"/>
        <v>305000</v>
      </c>
      <c r="BC7" s="116">
        <f t="shared" ca="1" si="9"/>
        <v>353500</v>
      </c>
      <c r="BD7" s="116">
        <f t="shared" ca="1" si="9"/>
        <v>402000</v>
      </c>
      <c r="BE7" s="116">
        <f t="shared" ca="1" si="9"/>
        <v>450500</v>
      </c>
      <c r="BF7" s="116">
        <f t="shared" ca="1" si="9"/>
        <v>499000</v>
      </c>
      <c r="BG7" s="116">
        <f t="shared" ca="1" si="9"/>
        <v>547500</v>
      </c>
      <c r="BH7" s="116">
        <f t="shared" ca="1" si="9"/>
        <v>596000</v>
      </c>
      <c r="BI7" s="116">
        <f t="shared" ca="1" si="9"/>
        <v>644500</v>
      </c>
      <c r="BJ7" s="116">
        <f t="shared" ca="1" si="9"/>
        <v>693000</v>
      </c>
      <c r="BK7" s="116">
        <f t="shared" ca="1" si="9"/>
        <v>741500</v>
      </c>
      <c r="BL7" s="116">
        <f t="shared" ca="1" si="9"/>
        <v>790000</v>
      </c>
      <c r="BM7" s="116">
        <f t="shared" ca="1" si="9"/>
        <v>838500</v>
      </c>
      <c r="BN7" s="116">
        <f t="shared" ca="1" si="9"/>
        <v>887000</v>
      </c>
      <c r="BO7" s="116">
        <f t="shared" ca="1" si="9"/>
        <v>935500</v>
      </c>
      <c r="BP7" s="116">
        <f t="shared" ca="1" si="9"/>
        <v>984000</v>
      </c>
      <c r="BQ7" s="116">
        <f t="shared" ca="1" si="9"/>
        <v>1032500</v>
      </c>
      <c r="BR7" s="116">
        <f t="shared" ca="1" si="9"/>
        <v>1081000</v>
      </c>
      <c r="BS7" s="116">
        <f t="shared" ca="1" si="9"/>
        <v>1129500</v>
      </c>
      <c r="BT7" s="116">
        <f t="shared" ca="1" si="9"/>
        <v>1178000</v>
      </c>
      <c r="BU7" s="116">
        <f t="shared" ca="1" si="9"/>
        <v>1226500</v>
      </c>
      <c r="BV7" s="116">
        <f t="shared" ca="1" si="9"/>
        <v>1275000</v>
      </c>
    </row>
    <row r="8" spans="2:74" x14ac:dyDescent="0.25">
      <c r="B8" s="100" t="s">
        <v>108</v>
      </c>
      <c r="C8" s="110">
        <f>C7</f>
        <v>-105000.02</v>
      </c>
      <c r="D8" s="110">
        <f>C8+D7</f>
        <v>-80130.02</v>
      </c>
      <c r="E8" s="110">
        <f t="shared" ref="E8:W8" si="10">D8+E7</f>
        <v>-39553.72</v>
      </c>
      <c r="F8" s="110">
        <f t="shared" si="10"/>
        <v>-13246.282999999999</v>
      </c>
      <c r="G8" s="110">
        <f t="shared" si="10"/>
        <v>28818.088729999999</v>
      </c>
      <c r="H8" s="110">
        <f t="shared" si="10"/>
        <v>56666.191779699999</v>
      </c>
      <c r="I8" s="110">
        <f t="shared" si="10"/>
        <v>85325.861250952992</v>
      </c>
      <c r="J8" s="110">
        <f t="shared" si="10"/>
        <v>114826.01199386796</v>
      </c>
      <c r="K8" s="110">
        <f t="shared" si="10"/>
        <v>145196.68148989571</v>
      </c>
      <c r="L8" s="110">
        <f t="shared" si="10"/>
        <v>176469.07444776408</v>
      </c>
      <c r="M8" s="110">
        <f t="shared" si="10"/>
        <v>208675.60918076342</v>
      </c>
      <c r="N8" s="110">
        <f t="shared" si="10"/>
        <v>241849.9658366238</v>
      </c>
      <c r="O8" s="110">
        <f t="shared" si="10"/>
        <v>276027.13655407488</v>
      </c>
      <c r="P8" s="110">
        <f t="shared" si="10"/>
        <v>311243.47762314323</v>
      </c>
      <c r="Q8" s="110">
        <f t="shared" si="10"/>
        <v>347536.76372932433</v>
      </c>
      <c r="R8" s="110">
        <f t="shared" si="10"/>
        <v>384946.24436497182</v>
      </c>
      <c r="S8" s="110">
        <f t="shared" si="10"/>
        <v>423512.70249458071</v>
      </c>
      <c r="T8" s="110">
        <f t="shared" si="10"/>
        <v>463278.51556410815</v>
      </c>
      <c r="U8" s="110">
        <f t="shared" si="10"/>
        <v>504287.71894808195</v>
      </c>
      <c r="V8" s="110">
        <f t="shared" si="10"/>
        <v>546586.07193199603</v>
      </c>
      <c r="W8" s="110">
        <f t="shared" si="10"/>
        <v>590221.12633139302</v>
      </c>
      <c r="Y8" s="101" t="s">
        <v>37</v>
      </c>
      <c r="AA8" s="112">
        <f>-INDEX(InvestmentsComparison!F$11:F$31,ROW()-ROW(Calc!AA$4)+1,1)</f>
        <v>-75000</v>
      </c>
      <c r="AB8" s="112">
        <f>INDEX(InvestmentsComparison!I$11:I$31,ROW()-ROW(Calc!AB$4)+1,1)</f>
        <v>200000</v>
      </c>
      <c r="AC8" s="112">
        <f>-INDEX(InvestmentsComparison!G$11:G$31,ROW()-ROW(Calc!AC$4)+1,1)</f>
        <v>0</v>
      </c>
      <c r="AD8" s="112">
        <f>INDEX(InvestmentsComparison!J$11:J$31,ROW()-ROW(Calc!AD$4)+1,1)</f>
        <v>0</v>
      </c>
      <c r="AE8" s="103"/>
      <c r="AF8" s="101">
        <v>4</v>
      </c>
      <c r="AG8" s="110">
        <f>IF(ISNUMBER(AH8),MATCH(AF8,InvestmentsComparison!$C$11:$C$31,0)-1,"")</f>
        <v>18</v>
      </c>
      <c r="AH8" s="110">
        <f>IFERROR(MATCH(AF8+1,InvestmentsComparison!$C$11:$C$32,0)-MATCH(AF8,InvestmentsComparison!$C$11:$C$32,0),"")</f>
        <v>3</v>
      </c>
      <c r="AI8" s="113">
        <f t="shared" ca="1" si="3"/>
        <v>-180000</v>
      </c>
      <c r="AJ8" s="113">
        <f t="shared" ca="1" si="4"/>
        <v>48500</v>
      </c>
      <c r="AK8" s="113">
        <f t="shared" ca="1" si="5"/>
        <v>159500</v>
      </c>
      <c r="AL8" s="114">
        <f t="shared" ca="1" si="6"/>
        <v>3.7113402061855671</v>
      </c>
      <c r="AM8" s="110">
        <f t="shared" ca="1" si="7"/>
        <v>3.04</v>
      </c>
      <c r="AO8" s="110">
        <f t="array" aca="1" ref="AO8" ca="1">IF(ISNUMBER(AM8),MATCH(SMALL($AM$5:$AM$24,AF8),$AM$5:$AM$24,0),"")</f>
        <v>3</v>
      </c>
      <c r="AP8" s="113">
        <f t="shared" ca="1" si="8"/>
        <v>41800</v>
      </c>
      <c r="AQ8" s="110" t="str">
        <f ca="1">IFERROR(IF(ISNUMBER(AO8),INDEX(InvestmentsComparison!$D$11:$D$212,MATCH(AO8,InvestmentsComparison!$C$11:$C$212,0),1),""),"")</f>
        <v>Buy 1 big flat</v>
      </c>
      <c r="AR8" s="116">
        <f ca="1">IFERROR(INDEX(AI$5:AI$24,$AO8,1),"")</f>
        <v>-250000</v>
      </c>
      <c r="AS8" s="116">
        <f t="shared" ref="AS8:BH9" ca="1" si="11">IFERROR($AR8+AS$3*$AP8,"")</f>
        <v>-208200</v>
      </c>
      <c r="AT8" s="116">
        <f t="shared" ca="1" si="11"/>
        <v>-166400</v>
      </c>
      <c r="AU8" s="116">
        <f t="shared" ca="1" si="11"/>
        <v>-124600</v>
      </c>
      <c r="AV8" s="116">
        <f t="shared" ca="1" si="11"/>
        <v>-82800</v>
      </c>
      <c r="AW8" s="116">
        <f t="shared" ca="1" si="11"/>
        <v>-41000</v>
      </c>
      <c r="AX8" s="116">
        <f t="shared" ca="1" si="11"/>
        <v>800</v>
      </c>
      <c r="AY8" s="116">
        <f t="shared" ca="1" si="11"/>
        <v>42600</v>
      </c>
      <c r="AZ8" s="116">
        <f t="shared" ca="1" si="11"/>
        <v>84400</v>
      </c>
      <c r="BA8" s="116">
        <f t="shared" ca="1" si="11"/>
        <v>126200</v>
      </c>
      <c r="BB8" s="116">
        <f t="shared" ca="1" si="11"/>
        <v>168000</v>
      </c>
      <c r="BC8" s="116">
        <f t="shared" ca="1" si="11"/>
        <v>209800</v>
      </c>
      <c r="BD8" s="116">
        <f t="shared" ca="1" si="11"/>
        <v>251600</v>
      </c>
      <c r="BE8" s="116">
        <f t="shared" ca="1" si="11"/>
        <v>293400</v>
      </c>
      <c r="BF8" s="116">
        <f t="shared" ca="1" si="11"/>
        <v>335200</v>
      </c>
      <c r="BG8" s="116">
        <f t="shared" ca="1" si="11"/>
        <v>377000</v>
      </c>
      <c r="BH8" s="116">
        <f t="shared" ca="1" si="11"/>
        <v>418800</v>
      </c>
      <c r="BI8" s="116">
        <f t="shared" ca="1" si="9"/>
        <v>460600</v>
      </c>
      <c r="BJ8" s="116">
        <f t="shared" ca="1" si="9"/>
        <v>502400</v>
      </c>
      <c r="BK8" s="116">
        <f t="shared" ca="1" si="9"/>
        <v>544200</v>
      </c>
      <c r="BL8" s="116">
        <f t="shared" ca="1" si="9"/>
        <v>586000</v>
      </c>
      <c r="BM8" s="116">
        <f t="shared" ca="1" si="9"/>
        <v>627800</v>
      </c>
      <c r="BN8" s="116">
        <f t="shared" ca="1" si="9"/>
        <v>669600</v>
      </c>
      <c r="BO8" s="116">
        <f t="shared" ca="1" si="9"/>
        <v>711400</v>
      </c>
      <c r="BP8" s="116">
        <f t="shared" ca="1" si="9"/>
        <v>753200</v>
      </c>
      <c r="BQ8" s="116">
        <f t="shared" ca="1" si="9"/>
        <v>795000</v>
      </c>
      <c r="BR8" s="116">
        <f t="shared" ca="1" si="9"/>
        <v>836800</v>
      </c>
      <c r="BS8" s="116">
        <f t="shared" ca="1" si="9"/>
        <v>878600</v>
      </c>
      <c r="BT8" s="116">
        <f t="shared" ca="1" si="9"/>
        <v>920400</v>
      </c>
      <c r="BU8" s="116">
        <f t="shared" ca="1" si="9"/>
        <v>962200</v>
      </c>
      <c r="BV8" s="116">
        <f t="shared" ca="1" si="9"/>
        <v>1004000</v>
      </c>
    </row>
    <row r="9" spans="2:74" x14ac:dyDescent="0.25">
      <c r="B9" s="100" t="s">
        <v>99</v>
      </c>
      <c r="C9" s="101">
        <f>MIN(C5:C8)</f>
        <v>-120000.07</v>
      </c>
      <c r="D9" s="101">
        <f>C9</f>
        <v>-120000.07</v>
      </c>
      <c r="E9" s="101">
        <f t="shared" ref="E9:W9" si="12">D9</f>
        <v>-120000.07</v>
      </c>
      <c r="F9" s="101">
        <f t="shared" si="12"/>
        <v>-120000.07</v>
      </c>
      <c r="G9" s="101">
        <f t="shared" si="12"/>
        <v>-120000.07</v>
      </c>
      <c r="H9" s="101">
        <f t="shared" si="12"/>
        <v>-120000.07</v>
      </c>
      <c r="I9" s="101">
        <f t="shared" si="12"/>
        <v>-120000.07</v>
      </c>
      <c r="J9" s="101">
        <f t="shared" si="12"/>
        <v>-120000.07</v>
      </c>
      <c r="K9" s="101">
        <f t="shared" si="12"/>
        <v>-120000.07</v>
      </c>
      <c r="L9" s="101">
        <f t="shared" si="12"/>
        <v>-120000.07</v>
      </c>
      <c r="M9" s="101">
        <f t="shared" si="12"/>
        <v>-120000.07</v>
      </c>
      <c r="N9" s="101">
        <f t="shared" si="12"/>
        <v>-120000.07</v>
      </c>
      <c r="O9" s="101">
        <f t="shared" si="12"/>
        <v>-120000.07</v>
      </c>
      <c r="P9" s="101">
        <f t="shared" si="12"/>
        <v>-120000.07</v>
      </c>
      <c r="Q9" s="101">
        <f t="shared" si="12"/>
        <v>-120000.07</v>
      </c>
      <c r="R9" s="101">
        <f t="shared" si="12"/>
        <v>-120000.07</v>
      </c>
      <c r="S9" s="101">
        <f t="shared" si="12"/>
        <v>-120000.07</v>
      </c>
      <c r="T9" s="101">
        <f t="shared" si="12"/>
        <v>-120000.07</v>
      </c>
      <c r="U9" s="101">
        <f t="shared" si="12"/>
        <v>-120000.07</v>
      </c>
      <c r="V9" s="101">
        <f t="shared" si="12"/>
        <v>-120000.07</v>
      </c>
      <c r="W9" s="101">
        <f t="shared" si="12"/>
        <v>-120000.07</v>
      </c>
      <c r="Y9" s="101" t="s">
        <v>38</v>
      </c>
      <c r="AA9" s="112">
        <f>-INDEX(InvestmentsComparison!F$11:F$31,ROW()-ROW(Calc!AA$4)+1,1)</f>
        <v>0</v>
      </c>
      <c r="AB9" s="112">
        <f>INDEX(InvestmentsComparison!I$11:I$31,ROW()-ROW(Calc!AB$4)+1,1)</f>
        <v>0</v>
      </c>
      <c r="AC9" s="112">
        <f>-INDEX(InvestmentsComparison!G$11:G$31,ROW()-ROW(Calc!AC$4)+1,1)</f>
        <v>-1200</v>
      </c>
      <c r="AD9" s="112">
        <f>INDEX(InvestmentsComparison!J$11:J$31,ROW()-ROW(Calc!AD$4)+1,1)</f>
        <v>0</v>
      </c>
      <c r="AE9" s="103"/>
      <c r="AF9" s="101">
        <v>5</v>
      </c>
      <c r="AG9" s="110" t="str">
        <f>IF(ISNUMBER(AH9),MATCH(AF9,InvestmentsComparison!$C$11:$C$31,0)-1,"")</f>
        <v/>
      </c>
      <c r="AH9" s="110" t="str">
        <f>IFERROR(MATCH(AF9+1,InvestmentsComparison!$C$11:$C$32,0)-MATCH(AF9,InvestmentsComparison!$C$11:$C$32,0),"")</f>
        <v/>
      </c>
      <c r="AI9" s="113" t="str">
        <f t="shared" ca="1" si="3"/>
        <v/>
      </c>
      <c r="AJ9" s="113" t="str">
        <f t="shared" ca="1" si="4"/>
        <v/>
      </c>
      <c r="AK9" s="113" t="str">
        <f t="shared" ca="1" si="5"/>
        <v/>
      </c>
      <c r="AL9" s="114" t="str">
        <f t="shared" ca="1" si="6"/>
        <v/>
      </c>
      <c r="AM9" s="110" t="str">
        <f t="shared" ca="1" si="7"/>
        <v/>
      </c>
      <c r="AO9" s="110" t="str">
        <f t="array" aca="1" ref="AO9" ca="1">IF(ISNUMBER(AM9),MATCH(SMALL($AM$5:$AM$24,AF9),$AM$5:$AM$24,0),"")</f>
        <v/>
      </c>
      <c r="AP9" s="113" t="str">
        <f t="shared" ca="1" si="8"/>
        <v/>
      </c>
      <c r="AQ9" s="110" t="str">
        <f ca="1">IFERROR(IF(ISNUMBER(AO9),INDEX(InvestmentsComparison!$D$11:$D$212,MATCH(AO9,InvestmentsComparison!$C$11:$C$212,0),1),""),"")</f>
        <v/>
      </c>
      <c r="AR9" s="116" t="str">
        <f ca="1">IFERROR(INDEX(AI$5:AI$24,$AO9,1),"")</f>
        <v/>
      </c>
      <c r="AS9" s="116" t="str">
        <f t="shared" ca="1" si="11"/>
        <v/>
      </c>
      <c r="AT9" s="116" t="str">
        <f t="shared" ca="1" si="9"/>
        <v/>
      </c>
      <c r="AU9" s="116" t="str">
        <f t="shared" ca="1" si="9"/>
        <v/>
      </c>
      <c r="AV9" s="116" t="str">
        <f t="shared" ca="1" si="9"/>
        <v/>
      </c>
      <c r="AW9" s="116" t="str">
        <f t="shared" ca="1" si="9"/>
        <v/>
      </c>
      <c r="AX9" s="116" t="str">
        <f t="shared" ca="1" si="9"/>
        <v/>
      </c>
      <c r="AY9" s="116" t="str">
        <f t="shared" ca="1" si="9"/>
        <v/>
      </c>
      <c r="AZ9" s="116" t="str">
        <f t="shared" ca="1" si="9"/>
        <v/>
      </c>
      <c r="BA9" s="116" t="str">
        <f t="shared" ca="1" si="9"/>
        <v/>
      </c>
      <c r="BB9" s="116" t="str">
        <f t="shared" ca="1" si="9"/>
        <v/>
      </c>
      <c r="BC9" s="116" t="str">
        <f t="shared" ca="1" si="9"/>
        <v/>
      </c>
      <c r="BD9" s="116" t="str">
        <f t="shared" ca="1" si="9"/>
        <v/>
      </c>
      <c r="BE9" s="116" t="str">
        <f t="shared" ca="1" si="9"/>
        <v/>
      </c>
      <c r="BF9" s="116" t="str">
        <f t="shared" ca="1" si="9"/>
        <v/>
      </c>
      <c r="BG9" s="116" t="str">
        <f t="shared" ca="1" si="9"/>
        <v/>
      </c>
      <c r="BH9" s="116" t="str">
        <f t="shared" ca="1" si="9"/>
        <v/>
      </c>
      <c r="BI9" s="116" t="str">
        <f t="shared" ca="1" si="9"/>
        <v/>
      </c>
      <c r="BJ9" s="116" t="str">
        <f t="shared" ca="1" si="9"/>
        <v/>
      </c>
      <c r="BK9" s="116" t="str">
        <f t="shared" ca="1" si="9"/>
        <v/>
      </c>
      <c r="BL9" s="116" t="str">
        <f t="shared" ca="1" si="9"/>
        <v/>
      </c>
      <c r="BM9" s="116" t="str">
        <f t="shared" ca="1" si="9"/>
        <v/>
      </c>
      <c r="BN9" s="116" t="str">
        <f t="shared" ca="1" si="9"/>
        <v/>
      </c>
      <c r="BO9" s="116" t="str">
        <f t="shared" ca="1" si="9"/>
        <v/>
      </c>
      <c r="BP9" s="116" t="str">
        <f t="shared" ca="1" si="9"/>
        <v/>
      </c>
      <c r="BQ9" s="116" t="str">
        <f t="shared" ca="1" si="9"/>
        <v/>
      </c>
      <c r="BR9" s="116" t="str">
        <f t="shared" ca="1" si="9"/>
        <v/>
      </c>
      <c r="BS9" s="116" t="str">
        <f t="shared" ca="1" si="9"/>
        <v/>
      </c>
      <c r="BT9" s="116" t="str">
        <f t="shared" ca="1" si="9"/>
        <v/>
      </c>
      <c r="BU9" s="116" t="str">
        <f t="shared" ca="1" si="9"/>
        <v/>
      </c>
      <c r="BV9" s="116" t="str">
        <f t="shared" ca="1" si="9"/>
        <v/>
      </c>
    </row>
    <row r="10" spans="2:74" x14ac:dyDescent="0.25">
      <c r="Y10" s="101" t="s">
        <v>39</v>
      </c>
      <c r="AA10" s="112">
        <f>-INDEX(InvestmentsComparison!F$11:F$31,ROW()-ROW(Calc!AA$4)+1,1)</f>
        <v>0</v>
      </c>
      <c r="AB10" s="112">
        <f>INDEX(InvestmentsComparison!I$11:I$31,ROW()-ROW(Calc!AB$4)+1,1)</f>
        <v>0</v>
      </c>
      <c r="AC10" s="112">
        <f>-INDEX(InvestmentsComparison!G$11:G$31,ROW()-ROW(Calc!AC$4)+1,1)</f>
        <v>0</v>
      </c>
      <c r="AD10" s="112">
        <f>INDEX(InvestmentsComparison!J$11:J$31,ROW()-ROW(Calc!AD$4)+1,1)</f>
        <v>0</v>
      </c>
      <c r="AE10" s="103"/>
      <c r="AF10" s="101">
        <v>6</v>
      </c>
      <c r="AG10" s="110" t="str">
        <f>IF(ISNUMBER(AH10),MATCH(AF10,InvestmentsComparison!$C$11:$C$31,0)-1,"")</f>
        <v/>
      </c>
      <c r="AH10" s="110" t="str">
        <f>IFERROR(MATCH(AF10+1,InvestmentsComparison!$C$11:$C$32,0)-MATCH(AF10,InvestmentsComparison!$C$11:$C$32,0),"")</f>
        <v/>
      </c>
      <c r="AI10" s="113" t="str">
        <f t="shared" ca="1" si="3"/>
        <v/>
      </c>
      <c r="AJ10" s="113" t="str">
        <f t="shared" ca="1" si="4"/>
        <v/>
      </c>
      <c r="AK10" s="113" t="str">
        <f t="shared" ca="1" si="5"/>
        <v/>
      </c>
      <c r="AL10" s="114" t="str">
        <f t="shared" ca="1" si="6"/>
        <v/>
      </c>
      <c r="AM10" s="110" t="str">
        <f t="shared" ref="AM10:AM24" ca="1" si="13">IFERROR(RANK(AK10,$AK$5:$AK$54,1)+AF10/100,"")</f>
        <v/>
      </c>
      <c r="AN10" s="115" t="str">
        <f t="array" aca="1" ref="AN10" ca="1">IF(ISNUMBER(AM10),MATCH(SMALL($AM$5:$AM$54,AF10),$AM$5:$AM$54,0),"")</f>
        <v/>
      </c>
      <c r="AQ10" s="101" t="s">
        <v>99</v>
      </c>
      <c r="AR10" s="116">
        <f ca="1">MIN(AR5:AR9)</f>
        <v>-260000</v>
      </c>
      <c r="AS10" s="116">
        <f ca="1">AR10</f>
        <v>-260000</v>
      </c>
      <c r="AT10" s="116">
        <f t="shared" ref="AT10:BV10" ca="1" si="14">AS10</f>
        <v>-260000</v>
      </c>
      <c r="AU10" s="116">
        <f t="shared" ca="1" si="14"/>
        <v>-260000</v>
      </c>
      <c r="AV10" s="116">
        <f t="shared" ca="1" si="14"/>
        <v>-260000</v>
      </c>
      <c r="AW10" s="116">
        <f t="shared" ca="1" si="14"/>
        <v>-260000</v>
      </c>
      <c r="AX10" s="116">
        <f t="shared" ca="1" si="14"/>
        <v>-260000</v>
      </c>
      <c r="AY10" s="116">
        <f t="shared" ca="1" si="14"/>
        <v>-260000</v>
      </c>
      <c r="AZ10" s="116">
        <f t="shared" ca="1" si="14"/>
        <v>-260000</v>
      </c>
      <c r="BA10" s="116">
        <f t="shared" ca="1" si="14"/>
        <v>-260000</v>
      </c>
      <c r="BB10" s="116">
        <f t="shared" ca="1" si="14"/>
        <v>-260000</v>
      </c>
      <c r="BC10" s="116">
        <f t="shared" ca="1" si="14"/>
        <v>-260000</v>
      </c>
      <c r="BD10" s="116">
        <f t="shared" ca="1" si="14"/>
        <v>-260000</v>
      </c>
      <c r="BE10" s="116">
        <f t="shared" ca="1" si="14"/>
        <v>-260000</v>
      </c>
      <c r="BF10" s="116">
        <f t="shared" ca="1" si="14"/>
        <v>-260000</v>
      </c>
      <c r="BG10" s="116">
        <f t="shared" ca="1" si="14"/>
        <v>-260000</v>
      </c>
      <c r="BH10" s="116">
        <f t="shared" ca="1" si="14"/>
        <v>-260000</v>
      </c>
      <c r="BI10" s="116">
        <f t="shared" ca="1" si="14"/>
        <v>-260000</v>
      </c>
      <c r="BJ10" s="116">
        <f t="shared" ca="1" si="14"/>
        <v>-260000</v>
      </c>
      <c r="BK10" s="116">
        <f t="shared" ca="1" si="14"/>
        <v>-260000</v>
      </c>
      <c r="BL10" s="116">
        <f t="shared" ca="1" si="14"/>
        <v>-260000</v>
      </c>
      <c r="BM10" s="116">
        <f t="shared" ca="1" si="14"/>
        <v>-260000</v>
      </c>
      <c r="BN10" s="116">
        <f t="shared" ca="1" si="14"/>
        <v>-260000</v>
      </c>
      <c r="BO10" s="116">
        <f t="shared" ca="1" si="14"/>
        <v>-260000</v>
      </c>
      <c r="BP10" s="116">
        <f t="shared" ca="1" si="14"/>
        <v>-260000</v>
      </c>
      <c r="BQ10" s="116">
        <f t="shared" ca="1" si="14"/>
        <v>-260000</v>
      </c>
      <c r="BR10" s="116">
        <f t="shared" ca="1" si="14"/>
        <v>-260000</v>
      </c>
      <c r="BS10" s="116">
        <f t="shared" ca="1" si="14"/>
        <v>-260000</v>
      </c>
      <c r="BT10" s="116">
        <f t="shared" ca="1" si="14"/>
        <v>-260000</v>
      </c>
      <c r="BU10" s="116">
        <f t="shared" ca="1" si="14"/>
        <v>-260000</v>
      </c>
      <c r="BV10" s="116">
        <f t="shared" ca="1" si="14"/>
        <v>-260000</v>
      </c>
    </row>
    <row r="11" spans="2:74" x14ac:dyDescent="0.25">
      <c r="B11" s="101" t="s">
        <v>132</v>
      </c>
      <c r="C11" s="101" t="str">
        <f t="array" ref="C11">IFERROR(INDEX(C4:W4,1,SMALL(IF(C8:W8&gt;0,COLUMN(C4:W4)-COLUMN($B$4),""),1)),"")</f>
        <v>Year 4</v>
      </c>
      <c r="Y11" s="101" t="s">
        <v>40</v>
      </c>
      <c r="AA11" s="112">
        <f>-INDEX(InvestmentsComparison!F$11:F$31,ROW()-ROW(Calc!AA$4)+1,1)</f>
        <v>-180000</v>
      </c>
      <c r="AB11" s="112">
        <f>INDEX(InvestmentsComparison!I$11:I$31,ROW()-ROW(Calc!AB$4)+1,1)</f>
        <v>0</v>
      </c>
      <c r="AC11" s="112">
        <f>-INDEX(InvestmentsComparison!G$11:G$31,ROW()-ROW(Calc!AC$4)+1,1)</f>
        <v>0</v>
      </c>
      <c r="AD11" s="112">
        <f>INDEX(InvestmentsComparison!J$11:J$31,ROW()-ROW(Calc!AD$4)+1,1)</f>
        <v>30600</v>
      </c>
      <c r="AE11" s="103"/>
      <c r="AF11" s="101">
        <v>7</v>
      </c>
      <c r="AG11" s="110" t="str">
        <f>IF(ISNUMBER(AH11),MATCH(AF11,InvestmentsComparison!$C$11:$C$31,0)-1,"")</f>
        <v/>
      </c>
      <c r="AH11" s="110" t="str">
        <f>IFERROR(MATCH(AF11+1,InvestmentsComparison!$C$11:$C$32,0)-MATCH(AF11,InvestmentsComparison!$C$11:$C$32,0),"")</f>
        <v/>
      </c>
      <c r="AI11" s="113" t="str">
        <f t="shared" ca="1" si="3"/>
        <v/>
      </c>
      <c r="AJ11" s="113" t="str">
        <f t="shared" ca="1" si="4"/>
        <v/>
      </c>
      <c r="AK11" s="113" t="str">
        <f t="shared" ca="1" si="5"/>
        <v/>
      </c>
      <c r="AL11" s="114" t="str">
        <f t="shared" ca="1" si="6"/>
        <v/>
      </c>
      <c r="AM11" s="110" t="str">
        <f t="shared" ca="1" si="13"/>
        <v/>
      </c>
      <c r="AN11" s="115" t="str">
        <f t="array" aca="1" ref="AN11" ca="1">IF(ISNUMBER(AM11),MATCH(SMALL($AM$5:$AM$54,AF11),$AM$5:$AM$54,0),"")</f>
        <v/>
      </c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</row>
    <row r="12" spans="2:74" x14ac:dyDescent="0.25">
      <c r="Y12" s="101" t="s">
        <v>41</v>
      </c>
      <c r="AA12" s="112">
        <f>-INDEX(InvestmentsComparison!F$11:F$31,ROW()-ROW(Calc!AA$4)+1,1)</f>
        <v>-190000</v>
      </c>
      <c r="AB12" s="112">
        <f>INDEX(InvestmentsComparison!I$11:I$31,ROW()-ROW(Calc!AB$4)+1,1)</f>
        <v>0</v>
      </c>
      <c r="AC12" s="112">
        <f>-INDEX(InvestmentsComparison!G$11:G$31,ROW()-ROW(Calc!AC$4)+1,1)</f>
        <v>0</v>
      </c>
      <c r="AD12" s="112">
        <f>INDEX(InvestmentsComparison!J$11:J$31,ROW()-ROW(Calc!AD$4)+1,1)</f>
        <v>31800</v>
      </c>
      <c r="AE12" s="103"/>
      <c r="AF12" s="101">
        <v>8</v>
      </c>
      <c r="AG12" s="110" t="str">
        <f>IF(ISNUMBER(AH12),MATCH(AF12,InvestmentsComparison!$C$11:$C$31,0)-1,"")</f>
        <v/>
      </c>
      <c r="AH12" s="110" t="str">
        <f>IFERROR(MATCH(AF12+1,InvestmentsComparison!$C$11:$C$32,0)-MATCH(AF12,InvestmentsComparison!$C$11:$C$32,0),"")</f>
        <v/>
      </c>
      <c r="AI12" s="113" t="str">
        <f t="shared" ca="1" si="3"/>
        <v/>
      </c>
      <c r="AJ12" s="113" t="str">
        <f t="shared" ca="1" si="4"/>
        <v/>
      </c>
      <c r="AK12" s="113" t="str">
        <f t="shared" ca="1" si="5"/>
        <v/>
      </c>
      <c r="AL12" s="114" t="str">
        <f t="shared" ca="1" si="6"/>
        <v/>
      </c>
      <c r="AM12" s="110" t="str">
        <f t="shared" ca="1" si="13"/>
        <v/>
      </c>
      <c r="AN12" s="115" t="str">
        <f t="array" aca="1" ref="AN12" ca="1">IF(ISNUMBER(AM12),MATCH(SMALL($AM$5:$AM$54,AF12),$AM$5:$AM$54,0),"")</f>
        <v/>
      </c>
      <c r="AQ12" s="100" t="s">
        <v>98</v>
      </c>
      <c r="AR12" s="100" t="s">
        <v>75</v>
      </c>
    </row>
    <row r="13" spans="2:74" x14ac:dyDescent="0.25">
      <c r="B13" s="101" t="s">
        <v>92</v>
      </c>
      <c r="C13" s="101">
        <f>MATCH(CostBennefitAnalysis!Z9,Calc!B13:B33,0)</f>
        <v>7</v>
      </c>
      <c r="Y13" s="101" t="s">
        <v>42</v>
      </c>
      <c r="AA13" s="112">
        <f>-INDEX(InvestmentsComparison!F$11:F$31,ROW()-ROW(Calc!AA$4)+1,1)</f>
        <v>-90000</v>
      </c>
      <c r="AB13" s="112">
        <f>INDEX(InvestmentsComparison!I$11:I$31,ROW()-ROW(Calc!AB$4)+1,1)</f>
        <v>200000</v>
      </c>
      <c r="AC13" s="112">
        <f>-INDEX(InvestmentsComparison!G$11:G$31,ROW()-ROW(Calc!AC$4)+1,1)</f>
        <v>0</v>
      </c>
      <c r="AD13" s="112">
        <f>INDEX(InvestmentsComparison!J$11:J$31,ROW()-ROW(Calc!AD$4)+1,1)</f>
        <v>0</v>
      </c>
      <c r="AE13" s="103"/>
      <c r="AF13" s="101">
        <v>9</v>
      </c>
      <c r="AG13" s="110" t="str">
        <f>IF(ISNUMBER(AH13),MATCH(AF13,InvestmentsComparison!$C$11:$C$31,0)-1,"")</f>
        <v/>
      </c>
      <c r="AH13" s="110" t="str">
        <f>IFERROR(MATCH(AF13+1,InvestmentsComparison!$C$11:$C$32,0)-MATCH(AF13,InvestmentsComparison!$C$11:$C$32,0),"")</f>
        <v/>
      </c>
      <c r="AI13" s="113" t="str">
        <f t="shared" ca="1" si="3"/>
        <v/>
      </c>
      <c r="AJ13" s="113" t="str">
        <f t="shared" ca="1" si="4"/>
        <v/>
      </c>
      <c r="AK13" s="113" t="str">
        <f t="shared" ca="1" si="5"/>
        <v/>
      </c>
      <c r="AL13" s="114" t="str">
        <f t="shared" ca="1" si="6"/>
        <v/>
      </c>
      <c r="AM13" s="110" t="str">
        <f t="shared" ca="1" si="13"/>
        <v/>
      </c>
      <c r="AN13" s="115" t="str">
        <f t="array" aca="1" ref="AN13" ca="1">IF(ISNUMBER(AM13),MATCH(SMALL($AM$5:$AM$54,AF13),$AM$5:$AM$54,0),"")</f>
        <v/>
      </c>
      <c r="AO13" s="101">
        <v>1</v>
      </c>
      <c r="AP13" s="110">
        <f ca="1">IFERROR(MATCH(SMALL($AL$5:$AL$54,AO13),$AL$5:$AL$54,0),"")</f>
        <v>1</v>
      </c>
      <c r="AQ13" s="110" t="str">
        <f ca="1">IFERROR(IF(AP13&lt;&gt;"",INDEX(InvestmentsComparison!$D$11:$D$212,MATCH(AP13,InvestmentsComparison!$C$11:$C$212,0),1),""),"")</f>
        <v>Buy 3 small flats</v>
      </c>
      <c r="AR13" s="117">
        <f ca="1">IF(ISNUMBER(AP13),INDEX($AL$5:$AL$54,AP13,1),"")</f>
        <v>2.8095238095238093</v>
      </c>
    </row>
    <row r="14" spans="2:74" x14ac:dyDescent="0.25">
      <c r="B14" s="101" t="s">
        <v>110</v>
      </c>
      <c r="Y14" s="101" t="s">
        <v>43</v>
      </c>
      <c r="AA14" s="112">
        <f>-INDEX(InvestmentsComparison!F$11:F$31,ROW()-ROW(Calc!AA$4)+1,1)</f>
        <v>0</v>
      </c>
      <c r="AB14" s="112">
        <f>INDEX(InvestmentsComparison!I$11:I$31,ROW()-ROW(Calc!AB$4)+1,1)</f>
        <v>0</v>
      </c>
      <c r="AC14" s="112">
        <f>-INDEX(InvestmentsComparison!G$11:G$31,ROW()-ROW(Calc!AC$4)+1,1)</f>
        <v>-900</v>
      </c>
      <c r="AD14" s="112">
        <f>INDEX(InvestmentsComparison!J$11:J$31,ROW()-ROW(Calc!AD$4)+1,1)</f>
        <v>0</v>
      </c>
      <c r="AE14" s="103"/>
      <c r="AF14" s="101">
        <v>10</v>
      </c>
      <c r="AG14" s="110" t="str">
        <f>IF(ISNUMBER(AH14),MATCH(AF14,InvestmentsComparison!$C$11:$C$31,0)-1,"")</f>
        <v/>
      </c>
      <c r="AH14" s="110" t="str">
        <f>IFERROR(MATCH(AF14+1,InvestmentsComparison!$C$11:$C$32,0)-MATCH(AF14,InvestmentsComparison!$C$11:$C$32,0),"")</f>
        <v/>
      </c>
      <c r="AI14" s="113" t="str">
        <f t="shared" ca="1" si="3"/>
        <v/>
      </c>
      <c r="AJ14" s="113" t="str">
        <f t="shared" ca="1" si="4"/>
        <v/>
      </c>
      <c r="AK14" s="113" t="str">
        <f t="shared" ca="1" si="5"/>
        <v/>
      </c>
      <c r="AL14" s="114" t="str">
        <f t="shared" ca="1" si="6"/>
        <v/>
      </c>
      <c r="AM14" s="110" t="str">
        <f t="shared" ca="1" si="13"/>
        <v/>
      </c>
      <c r="AN14" s="115" t="str">
        <f t="array" aca="1" ref="AN14" ca="1">IF(ISNUMBER(AM14),MATCH(SMALL($AM$5:$AM$54,AF14),$AM$5:$AM$54,0),"")</f>
        <v/>
      </c>
      <c r="AO14" s="101">
        <v>2</v>
      </c>
      <c r="AP14" s="110">
        <f t="shared" ref="AP14:AP17" ca="1" si="15">IFERROR(MATCH(SMALL($AL$5:$AL$54,AO14),$AL$5:$AL$54,0),"")</f>
        <v>4</v>
      </c>
      <c r="AQ14" s="110" t="str">
        <f ca="1">IFERROR(IF(AP14&lt;&gt;"",INDEX(InvestmentsComparison!$D$11:$D$212,MATCH(AP14,InvestmentsComparison!$C$11:$C$212,0),1),""),"")</f>
        <v>Keep house</v>
      </c>
      <c r="AR14" s="117">
        <f t="shared" ref="AR14:AR17" ca="1" si="16">IF(ISNUMBER(AP14),INDEX($AL$5:$AL$54,AP14,1),"")</f>
        <v>3.7113402061855671</v>
      </c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  <c r="BU14" s="106"/>
      <c r="BV14" s="106"/>
    </row>
    <row r="15" spans="2:74" x14ac:dyDescent="0.25">
      <c r="B15" s="101" t="s">
        <v>111</v>
      </c>
      <c r="Y15" s="101" t="s">
        <v>44</v>
      </c>
      <c r="AA15" s="112">
        <f>-INDEX(InvestmentsComparison!F$11:F$31,ROW()-ROW(Calc!AA$4)+1,1)</f>
        <v>0</v>
      </c>
      <c r="AB15" s="112">
        <f>INDEX(InvestmentsComparison!I$11:I$31,ROW()-ROW(Calc!AB$4)+1,1)</f>
        <v>0</v>
      </c>
      <c r="AC15" s="112">
        <f>-INDEX(InvestmentsComparison!G$11:G$31,ROW()-ROW(Calc!AC$4)+1,1)</f>
        <v>0</v>
      </c>
      <c r="AD15" s="112">
        <f>INDEX(InvestmentsComparison!J$11:J$31,ROW()-ROW(Calc!AD$4)+1,1)</f>
        <v>0</v>
      </c>
      <c r="AE15" s="103"/>
      <c r="AF15" s="101">
        <v>11</v>
      </c>
      <c r="AG15" s="110" t="str">
        <f>IF(ISNUMBER(AH15),MATCH(AF15,InvestmentsComparison!$C$11:$C$31,0)-1,"")</f>
        <v/>
      </c>
      <c r="AH15" s="110" t="str">
        <f>IFERROR(MATCH(AF15+1,InvestmentsComparison!$C$11:$C$32,0)-MATCH(AF15,InvestmentsComparison!$C$11:$C$32,0),"")</f>
        <v/>
      </c>
      <c r="AI15" s="113" t="str">
        <f t="shared" ca="1" si="3"/>
        <v/>
      </c>
      <c r="AJ15" s="113" t="str">
        <f t="shared" ca="1" si="4"/>
        <v/>
      </c>
      <c r="AK15" s="113" t="str">
        <f t="shared" ca="1" si="5"/>
        <v/>
      </c>
      <c r="AL15" s="114" t="str">
        <f t="shared" ca="1" si="6"/>
        <v/>
      </c>
      <c r="AM15" s="110" t="str">
        <f t="shared" ca="1" si="13"/>
        <v/>
      </c>
      <c r="AO15" s="101">
        <v>3</v>
      </c>
      <c r="AP15" s="110">
        <f t="shared" ca="1" si="15"/>
        <v>2</v>
      </c>
      <c r="AQ15" s="110" t="str">
        <f ca="1">IFERROR(IF(AP15&lt;&gt;"",INDEX(InvestmentsComparison!$D$11:$D$212,MATCH(AP15,InvestmentsComparison!$C$11:$C$212,0),1),""),"")</f>
        <v>Buy 2 mediıum flats</v>
      </c>
      <c r="AR15" s="117">
        <f t="shared" ca="1" si="16"/>
        <v>4.2276422764227641</v>
      </c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</row>
    <row r="16" spans="2:74" x14ac:dyDescent="0.25">
      <c r="B16" s="101" t="s">
        <v>112</v>
      </c>
      <c r="Y16" s="101" t="s">
        <v>45</v>
      </c>
      <c r="AA16" s="112">
        <f>-INDEX(InvestmentsComparison!F$11:F$31,ROW()-ROW(Calc!AA$4)+1,1)</f>
        <v>0</v>
      </c>
      <c r="AB16" s="112">
        <f>INDEX(InvestmentsComparison!I$11:I$31,ROW()-ROW(Calc!AB$4)+1,1)</f>
        <v>0</v>
      </c>
      <c r="AC16" s="112">
        <f>-INDEX(InvestmentsComparison!G$11:G$31,ROW()-ROW(Calc!AC$4)+1,1)</f>
        <v>0</v>
      </c>
      <c r="AD16" s="112">
        <f>INDEX(InvestmentsComparison!J$11:J$31,ROW()-ROW(Calc!AD$4)+1,1)</f>
        <v>0</v>
      </c>
      <c r="AE16" s="103"/>
      <c r="AF16" s="101">
        <v>12</v>
      </c>
      <c r="AG16" s="110" t="str">
        <f>IF(ISNUMBER(AH16),MATCH(AF16,InvestmentsComparison!$C$11:$C$31,0)-1,"")</f>
        <v/>
      </c>
      <c r="AH16" s="110" t="str">
        <f>IFERROR(MATCH(AF16+1,InvestmentsComparison!$C$11:$C$32,0)-MATCH(AF16,InvestmentsComparison!$C$11:$C$32,0),"")</f>
        <v/>
      </c>
      <c r="AI16" s="113" t="str">
        <f t="shared" ca="1" si="3"/>
        <v/>
      </c>
      <c r="AJ16" s="113" t="str">
        <f t="shared" ca="1" si="4"/>
        <v/>
      </c>
      <c r="AK16" s="113" t="str">
        <f t="shared" ca="1" si="5"/>
        <v/>
      </c>
      <c r="AL16" s="114" t="str">
        <f t="shared" ca="1" si="6"/>
        <v/>
      </c>
      <c r="AM16" s="110" t="str">
        <f t="shared" ca="1" si="13"/>
        <v/>
      </c>
      <c r="AO16" s="101">
        <v>4</v>
      </c>
      <c r="AP16" s="110">
        <f t="shared" ca="1" si="15"/>
        <v>3</v>
      </c>
      <c r="AQ16" s="110" t="str">
        <f ca="1">IFERROR(IF(AP16&lt;&gt;"",INDEX(InvestmentsComparison!$D$11:$D$212,MATCH(AP16,InvestmentsComparison!$C$11:$C$212,0),1),""),"")</f>
        <v>Buy 1 big flat</v>
      </c>
      <c r="AR16" s="117">
        <f t="shared" ca="1" si="16"/>
        <v>5.9808612440191391</v>
      </c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</row>
    <row r="17" spans="2:74" x14ac:dyDescent="0.25">
      <c r="B17" s="101" t="s">
        <v>113</v>
      </c>
      <c r="Y17" s="101" t="s">
        <v>46</v>
      </c>
      <c r="AA17" s="112">
        <f>-INDEX(InvestmentsComparison!F$11:F$31,ROW()-ROW(Calc!AA$4)+1,1)</f>
        <v>-330000</v>
      </c>
      <c r="AB17" s="112">
        <f>INDEX(InvestmentsComparison!I$11:I$31,ROW()-ROW(Calc!AB$4)+1,1)</f>
        <v>0</v>
      </c>
      <c r="AC17" s="112">
        <f>-INDEX(InvestmentsComparison!G$11:G$31,ROW()-ROW(Calc!AC$4)+1,1)</f>
        <v>0</v>
      </c>
      <c r="AD17" s="112">
        <f>INDEX(InvestmentsComparison!J$11:J$31,ROW()-ROW(Calc!AD$4)+1,1)</f>
        <v>42600</v>
      </c>
      <c r="AE17" s="103"/>
      <c r="AF17" s="101">
        <v>13</v>
      </c>
      <c r="AG17" s="110" t="str">
        <f>IF(ISNUMBER(AH17),MATCH(AF17,InvestmentsComparison!$C$11:$C$31,0)-1,"")</f>
        <v/>
      </c>
      <c r="AH17" s="110" t="str">
        <f>IFERROR(MATCH(AF17+1,InvestmentsComparison!$C$11:$C$32,0)-MATCH(AF17,InvestmentsComparison!$C$11:$C$32,0),"")</f>
        <v/>
      </c>
      <c r="AI17" s="113" t="str">
        <f t="shared" ca="1" si="3"/>
        <v/>
      </c>
      <c r="AJ17" s="113" t="str">
        <f t="shared" ca="1" si="4"/>
        <v/>
      </c>
      <c r="AK17" s="113" t="str">
        <f t="shared" ca="1" si="5"/>
        <v/>
      </c>
      <c r="AL17" s="114" t="str">
        <f t="shared" ca="1" si="6"/>
        <v/>
      </c>
      <c r="AM17" s="110" t="str">
        <f t="shared" ca="1" si="13"/>
        <v/>
      </c>
      <c r="AO17" s="101">
        <v>5</v>
      </c>
      <c r="AP17" s="110" t="str">
        <f t="shared" ca="1" si="15"/>
        <v/>
      </c>
      <c r="AQ17" s="110" t="str">
        <f ca="1">IFERROR(IF(AP17&lt;&gt;"",INDEX(InvestmentsComparison!$D$11:$D$212,MATCH(AP17,InvestmentsComparison!$C$11:$C$212,0),1),""),"")</f>
        <v/>
      </c>
      <c r="AR17" s="117" t="str">
        <f t="shared" ca="1" si="16"/>
        <v/>
      </c>
      <c r="AS17" s="106"/>
      <c r="AT17" s="106"/>
      <c r="AU17" s="106"/>
      <c r="AV17" s="106"/>
      <c r="AW17" s="106"/>
      <c r="AX17" s="106"/>
      <c r="AY17" s="106"/>
      <c r="AZ17" s="106"/>
      <c r="BA17" s="106"/>
      <c r="BB17" s="106"/>
      <c r="BC17" s="106"/>
      <c r="BD17" s="106"/>
      <c r="BE17" s="106"/>
      <c r="BF17" s="106"/>
      <c r="BG17" s="106"/>
      <c r="BH17" s="106"/>
      <c r="BI17" s="106"/>
      <c r="BJ17" s="106"/>
      <c r="BK17" s="106"/>
      <c r="BL17" s="106"/>
      <c r="BM17" s="106"/>
      <c r="BN17" s="106"/>
      <c r="BO17" s="106"/>
      <c r="BP17" s="106"/>
      <c r="BQ17" s="106"/>
      <c r="BR17" s="106"/>
      <c r="BS17" s="106"/>
      <c r="BT17" s="106"/>
      <c r="BU17" s="106"/>
      <c r="BV17" s="106"/>
    </row>
    <row r="18" spans="2:74" x14ac:dyDescent="0.25">
      <c r="B18" s="101" t="s">
        <v>114</v>
      </c>
      <c r="Y18" s="101" t="s">
        <v>47</v>
      </c>
      <c r="AA18" s="112">
        <f>-INDEX(InvestmentsComparison!F$11:F$31,ROW()-ROW(Calc!AA$4)+1,1)</f>
        <v>-120000</v>
      </c>
      <c r="AB18" s="112">
        <f>INDEX(InvestmentsComparison!I$11:I$31,ROW()-ROW(Calc!AB$4)+1,1)</f>
        <v>200000</v>
      </c>
      <c r="AC18" s="112">
        <f>-INDEX(InvestmentsComparison!G$11:G$31,ROW()-ROW(Calc!AC$4)+1,1)</f>
        <v>0</v>
      </c>
      <c r="AD18" s="112">
        <f>INDEX(InvestmentsComparison!J$11:J$31,ROW()-ROW(Calc!AD$4)+1,1)</f>
        <v>0</v>
      </c>
      <c r="AE18" s="103"/>
      <c r="AF18" s="101">
        <v>14</v>
      </c>
      <c r="AG18" s="110" t="str">
        <f>IF(ISNUMBER(AH18),MATCH(AF18,InvestmentsComparison!$C$11:$C$31,0)-1,"")</f>
        <v/>
      </c>
      <c r="AH18" s="110" t="str">
        <f>IFERROR(MATCH(AF18+1,InvestmentsComparison!$C$11:$C$32,0)-MATCH(AF18,InvestmentsComparison!$C$11:$C$32,0),"")</f>
        <v/>
      </c>
      <c r="AI18" s="113" t="str">
        <f t="shared" ca="1" si="3"/>
        <v/>
      </c>
      <c r="AJ18" s="113" t="str">
        <f t="shared" ca="1" si="4"/>
        <v/>
      </c>
      <c r="AK18" s="113" t="str">
        <f t="shared" ca="1" si="5"/>
        <v/>
      </c>
      <c r="AL18" s="114" t="str">
        <f t="shared" ca="1" si="6"/>
        <v/>
      </c>
      <c r="AM18" s="110" t="str">
        <f t="shared" ca="1" si="13"/>
        <v/>
      </c>
      <c r="AP18" s="104"/>
      <c r="AR18" s="106"/>
      <c r="AS18" s="106"/>
      <c r="AT18" s="106"/>
      <c r="AU18" s="106"/>
      <c r="AV18" s="106"/>
      <c r="AW18" s="106"/>
      <c r="AX18" s="106"/>
      <c r="AY18" s="106"/>
      <c r="AZ18" s="106"/>
      <c r="BA18" s="106"/>
      <c r="BB18" s="106"/>
      <c r="BC18" s="106"/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6"/>
      <c r="BO18" s="106"/>
      <c r="BP18" s="106"/>
      <c r="BQ18" s="106"/>
      <c r="BR18" s="106"/>
      <c r="BS18" s="106"/>
      <c r="BT18" s="106"/>
      <c r="BU18" s="106"/>
      <c r="BV18" s="106"/>
    </row>
    <row r="19" spans="2:74" x14ac:dyDescent="0.25">
      <c r="B19" s="101" t="s">
        <v>115</v>
      </c>
      <c r="Y19" s="101" t="s">
        <v>48</v>
      </c>
      <c r="AA19" s="112">
        <f>-INDEX(InvestmentsComparison!F$11:F$31,ROW()-ROW(Calc!AA$4)+1,1)</f>
        <v>0</v>
      </c>
      <c r="AB19" s="112">
        <f>INDEX(InvestmentsComparison!I$11:I$31,ROW()-ROW(Calc!AB$4)+1,1)</f>
        <v>0</v>
      </c>
      <c r="AC19" s="112">
        <f>-INDEX(InvestmentsComparison!G$11:G$31,ROW()-ROW(Calc!AC$4)+1,1)</f>
        <v>-800</v>
      </c>
      <c r="AD19" s="112">
        <f>INDEX(InvestmentsComparison!J$11:J$31,ROW()-ROW(Calc!AD$4)+1,1)</f>
        <v>0</v>
      </c>
      <c r="AE19" s="103"/>
      <c r="AF19" s="101">
        <v>15</v>
      </c>
      <c r="AG19" s="110" t="str">
        <f>IF(ISNUMBER(AH19),MATCH(AF19,InvestmentsComparison!$C$11:$C$31,0)-1,"")</f>
        <v/>
      </c>
      <c r="AH19" s="110" t="str">
        <f>IFERROR(MATCH(AF19+1,InvestmentsComparison!$C$11:$C$32,0)-MATCH(AF19,InvestmentsComparison!$C$11:$C$32,0),"")</f>
        <v/>
      </c>
      <c r="AI19" s="113" t="str">
        <f t="shared" ca="1" si="3"/>
        <v/>
      </c>
      <c r="AJ19" s="113" t="str">
        <f t="shared" ca="1" si="4"/>
        <v/>
      </c>
      <c r="AK19" s="113" t="str">
        <f t="shared" ca="1" si="5"/>
        <v/>
      </c>
      <c r="AL19" s="114" t="str">
        <f t="shared" ca="1" si="6"/>
        <v/>
      </c>
      <c r="AM19" s="110" t="str">
        <f t="shared" ca="1" si="13"/>
        <v/>
      </c>
      <c r="AO19" s="105"/>
      <c r="AP19" s="105"/>
      <c r="AQ19" s="105"/>
      <c r="AS19" s="106"/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  <c r="BV19" s="106"/>
    </row>
    <row r="20" spans="2:74" x14ac:dyDescent="0.25">
      <c r="B20" s="101" t="s">
        <v>116</v>
      </c>
      <c r="Y20" s="101" t="s">
        <v>49</v>
      </c>
      <c r="AA20" s="112">
        <f>-INDEX(InvestmentsComparison!F$11:F$31,ROW()-ROW(Calc!AA$4)+1,1)</f>
        <v>0</v>
      </c>
      <c r="AB20" s="112">
        <f>INDEX(InvestmentsComparison!I$11:I$31,ROW()-ROW(Calc!AB$4)+1,1)</f>
        <v>0</v>
      </c>
      <c r="AC20" s="112">
        <f>-INDEX(InvestmentsComparison!G$11:G$31,ROW()-ROW(Calc!AC$4)+1,1)</f>
        <v>0</v>
      </c>
      <c r="AD20" s="112">
        <f>INDEX(InvestmentsComparison!J$11:J$31,ROW()-ROW(Calc!AD$4)+1,1)</f>
        <v>0</v>
      </c>
      <c r="AE20" s="103"/>
      <c r="AF20" s="101">
        <v>16</v>
      </c>
      <c r="AG20" s="110" t="str">
        <f>IF(ISNUMBER(AH20),MATCH(AF20,InvestmentsComparison!$C$11:$C$31,0)-1,"")</f>
        <v/>
      </c>
      <c r="AH20" s="110" t="str">
        <f>IFERROR(MATCH(AF20+1,InvestmentsComparison!$C$11:$C$32,0)-MATCH(AF20,InvestmentsComparison!$C$11:$C$32,0),"")</f>
        <v/>
      </c>
      <c r="AI20" s="113" t="str">
        <f t="shared" ca="1" si="3"/>
        <v/>
      </c>
      <c r="AJ20" s="113" t="str">
        <f t="shared" ca="1" si="4"/>
        <v/>
      </c>
      <c r="AK20" s="113" t="str">
        <f t="shared" ca="1" si="5"/>
        <v/>
      </c>
      <c r="AL20" s="114" t="str">
        <f t="shared" ca="1" si="6"/>
        <v/>
      </c>
      <c r="AM20" s="110" t="str">
        <f t="shared" ca="1" si="13"/>
        <v/>
      </c>
      <c r="AS20" s="106"/>
      <c r="AT20" s="106"/>
      <c r="AU20" s="106"/>
      <c r="AV20" s="106"/>
      <c r="AW20" s="106"/>
      <c r="AX20" s="106"/>
      <c r="AY20" s="106"/>
      <c r="AZ20" s="106"/>
      <c r="BA20" s="106"/>
      <c r="BB20" s="106"/>
      <c r="BC20" s="106"/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6"/>
      <c r="BO20" s="106"/>
      <c r="BP20" s="106"/>
      <c r="BQ20" s="106"/>
      <c r="BR20" s="106"/>
      <c r="BS20" s="106"/>
      <c r="BT20" s="106"/>
      <c r="BU20" s="106"/>
      <c r="BV20" s="106"/>
    </row>
    <row r="21" spans="2:74" x14ac:dyDescent="0.25">
      <c r="B21" s="101" t="s">
        <v>117</v>
      </c>
      <c r="Y21" s="101" t="s">
        <v>50</v>
      </c>
      <c r="AA21" s="112">
        <f>-INDEX(InvestmentsComparison!F$11:F$31,ROW()-ROW(Calc!AA$4)+1,1)</f>
        <v>0</v>
      </c>
      <c r="AB21" s="112">
        <f>INDEX(InvestmentsComparison!I$11:I$31,ROW()-ROW(Calc!AB$4)+1,1)</f>
        <v>0</v>
      </c>
      <c r="AC21" s="112">
        <f>-INDEX(InvestmentsComparison!G$11:G$31,ROW()-ROW(Calc!AC$4)+1,1)</f>
        <v>0</v>
      </c>
      <c r="AD21" s="112">
        <f>INDEX(InvestmentsComparison!J$11:J$31,ROW()-ROW(Calc!AD$4)+1,1)</f>
        <v>0</v>
      </c>
      <c r="AE21" s="103"/>
      <c r="AF21" s="101">
        <v>17</v>
      </c>
      <c r="AG21" s="110" t="str">
        <f>IF(ISNUMBER(AH21),MATCH(AF21,InvestmentsComparison!$C$11:$C$31,0)-1,"")</f>
        <v/>
      </c>
      <c r="AH21" s="110" t="str">
        <f>IFERROR(MATCH(AF21+1,InvestmentsComparison!$C$11:$C$32,0)-MATCH(AF21,InvestmentsComparison!$C$11:$C$32,0),"")</f>
        <v/>
      </c>
      <c r="AI21" s="113" t="str">
        <f t="shared" ca="1" si="3"/>
        <v/>
      </c>
      <c r="AJ21" s="113" t="str">
        <f t="shared" ca="1" si="4"/>
        <v/>
      </c>
      <c r="AK21" s="113" t="str">
        <f t="shared" ca="1" si="5"/>
        <v/>
      </c>
      <c r="AL21" s="114" t="str">
        <f t="shared" ca="1" si="6"/>
        <v/>
      </c>
      <c r="AM21" s="110" t="str">
        <f t="shared" ca="1" si="13"/>
        <v/>
      </c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8"/>
      <c r="BI21" s="118"/>
      <c r="BJ21" s="118"/>
      <c r="BK21" s="118"/>
      <c r="BL21" s="118"/>
      <c r="BM21" s="118"/>
      <c r="BN21" s="118"/>
      <c r="BO21" s="118"/>
      <c r="BP21" s="118"/>
      <c r="BQ21" s="118"/>
      <c r="BR21" s="118"/>
      <c r="BS21" s="118"/>
      <c r="BT21" s="118"/>
      <c r="BU21" s="118"/>
      <c r="BV21" s="118"/>
    </row>
    <row r="22" spans="2:74" x14ac:dyDescent="0.25">
      <c r="B22" s="101" t="s">
        <v>118</v>
      </c>
      <c r="Y22" s="101" t="s">
        <v>51</v>
      </c>
      <c r="AA22" s="112">
        <f>-INDEX(InvestmentsComparison!F$11:F$31,ROW()-ROW(Calc!AA$4)+1,1)</f>
        <v>-180000</v>
      </c>
      <c r="AB22" s="112">
        <f>INDEX(InvestmentsComparison!I$11:I$31,ROW()-ROW(Calc!AB$4)+1,1)</f>
        <v>0</v>
      </c>
      <c r="AC22" s="112">
        <f>-INDEX(InvestmentsComparison!G$11:G$31,ROW()-ROW(Calc!AC$4)+1,1)</f>
        <v>0</v>
      </c>
      <c r="AD22" s="112">
        <f>INDEX(InvestmentsComparison!J$11:J$31,ROW()-ROW(Calc!AD$4)+1,1)</f>
        <v>50000</v>
      </c>
      <c r="AE22" s="103"/>
      <c r="AF22" s="101">
        <v>18</v>
      </c>
      <c r="AG22" s="110" t="str">
        <f>IF(ISNUMBER(AH22),MATCH(AF22,InvestmentsComparison!$C$11:$C$31,0)-1,"")</f>
        <v/>
      </c>
      <c r="AH22" s="110" t="str">
        <f>IFERROR(MATCH(AF22+1,InvestmentsComparison!$C$11:$C$32,0)-MATCH(AF22,InvestmentsComparison!$C$11:$C$32,0),"")</f>
        <v/>
      </c>
      <c r="AI22" s="113" t="str">
        <f t="shared" ca="1" si="3"/>
        <v/>
      </c>
      <c r="AJ22" s="113" t="str">
        <f t="shared" ca="1" si="4"/>
        <v/>
      </c>
      <c r="AK22" s="113" t="str">
        <f t="shared" ca="1" si="5"/>
        <v/>
      </c>
      <c r="AL22" s="114" t="str">
        <f t="shared" ca="1" si="6"/>
        <v/>
      </c>
      <c r="AM22" s="110" t="str">
        <f t="shared" ca="1" si="13"/>
        <v/>
      </c>
      <c r="AS22" s="118"/>
      <c r="AT22" s="118"/>
      <c r="AU22" s="118"/>
      <c r="AV22" s="118"/>
      <c r="AW22" s="118"/>
      <c r="AX22" s="118"/>
      <c r="AY22" s="118"/>
      <c r="AZ22" s="118"/>
      <c r="BA22" s="118"/>
      <c r="BB22" s="118"/>
      <c r="BC22" s="118"/>
      <c r="BD22" s="118"/>
      <c r="BE22" s="118"/>
      <c r="BF22" s="118"/>
      <c r="BG22" s="118"/>
      <c r="BH22" s="118"/>
      <c r="BI22" s="118"/>
      <c r="BJ22" s="118"/>
      <c r="BK22" s="118"/>
      <c r="BL22" s="118"/>
      <c r="BM22" s="118"/>
      <c r="BN22" s="118"/>
      <c r="BO22" s="118"/>
      <c r="BP22" s="118"/>
      <c r="BQ22" s="118"/>
      <c r="BR22" s="118"/>
      <c r="BS22" s="118"/>
      <c r="BT22" s="118"/>
      <c r="BU22" s="118"/>
      <c r="BV22" s="118"/>
    </row>
    <row r="23" spans="2:74" x14ac:dyDescent="0.25">
      <c r="B23" s="101" t="s">
        <v>119</v>
      </c>
      <c r="Y23" s="101" t="s">
        <v>52</v>
      </c>
      <c r="AA23" s="112">
        <f>-INDEX(InvestmentsComparison!F$11:F$31,ROW()-ROW(Calc!AA$4)+1,1)</f>
        <v>0</v>
      </c>
      <c r="AB23" s="112">
        <f>INDEX(InvestmentsComparison!I$11:I$31,ROW()-ROW(Calc!AB$4)+1,1)</f>
        <v>0</v>
      </c>
      <c r="AC23" s="112">
        <f>-INDEX(InvestmentsComparison!G$11:G$31,ROW()-ROW(Calc!AC$4)+1,1)</f>
        <v>-1500</v>
      </c>
      <c r="AD23" s="112">
        <f>INDEX(InvestmentsComparison!J$11:J$31,ROW()-ROW(Calc!AD$4)+1,1)</f>
        <v>0</v>
      </c>
      <c r="AE23" s="103"/>
      <c r="AF23" s="101">
        <v>19</v>
      </c>
      <c r="AG23" s="110" t="str">
        <f>IF(ISNUMBER(AH23),MATCH(AF23,InvestmentsComparison!$C$11:$C$31,0)-1,"")</f>
        <v/>
      </c>
      <c r="AH23" s="110" t="str">
        <f>IFERROR(MATCH(AF23+1,InvestmentsComparison!$C$11:$C$32,0)-MATCH(AF23,InvestmentsComparison!$C$11:$C$32,0),"")</f>
        <v/>
      </c>
      <c r="AI23" s="113" t="str">
        <f t="shared" ca="1" si="3"/>
        <v/>
      </c>
      <c r="AJ23" s="113" t="str">
        <f t="shared" ca="1" si="4"/>
        <v/>
      </c>
      <c r="AK23" s="113" t="str">
        <f t="shared" ca="1" si="5"/>
        <v/>
      </c>
      <c r="AL23" s="114" t="str">
        <f t="shared" ca="1" si="6"/>
        <v/>
      </c>
      <c r="AM23" s="110" t="str">
        <f t="shared" ca="1" si="13"/>
        <v/>
      </c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18"/>
      <c r="BH23" s="118"/>
      <c r="BI23" s="118"/>
      <c r="BJ23" s="118"/>
      <c r="BK23" s="118"/>
      <c r="BL23" s="118"/>
      <c r="BM23" s="118"/>
      <c r="BN23" s="118"/>
      <c r="BO23" s="118"/>
      <c r="BP23" s="118"/>
      <c r="BQ23" s="118"/>
      <c r="BR23" s="118"/>
      <c r="BS23" s="118"/>
      <c r="BT23" s="118"/>
      <c r="BU23" s="118"/>
      <c r="BV23" s="118"/>
    </row>
    <row r="24" spans="2:74" x14ac:dyDescent="0.25">
      <c r="B24" s="101" t="s">
        <v>120</v>
      </c>
      <c r="Y24" s="101" t="s">
        <v>53</v>
      </c>
      <c r="AA24" s="112">
        <f>-INDEX(InvestmentsComparison!F$11:F$31,ROW()-ROW(Calc!AA$4)+1,1)</f>
        <v>0</v>
      </c>
      <c r="AB24" s="112">
        <f>INDEX(InvestmentsComparison!I$11:I$31,ROW()-ROW(Calc!AB$4)+1,1)</f>
        <v>0</v>
      </c>
      <c r="AC24" s="112">
        <f>-INDEX(InvestmentsComparison!G$11:G$31,ROW()-ROW(Calc!AC$4)+1,1)</f>
        <v>0</v>
      </c>
      <c r="AD24" s="112">
        <f>INDEX(InvestmentsComparison!J$11:J$31,ROW()-ROW(Calc!AD$4)+1,1)</f>
        <v>0</v>
      </c>
      <c r="AE24" s="103"/>
      <c r="AF24" s="101">
        <v>20</v>
      </c>
      <c r="AG24" s="110" t="str">
        <f>IF(ISNUMBER(AH24),MATCH(AF24,InvestmentsComparison!$C$11:$C$31,0)-1,"")</f>
        <v/>
      </c>
      <c r="AH24" s="110" t="str">
        <f>IFERROR(MATCH(AF24+1,InvestmentsComparison!$C$11:$C$32,0)-MATCH(AF24,InvestmentsComparison!$C$11:$C$32,0),"")</f>
        <v/>
      </c>
      <c r="AI24" s="113" t="str">
        <f t="shared" ca="1" si="3"/>
        <v/>
      </c>
      <c r="AJ24" s="113" t="str">
        <f t="shared" ca="1" si="4"/>
        <v/>
      </c>
      <c r="AK24" s="113" t="str">
        <f t="shared" ca="1" si="5"/>
        <v/>
      </c>
      <c r="AL24" s="114" t="str">
        <f t="shared" ca="1" si="6"/>
        <v/>
      </c>
      <c r="AM24" s="110" t="str">
        <f t="shared" ca="1" si="13"/>
        <v/>
      </c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8"/>
      <c r="BL24" s="118"/>
      <c r="BM24" s="118"/>
      <c r="BN24" s="118"/>
      <c r="BO24" s="118"/>
      <c r="BP24" s="118"/>
      <c r="BQ24" s="118"/>
      <c r="BR24" s="118"/>
      <c r="BS24" s="118"/>
      <c r="BT24" s="118"/>
      <c r="BU24" s="118"/>
      <c r="BV24" s="118"/>
    </row>
    <row r="25" spans="2:74" x14ac:dyDescent="0.25">
      <c r="B25" s="101" t="s">
        <v>121</v>
      </c>
      <c r="Y25" s="101" t="s">
        <v>54</v>
      </c>
      <c r="AA25" s="112"/>
      <c r="AB25" s="112"/>
      <c r="AC25" s="112"/>
      <c r="AD25" s="112"/>
      <c r="AE25" s="103"/>
      <c r="AF25" s="101"/>
      <c r="AG25" s="110"/>
      <c r="AH25" s="110"/>
      <c r="AI25" s="113"/>
      <c r="AJ25" s="113"/>
      <c r="AK25" s="113"/>
      <c r="AL25" s="114"/>
      <c r="AM25" s="110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118"/>
      <c r="BO25" s="118"/>
      <c r="BP25" s="118"/>
      <c r="BQ25" s="118"/>
      <c r="BR25" s="118"/>
      <c r="BS25" s="118"/>
      <c r="BT25" s="118"/>
      <c r="BU25" s="118"/>
      <c r="BV25" s="118"/>
    </row>
    <row r="26" spans="2:74" x14ac:dyDescent="0.25">
      <c r="B26" s="101" t="s">
        <v>122</v>
      </c>
      <c r="Y26" s="101" t="s">
        <v>55</v>
      </c>
      <c r="AA26" s="112"/>
      <c r="AB26" s="112"/>
      <c r="AC26" s="112"/>
      <c r="AD26" s="112"/>
      <c r="AE26" s="103"/>
      <c r="AF26" s="101"/>
      <c r="AG26" s="110"/>
      <c r="AH26" s="110"/>
      <c r="AI26" s="113"/>
      <c r="AJ26" s="113"/>
      <c r="AK26" s="113"/>
      <c r="AL26" s="114"/>
      <c r="AM26" s="110"/>
      <c r="AR26" s="118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  <c r="BD26" s="118"/>
      <c r="BE26" s="118"/>
      <c r="BF26" s="118"/>
      <c r="BG26" s="118"/>
      <c r="BH26" s="118"/>
      <c r="BI26" s="118"/>
      <c r="BJ26" s="118"/>
      <c r="BK26" s="118"/>
      <c r="BL26" s="118"/>
      <c r="BM26" s="118"/>
      <c r="BN26" s="118"/>
      <c r="BO26" s="118"/>
      <c r="BP26" s="118"/>
      <c r="BQ26" s="118"/>
      <c r="BR26" s="118"/>
      <c r="BS26" s="118"/>
      <c r="BT26" s="118"/>
      <c r="BU26" s="118"/>
      <c r="BV26" s="118"/>
    </row>
    <row r="27" spans="2:74" x14ac:dyDescent="0.25">
      <c r="B27" s="101" t="s">
        <v>123</v>
      </c>
      <c r="Y27" s="101" t="s">
        <v>56</v>
      </c>
      <c r="AA27" s="112"/>
      <c r="AB27" s="112"/>
      <c r="AC27" s="112"/>
      <c r="AD27" s="112"/>
      <c r="AE27" s="103"/>
      <c r="AF27" s="101"/>
      <c r="AG27" s="110"/>
      <c r="AH27" s="110"/>
      <c r="AI27" s="113"/>
      <c r="AJ27" s="113"/>
      <c r="AK27" s="113"/>
      <c r="AL27" s="114"/>
      <c r="AM27" s="110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</row>
    <row r="28" spans="2:74" x14ac:dyDescent="0.25">
      <c r="B28" s="101" t="s">
        <v>124</v>
      </c>
      <c r="Y28" s="101" t="s">
        <v>81</v>
      </c>
      <c r="AA28" s="112"/>
      <c r="AB28" s="112"/>
      <c r="AC28" s="112"/>
      <c r="AD28" s="112"/>
      <c r="AE28" s="103"/>
      <c r="AF28" s="101"/>
      <c r="AG28" s="110"/>
      <c r="AH28" s="110"/>
      <c r="AI28" s="113"/>
      <c r="AJ28" s="113"/>
      <c r="AK28" s="113"/>
      <c r="AL28" s="114"/>
      <c r="AM28" s="110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/>
      <c r="BG28" s="118"/>
      <c r="BH28" s="118"/>
      <c r="BI28" s="118"/>
      <c r="BJ28" s="118"/>
      <c r="BK28" s="118"/>
      <c r="BL28" s="118"/>
      <c r="BM28" s="118"/>
      <c r="BN28" s="118"/>
      <c r="BO28" s="118"/>
      <c r="BP28" s="118"/>
      <c r="BQ28" s="118"/>
      <c r="BR28" s="118"/>
      <c r="BS28" s="118"/>
      <c r="BT28" s="118"/>
      <c r="BU28" s="118"/>
      <c r="BV28" s="118"/>
    </row>
    <row r="29" spans="2:74" x14ac:dyDescent="0.25">
      <c r="B29" s="101" t="s">
        <v>125</v>
      </c>
      <c r="Y29" s="101" t="s">
        <v>82</v>
      </c>
      <c r="AA29" s="112"/>
      <c r="AB29" s="112"/>
      <c r="AC29" s="112"/>
      <c r="AD29" s="112"/>
      <c r="AE29" s="103"/>
      <c r="AF29" s="101"/>
      <c r="AG29" s="110"/>
      <c r="AH29" s="110"/>
      <c r="AI29" s="113"/>
      <c r="AJ29" s="113"/>
      <c r="AK29" s="113"/>
      <c r="AL29" s="114"/>
      <c r="AM29" s="110"/>
      <c r="AR29" s="118"/>
      <c r="AS29" s="118"/>
      <c r="AT29" s="118"/>
      <c r="AU29" s="118"/>
      <c r="AV29" s="118"/>
      <c r="AW29" s="118"/>
      <c r="AX29" s="118"/>
      <c r="AY29" s="118"/>
      <c r="AZ29" s="118"/>
      <c r="BA29" s="118"/>
      <c r="BB29" s="118"/>
      <c r="BC29" s="118"/>
      <c r="BD29" s="118"/>
      <c r="BE29" s="118"/>
      <c r="BF29" s="118"/>
      <c r="BG29" s="118"/>
      <c r="BH29" s="118"/>
      <c r="BI29" s="118"/>
      <c r="BJ29" s="118"/>
      <c r="BK29" s="118"/>
      <c r="BL29" s="118"/>
      <c r="BM29" s="118"/>
      <c r="BN29" s="118"/>
      <c r="BO29" s="118"/>
      <c r="BP29" s="118"/>
      <c r="BQ29" s="118"/>
      <c r="BR29" s="118"/>
      <c r="BS29" s="118"/>
      <c r="BT29" s="118"/>
      <c r="BU29" s="118"/>
      <c r="BV29" s="118"/>
    </row>
    <row r="30" spans="2:74" x14ac:dyDescent="0.25">
      <c r="B30" s="101" t="s">
        <v>126</v>
      </c>
      <c r="Y30" s="101" t="s">
        <v>83</v>
      </c>
      <c r="AA30" s="112"/>
      <c r="AB30" s="112"/>
      <c r="AC30" s="112"/>
      <c r="AD30" s="112"/>
      <c r="AE30" s="103"/>
      <c r="AF30" s="101"/>
      <c r="AG30" s="110"/>
      <c r="AH30" s="110"/>
      <c r="AI30" s="113"/>
      <c r="AJ30" s="113"/>
      <c r="AK30" s="113"/>
      <c r="AL30" s="114"/>
      <c r="AM30" s="110"/>
      <c r="AR30" s="118"/>
      <c r="AS30" s="118"/>
      <c r="AT30" s="118"/>
      <c r="AU30" s="118"/>
      <c r="AV30" s="118"/>
      <c r="AW30" s="118"/>
      <c r="AX30" s="118"/>
      <c r="AY30" s="118"/>
      <c r="AZ30" s="118"/>
      <c r="BA30" s="118"/>
      <c r="BB30" s="118"/>
      <c r="BC30" s="118"/>
      <c r="BD30" s="118"/>
      <c r="BE30" s="118"/>
      <c r="BF30" s="118"/>
      <c r="BG30" s="118"/>
      <c r="BH30" s="118"/>
      <c r="BI30" s="118"/>
      <c r="BJ30" s="118"/>
      <c r="BK30" s="118"/>
      <c r="BL30" s="118"/>
      <c r="BM30" s="118"/>
      <c r="BN30" s="118"/>
      <c r="BO30" s="118"/>
      <c r="BP30" s="118"/>
      <c r="BQ30" s="118"/>
      <c r="BR30" s="118"/>
      <c r="BS30" s="118"/>
      <c r="BT30" s="118"/>
      <c r="BU30" s="118"/>
      <c r="BV30" s="118"/>
    </row>
    <row r="31" spans="2:74" x14ac:dyDescent="0.25">
      <c r="B31" s="101" t="s">
        <v>127</v>
      </c>
      <c r="Y31" s="101" t="s">
        <v>84</v>
      </c>
      <c r="AA31" s="112"/>
      <c r="AB31" s="112"/>
      <c r="AC31" s="112"/>
      <c r="AD31" s="112"/>
      <c r="AE31" s="103"/>
      <c r="AF31" s="101"/>
      <c r="AG31" s="110"/>
      <c r="AH31" s="110"/>
      <c r="AI31" s="113"/>
      <c r="AJ31" s="113"/>
      <c r="AK31" s="113"/>
      <c r="AL31" s="114"/>
      <c r="AM31" s="110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18"/>
      <c r="BH31" s="118"/>
      <c r="BI31" s="118"/>
      <c r="BJ31" s="118"/>
      <c r="BK31" s="118"/>
      <c r="BL31" s="118"/>
      <c r="BM31" s="118"/>
      <c r="BN31" s="118"/>
      <c r="BO31" s="118"/>
      <c r="BP31" s="118"/>
      <c r="BQ31" s="118"/>
      <c r="BR31" s="118"/>
      <c r="BS31" s="118"/>
      <c r="BT31" s="118"/>
      <c r="BU31" s="118"/>
      <c r="BV31" s="118"/>
    </row>
    <row r="32" spans="2:74" x14ac:dyDescent="0.25">
      <c r="B32" s="101" t="s">
        <v>128</v>
      </c>
      <c r="Y32" s="101" t="s">
        <v>85</v>
      </c>
      <c r="AA32" s="112"/>
      <c r="AB32" s="112"/>
      <c r="AC32" s="112"/>
      <c r="AD32" s="112"/>
      <c r="AE32" s="103"/>
      <c r="AF32" s="101"/>
      <c r="AG32" s="110"/>
      <c r="AH32" s="110"/>
      <c r="AI32" s="113"/>
      <c r="AJ32" s="113"/>
      <c r="AK32" s="113"/>
      <c r="AL32" s="114"/>
      <c r="AM32" s="110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/>
      <c r="BV32" s="118"/>
    </row>
    <row r="33" spans="2:74" x14ac:dyDescent="0.25">
      <c r="B33" s="101" t="s">
        <v>129</v>
      </c>
      <c r="Y33" s="101" t="s">
        <v>86</v>
      </c>
      <c r="AA33" s="112"/>
      <c r="AB33" s="112"/>
      <c r="AC33" s="112"/>
      <c r="AD33" s="112"/>
      <c r="AE33" s="103"/>
      <c r="AF33" s="101"/>
      <c r="AG33" s="110"/>
      <c r="AH33" s="110"/>
      <c r="AI33" s="113"/>
      <c r="AJ33" s="113"/>
      <c r="AK33" s="113"/>
      <c r="AL33" s="114"/>
      <c r="AM33" s="110"/>
      <c r="AR33" s="118"/>
      <c r="AS33" s="118"/>
      <c r="AT33" s="118"/>
      <c r="AU33" s="118"/>
      <c r="AV33" s="118"/>
      <c r="AW33" s="118"/>
      <c r="AX33" s="118"/>
      <c r="AY33" s="118"/>
      <c r="AZ33" s="118"/>
      <c r="BA33" s="118"/>
      <c r="BB33" s="118"/>
      <c r="BC33" s="118"/>
      <c r="BD33" s="118"/>
      <c r="BE33" s="118"/>
      <c r="BF33" s="118"/>
      <c r="BG33" s="118"/>
      <c r="BH33" s="118"/>
      <c r="BI33" s="118"/>
      <c r="BJ33" s="118"/>
      <c r="BK33" s="118"/>
      <c r="BL33" s="118"/>
      <c r="BM33" s="118"/>
      <c r="BN33" s="118"/>
      <c r="BO33" s="118"/>
      <c r="BP33" s="118"/>
      <c r="BQ33" s="118"/>
      <c r="BR33" s="118"/>
      <c r="BS33" s="118"/>
      <c r="BT33" s="118"/>
      <c r="BU33" s="118"/>
      <c r="BV33" s="118"/>
    </row>
    <row r="34" spans="2:74" x14ac:dyDescent="0.25">
      <c r="Y34" s="101" t="s">
        <v>87</v>
      </c>
      <c r="AA34" s="112"/>
      <c r="AB34" s="112"/>
      <c r="AC34" s="112"/>
      <c r="AD34" s="112"/>
      <c r="AE34" s="103"/>
      <c r="AF34" s="101"/>
      <c r="AG34" s="110"/>
      <c r="AH34" s="110"/>
      <c r="AI34" s="113"/>
      <c r="AJ34" s="113"/>
      <c r="AK34" s="113"/>
      <c r="AL34" s="114"/>
      <c r="AM34" s="110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8"/>
      <c r="BI34" s="118"/>
      <c r="BJ34" s="118"/>
      <c r="BK34" s="118"/>
      <c r="BL34" s="118"/>
      <c r="BM34" s="118"/>
      <c r="BN34" s="118"/>
      <c r="BO34" s="118"/>
      <c r="BP34" s="118"/>
      <c r="BQ34" s="118"/>
      <c r="BR34" s="118"/>
      <c r="BS34" s="118"/>
      <c r="BT34" s="118"/>
      <c r="BU34" s="118"/>
      <c r="BV34" s="118"/>
    </row>
    <row r="35" spans="2:74" x14ac:dyDescent="0.25">
      <c r="AA35" s="112"/>
      <c r="AB35" s="112"/>
      <c r="AC35" s="112"/>
      <c r="AD35" s="112"/>
      <c r="AE35" s="103"/>
      <c r="AF35" s="101"/>
      <c r="AG35" s="110"/>
      <c r="AH35" s="101"/>
      <c r="AI35" s="113"/>
      <c r="AJ35" s="113"/>
      <c r="AK35" s="113"/>
      <c r="AL35" s="114"/>
      <c r="AM35" s="110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8"/>
      <c r="BM35" s="118"/>
      <c r="BN35" s="118"/>
      <c r="BO35" s="118"/>
      <c r="BP35" s="118"/>
      <c r="BQ35" s="118"/>
      <c r="BR35" s="118"/>
      <c r="BS35" s="118"/>
      <c r="BT35" s="118"/>
      <c r="BU35" s="118"/>
      <c r="BV35" s="118"/>
    </row>
    <row r="36" spans="2:74" x14ac:dyDescent="0.25">
      <c r="AA36" s="112"/>
      <c r="AB36" s="112"/>
      <c r="AC36" s="112"/>
      <c r="AD36" s="112"/>
      <c r="AE36" s="103"/>
      <c r="AF36" s="101"/>
      <c r="AG36" s="110"/>
      <c r="AH36" s="101"/>
      <c r="AI36" s="113"/>
      <c r="AJ36" s="113"/>
      <c r="AK36" s="113"/>
      <c r="AL36" s="114"/>
      <c r="AM36" s="110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18"/>
      <c r="BI36" s="118"/>
      <c r="BJ36" s="118"/>
      <c r="BK36" s="118"/>
      <c r="BL36" s="118"/>
      <c r="BM36" s="118"/>
      <c r="BN36" s="118"/>
      <c r="BO36" s="118"/>
      <c r="BP36" s="118"/>
      <c r="BQ36" s="118"/>
      <c r="BR36" s="118"/>
      <c r="BS36" s="118"/>
      <c r="BT36" s="118"/>
      <c r="BU36" s="118"/>
      <c r="BV36" s="118"/>
    </row>
    <row r="37" spans="2:74" x14ac:dyDescent="0.25">
      <c r="AA37" s="112"/>
      <c r="AB37" s="112"/>
      <c r="AC37" s="112"/>
      <c r="AD37" s="112"/>
      <c r="AE37" s="103"/>
      <c r="AF37" s="101"/>
      <c r="AG37" s="110"/>
      <c r="AH37" s="101"/>
      <c r="AI37" s="113"/>
      <c r="AJ37" s="113"/>
      <c r="AK37" s="113"/>
      <c r="AL37" s="114"/>
      <c r="AM37" s="110"/>
      <c r="AR37" s="118"/>
      <c r="AS37" s="118"/>
      <c r="AT37" s="118"/>
      <c r="AU37" s="118"/>
      <c r="AV37" s="118"/>
      <c r="AW37" s="118"/>
      <c r="AX37" s="118"/>
      <c r="AY37" s="118"/>
      <c r="AZ37" s="118"/>
      <c r="BA37" s="118"/>
      <c r="BB37" s="118"/>
      <c r="BC37" s="118"/>
      <c r="BD37" s="118"/>
      <c r="BE37" s="118"/>
      <c r="BF37" s="118"/>
      <c r="BG37" s="118"/>
      <c r="BH37" s="118"/>
      <c r="BI37" s="118"/>
      <c r="BJ37" s="118"/>
      <c r="BK37" s="118"/>
      <c r="BL37" s="118"/>
      <c r="BM37" s="118"/>
      <c r="BN37" s="118"/>
      <c r="BO37" s="118"/>
      <c r="BP37" s="118"/>
      <c r="BQ37" s="118"/>
      <c r="BR37" s="118"/>
      <c r="BS37" s="118"/>
      <c r="BT37" s="118"/>
      <c r="BU37" s="118"/>
      <c r="BV37" s="118"/>
    </row>
    <row r="38" spans="2:74" x14ac:dyDescent="0.25">
      <c r="AA38" s="112"/>
      <c r="AB38" s="112"/>
      <c r="AC38" s="112"/>
      <c r="AD38" s="112"/>
      <c r="AE38" s="103"/>
      <c r="AF38" s="101"/>
      <c r="AG38" s="110"/>
      <c r="AH38" s="101"/>
      <c r="AI38" s="113"/>
      <c r="AJ38" s="113"/>
      <c r="AK38" s="113"/>
      <c r="AL38" s="114"/>
      <c r="AM38" s="110"/>
      <c r="AR38" s="118"/>
      <c r="AS38" s="118"/>
      <c r="AT38" s="118"/>
      <c r="AU38" s="118"/>
      <c r="AV38" s="118"/>
      <c r="AW38" s="118"/>
      <c r="AX38" s="118"/>
      <c r="AY38" s="118"/>
      <c r="AZ38" s="118"/>
      <c r="BA38" s="118"/>
      <c r="BB38" s="118"/>
      <c r="BC38" s="118"/>
      <c r="BD38" s="118"/>
      <c r="BE38" s="118"/>
      <c r="BF38" s="118"/>
      <c r="BG38" s="118"/>
      <c r="BH38" s="118"/>
      <c r="BI38" s="118"/>
      <c r="BJ38" s="118"/>
      <c r="BK38" s="118"/>
      <c r="BL38" s="118"/>
      <c r="BM38" s="118"/>
      <c r="BN38" s="118"/>
      <c r="BO38" s="118"/>
      <c r="BP38" s="118"/>
      <c r="BQ38" s="118"/>
      <c r="BR38" s="118"/>
      <c r="BS38" s="118"/>
      <c r="BT38" s="118"/>
      <c r="BU38" s="118"/>
      <c r="BV38" s="118"/>
    </row>
    <row r="39" spans="2:74" x14ac:dyDescent="0.25">
      <c r="AA39" s="112"/>
      <c r="AB39" s="112"/>
      <c r="AC39" s="112"/>
      <c r="AD39" s="112"/>
      <c r="AE39" s="103"/>
      <c r="AF39" s="101"/>
      <c r="AG39" s="110"/>
      <c r="AH39" s="101"/>
      <c r="AI39" s="113"/>
      <c r="AJ39" s="113"/>
      <c r="AK39" s="113"/>
      <c r="AL39" s="114"/>
      <c r="AM39" s="110"/>
      <c r="AR39" s="118"/>
      <c r="AS39" s="118"/>
      <c r="AT39" s="118"/>
      <c r="AU39" s="118"/>
      <c r="AV39" s="118"/>
      <c r="AW39" s="118"/>
      <c r="AX39" s="118"/>
      <c r="AY39" s="118"/>
      <c r="AZ39" s="118"/>
      <c r="BA39" s="118"/>
      <c r="BB39" s="118"/>
      <c r="BC39" s="118"/>
      <c r="BD39" s="118"/>
      <c r="BE39" s="118"/>
      <c r="BF39" s="118"/>
      <c r="BG39" s="118"/>
      <c r="BH39" s="118"/>
      <c r="BI39" s="118"/>
      <c r="BJ39" s="118"/>
      <c r="BK39" s="118"/>
      <c r="BL39" s="118"/>
      <c r="BM39" s="118"/>
      <c r="BN39" s="118"/>
      <c r="BO39" s="118"/>
      <c r="BP39" s="118"/>
      <c r="BQ39" s="118"/>
      <c r="BR39" s="118"/>
      <c r="BS39" s="118"/>
      <c r="BT39" s="118"/>
      <c r="BU39" s="118"/>
      <c r="BV39" s="118"/>
    </row>
    <row r="40" spans="2:74" x14ac:dyDescent="0.25">
      <c r="AA40" s="112"/>
      <c r="AB40" s="112"/>
      <c r="AC40" s="112"/>
      <c r="AD40" s="112"/>
      <c r="AE40" s="103"/>
      <c r="AF40" s="101"/>
      <c r="AG40" s="110"/>
      <c r="AH40" s="101"/>
      <c r="AI40" s="113"/>
      <c r="AJ40" s="113"/>
      <c r="AK40" s="113"/>
      <c r="AL40" s="114"/>
      <c r="AM40" s="110"/>
      <c r="AR40" s="118"/>
      <c r="AS40" s="118"/>
      <c r="AT40" s="118"/>
      <c r="AU40" s="118"/>
      <c r="AV40" s="118"/>
      <c r="AW40" s="118"/>
      <c r="AX40" s="118"/>
      <c r="AY40" s="118"/>
      <c r="AZ40" s="118"/>
      <c r="BA40" s="118"/>
      <c r="BB40" s="118"/>
      <c r="BC40" s="118"/>
      <c r="BD40" s="118"/>
      <c r="BE40" s="118"/>
      <c r="BF40" s="118"/>
      <c r="BG40" s="118"/>
      <c r="BH40" s="118"/>
      <c r="BI40" s="118"/>
      <c r="BJ40" s="118"/>
      <c r="BK40" s="118"/>
      <c r="BL40" s="118"/>
      <c r="BM40" s="118"/>
      <c r="BN40" s="118"/>
      <c r="BO40" s="118"/>
      <c r="BP40" s="118"/>
      <c r="BQ40" s="118"/>
      <c r="BR40" s="118"/>
      <c r="BS40" s="118"/>
      <c r="BT40" s="118"/>
      <c r="BU40" s="118"/>
      <c r="BV40" s="118"/>
    </row>
    <row r="41" spans="2:74" x14ac:dyDescent="0.25">
      <c r="AA41" s="112"/>
      <c r="AB41" s="112"/>
      <c r="AC41" s="112"/>
      <c r="AD41" s="112"/>
      <c r="AE41" s="103"/>
      <c r="AF41" s="101"/>
      <c r="AG41" s="110"/>
      <c r="AH41" s="101"/>
      <c r="AI41" s="113"/>
      <c r="AJ41" s="113"/>
      <c r="AK41" s="113"/>
      <c r="AL41" s="114"/>
      <c r="AM41" s="110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  <c r="BB41" s="118"/>
      <c r="BC41" s="118"/>
      <c r="BD41" s="118"/>
      <c r="BE41" s="118"/>
      <c r="BF41" s="118"/>
      <c r="BG41" s="118"/>
      <c r="BH41" s="118"/>
      <c r="BI41" s="118"/>
      <c r="BJ41" s="118"/>
      <c r="BK41" s="118"/>
      <c r="BL41" s="118"/>
      <c r="BM41" s="118"/>
      <c r="BN41" s="118"/>
      <c r="BO41" s="118"/>
      <c r="BP41" s="118"/>
      <c r="BQ41" s="118"/>
      <c r="BR41" s="118"/>
      <c r="BS41" s="118"/>
      <c r="BT41" s="118"/>
      <c r="BU41" s="118"/>
      <c r="BV41" s="118"/>
    </row>
    <row r="42" spans="2:74" x14ac:dyDescent="0.25">
      <c r="AA42" s="112"/>
      <c r="AB42" s="112"/>
      <c r="AC42" s="112"/>
      <c r="AD42" s="112"/>
      <c r="AE42" s="103"/>
      <c r="AF42" s="101"/>
      <c r="AG42" s="110"/>
      <c r="AH42" s="101"/>
      <c r="AI42" s="113"/>
      <c r="AJ42" s="113"/>
      <c r="AK42" s="113"/>
      <c r="AL42" s="114"/>
      <c r="AM42" s="110"/>
      <c r="AR42" s="118"/>
      <c r="AS42" s="118"/>
      <c r="AT42" s="118"/>
      <c r="AU42" s="118"/>
      <c r="AV42" s="118"/>
      <c r="AW42" s="118"/>
      <c r="AX42" s="118"/>
      <c r="AY42" s="118"/>
      <c r="AZ42" s="118"/>
      <c r="BA42" s="118"/>
      <c r="BB42" s="118"/>
      <c r="BC42" s="118"/>
      <c r="BD42" s="118"/>
      <c r="BE42" s="118"/>
      <c r="BF42" s="118"/>
      <c r="BG42" s="118"/>
      <c r="BH42" s="118"/>
      <c r="BI42" s="118"/>
      <c r="BJ42" s="118"/>
      <c r="BK42" s="118"/>
      <c r="BL42" s="118"/>
      <c r="BM42" s="118"/>
      <c r="BN42" s="118"/>
      <c r="BO42" s="118"/>
      <c r="BP42" s="118"/>
      <c r="BQ42" s="118"/>
      <c r="BR42" s="118"/>
      <c r="BS42" s="118"/>
      <c r="BT42" s="118"/>
      <c r="BU42" s="118"/>
      <c r="BV42" s="118"/>
    </row>
    <row r="43" spans="2:74" x14ac:dyDescent="0.25">
      <c r="AA43" s="112"/>
      <c r="AB43" s="112"/>
      <c r="AC43" s="112"/>
      <c r="AD43" s="112"/>
      <c r="AE43" s="103"/>
      <c r="AF43" s="101"/>
      <c r="AG43" s="110"/>
      <c r="AH43" s="101"/>
      <c r="AI43" s="113"/>
      <c r="AJ43" s="113"/>
      <c r="AK43" s="113"/>
      <c r="AL43" s="114"/>
      <c r="AM43" s="110"/>
      <c r="AR43" s="118"/>
      <c r="AS43" s="118"/>
      <c r="AT43" s="118"/>
      <c r="AU43" s="118"/>
      <c r="AV43" s="118"/>
      <c r="AW43" s="118"/>
      <c r="AX43" s="118"/>
      <c r="AY43" s="118"/>
      <c r="AZ43" s="118"/>
      <c r="BA43" s="118"/>
      <c r="BB43" s="118"/>
      <c r="BC43" s="118"/>
      <c r="BD43" s="118"/>
      <c r="BE43" s="118"/>
      <c r="BF43" s="118"/>
      <c r="BG43" s="118"/>
      <c r="BH43" s="118"/>
      <c r="BI43" s="118"/>
      <c r="BJ43" s="118"/>
      <c r="BK43" s="118"/>
      <c r="BL43" s="118"/>
      <c r="BM43" s="118"/>
      <c r="BN43" s="118"/>
      <c r="BO43" s="118"/>
      <c r="BP43" s="118"/>
      <c r="BQ43" s="118"/>
      <c r="BR43" s="118"/>
      <c r="BS43" s="118"/>
      <c r="BT43" s="118"/>
      <c r="BU43" s="118"/>
      <c r="BV43" s="118"/>
    </row>
    <row r="44" spans="2:74" x14ac:dyDescent="0.25">
      <c r="AA44" s="112"/>
      <c r="AB44" s="112"/>
      <c r="AC44" s="112"/>
      <c r="AD44" s="112"/>
      <c r="AE44" s="103"/>
      <c r="AF44" s="101"/>
      <c r="AG44" s="110"/>
      <c r="AH44" s="101"/>
      <c r="AI44" s="113"/>
      <c r="AJ44" s="113"/>
      <c r="AK44" s="113"/>
      <c r="AL44" s="114"/>
      <c r="AM44" s="110"/>
      <c r="AR44" s="118"/>
      <c r="AS44" s="118"/>
      <c r="AT44" s="118"/>
      <c r="AU44" s="118"/>
      <c r="AV44" s="118"/>
      <c r="AW44" s="118"/>
      <c r="AX44" s="118"/>
      <c r="AY44" s="118"/>
      <c r="AZ44" s="118"/>
      <c r="BA44" s="118"/>
      <c r="BB44" s="118"/>
      <c r="BC44" s="118"/>
      <c r="BD44" s="118"/>
      <c r="BE44" s="118"/>
      <c r="BF44" s="118"/>
      <c r="BG44" s="118"/>
      <c r="BH44" s="118"/>
      <c r="BI44" s="118"/>
      <c r="BJ44" s="118"/>
      <c r="BK44" s="118"/>
      <c r="BL44" s="118"/>
      <c r="BM44" s="118"/>
      <c r="BN44" s="118"/>
      <c r="BO44" s="118"/>
      <c r="BP44" s="118"/>
      <c r="BQ44" s="118"/>
      <c r="BR44" s="118"/>
      <c r="BS44" s="118"/>
      <c r="BT44" s="118"/>
      <c r="BU44" s="118"/>
      <c r="BV44" s="118"/>
    </row>
    <row r="45" spans="2:74" x14ac:dyDescent="0.25">
      <c r="AA45" s="112"/>
      <c r="AB45" s="112"/>
      <c r="AC45" s="112"/>
      <c r="AD45" s="112"/>
      <c r="AE45" s="103"/>
      <c r="AF45" s="101"/>
      <c r="AG45" s="110"/>
      <c r="AH45" s="101"/>
      <c r="AI45" s="113"/>
      <c r="AJ45" s="113"/>
      <c r="AK45" s="113"/>
      <c r="AL45" s="114"/>
      <c r="AM45" s="110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  <c r="BF45" s="118"/>
      <c r="BG45" s="118"/>
      <c r="BH45" s="118"/>
      <c r="BI45" s="118"/>
      <c r="BJ45" s="118"/>
      <c r="BK45" s="118"/>
      <c r="BL45" s="118"/>
      <c r="BM45" s="118"/>
      <c r="BN45" s="118"/>
      <c r="BO45" s="118"/>
      <c r="BP45" s="118"/>
      <c r="BQ45" s="118"/>
      <c r="BR45" s="118"/>
      <c r="BS45" s="118"/>
      <c r="BT45" s="118"/>
      <c r="BU45" s="118"/>
      <c r="BV45" s="118"/>
    </row>
    <row r="46" spans="2:74" x14ac:dyDescent="0.25">
      <c r="AA46" s="112"/>
      <c r="AB46" s="112"/>
      <c r="AC46" s="112"/>
      <c r="AD46" s="112"/>
      <c r="AE46" s="103"/>
      <c r="AF46" s="101"/>
      <c r="AG46" s="110"/>
      <c r="AH46" s="101"/>
      <c r="AI46" s="113"/>
      <c r="AJ46" s="113"/>
      <c r="AK46" s="113"/>
      <c r="AL46" s="114"/>
      <c r="AM46" s="110"/>
      <c r="AR46" s="118"/>
      <c r="AS46" s="118"/>
      <c r="AT46" s="118"/>
      <c r="AU46" s="118"/>
      <c r="AV46" s="118"/>
      <c r="AW46" s="118"/>
      <c r="AX46" s="118"/>
      <c r="AY46" s="118"/>
      <c r="AZ46" s="118"/>
      <c r="BA46" s="118"/>
      <c r="BB46" s="118"/>
      <c r="BC46" s="118"/>
      <c r="BD46" s="118"/>
      <c r="BE46" s="118"/>
      <c r="BF46" s="118"/>
      <c r="BG46" s="118"/>
      <c r="BH46" s="118"/>
      <c r="BI46" s="118"/>
      <c r="BJ46" s="118"/>
      <c r="BK46" s="118"/>
      <c r="BL46" s="118"/>
      <c r="BM46" s="118"/>
      <c r="BN46" s="118"/>
      <c r="BO46" s="118"/>
      <c r="BP46" s="118"/>
      <c r="BQ46" s="118"/>
      <c r="BR46" s="118"/>
      <c r="BS46" s="118"/>
      <c r="BT46" s="118"/>
      <c r="BU46" s="118"/>
      <c r="BV46" s="118"/>
    </row>
    <row r="47" spans="2:74" x14ac:dyDescent="0.25">
      <c r="AA47" s="112"/>
      <c r="AB47" s="112"/>
      <c r="AC47" s="112"/>
      <c r="AD47" s="112"/>
      <c r="AE47" s="103"/>
      <c r="AF47" s="101"/>
      <c r="AG47" s="110"/>
      <c r="AH47" s="101"/>
      <c r="AI47" s="113"/>
      <c r="AJ47" s="113"/>
      <c r="AK47" s="113"/>
      <c r="AL47" s="114"/>
      <c r="AM47" s="110"/>
      <c r="AR47" s="118"/>
      <c r="AS47" s="118"/>
      <c r="AT47" s="118"/>
      <c r="AU47" s="118"/>
      <c r="AV47" s="118"/>
      <c r="AW47" s="118"/>
      <c r="AX47" s="118"/>
      <c r="AY47" s="118"/>
      <c r="AZ47" s="118"/>
      <c r="BA47" s="118"/>
      <c r="BB47" s="118"/>
      <c r="BC47" s="118"/>
      <c r="BD47" s="118"/>
      <c r="BE47" s="118"/>
      <c r="BF47" s="118"/>
      <c r="BG47" s="118"/>
      <c r="BH47" s="118"/>
      <c r="BI47" s="118"/>
      <c r="BJ47" s="118"/>
      <c r="BK47" s="118"/>
      <c r="BL47" s="118"/>
      <c r="BM47" s="118"/>
      <c r="BN47" s="118"/>
      <c r="BO47" s="118"/>
      <c r="BP47" s="118"/>
      <c r="BQ47" s="118"/>
      <c r="BR47" s="118"/>
      <c r="BS47" s="118"/>
      <c r="BT47" s="118"/>
      <c r="BU47" s="118"/>
      <c r="BV47" s="118"/>
    </row>
    <row r="48" spans="2:74" x14ac:dyDescent="0.25">
      <c r="AA48" s="112"/>
      <c r="AB48" s="112"/>
      <c r="AC48" s="112"/>
      <c r="AD48" s="112"/>
      <c r="AE48" s="103"/>
      <c r="AF48" s="101"/>
      <c r="AG48" s="110"/>
      <c r="AH48" s="101"/>
      <c r="AI48" s="113"/>
      <c r="AJ48" s="113"/>
      <c r="AK48" s="113"/>
      <c r="AL48" s="114"/>
      <c r="AM48" s="110"/>
      <c r="AR48" s="118"/>
      <c r="AS48" s="118"/>
      <c r="AT48" s="118"/>
      <c r="AU48" s="118"/>
      <c r="AV48" s="118"/>
      <c r="AW48" s="118"/>
      <c r="AX48" s="118"/>
      <c r="AY48" s="118"/>
      <c r="AZ48" s="118"/>
      <c r="BA48" s="118"/>
      <c r="BB48" s="118"/>
      <c r="BC48" s="118"/>
      <c r="BD48" s="118"/>
      <c r="BE48" s="118"/>
      <c r="BF48" s="118"/>
      <c r="BG48" s="118"/>
      <c r="BH48" s="118"/>
      <c r="BI48" s="118"/>
      <c r="BJ48" s="118"/>
      <c r="BK48" s="118"/>
      <c r="BL48" s="118"/>
      <c r="BM48" s="118"/>
      <c r="BN48" s="118"/>
      <c r="BO48" s="118"/>
      <c r="BP48" s="118"/>
      <c r="BQ48" s="118"/>
      <c r="BR48" s="118"/>
      <c r="BS48" s="118"/>
      <c r="BT48" s="118"/>
      <c r="BU48" s="118"/>
      <c r="BV48" s="118"/>
    </row>
    <row r="49" spans="27:74" x14ac:dyDescent="0.25">
      <c r="AA49" s="112"/>
      <c r="AB49" s="112"/>
      <c r="AC49" s="112"/>
      <c r="AD49" s="112"/>
      <c r="AE49" s="103"/>
      <c r="AF49" s="101"/>
      <c r="AG49" s="110"/>
      <c r="AH49" s="101"/>
      <c r="AI49" s="113"/>
      <c r="AJ49" s="113"/>
      <c r="AK49" s="113"/>
      <c r="AL49" s="114"/>
      <c r="AM49" s="110"/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  <c r="BB49" s="118"/>
      <c r="BC49" s="118"/>
      <c r="BD49" s="118"/>
      <c r="BE49" s="118"/>
      <c r="BF49" s="118"/>
      <c r="BG49" s="118"/>
      <c r="BH49" s="118"/>
      <c r="BI49" s="118"/>
      <c r="BJ49" s="118"/>
      <c r="BK49" s="118"/>
      <c r="BL49" s="118"/>
      <c r="BM49" s="118"/>
      <c r="BN49" s="118"/>
      <c r="BO49" s="118"/>
      <c r="BP49" s="118"/>
      <c r="BQ49" s="118"/>
      <c r="BR49" s="118"/>
      <c r="BS49" s="118"/>
      <c r="BT49" s="118"/>
      <c r="BU49" s="118"/>
      <c r="BV49" s="118"/>
    </row>
    <row r="50" spans="27:74" x14ac:dyDescent="0.25">
      <c r="AA50" s="112"/>
      <c r="AB50" s="112"/>
      <c r="AC50" s="112"/>
      <c r="AD50" s="112"/>
      <c r="AE50" s="103"/>
      <c r="AF50" s="101"/>
      <c r="AG50" s="110"/>
      <c r="AH50" s="101"/>
      <c r="AI50" s="113"/>
      <c r="AJ50" s="113"/>
      <c r="AK50" s="113"/>
      <c r="AL50" s="114"/>
      <c r="AM50" s="110"/>
      <c r="AR50" s="118"/>
      <c r="AS50" s="118"/>
      <c r="AT50" s="118"/>
      <c r="AU50" s="118"/>
      <c r="AV50" s="118"/>
      <c r="AW50" s="118"/>
      <c r="AX50" s="118"/>
      <c r="AY50" s="118"/>
      <c r="AZ50" s="118"/>
      <c r="BA50" s="118"/>
      <c r="BB50" s="118"/>
      <c r="BC50" s="118"/>
      <c r="BD50" s="118"/>
      <c r="BE50" s="118"/>
      <c r="BF50" s="118"/>
      <c r="BG50" s="118"/>
      <c r="BH50" s="118"/>
      <c r="BI50" s="118"/>
      <c r="BJ50" s="118"/>
      <c r="BK50" s="118"/>
      <c r="BL50" s="118"/>
      <c r="BM50" s="118"/>
      <c r="BN50" s="118"/>
      <c r="BO50" s="118"/>
      <c r="BP50" s="118"/>
      <c r="BQ50" s="118"/>
      <c r="BR50" s="118"/>
      <c r="BS50" s="118"/>
      <c r="BT50" s="118"/>
      <c r="BU50" s="118"/>
      <c r="BV50" s="118"/>
    </row>
    <row r="51" spans="27:74" x14ac:dyDescent="0.25">
      <c r="AA51" s="112"/>
      <c r="AB51" s="112"/>
      <c r="AC51" s="112"/>
      <c r="AD51" s="112"/>
      <c r="AE51" s="103"/>
      <c r="AF51" s="101"/>
      <c r="AG51" s="110"/>
      <c r="AH51" s="101"/>
      <c r="AI51" s="113"/>
      <c r="AJ51" s="113"/>
      <c r="AK51" s="113"/>
      <c r="AL51" s="114"/>
      <c r="AM51" s="110"/>
      <c r="AR51" s="118"/>
      <c r="AS51" s="118"/>
      <c r="AT51" s="118"/>
      <c r="AU51" s="118"/>
      <c r="AV51" s="118"/>
      <c r="AW51" s="118"/>
      <c r="AX51" s="118"/>
      <c r="AY51" s="118"/>
      <c r="AZ51" s="118"/>
      <c r="BA51" s="118"/>
      <c r="BB51" s="118"/>
      <c r="BC51" s="118"/>
      <c r="BD51" s="118"/>
      <c r="BE51" s="118"/>
      <c r="BF51" s="118"/>
      <c r="BG51" s="118"/>
      <c r="BH51" s="118"/>
      <c r="BI51" s="118"/>
      <c r="BJ51" s="118"/>
      <c r="BK51" s="118"/>
      <c r="BL51" s="118"/>
      <c r="BM51" s="118"/>
      <c r="BN51" s="118"/>
      <c r="BO51" s="118"/>
      <c r="BP51" s="118"/>
      <c r="BQ51" s="118"/>
      <c r="BR51" s="118"/>
      <c r="BS51" s="118"/>
      <c r="BT51" s="118"/>
      <c r="BU51" s="118"/>
      <c r="BV51" s="118"/>
    </row>
    <row r="52" spans="27:74" x14ac:dyDescent="0.25">
      <c r="AA52" s="112"/>
      <c r="AB52" s="112"/>
      <c r="AC52" s="112"/>
      <c r="AD52" s="112"/>
      <c r="AE52" s="103"/>
      <c r="AF52" s="101"/>
      <c r="AG52" s="110"/>
      <c r="AH52" s="101"/>
      <c r="AI52" s="113"/>
      <c r="AJ52" s="113"/>
      <c r="AK52" s="113"/>
      <c r="AL52" s="114"/>
      <c r="AM52" s="110"/>
      <c r="AR52" s="118"/>
      <c r="AS52" s="118"/>
      <c r="AT52" s="118"/>
      <c r="AU52" s="118"/>
      <c r="AV52" s="118"/>
      <c r="AW52" s="118"/>
      <c r="AX52" s="118"/>
      <c r="AY52" s="118"/>
      <c r="AZ52" s="118"/>
      <c r="BA52" s="118"/>
      <c r="BB52" s="118"/>
      <c r="BC52" s="118"/>
      <c r="BD52" s="118"/>
      <c r="BE52" s="118"/>
      <c r="BF52" s="118"/>
      <c r="BG52" s="118"/>
      <c r="BH52" s="118"/>
      <c r="BI52" s="118"/>
      <c r="BJ52" s="118"/>
      <c r="BK52" s="118"/>
      <c r="BL52" s="118"/>
      <c r="BM52" s="118"/>
      <c r="BN52" s="118"/>
      <c r="BO52" s="118"/>
      <c r="BP52" s="118"/>
      <c r="BQ52" s="118"/>
      <c r="BR52" s="118"/>
      <c r="BS52" s="118"/>
      <c r="BT52" s="118"/>
      <c r="BU52" s="118"/>
      <c r="BV52" s="118"/>
    </row>
    <row r="53" spans="27:74" x14ac:dyDescent="0.25">
      <c r="AA53" s="112"/>
      <c r="AB53" s="112"/>
      <c r="AC53" s="112"/>
      <c r="AD53" s="112"/>
      <c r="AE53" s="103"/>
      <c r="AF53" s="101"/>
      <c r="AG53" s="110"/>
      <c r="AH53" s="101"/>
      <c r="AI53" s="113"/>
      <c r="AJ53" s="113"/>
      <c r="AK53" s="113"/>
      <c r="AL53" s="114"/>
      <c r="AM53" s="110"/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  <c r="BB53" s="118"/>
      <c r="BC53" s="118"/>
      <c r="BD53" s="118"/>
      <c r="BE53" s="118"/>
      <c r="BF53" s="118"/>
      <c r="BG53" s="118"/>
      <c r="BH53" s="118"/>
      <c r="BI53" s="118"/>
      <c r="BJ53" s="118"/>
      <c r="BK53" s="118"/>
      <c r="BL53" s="118"/>
      <c r="BM53" s="118"/>
      <c r="BN53" s="118"/>
      <c r="BO53" s="118"/>
      <c r="BP53" s="118"/>
      <c r="BQ53" s="118"/>
      <c r="BR53" s="118"/>
      <c r="BS53" s="118"/>
      <c r="BT53" s="118"/>
      <c r="BU53" s="118"/>
      <c r="BV53" s="118"/>
    </row>
    <row r="54" spans="27:74" x14ac:dyDescent="0.25">
      <c r="AA54" s="112"/>
      <c r="AB54" s="112"/>
      <c r="AC54" s="112"/>
      <c r="AD54" s="112"/>
      <c r="AE54" s="103"/>
      <c r="AF54" s="101"/>
      <c r="AG54" s="110"/>
      <c r="AH54" s="101"/>
      <c r="AI54" s="113"/>
      <c r="AJ54" s="113"/>
      <c r="AK54" s="113"/>
      <c r="AL54" s="114"/>
      <c r="AM54" s="110"/>
      <c r="AR54" s="118"/>
      <c r="AS54" s="118"/>
      <c r="AT54" s="118"/>
      <c r="AU54" s="118"/>
      <c r="AV54" s="118"/>
      <c r="AW54" s="118"/>
      <c r="AX54" s="118"/>
      <c r="AY54" s="118"/>
      <c r="AZ54" s="118"/>
      <c r="BA54" s="118"/>
      <c r="BB54" s="118"/>
      <c r="BC54" s="118"/>
      <c r="BD54" s="118"/>
      <c r="BE54" s="118"/>
      <c r="BF54" s="118"/>
      <c r="BG54" s="118"/>
      <c r="BH54" s="118"/>
      <c r="BI54" s="118"/>
      <c r="BJ54" s="118"/>
      <c r="BK54" s="118"/>
      <c r="BL54" s="118"/>
      <c r="BM54" s="118"/>
      <c r="BN54" s="118"/>
      <c r="BO54" s="118"/>
      <c r="BP54" s="118"/>
      <c r="BQ54" s="118"/>
      <c r="BR54" s="118"/>
      <c r="BS54" s="118"/>
      <c r="BT54" s="118"/>
      <c r="BU54" s="118"/>
      <c r="BV54" s="118"/>
    </row>
    <row r="55" spans="27:74" x14ac:dyDescent="0.25">
      <c r="AA55" s="112"/>
      <c r="AB55" s="112"/>
      <c r="AC55" s="112"/>
      <c r="AD55" s="112"/>
      <c r="AE55" s="102"/>
    </row>
    <row r="56" spans="27:74" x14ac:dyDescent="0.25">
      <c r="AA56" s="112"/>
      <c r="AB56" s="112"/>
      <c r="AC56" s="112"/>
      <c r="AD56" s="112"/>
      <c r="AE56" s="102"/>
    </row>
    <row r="57" spans="27:74" x14ac:dyDescent="0.25">
      <c r="AA57" s="112"/>
      <c r="AB57" s="112"/>
      <c r="AC57" s="112"/>
      <c r="AD57" s="112"/>
      <c r="AE57" s="102"/>
    </row>
    <row r="58" spans="27:74" x14ac:dyDescent="0.25">
      <c r="AA58" s="112"/>
      <c r="AB58" s="112"/>
      <c r="AC58" s="112"/>
      <c r="AD58" s="112"/>
      <c r="AE58" s="102"/>
    </row>
    <row r="59" spans="27:74" x14ac:dyDescent="0.25">
      <c r="AA59" s="112"/>
      <c r="AB59" s="112"/>
      <c r="AC59" s="112"/>
      <c r="AD59" s="112"/>
      <c r="AE59" s="102"/>
    </row>
    <row r="60" spans="27:74" x14ac:dyDescent="0.25">
      <c r="AA60" s="112"/>
      <c r="AB60" s="112"/>
      <c r="AC60" s="112"/>
      <c r="AD60" s="112"/>
      <c r="AE60" s="102"/>
    </row>
    <row r="61" spans="27:74" x14ac:dyDescent="0.25">
      <c r="AA61" s="112"/>
      <c r="AB61" s="112"/>
      <c r="AC61" s="112"/>
      <c r="AD61" s="112"/>
      <c r="AE61" s="102"/>
    </row>
    <row r="62" spans="27:74" x14ac:dyDescent="0.25">
      <c r="AA62" s="112"/>
      <c r="AB62" s="112"/>
      <c r="AC62" s="112"/>
      <c r="AD62" s="112"/>
      <c r="AE62" s="102"/>
    </row>
    <row r="63" spans="27:74" x14ac:dyDescent="0.25">
      <c r="AA63" s="112"/>
      <c r="AB63" s="112"/>
      <c r="AC63" s="112"/>
      <c r="AD63" s="112"/>
      <c r="AE63" s="102"/>
    </row>
    <row r="64" spans="27:74" x14ac:dyDescent="0.25">
      <c r="AA64" s="112"/>
      <c r="AB64" s="112"/>
      <c r="AC64" s="112"/>
      <c r="AD64" s="112"/>
      <c r="AE64" s="102"/>
    </row>
    <row r="65" spans="27:31" x14ac:dyDescent="0.25">
      <c r="AA65" s="112"/>
      <c r="AB65" s="112"/>
      <c r="AC65" s="112"/>
      <c r="AD65" s="112"/>
      <c r="AE65" s="102"/>
    </row>
    <row r="66" spans="27:31" x14ac:dyDescent="0.25">
      <c r="AA66" s="112"/>
      <c r="AB66" s="112"/>
      <c r="AC66" s="112"/>
      <c r="AD66" s="112"/>
      <c r="AE66" s="102"/>
    </row>
    <row r="67" spans="27:31" x14ac:dyDescent="0.25">
      <c r="AA67" s="112"/>
      <c r="AB67" s="112"/>
      <c r="AC67" s="112"/>
      <c r="AD67" s="112"/>
      <c r="AE67" s="102"/>
    </row>
    <row r="68" spans="27:31" x14ac:dyDescent="0.25">
      <c r="AA68" s="112"/>
      <c r="AB68" s="112"/>
      <c r="AC68" s="112"/>
      <c r="AD68" s="112"/>
      <c r="AE68" s="102"/>
    </row>
    <row r="69" spans="27:31" x14ac:dyDescent="0.25">
      <c r="AA69" s="112"/>
      <c r="AB69" s="112"/>
      <c r="AC69" s="112"/>
      <c r="AD69" s="112"/>
      <c r="AE69" s="102"/>
    </row>
    <row r="70" spans="27:31" x14ac:dyDescent="0.25">
      <c r="AA70" s="112"/>
      <c r="AB70" s="112"/>
      <c r="AC70" s="112"/>
      <c r="AD70" s="112"/>
      <c r="AE70" s="102"/>
    </row>
    <row r="71" spans="27:31" x14ac:dyDescent="0.25">
      <c r="AA71" s="112"/>
      <c r="AB71" s="112"/>
      <c r="AC71" s="112"/>
      <c r="AD71" s="112"/>
      <c r="AE71" s="102"/>
    </row>
    <row r="72" spans="27:31" x14ac:dyDescent="0.25">
      <c r="AA72" s="112"/>
      <c r="AB72" s="112"/>
      <c r="AC72" s="112"/>
      <c r="AD72" s="112"/>
      <c r="AE72" s="102"/>
    </row>
    <row r="73" spans="27:31" x14ac:dyDescent="0.25">
      <c r="AA73" s="112"/>
      <c r="AB73" s="112"/>
      <c r="AC73" s="112"/>
      <c r="AD73" s="112"/>
      <c r="AE73" s="102"/>
    </row>
    <row r="74" spans="27:31" x14ac:dyDescent="0.25">
      <c r="AA74" s="112"/>
      <c r="AB74" s="112"/>
      <c r="AC74" s="112"/>
      <c r="AD74" s="112"/>
      <c r="AE74" s="102"/>
    </row>
    <row r="75" spans="27:31" x14ac:dyDescent="0.25">
      <c r="AA75" s="112"/>
      <c r="AB75" s="112"/>
      <c r="AC75" s="112"/>
      <c r="AD75" s="112"/>
      <c r="AE75" s="102"/>
    </row>
    <row r="76" spans="27:31" x14ac:dyDescent="0.25">
      <c r="AA76" s="112"/>
      <c r="AB76" s="112"/>
      <c r="AC76" s="112"/>
      <c r="AD76" s="112"/>
      <c r="AE76" s="102"/>
    </row>
    <row r="77" spans="27:31" x14ac:dyDescent="0.25">
      <c r="AA77" s="112"/>
      <c r="AB77" s="112"/>
      <c r="AC77" s="112"/>
      <c r="AD77" s="112"/>
      <c r="AE77" s="102"/>
    </row>
    <row r="78" spans="27:31" x14ac:dyDescent="0.25">
      <c r="AA78" s="112"/>
      <c r="AB78" s="112"/>
      <c r="AC78" s="112"/>
      <c r="AD78" s="112"/>
      <c r="AE78" s="102"/>
    </row>
    <row r="79" spans="27:31" x14ac:dyDescent="0.25">
      <c r="AA79" s="112"/>
      <c r="AB79" s="112"/>
      <c r="AC79" s="112"/>
      <c r="AD79" s="112"/>
      <c r="AE79" s="102"/>
    </row>
    <row r="80" spans="27:31" x14ac:dyDescent="0.25">
      <c r="AA80" s="112"/>
      <c r="AB80" s="112"/>
      <c r="AC80" s="112"/>
      <c r="AD80" s="112"/>
      <c r="AE80" s="102"/>
    </row>
    <row r="81" spans="27:31" x14ac:dyDescent="0.25">
      <c r="AA81" s="112"/>
      <c r="AB81" s="112"/>
      <c r="AC81" s="112"/>
      <c r="AD81" s="112"/>
      <c r="AE81" s="102"/>
    </row>
    <row r="82" spans="27:31" x14ac:dyDescent="0.25">
      <c r="AA82" s="112"/>
      <c r="AB82" s="112"/>
      <c r="AC82" s="112"/>
      <c r="AD82" s="112"/>
      <c r="AE82" s="102"/>
    </row>
    <row r="83" spans="27:31" x14ac:dyDescent="0.25">
      <c r="AA83" s="112"/>
      <c r="AB83" s="112"/>
      <c r="AC83" s="112"/>
      <c r="AD83" s="112"/>
      <c r="AE83" s="102"/>
    </row>
    <row r="84" spans="27:31" x14ac:dyDescent="0.25">
      <c r="AA84" s="112"/>
      <c r="AB84" s="112"/>
      <c r="AC84" s="112"/>
      <c r="AD84" s="112"/>
      <c r="AE84" s="102"/>
    </row>
    <row r="85" spans="27:31" x14ac:dyDescent="0.25">
      <c r="AA85" s="112"/>
      <c r="AB85" s="112"/>
      <c r="AC85" s="112"/>
      <c r="AD85" s="112"/>
      <c r="AE85" s="102"/>
    </row>
    <row r="86" spans="27:31" x14ac:dyDescent="0.25">
      <c r="AA86" s="112"/>
      <c r="AB86" s="112"/>
      <c r="AC86" s="112"/>
      <c r="AD86" s="112"/>
      <c r="AE86" s="102"/>
    </row>
    <row r="87" spans="27:31" x14ac:dyDescent="0.25">
      <c r="AA87" s="112"/>
      <c r="AB87" s="112"/>
      <c r="AC87" s="112"/>
      <c r="AD87" s="112"/>
      <c r="AE87" s="102"/>
    </row>
    <row r="88" spans="27:31" x14ac:dyDescent="0.25">
      <c r="AA88" s="112"/>
      <c r="AB88" s="112"/>
      <c r="AC88" s="112"/>
      <c r="AD88" s="112"/>
      <c r="AE88" s="102"/>
    </row>
    <row r="89" spans="27:31" x14ac:dyDescent="0.25">
      <c r="AA89" s="112"/>
      <c r="AB89" s="112"/>
      <c r="AC89" s="112"/>
      <c r="AD89" s="112"/>
      <c r="AE89" s="102"/>
    </row>
    <row r="90" spans="27:31" x14ac:dyDescent="0.25">
      <c r="AA90" s="112"/>
      <c r="AB90" s="112"/>
      <c r="AC90" s="112"/>
      <c r="AD90" s="112"/>
      <c r="AE90" s="102"/>
    </row>
    <row r="91" spans="27:31" x14ac:dyDescent="0.25">
      <c r="AA91" s="112"/>
      <c r="AB91" s="112"/>
      <c r="AC91" s="112"/>
      <c r="AD91" s="112"/>
      <c r="AE91" s="102"/>
    </row>
    <row r="92" spans="27:31" x14ac:dyDescent="0.25">
      <c r="AA92" s="112"/>
      <c r="AB92" s="112"/>
      <c r="AC92" s="112"/>
      <c r="AD92" s="112"/>
      <c r="AE92" s="102"/>
    </row>
    <row r="93" spans="27:31" x14ac:dyDescent="0.25">
      <c r="AA93" s="112"/>
      <c r="AB93" s="112"/>
      <c r="AC93" s="112"/>
      <c r="AD93" s="112"/>
      <c r="AE93" s="102"/>
    </row>
    <row r="94" spans="27:31" x14ac:dyDescent="0.25">
      <c r="AA94" s="112"/>
      <c r="AB94" s="112"/>
      <c r="AC94" s="112"/>
      <c r="AD94" s="112"/>
      <c r="AE94" s="102"/>
    </row>
    <row r="95" spans="27:31" x14ac:dyDescent="0.25">
      <c r="AA95" s="112"/>
      <c r="AB95" s="112"/>
      <c r="AC95" s="112"/>
      <c r="AD95" s="112"/>
      <c r="AE95" s="102"/>
    </row>
    <row r="96" spans="27:31" x14ac:dyDescent="0.25">
      <c r="AA96" s="112"/>
      <c r="AB96" s="112"/>
      <c r="AC96" s="112"/>
      <c r="AD96" s="112"/>
      <c r="AE96" s="102"/>
    </row>
    <row r="97" spans="27:31" x14ac:dyDescent="0.25">
      <c r="AA97" s="112"/>
      <c r="AB97" s="112"/>
      <c r="AC97" s="112"/>
      <c r="AD97" s="112"/>
      <c r="AE97" s="102"/>
    </row>
    <row r="98" spans="27:31" x14ac:dyDescent="0.25">
      <c r="AA98" s="112"/>
      <c r="AB98" s="112"/>
      <c r="AC98" s="112"/>
      <c r="AD98" s="112"/>
      <c r="AE98" s="102"/>
    </row>
    <row r="99" spans="27:31" x14ac:dyDescent="0.25">
      <c r="AA99" s="112"/>
      <c r="AB99" s="112"/>
      <c r="AC99" s="112"/>
      <c r="AD99" s="112"/>
      <c r="AE99" s="102"/>
    </row>
    <row r="100" spans="27:31" x14ac:dyDescent="0.25">
      <c r="AA100" s="112"/>
      <c r="AB100" s="112"/>
      <c r="AC100" s="112"/>
      <c r="AD100" s="112"/>
      <c r="AE100" s="102"/>
    </row>
    <row r="101" spans="27:31" x14ac:dyDescent="0.25">
      <c r="AA101" s="112"/>
      <c r="AB101" s="112"/>
      <c r="AC101" s="112"/>
      <c r="AD101" s="112"/>
      <c r="AE101" s="102"/>
    </row>
    <row r="102" spans="27:31" x14ac:dyDescent="0.25">
      <c r="AA102" s="112"/>
      <c r="AB102" s="112"/>
      <c r="AC102" s="112"/>
      <c r="AD102" s="112"/>
      <c r="AE102" s="102"/>
    </row>
    <row r="103" spans="27:31" x14ac:dyDescent="0.25">
      <c r="AA103" s="112"/>
      <c r="AB103" s="112"/>
      <c r="AC103" s="112"/>
      <c r="AD103" s="112"/>
      <c r="AE103" s="102"/>
    </row>
    <row r="104" spans="27:31" x14ac:dyDescent="0.25">
      <c r="AA104" s="112"/>
      <c r="AB104" s="112"/>
      <c r="AC104" s="112"/>
      <c r="AD104" s="112"/>
      <c r="AE104" s="102"/>
    </row>
    <row r="105" spans="27:31" x14ac:dyDescent="0.25">
      <c r="AA105" s="112"/>
      <c r="AB105" s="112"/>
      <c r="AC105" s="112"/>
      <c r="AD105" s="112"/>
      <c r="AE105" s="102"/>
    </row>
    <row r="106" spans="27:31" x14ac:dyDescent="0.25">
      <c r="AA106" s="112"/>
      <c r="AB106" s="112"/>
      <c r="AC106" s="112"/>
      <c r="AD106" s="112"/>
      <c r="AE106" s="102"/>
    </row>
    <row r="107" spans="27:31" x14ac:dyDescent="0.25">
      <c r="AA107" s="112"/>
      <c r="AB107" s="112"/>
      <c r="AC107" s="112"/>
      <c r="AD107" s="112"/>
      <c r="AE107" s="102"/>
    </row>
    <row r="108" spans="27:31" x14ac:dyDescent="0.25">
      <c r="AA108" s="112"/>
      <c r="AB108" s="112"/>
      <c r="AC108" s="112"/>
      <c r="AD108" s="112"/>
      <c r="AE108" s="102"/>
    </row>
    <row r="109" spans="27:31" x14ac:dyDescent="0.25">
      <c r="AA109" s="112"/>
      <c r="AB109" s="112"/>
      <c r="AC109" s="112"/>
      <c r="AD109" s="112"/>
      <c r="AE109" s="102"/>
    </row>
    <row r="110" spans="27:31" x14ac:dyDescent="0.25">
      <c r="AA110" s="112"/>
      <c r="AB110" s="112"/>
      <c r="AC110" s="112"/>
      <c r="AD110" s="112"/>
      <c r="AE110" s="102"/>
    </row>
    <row r="111" spans="27:31" x14ac:dyDescent="0.25">
      <c r="AA111" s="112"/>
      <c r="AB111" s="112"/>
      <c r="AC111" s="112"/>
      <c r="AD111" s="112"/>
      <c r="AE111" s="102"/>
    </row>
    <row r="112" spans="27:31" x14ac:dyDescent="0.25">
      <c r="AA112" s="112"/>
      <c r="AB112" s="112"/>
      <c r="AC112" s="112"/>
      <c r="AD112" s="112"/>
      <c r="AE112" s="102"/>
    </row>
    <row r="113" spans="27:31" x14ac:dyDescent="0.25">
      <c r="AA113" s="112"/>
      <c r="AB113" s="112"/>
      <c r="AC113" s="112"/>
      <c r="AD113" s="112"/>
      <c r="AE113" s="102"/>
    </row>
    <row r="114" spans="27:31" x14ac:dyDescent="0.25">
      <c r="AA114" s="112"/>
      <c r="AB114" s="112"/>
      <c r="AC114" s="112"/>
      <c r="AD114" s="112"/>
      <c r="AE114" s="102"/>
    </row>
    <row r="115" spans="27:31" x14ac:dyDescent="0.25">
      <c r="AA115" s="112"/>
      <c r="AB115" s="112"/>
      <c r="AC115" s="112"/>
      <c r="AD115" s="112"/>
      <c r="AE115" s="102"/>
    </row>
    <row r="116" spans="27:31" x14ac:dyDescent="0.25">
      <c r="AA116" s="112"/>
      <c r="AB116" s="112"/>
      <c r="AC116" s="112"/>
      <c r="AD116" s="112"/>
      <c r="AE116" s="102"/>
    </row>
    <row r="117" spans="27:31" x14ac:dyDescent="0.25">
      <c r="AA117" s="112"/>
      <c r="AB117" s="112"/>
      <c r="AC117" s="112"/>
      <c r="AD117" s="112"/>
      <c r="AE117" s="102"/>
    </row>
    <row r="118" spans="27:31" x14ac:dyDescent="0.25">
      <c r="AA118" s="112"/>
      <c r="AB118" s="112"/>
      <c r="AC118" s="112"/>
      <c r="AD118" s="112"/>
      <c r="AE118" s="102"/>
    </row>
    <row r="119" spans="27:31" x14ac:dyDescent="0.25">
      <c r="AA119" s="112"/>
      <c r="AB119" s="112"/>
      <c r="AC119" s="112"/>
      <c r="AD119" s="112"/>
      <c r="AE119" s="102"/>
    </row>
    <row r="120" spans="27:31" x14ac:dyDescent="0.25">
      <c r="AA120" s="112"/>
      <c r="AB120" s="112"/>
      <c r="AC120" s="112"/>
      <c r="AD120" s="112"/>
      <c r="AE120" s="102"/>
    </row>
    <row r="121" spans="27:31" x14ac:dyDescent="0.25">
      <c r="AA121" s="112"/>
      <c r="AB121" s="112"/>
      <c r="AC121" s="112"/>
      <c r="AD121" s="112"/>
      <c r="AE121" s="102"/>
    </row>
    <row r="122" spans="27:31" x14ac:dyDescent="0.25">
      <c r="AA122" s="112"/>
      <c r="AB122" s="112"/>
      <c r="AC122" s="112"/>
      <c r="AD122" s="112"/>
      <c r="AE122" s="102"/>
    </row>
    <row r="123" spans="27:31" x14ac:dyDescent="0.25">
      <c r="AA123" s="112"/>
      <c r="AB123" s="112"/>
      <c r="AC123" s="112"/>
      <c r="AD123" s="112"/>
      <c r="AE123" s="102"/>
    </row>
    <row r="124" spans="27:31" x14ac:dyDescent="0.25">
      <c r="AA124" s="112"/>
      <c r="AB124" s="112"/>
      <c r="AC124" s="112"/>
      <c r="AD124" s="112"/>
      <c r="AE124" s="102"/>
    </row>
    <row r="125" spans="27:31" x14ac:dyDescent="0.25">
      <c r="AA125" s="112"/>
      <c r="AB125" s="112"/>
      <c r="AC125" s="112"/>
      <c r="AD125" s="112"/>
      <c r="AE125" s="102"/>
    </row>
    <row r="126" spans="27:31" x14ac:dyDescent="0.25">
      <c r="AA126" s="112"/>
      <c r="AB126" s="112"/>
      <c r="AC126" s="112"/>
      <c r="AD126" s="112"/>
      <c r="AE126" s="102"/>
    </row>
    <row r="127" spans="27:31" x14ac:dyDescent="0.25">
      <c r="AA127" s="112"/>
      <c r="AB127" s="112"/>
      <c r="AC127" s="112"/>
      <c r="AD127" s="112"/>
      <c r="AE127" s="102"/>
    </row>
    <row r="128" spans="27:31" x14ac:dyDescent="0.25">
      <c r="AA128" s="112"/>
      <c r="AB128" s="112"/>
      <c r="AC128" s="112"/>
      <c r="AD128" s="112"/>
      <c r="AE128" s="102"/>
    </row>
    <row r="129" spans="27:31" x14ac:dyDescent="0.25">
      <c r="AA129" s="112"/>
      <c r="AB129" s="112"/>
      <c r="AC129" s="112"/>
      <c r="AD129" s="112"/>
      <c r="AE129" s="102"/>
    </row>
    <row r="130" spans="27:31" x14ac:dyDescent="0.25">
      <c r="AA130" s="112"/>
      <c r="AB130" s="112"/>
      <c r="AC130" s="112"/>
      <c r="AD130" s="112"/>
      <c r="AE130" s="102"/>
    </row>
    <row r="131" spans="27:31" x14ac:dyDescent="0.25">
      <c r="AA131" s="112"/>
      <c r="AB131" s="112"/>
      <c r="AC131" s="112"/>
      <c r="AD131" s="112"/>
      <c r="AE131" s="102"/>
    </row>
    <row r="132" spans="27:31" x14ac:dyDescent="0.25">
      <c r="AA132" s="112"/>
      <c r="AB132" s="112"/>
      <c r="AC132" s="112"/>
      <c r="AD132" s="112"/>
      <c r="AE132" s="102"/>
    </row>
    <row r="133" spans="27:31" x14ac:dyDescent="0.25">
      <c r="AA133" s="112"/>
      <c r="AB133" s="112"/>
      <c r="AC133" s="112"/>
      <c r="AD133" s="112"/>
      <c r="AE133" s="102"/>
    </row>
    <row r="134" spans="27:31" x14ac:dyDescent="0.25">
      <c r="AA134" s="112"/>
      <c r="AB134" s="112"/>
      <c r="AC134" s="112"/>
      <c r="AD134" s="112"/>
      <c r="AE134" s="102"/>
    </row>
    <row r="135" spans="27:31" x14ac:dyDescent="0.25">
      <c r="AA135" s="112"/>
      <c r="AB135" s="112"/>
      <c r="AC135" s="112"/>
      <c r="AD135" s="112"/>
      <c r="AE135" s="102"/>
    </row>
    <row r="136" spans="27:31" x14ac:dyDescent="0.25">
      <c r="AA136" s="112"/>
      <c r="AB136" s="112"/>
      <c r="AC136" s="112"/>
      <c r="AD136" s="112"/>
      <c r="AE136" s="102"/>
    </row>
    <row r="137" spans="27:31" x14ac:dyDescent="0.25">
      <c r="AA137" s="112"/>
      <c r="AB137" s="112"/>
      <c r="AC137" s="112"/>
      <c r="AD137" s="112"/>
      <c r="AE137" s="102"/>
    </row>
    <row r="138" spans="27:31" x14ac:dyDescent="0.25">
      <c r="AA138" s="112"/>
      <c r="AB138" s="112"/>
      <c r="AC138" s="112"/>
      <c r="AD138" s="112"/>
      <c r="AE138" s="102"/>
    </row>
    <row r="139" spans="27:31" x14ac:dyDescent="0.25">
      <c r="AA139" s="112"/>
      <c r="AB139" s="112"/>
      <c r="AC139" s="112"/>
      <c r="AD139" s="112"/>
      <c r="AE139" s="102"/>
    </row>
    <row r="140" spans="27:31" x14ac:dyDescent="0.25">
      <c r="AA140" s="112"/>
      <c r="AB140" s="112"/>
      <c r="AC140" s="112"/>
      <c r="AD140" s="112"/>
      <c r="AE140" s="102"/>
    </row>
    <row r="141" spans="27:31" x14ac:dyDescent="0.25">
      <c r="AA141" s="112"/>
      <c r="AB141" s="112"/>
      <c r="AC141" s="112"/>
      <c r="AD141" s="112"/>
      <c r="AE141" s="102"/>
    </row>
    <row r="142" spans="27:31" x14ac:dyDescent="0.25">
      <c r="AA142" s="112"/>
      <c r="AB142" s="112"/>
      <c r="AC142" s="112"/>
      <c r="AD142" s="112"/>
      <c r="AE142" s="102"/>
    </row>
    <row r="143" spans="27:31" x14ac:dyDescent="0.25">
      <c r="AA143" s="112"/>
      <c r="AB143" s="112"/>
      <c r="AC143" s="112"/>
      <c r="AD143" s="112"/>
      <c r="AE143" s="102"/>
    </row>
    <row r="144" spans="27:31" x14ac:dyDescent="0.25">
      <c r="AA144" s="112"/>
      <c r="AB144" s="112"/>
      <c r="AC144" s="112"/>
      <c r="AD144" s="112"/>
      <c r="AE144" s="102"/>
    </row>
    <row r="145" spans="27:31" x14ac:dyDescent="0.25">
      <c r="AA145" s="112"/>
      <c r="AB145" s="112"/>
      <c r="AC145" s="112"/>
      <c r="AD145" s="112"/>
      <c r="AE145" s="102"/>
    </row>
    <row r="146" spans="27:31" x14ac:dyDescent="0.25">
      <c r="AA146" s="112"/>
      <c r="AB146" s="112"/>
      <c r="AC146" s="112"/>
      <c r="AD146" s="112"/>
      <c r="AE146" s="102"/>
    </row>
    <row r="147" spans="27:31" x14ac:dyDescent="0.25">
      <c r="AA147" s="112"/>
      <c r="AB147" s="112"/>
      <c r="AC147" s="112"/>
      <c r="AD147" s="112"/>
      <c r="AE147" s="102"/>
    </row>
    <row r="148" spans="27:31" x14ac:dyDescent="0.25">
      <c r="AA148" s="112"/>
      <c r="AB148" s="112"/>
      <c r="AC148" s="112"/>
      <c r="AD148" s="112"/>
      <c r="AE148" s="102"/>
    </row>
    <row r="149" spans="27:31" x14ac:dyDescent="0.25">
      <c r="AA149" s="112"/>
      <c r="AB149" s="112"/>
      <c r="AC149" s="112"/>
      <c r="AD149" s="112"/>
      <c r="AE149" s="102"/>
    </row>
    <row r="150" spans="27:31" x14ac:dyDescent="0.25">
      <c r="AA150" s="112"/>
      <c r="AB150" s="112"/>
      <c r="AC150" s="112"/>
      <c r="AD150" s="112"/>
      <c r="AE150" s="102"/>
    </row>
    <row r="151" spans="27:31" x14ac:dyDescent="0.25">
      <c r="AA151" s="112"/>
      <c r="AB151" s="112"/>
      <c r="AC151" s="112"/>
      <c r="AD151" s="112"/>
      <c r="AE151" s="102"/>
    </row>
    <row r="152" spans="27:31" x14ac:dyDescent="0.25">
      <c r="AA152" s="112"/>
      <c r="AB152" s="112"/>
      <c r="AC152" s="112"/>
      <c r="AD152" s="112"/>
      <c r="AE152" s="102"/>
    </row>
    <row r="153" spans="27:31" x14ac:dyDescent="0.25">
      <c r="AA153" s="112"/>
      <c r="AB153" s="112"/>
      <c r="AC153" s="112"/>
      <c r="AD153" s="112"/>
      <c r="AE153" s="102"/>
    </row>
    <row r="154" spans="27:31" x14ac:dyDescent="0.25">
      <c r="AA154" s="112"/>
      <c r="AB154" s="112"/>
      <c r="AC154" s="112"/>
      <c r="AD154" s="112"/>
      <c r="AE154" s="102"/>
    </row>
    <row r="155" spans="27:31" x14ac:dyDescent="0.25">
      <c r="AA155" s="112"/>
      <c r="AB155" s="112"/>
      <c r="AC155" s="112"/>
      <c r="AD155" s="112"/>
      <c r="AE155" s="102"/>
    </row>
    <row r="156" spans="27:31" x14ac:dyDescent="0.25">
      <c r="AA156" s="112"/>
      <c r="AB156" s="112"/>
      <c r="AC156" s="112"/>
      <c r="AD156" s="112"/>
      <c r="AE156" s="102"/>
    </row>
    <row r="157" spans="27:31" x14ac:dyDescent="0.25">
      <c r="AA157" s="112"/>
      <c r="AB157" s="112"/>
      <c r="AC157" s="112"/>
      <c r="AD157" s="112"/>
      <c r="AE157" s="102"/>
    </row>
    <row r="158" spans="27:31" x14ac:dyDescent="0.25">
      <c r="AA158" s="112"/>
      <c r="AB158" s="112"/>
      <c r="AC158" s="112"/>
      <c r="AD158" s="112"/>
      <c r="AE158" s="102"/>
    </row>
    <row r="159" spans="27:31" x14ac:dyDescent="0.25">
      <c r="AA159" s="112"/>
      <c r="AB159" s="112"/>
      <c r="AC159" s="112"/>
      <c r="AD159" s="112"/>
      <c r="AE159" s="102"/>
    </row>
    <row r="160" spans="27:31" x14ac:dyDescent="0.25">
      <c r="AA160" s="112"/>
      <c r="AB160" s="112"/>
      <c r="AC160" s="112"/>
      <c r="AD160" s="112"/>
      <c r="AE160" s="102"/>
    </row>
    <row r="161" spans="27:31" x14ac:dyDescent="0.25">
      <c r="AA161" s="112"/>
      <c r="AB161" s="112"/>
      <c r="AC161" s="112"/>
      <c r="AD161" s="112"/>
      <c r="AE161" s="102"/>
    </row>
    <row r="162" spans="27:31" x14ac:dyDescent="0.25">
      <c r="AA162" s="112"/>
      <c r="AB162" s="112"/>
      <c r="AC162" s="112"/>
      <c r="AD162" s="112"/>
      <c r="AE162" s="102"/>
    </row>
    <row r="163" spans="27:31" x14ac:dyDescent="0.25">
      <c r="AA163" s="112"/>
      <c r="AB163" s="112"/>
      <c r="AC163" s="112"/>
      <c r="AD163" s="112"/>
      <c r="AE163" s="102"/>
    </row>
    <row r="164" spans="27:31" x14ac:dyDescent="0.25">
      <c r="AA164" s="112"/>
      <c r="AB164" s="112"/>
      <c r="AC164" s="112"/>
      <c r="AD164" s="112"/>
      <c r="AE164" s="102"/>
    </row>
    <row r="165" spans="27:31" x14ac:dyDescent="0.25">
      <c r="AA165" s="112"/>
      <c r="AB165" s="112"/>
      <c r="AC165" s="112"/>
      <c r="AD165" s="112"/>
      <c r="AE165" s="102"/>
    </row>
    <row r="166" spans="27:31" x14ac:dyDescent="0.25">
      <c r="AA166" s="112"/>
      <c r="AB166" s="112"/>
      <c r="AC166" s="112"/>
      <c r="AD166" s="112"/>
      <c r="AE166" s="102"/>
    </row>
    <row r="167" spans="27:31" x14ac:dyDescent="0.25">
      <c r="AA167" s="112"/>
      <c r="AB167" s="112"/>
      <c r="AC167" s="112"/>
      <c r="AD167" s="112"/>
      <c r="AE167" s="102"/>
    </row>
    <row r="168" spans="27:31" x14ac:dyDescent="0.25">
      <c r="AA168" s="112"/>
      <c r="AB168" s="112"/>
      <c r="AC168" s="112"/>
      <c r="AD168" s="112"/>
      <c r="AE168" s="102"/>
    </row>
    <row r="169" spans="27:31" x14ac:dyDescent="0.25">
      <c r="AA169" s="112"/>
      <c r="AB169" s="112"/>
      <c r="AC169" s="112"/>
      <c r="AD169" s="112"/>
      <c r="AE169" s="102"/>
    </row>
    <row r="170" spans="27:31" x14ac:dyDescent="0.25">
      <c r="AA170" s="112"/>
      <c r="AB170" s="112"/>
      <c r="AC170" s="112"/>
      <c r="AD170" s="112"/>
      <c r="AE170" s="102"/>
    </row>
    <row r="171" spans="27:31" x14ac:dyDescent="0.25">
      <c r="AA171" s="112"/>
      <c r="AB171" s="112"/>
      <c r="AC171" s="112"/>
      <c r="AD171" s="112"/>
      <c r="AE171" s="102"/>
    </row>
    <row r="172" spans="27:31" x14ac:dyDescent="0.25">
      <c r="AA172" s="112"/>
      <c r="AB172" s="112"/>
      <c r="AC172" s="112"/>
      <c r="AD172" s="112"/>
      <c r="AE172" s="102"/>
    </row>
    <row r="173" spans="27:31" x14ac:dyDescent="0.25">
      <c r="AA173" s="112"/>
      <c r="AB173" s="112"/>
      <c r="AC173" s="112"/>
      <c r="AD173" s="112"/>
      <c r="AE173" s="102"/>
    </row>
    <row r="174" spans="27:31" x14ac:dyDescent="0.25">
      <c r="AA174" s="112"/>
      <c r="AB174" s="112"/>
      <c r="AC174" s="112"/>
      <c r="AD174" s="112"/>
      <c r="AE174" s="102"/>
    </row>
    <row r="175" spans="27:31" x14ac:dyDescent="0.25">
      <c r="AA175" s="112"/>
      <c r="AB175" s="112"/>
      <c r="AC175" s="112"/>
      <c r="AD175" s="112"/>
      <c r="AE175" s="102"/>
    </row>
    <row r="176" spans="27:31" x14ac:dyDescent="0.25">
      <c r="AA176" s="112"/>
      <c r="AB176" s="112"/>
      <c r="AC176" s="112"/>
      <c r="AD176" s="112"/>
      <c r="AE176" s="102"/>
    </row>
    <row r="177" spans="27:31" x14ac:dyDescent="0.25">
      <c r="AA177" s="112"/>
      <c r="AB177" s="112"/>
      <c r="AC177" s="112"/>
      <c r="AD177" s="112"/>
      <c r="AE177" s="102"/>
    </row>
    <row r="178" spans="27:31" x14ac:dyDescent="0.25">
      <c r="AA178" s="112"/>
      <c r="AB178" s="112"/>
      <c r="AC178" s="112"/>
      <c r="AD178" s="112"/>
      <c r="AE178" s="102"/>
    </row>
    <row r="179" spans="27:31" x14ac:dyDescent="0.25">
      <c r="AA179" s="112"/>
      <c r="AB179" s="112"/>
      <c r="AC179" s="112"/>
      <c r="AD179" s="112"/>
      <c r="AE179" s="102"/>
    </row>
    <row r="180" spans="27:31" x14ac:dyDescent="0.25">
      <c r="AA180" s="112"/>
      <c r="AB180" s="112"/>
      <c r="AC180" s="112"/>
      <c r="AD180" s="112"/>
      <c r="AE180" s="102"/>
    </row>
    <row r="181" spans="27:31" x14ac:dyDescent="0.25">
      <c r="AA181" s="112"/>
      <c r="AB181" s="112"/>
      <c r="AC181" s="112"/>
      <c r="AD181" s="112"/>
      <c r="AE181" s="102"/>
    </row>
    <row r="182" spans="27:31" x14ac:dyDescent="0.25">
      <c r="AA182" s="112"/>
      <c r="AB182" s="112"/>
      <c r="AC182" s="112"/>
      <c r="AD182" s="112"/>
      <c r="AE182" s="102"/>
    </row>
    <row r="183" spans="27:31" x14ac:dyDescent="0.25">
      <c r="AA183" s="112"/>
      <c r="AB183" s="112"/>
      <c r="AC183" s="112"/>
      <c r="AD183" s="112"/>
      <c r="AE183" s="102"/>
    </row>
    <row r="184" spans="27:31" x14ac:dyDescent="0.25">
      <c r="AA184" s="112"/>
      <c r="AB184" s="112"/>
      <c r="AC184" s="112"/>
      <c r="AD184" s="112"/>
      <c r="AE184" s="102"/>
    </row>
    <row r="185" spans="27:31" x14ac:dyDescent="0.25">
      <c r="AA185" s="112"/>
      <c r="AB185" s="112"/>
      <c r="AC185" s="112"/>
      <c r="AD185" s="112"/>
      <c r="AE185" s="102"/>
    </row>
    <row r="186" spans="27:31" x14ac:dyDescent="0.25">
      <c r="AA186" s="112"/>
      <c r="AB186" s="112"/>
      <c r="AC186" s="112"/>
      <c r="AD186" s="112"/>
      <c r="AE186" s="102"/>
    </row>
    <row r="187" spans="27:31" x14ac:dyDescent="0.25">
      <c r="AA187" s="112"/>
      <c r="AB187" s="112"/>
      <c r="AC187" s="112"/>
      <c r="AD187" s="112"/>
      <c r="AE187" s="102"/>
    </row>
    <row r="188" spans="27:31" x14ac:dyDescent="0.25">
      <c r="AA188" s="112"/>
      <c r="AB188" s="112"/>
      <c r="AC188" s="112"/>
      <c r="AD188" s="112"/>
      <c r="AE188" s="102"/>
    </row>
    <row r="189" spans="27:31" x14ac:dyDescent="0.25">
      <c r="AA189" s="112"/>
      <c r="AB189" s="112"/>
      <c r="AC189" s="112"/>
      <c r="AD189" s="112"/>
      <c r="AE189" s="102"/>
    </row>
    <row r="190" spans="27:31" x14ac:dyDescent="0.25">
      <c r="AA190" s="112"/>
      <c r="AB190" s="112"/>
      <c r="AC190" s="112"/>
      <c r="AD190" s="112"/>
      <c r="AE190" s="102"/>
    </row>
    <row r="191" spans="27:31" x14ac:dyDescent="0.25">
      <c r="AA191" s="112"/>
      <c r="AB191" s="112"/>
      <c r="AC191" s="112"/>
      <c r="AD191" s="112"/>
      <c r="AE191" s="102"/>
    </row>
    <row r="192" spans="27:31" x14ac:dyDescent="0.25">
      <c r="AA192" s="112"/>
      <c r="AB192" s="112"/>
      <c r="AC192" s="112"/>
      <c r="AD192" s="112"/>
      <c r="AE192" s="102"/>
    </row>
    <row r="193" spans="27:31" x14ac:dyDescent="0.25">
      <c r="AA193" s="112"/>
      <c r="AB193" s="112"/>
      <c r="AC193" s="112"/>
      <c r="AD193" s="112"/>
      <c r="AE193" s="102"/>
    </row>
    <row r="194" spans="27:31" x14ac:dyDescent="0.25">
      <c r="AA194" s="112"/>
      <c r="AB194" s="112"/>
      <c r="AC194" s="112"/>
      <c r="AD194" s="112"/>
      <c r="AE194" s="102"/>
    </row>
    <row r="195" spans="27:31" x14ac:dyDescent="0.25">
      <c r="AA195" s="112"/>
      <c r="AB195" s="112"/>
      <c r="AC195" s="112"/>
      <c r="AD195" s="112"/>
      <c r="AE195" s="102"/>
    </row>
    <row r="196" spans="27:31" x14ac:dyDescent="0.25">
      <c r="AA196" s="112"/>
      <c r="AB196" s="112"/>
      <c r="AC196" s="112"/>
      <c r="AD196" s="112"/>
      <c r="AE196" s="102"/>
    </row>
    <row r="197" spans="27:31" x14ac:dyDescent="0.25">
      <c r="AA197" s="112"/>
      <c r="AB197" s="112"/>
      <c r="AC197" s="112"/>
      <c r="AD197" s="112"/>
      <c r="AE197" s="102"/>
    </row>
    <row r="198" spans="27:31" x14ac:dyDescent="0.25">
      <c r="AA198" s="112"/>
      <c r="AB198" s="112"/>
      <c r="AC198" s="112"/>
      <c r="AD198" s="112"/>
      <c r="AE198" s="102"/>
    </row>
    <row r="199" spans="27:31" x14ac:dyDescent="0.25">
      <c r="AA199" s="112"/>
      <c r="AB199" s="112"/>
      <c r="AC199" s="112"/>
      <c r="AD199" s="112"/>
      <c r="AE199" s="102"/>
    </row>
    <row r="200" spans="27:31" x14ac:dyDescent="0.25">
      <c r="AA200" s="112"/>
      <c r="AB200" s="112"/>
      <c r="AC200" s="112"/>
      <c r="AD200" s="112"/>
      <c r="AE200" s="102"/>
    </row>
    <row r="201" spans="27:31" x14ac:dyDescent="0.25">
      <c r="AA201" s="112"/>
      <c r="AB201" s="112"/>
      <c r="AC201" s="112"/>
      <c r="AD201" s="112"/>
      <c r="AE201" s="102"/>
    </row>
    <row r="202" spans="27:31" x14ac:dyDescent="0.25">
      <c r="AA202" s="112"/>
      <c r="AB202" s="112"/>
      <c r="AC202" s="112"/>
      <c r="AD202" s="112"/>
      <c r="AE202" s="102"/>
    </row>
    <row r="203" spans="27:31" x14ac:dyDescent="0.25">
      <c r="AA203" s="112"/>
      <c r="AB203" s="112"/>
      <c r="AC203" s="112"/>
      <c r="AD203" s="112"/>
      <c r="AE203" s="102"/>
    </row>
    <row r="204" spans="27:31" x14ac:dyDescent="0.25">
      <c r="AA204" s="112"/>
      <c r="AB204" s="112"/>
      <c r="AC204" s="112"/>
      <c r="AD204" s="112"/>
      <c r="AE204" s="102"/>
    </row>
    <row r="205" spans="27:31" x14ac:dyDescent="0.25">
      <c r="AA205" s="112"/>
      <c r="AB205" s="112"/>
      <c r="AC205" s="112"/>
      <c r="AD205" s="112"/>
      <c r="AE205" s="102"/>
    </row>
    <row r="206" spans="27:31" x14ac:dyDescent="0.25">
      <c r="AA206" s="102"/>
    </row>
    <row r="207" spans="27:31" x14ac:dyDescent="0.25">
      <c r="AA207" s="102"/>
    </row>
    <row r="208" spans="27:31" x14ac:dyDescent="0.25">
      <c r="AA208" s="102"/>
    </row>
    <row r="209" spans="27:27" x14ac:dyDescent="0.25">
      <c r="AA209" s="102"/>
    </row>
    <row r="210" spans="27:27" x14ac:dyDescent="0.25">
      <c r="AA210" s="102"/>
    </row>
    <row r="211" spans="27:27" x14ac:dyDescent="0.25">
      <c r="AA211" s="102"/>
    </row>
  </sheetData>
  <phoneticPr fontId="2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CostBennefitAnalysis</vt:lpstr>
      <vt:lpstr>InvestmentsComparison</vt:lpstr>
      <vt:lpstr>Calc</vt:lpstr>
      <vt:lpstr>ToU</vt:lpstr>
      <vt:lpstr>chartList</vt:lpstr>
      <vt:lpstr>Investment_Year</vt:lpstr>
      <vt:lpstr>CostBennefitAnalysis!Print_Area</vt:lpstr>
      <vt:lpstr>InvestmentsComparison!Print_Area</vt:lpstr>
      <vt:lpstr>ToU!Print_Area</vt:lpstr>
      <vt:lpstr>totalCost</vt:lpstr>
      <vt:lpstr>totalIncome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2023-05-26T07:28:31Z</cp:lastPrinted>
  <dcterms:created xsi:type="dcterms:W3CDTF">2018-11-13T14:01:04Z</dcterms:created>
  <dcterms:modified xsi:type="dcterms:W3CDTF">2023-05-26T10:54:22Z</dcterms:modified>
  <dc:title>Cost Benefit Analysis V1 Template</dc:title>
  <dc:subject>Cost Benefit Analysis V1</dc:subject>
  <dc:description>Cost Benefit Analysis V1 template by Master Productivity Kit — masterproductivitykit.com</dc:description>
  <cp:keywords>Master Productivity Kit, Excel template, Google Sheets template</cp:keywords>
  <cp:category>Business Template</cp:category>
</cp:coreProperties>
</file>