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B16C6DB-9277-4505-A1AA-AA4B5382D453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AnnuityEstimator" sheetId="6" r:id="rId1"/>
    <sheet name="PaymentSchedule" sheetId="1" r:id="rId2"/>
    <sheet name="AnnuityCalculator" sheetId="10" r:id="rId3"/>
    <sheet name="Graphs" sheetId="9" r:id="rId4"/>
    <sheet name="Calc" sheetId="4" state="hidden" r:id="rId5"/>
  </sheets>
  <definedNames>
    <definedName name="ann_paid">IF(AnnuityEstimator!$F$23="Beginning of Year",TRUE,FALSE)</definedName>
    <definedName name="ann_paid_graph">IF(Graphs!$E$22="Beginning of Year",TRUE,FALSE)</definedName>
    <definedName name="Balance">IF(ann_paid=TRUE,OFFSET(Calc!$R$6,2,0,Calc!$Q$3,1),OFFSET(Calc!$R$6,2,0,Calc!$Q$3,1))</definedName>
    <definedName name="FP">AnnuityEstimator!$F$25</definedName>
    <definedName name="Inf_Rate">AnnuityEstimator!$F$19</definedName>
    <definedName name="Ini_cap">AnnuityEstimator!$F$9</definedName>
    <definedName name="Ini_cap_graph" localSheetId="3">Graphs!$E$8</definedName>
    <definedName name="Interest">IF(ann_paid=TRUE,OFFSET(Calc!$N$6,1,0,Calc!$Q$3),OFFSET(Calc!$N$6,2,0,Calc!$Q$3))</definedName>
    <definedName name="int_Cap" localSheetId="3">Graphs!$B$7</definedName>
    <definedName name="int_Cap">PaymentSchedule!$B$6</definedName>
    <definedName name="Net_paid">IF(ann_paid=TRUE,OFFSET(Calc!$Q$6,1,0,Calc!$Q$3),OFFSET(Calc!$Q$6,2,0,Calc!$Q$3))</definedName>
    <definedName name="PayFreq">AnnuityEstimator!$F$22</definedName>
    <definedName name="Payment">IF(ann_paid=TRUE,1,0)</definedName>
    <definedName name="PaySchedule">Calc!$K$6:$S$488</definedName>
    <definedName name="_xlnm.Print_Area" localSheetId="2">AnnuityCalculator!$B$2:$J$30</definedName>
    <definedName name="_xlnm.Print_Area" localSheetId="0">AnnuityEstimator!$B$2:$K$28</definedName>
    <definedName name="_xlnm.Print_Area" localSheetId="3">Graphs!$B$2:$J$26</definedName>
    <definedName name="_xlnm.Print_Area" localSheetId="1">PaymentSchedule!$C$6:$K$16</definedName>
    <definedName name="Rate">IF(AnnuityEstimator!$F$11="Variable",TRUE,FALSE)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4" l="1"/>
  <c r="L7" i="4" s="1"/>
  <c r="I19" i="10" l="1"/>
  <c r="I18" i="10"/>
  <c r="I17" i="10"/>
  <c r="I16" i="10"/>
  <c r="C7" i="1"/>
  <c r="K7" i="1" s="1"/>
  <c r="F7" i="1" l="1"/>
  <c r="X7" i="4" l="1"/>
  <c r="X8" i="4" s="1"/>
  <c r="X9" i="4" s="1"/>
  <c r="X10" i="4" s="1"/>
  <c r="X11" i="4" s="1"/>
  <c r="X12" i="4" s="1"/>
  <c r="X13" i="4" s="1"/>
  <c r="X14" i="4" s="1"/>
  <c r="X15" i="4" s="1"/>
  <c r="X16" i="4" s="1"/>
  <c r="X17" i="4" s="1"/>
  <c r="X18" i="4" s="1"/>
  <c r="X19" i="4" s="1"/>
  <c r="X20" i="4" s="1"/>
  <c r="X21" i="4" s="1"/>
  <c r="X22" i="4" s="1"/>
  <c r="X23" i="4" s="1"/>
  <c r="X24" i="4" s="1"/>
  <c r="X25" i="4" s="1"/>
  <c r="X26" i="4" s="1"/>
  <c r="X27" i="4" s="1"/>
  <c r="X28" i="4" s="1"/>
  <c r="X29" i="4" s="1"/>
  <c r="X30" i="4" s="1"/>
  <c r="X31" i="4" s="1"/>
  <c r="X32" i="4" s="1"/>
  <c r="X33" i="4" s="1"/>
  <c r="X34" i="4" s="1"/>
  <c r="X35" i="4" s="1"/>
  <c r="X36" i="4" s="1"/>
  <c r="X37" i="4" s="1"/>
  <c r="X38" i="4" s="1"/>
  <c r="X39" i="4" s="1"/>
  <c r="X40" i="4" s="1"/>
  <c r="X41" i="4" s="1"/>
  <c r="X42" i="4" s="1"/>
  <c r="X43" i="4" s="1"/>
  <c r="X44" i="4" s="1"/>
  <c r="X45" i="4" s="1"/>
  <c r="X46" i="4" s="1"/>
  <c r="X47" i="4" s="1"/>
  <c r="X48" i="4" s="1"/>
  <c r="X49" i="4" s="1"/>
  <c r="X50" i="4" s="1"/>
  <c r="X51" i="4" s="1"/>
  <c r="X52" i="4" s="1"/>
  <c r="X53" i="4" s="1"/>
  <c r="X54" i="4" s="1"/>
  <c r="X55" i="4" s="1"/>
  <c r="X56" i="4" s="1"/>
  <c r="X57" i="4" s="1"/>
  <c r="X58" i="4" s="1"/>
  <c r="X59" i="4" s="1"/>
  <c r="X60" i="4" s="1"/>
  <c r="X61" i="4" s="1"/>
  <c r="X62" i="4" s="1"/>
  <c r="X63" i="4" s="1"/>
  <c r="X64" i="4" s="1"/>
  <c r="X65" i="4" s="1"/>
  <c r="X66" i="4" s="1"/>
  <c r="X67" i="4" s="1"/>
  <c r="X68" i="4" s="1"/>
  <c r="X69" i="4" s="1"/>
  <c r="X70" i="4" s="1"/>
  <c r="X71" i="4" s="1"/>
  <c r="X72" i="4" s="1"/>
  <c r="X73" i="4" s="1"/>
  <c r="X74" i="4" s="1"/>
  <c r="X75" i="4" s="1"/>
  <c r="X76" i="4" s="1"/>
  <c r="X77" i="4" s="1"/>
  <c r="X78" i="4" s="1"/>
  <c r="X79" i="4" s="1"/>
  <c r="X80" i="4" s="1"/>
  <c r="X81" i="4" s="1"/>
  <c r="X82" i="4" s="1"/>
  <c r="X83" i="4" s="1"/>
  <c r="X84" i="4" s="1"/>
  <c r="X85" i="4" s="1"/>
  <c r="X86" i="4" s="1"/>
  <c r="X87" i="4" s="1"/>
  <c r="X88" i="4" s="1"/>
  <c r="X89" i="4" s="1"/>
  <c r="X90" i="4" s="1"/>
  <c r="X91" i="4" s="1"/>
  <c r="X92" i="4" s="1"/>
  <c r="X93" i="4" s="1"/>
  <c r="X94" i="4" s="1"/>
  <c r="X95" i="4" s="1"/>
  <c r="X96" i="4" s="1"/>
  <c r="X97" i="4" s="1"/>
  <c r="X98" i="4" s="1"/>
  <c r="X99" i="4" s="1"/>
  <c r="X100" i="4" s="1"/>
  <c r="X101" i="4" s="1"/>
  <c r="X102" i="4" s="1"/>
  <c r="X103" i="4" s="1"/>
  <c r="X104" i="4" s="1"/>
  <c r="X105" i="4" s="1"/>
  <c r="X106" i="4" s="1"/>
  <c r="X107" i="4" s="1"/>
  <c r="X108" i="4" s="1"/>
  <c r="X109" i="4" s="1"/>
  <c r="X110" i="4" s="1"/>
  <c r="X111" i="4" s="1"/>
  <c r="X112" i="4" s="1"/>
  <c r="X113" i="4" s="1"/>
  <c r="X114" i="4" s="1"/>
  <c r="X115" i="4" s="1"/>
  <c r="X116" i="4" s="1"/>
  <c r="X117" i="4" s="1"/>
  <c r="X118" i="4" s="1"/>
  <c r="X119" i="4" s="1"/>
  <c r="X120" i="4" s="1"/>
  <c r="X121" i="4" s="1"/>
  <c r="X122" i="4" s="1"/>
  <c r="X123" i="4" s="1"/>
  <c r="X124" i="4" s="1"/>
  <c r="X125" i="4" s="1"/>
  <c r="X126" i="4" s="1"/>
  <c r="X127" i="4" s="1"/>
  <c r="X128" i="4" s="1"/>
  <c r="X129" i="4" s="1"/>
  <c r="X130" i="4" s="1"/>
  <c r="X131" i="4" s="1"/>
  <c r="X132" i="4" s="1"/>
  <c r="X133" i="4" s="1"/>
  <c r="X134" i="4" s="1"/>
  <c r="X135" i="4" s="1"/>
  <c r="X136" i="4" s="1"/>
  <c r="X137" i="4" s="1"/>
  <c r="X138" i="4" s="1"/>
  <c r="X139" i="4" s="1"/>
  <c r="X140" i="4" s="1"/>
  <c r="X141" i="4" s="1"/>
  <c r="X142" i="4" s="1"/>
  <c r="X143" i="4" s="1"/>
  <c r="X144" i="4" s="1"/>
  <c r="X145" i="4" s="1"/>
  <c r="X146" i="4" s="1"/>
  <c r="X147" i="4" s="1"/>
  <c r="X148" i="4" s="1"/>
  <c r="X149" i="4" s="1"/>
  <c r="X150" i="4" s="1"/>
  <c r="X151" i="4" s="1"/>
  <c r="X152" i="4" s="1"/>
  <c r="X153" i="4" s="1"/>
  <c r="X154" i="4" s="1"/>
  <c r="X155" i="4" s="1"/>
  <c r="X156" i="4" s="1"/>
  <c r="X157" i="4" s="1"/>
  <c r="X158" i="4" s="1"/>
  <c r="X159" i="4" s="1"/>
  <c r="X160" i="4" s="1"/>
  <c r="X161" i="4" s="1"/>
  <c r="X162" i="4" s="1"/>
  <c r="X163" i="4" s="1"/>
  <c r="X164" i="4" s="1"/>
  <c r="X165" i="4" s="1"/>
  <c r="X166" i="4" s="1"/>
  <c r="X167" i="4" s="1"/>
  <c r="X168" i="4" s="1"/>
  <c r="X169" i="4" s="1"/>
  <c r="X170" i="4" s="1"/>
  <c r="X171" i="4" s="1"/>
  <c r="X172" i="4" s="1"/>
  <c r="X173" i="4" s="1"/>
  <c r="X174" i="4" s="1"/>
  <c r="X175" i="4" s="1"/>
  <c r="X176" i="4" s="1"/>
  <c r="X177" i="4" s="1"/>
  <c r="X178" i="4" s="1"/>
  <c r="X179" i="4" s="1"/>
  <c r="X180" i="4" s="1"/>
  <c r="X181" i="4" s="1"/>
  <c r="X182" i="4" s="1"/>
  <c r="X183" i="4" s="1"/>
  <c r="X184" i="4" s="1"/>
  <c r="X185" i="4" s="1"/>
  <c r="X186" i="4" s="1"/>
  <c r="X187" i="4" s="1"/>
  <c r="X188" i="4" s="1"/>
  <c r="X189" i="4" s="1"/>
  <c r="X190" i="4" s="1"/>
  <c r="X191" i="4" s="1"/>
  <c r="X192" i="4" s="1"/>
  <c r="X193" i="4" s="1"/>
  <c r="X194" i="4" s="1"/>
  <c r="X195" i="4" s="1"/>
  <c r="X196" i="4" s="1"/>
  <c r="X197" i="4" s="1"/>
  <c r="X198" i="4" s="1"/>
  <c r="X199" i="4" s="1"/>
  <c r="X200" i="4" s="1"/>
  <c r="X201" i="4" s="1"/>
  <c r="X202" i="4" s="1"/>
  <c r="X203" i="4" s="1"/>
  <c r="X204" i="4" s="1"/>
  <c r="X205" i="4" s="1"/>
  <c r="X206" i="4" s="1"/>
  <c r="X207" i="4" s="1"/>
  <c r="X208" i="4" s="1"/>
  <c r="X209" i="4" s="1"/>
  <c r="X210" i="4" s="1"/>
  <c r="X211" i="4" s="1"/>
  <c r="X212" i="4" s="1"/>
  <c r="X213" i="4" s="1"/>
  <c r="X214" i="4" s="1"/>
  <c r="X215" i="4" s="1"/>
  <c r="X216" i="4" s="1"/>
  <c r="X217" i="4" s="1"/>
  <c r="X218" i="4" s="1"/>
  <c r="X219" i="4" s="1"/>
  <c r="X220" i="4" s="1"/>
  <c r="X221" i="4" s="1"/>
  <c r="X222" i="4" s="1"/>
  <c r="X223" i="4" s="1"/>
  <c r="X224" i="4" s="1"/>
  <c r="X225" i="4" s="1"/>
  <c r="X226" i="4" s="1"/>
  <c r="X227" i="4" s="1"/>
  <c r="X228" i="4" s="1"/>
  <c r="X229" i="4" s="1"/>
  <c r="X230" i="4" s="1"/>
  <c r="X231" i="4" s="1"/>
  <c r="X232" i="4" s="1"/>
  <c r="X233" i="4" s="1"/>
  <c r="X234" i="4" s="1"/>
  <c r="X235" i="4" s="1"/>
  <c r="X236" i="4" s="1"/>
  <c r="X237" i="4" s="1"/>
  <c r="X238" i="4" s="1"/>
  <c r="X239" i="4" s="1"/>
  <c r="X240" i="4" s="1"/>
  <c r="X241" i="4" s="1"/>
  <c r="X242" i="4" s="1"/>
  <c r="X243" i="4" s="1"/>
  <c r="X244" i="4" s="1"/>
  <c r="X245" i="4" s="1"/>
  <c r="X246" i="4" s="1"/>
  <c r="X247" i="4" s="1"/>
  <c r="X248" i="4" s="1"/>
  <c r="X249" i="4" s="1"/>
  <c r="X250" i="4" s="1"/>
  <c r="X251" i="4" s="1"/>
  <c r="X252" i="4" s="1"/>
  <c r="X253" i="4" s="1"/>
  <c r="X254" i="4" s="1"/>
  <c r="X255" i="4" s="1"/>
  <c r="X256" i="4" s="1"/>
  <c r="X257" i="4" s="1"/>
  <c r="X258" i="4" s="1"/>
  <c r="X259" i="4" s="1"/>
  <c r="X260" i="4" s="1"/>
  <c r="X261" i="4" s="1"/>
  <c r="X262" i="4" s="1"/>
  <c r="X263" i="4" s="1"/>
  <c r="X264" i="4" s="1"/>
  <c r="X265" i="4" s="1"/>
  <c r="X266" i="4" s="1"/>
  <c r="X267" i="4" s="1"/>
  <c r="X268" i="4" s="1"/>
  <c r="X269" i="4" s="1"/>
  <c r="X270" i="4" s="1"/>
  <c r="X271" i="4" s="1"/>
  <c r="X272" i="4" s="1"/>
  <c r="X273" i="4" s="1"/>
  <c r="X274" i="4" s="1"/>
  <c r="X275" i="4" s="1"/>
  <c r="X276" i="4" s="1"/>
  <c r="X277" i="4" s="1"/>
  <c r="X278" i="4" s="1"/>
  <c r="X279" i="4" s="1"/>
  <c r="X280" i="4" s="1"/>
  <c r="X281" i="4" s="1"/>
  <c r="X282" i="4" s="1"/>
  <c r="X283" i="4" s="1"/>
  <c r="X284" i="4" s="1"/>
  <c r="X285" i="4" s="1"/>
  <c r="X286" i="4" s="1"/>
  <c r="X287" i="4" s="1"/>
  <c r="X288" i="4" s="1"/>
  <c r="X289" i="4" s="1"/>
  <c r="X290" i="4" s="1"/>
  <c r="X291" i="4" s="1"/>
  <c r="X292" i="4" s="1"/>
  <c r="X293" i="4" s="1"/>
  <c r="X294" i="4" s="1"/>
  <c r="X295" i="4" s="1"/>
  <c r="X296" i="4" s="1"/>
  <c r="X297" i="4" s="1"/>
  <c r="X298" i="4" s="1"/>
  <c r="X299" i="4" s="1"/>
  <c r="X300" i="4" s="1"/>
  <c r="X301" i="4" s="1"/>
  <c r="X302" i="4" s="1"/>
  <c r="X303" i="4" s="1"/>
  <c r="X304" i="4" s="1"/>
  <c r="X305" i="4" s="1"/>
  <c r="X306" i="4" s="1"/>
  <c r="X307" i="4" s="1"/>
  <c r="X308" i="4" s="1"/>
  <c r="X309" i="4" s="1"/>
  <c r="X310" i="4" s="1"/>
  <c r="X311" i="4" s="1"/>
  <c r="X312" i="4" s="1"/>
  <c r="X313" i="4" s="1"/>
  <c r="X314" i="4" s="1"/>
  <c r="X315" i="4" s="1"/>
  <c r="X316" i="4" s="1"/>
  <c r="X317" i="4" s="1"/>
  <c r="X318" i="4" s="1"/>
  <c r="X319" i="4" s="1"/>
  <c r="X320" i="4" s="1"/>
  <c r="X321" i="4" s="1"/>
  <c r="X322" i="4" s="1"/>
  <c r="X323" i="4" s="1"/>
  <c r="X324" i="4" s="1"/>
  <c r="X325" i="4" s="1"/>
  <c r="X326" i="4" s="1"/>
  <c r="X327" i="4" s="1"/>
  <c r="X328" i="4" s="1"/>
  <c r="X329" i="4" s="1"/>
  <c r="X330" i="4" s="1"/>
  <c r="X331" i="4" s="1"/>
  <c r="X332" i="4" s="1"/>
  <c r="X333" i="4" s="1"/>
  <c r="X334" i="4" s="1"/>
  <c r="X335" i="4" s="1"/>
  <c r="X336" i="4" s="1"/>
  <c r="X337" i="4" s="1"/>
  <c r="X338" i="4" s="1"/>
  <c r="X339" i="4" s="1"/>
  <c r="X340" i="4" s="1"/>
  <c r="X341" i="4" s="1"/>
  <c r="X342" i="4" s="1"/>
  <c r="X343" i="4" s="1"/>
  <c r="X344" i="4" s="1"/>
  <c r="X345" i="4" s="1"/>
  <c r="X346" i="4" s="1"/>
  <c r="X347" i="4" s="1"/>
  <c r="X348" i="4" s="1"/>
  <c r="X349" i="4" s="1"/>
  <c r="X350" i="4" s="1"/>
  <c r="X351" i="4" s="1"/>
  <c r="X352" i="4" s="1"/>
  <c r="X353" i="4" s="1"/>
  <c r="X354" i="4" s="1"/>
  <c r="X355" i="4" s="1"/>
  <c r="X356" i="4" s="1"/>
  <c r="X357" i="4" s="1"/>
  <c r="X358" i="4" s="1"/>
  <c r="X359" i="4" s="1"/>
  <c r="X360" i="4" s="1"/>
  <c r="X361" i="4" s="1"/>
  <c r="X362" i="4" s="1"/>
  <c r="X363" i="4" s="1"/>
  <c r="X364" i="4" s="1"/>
  <c r="X365" i="4" s="1"/>
  <c r="X366" i="4" s="1"/>
  <c r="X367" i="4" s="1"/>
  <c r="X368" i="4" s="1"/>
  <c r="X369" i="4" s="1"/>
  <c r="X370" i="4" s="1"/>
  <c r="X371" i="4" s="1"/>
  <c r="X372" i="4" s="1"/>
  <c r="X373" i="4" s="1"/>
  <c r="X374" i="4" s="1"/>
  <c r="X375" i="4" s="1"/>
  <c r="X376" i="4" s="1"/>
  <c r="X377" i="4" s="1"/>
  <c r="X378" i="4" s="1"/>
  <c r="X379" i="4" s="1"/>
  <c r="X380" i="4" s="1"/>
  <c r="X381" i="4" s="1"/>
  <c r="X382" i="4" s="1"/>
  <c r="X383" i="4" s="1"/>
  <c r="X384" i="4" s="1"/>
  <c r="X385" i="4" s="1"/>
  <c r="X386" i="4" s="1"/>
  <c r="X387" i="4" s="1"/>
  <c r="X388" i="4" s="1"/>
  <c r="X389" i="4" s="1"/>
  <c r="X390" i="4" s="1"/>
  <c r="X391" i="4" s="1"/>
  <c r="X392" i="4" s="1"/>
  <c r="X393" i="4" s="1"/>
  <c r="X394" i="4" s="1"/>
  <c r="X395" i="4" s="1"/>
  <c r="X396" i="4" s="1"/>
  <c r="X397" i="4" s="1"/>
  <c r="X398" i="4" s="1"/>
  <c r="X399" i="4" s="1"/>
  <c r="X400" i="4" s="1"/>
  <c r="X401" i="4" s="1"/>
  <c r="X402" i="4" s="1"/>
  <c r="X403" i="4" s="1"/>
  <c r="X404" i="4" s="1"/>
  <c r="X405" i="4" s="1"/>
  <c r="X406" i="4" s="1"/>
  <c r="X407" i="4" s="1"/>
  <c r="X408" i="4" s="1"/>
  <c r="X409" i="4" s="1"/>
  <c r="X410" i="4" s="1"/>
  <c r="X411" i="4" s="1"/>
  <c r="X412" i="4" s="1"/>
  <c r="X413" i="4" s="1"/>
  <c r="X414" i="4" s="1"/>
  <c r="X415" i="4" s="1"/>
  <c r="X416" i="4" s="1"/>
  <c r="X417" i="4" s="1"/>
  <c r="X418" i="4" s="1"/>
  <c r="X419" i="4" s="1"/>
  <c r="X420" i="4" s="1"/>
  <c r="X421" i="4" s="1"/>
  <c r="X422" i="4" s="1"/>
  <c r="X423" i="4" s="1"/>
  <c r="X424" i="4" s="1"/>
  <c r="X425" i="4" s="1"/>
  <c r="X426" i="4" s="1"/>
  <c r="X427" i="4" s="1"/>
  <c r="X428" i="4" s="1"/>
  <c r="X429" i="4" s="1"/>
  <c r="X430" i="4" s="1"/>
  <c r="X431" i="4" s="1"/>
  <c r="X432" i="4" s="1"/>
  <c r="X433" i="4" s="1"/>
  <c r="X434" i="4" s="1"/>
  <c r="X435" i="4" s="1"/>
  <c r="X436" i="4" s="1"/>
  <c r="X437" i="4" s="1"/>
  <c r="X438" i="4" s="1"/>
  <c r="X439" i="4" s="1"/>
  <c r="X440" i="4" s="1"/>
  <c r="X441" i="4" s="1"/>
  <c r="X442" i="4" s="1"/>
  <c r="X443" i="4" s="1"/>
  <c r="X444" i="4" s="1"/>
  <c r="X445" i="4" s="1"/>
  <c r="X446" i="4" s="1"/>
  <c r="X447" i="4" s="1"/>
  <c r="X448" i="4" s="1"/>
  <c r="X449" i="4" s="1"/>
  <c r="X450" i="4" s="1"/>
  <c r="X451" i="4" s="1"/>
  <c r="X452" i="4" s="1"/>
  <c r="X453" i="4" s="1"/>
  <c r="X454" i="4" s="1"/>
  <c r="X455" i="4" s="1"/>
  <c r="X456" i="4" s="1"/>
  <c r="X457" i="4" s="1"/>
  <c r="X458" i="4" s="1"/>
  <c r="X459" i="4" s="1"/>
  <c r="X460" i="4" s="1"/>
  <c r="X461" i="4" s="1"/>
  <c r="X462" i="4" s="1"/>
  <c r="X463" i="4" s="1"/>
  <c r="X464" i="4" s="1"/>
  <c r="X465" i="4" s="1"/>
  <c r="X466" i="4" s="1"/>
  <c r="X467" i="4" s="1"/>
  <c r="X468" i="4" s="1"/>
  <c r="X469" i="4" s="1"/>
  <c r="X470" i="4" s="1"/>
  <c r="X471" i="4" s="1"/>
  <c r="X472" i="4" s="1"/>
  <c r="X473" i="4" s="1"/>
  <c r="X474" i="4" s="1"/>
  <c r="X475" i="4" s="1"/>
  <c r="X476" i="4" s="1"/>
  <c r="X477" i="4" s="1"/>
  <c r="X478" i="4" s="1"/>
  <c r="X479" i="4" s="1"/>
  <c r="X480" i="4" s="1"/>
  <c r="X481" i="4" s="1"/>
  <c r="X482" i="4" s="1"/>
  <c r="X483" i="4" s="1"/>
  <c r="X484" i="4" s="1"/>
  <c r="X485" i="4" s="1"/>
  <c r="X486" i="4" s="1"/>
  <c r="X487" i="4" s="1"/>
  <c r="X488" i="4" s="1"/>
  <c r="Y7" i="4"/>
  <c r="Y8" i="4" s="1"/>
  <c r="Y9" i="4" s="1"/>
  <c r="Y10" i="4" s="1"/>
  <c r="Y11" i="4" s="1"/>
  <c r="Y12" i="4" s="1"/>
  <c r="Y13" i="4" s="1"/>
  <c r="Y14" i="4" s="1"/>
  <c r="Y15" i="4" s="1"/>
  <c r="Y16" i="4" s="1"/>
  <c r="Y17" i="4" s="1"/>
  <c r="Y18" i="4" s="1"/>
  <c r="Y19" i="4" s="1"/>
  <c r="Y20" i="4" s="1"/>
  <c r="Y21" i="4" s="1"/>
  <c r="Y22" i="4" s="1"/>
  <c r="Y23" i="4" s="1"/>
  <c r="Y24" i="4" s="1"/>
  <c r="Y25" i="4" s="1"/>
  <c r="Y26" i="4" s="1"/>
  <c r="Y27" i="4" s="1"/>
  <c r="Y28" i="4" s="1"/>
  <c r="Y29" i="4" s="1"/>
  <c r="Y30" i="4" s="1"/>
  <c r="Y31" i="4" s="1"/>
  <c r="Y32" i="4" s="1"/>
  <c r="Y33" i="4" s="1"/>
  <c r="Y34" i="4" s="1"/>
  <c r="Y35" i="4" s="1"/>
  <c r="Y36" i="4" s="1"/>
  <c r="Y37" i="4" s="1"/>
  <c r="Y38" i="4" s="1"/>
  <c r="Y39" i="4" s="1"/>
  <c r="Y40" i="4" s="1"/>
  <c r="Y41" i="4" s="1"/>
  <c r="Y42" i="4" s="1"/>
  <c r="Y43" i="4" s="1"/>
  <c r="Y44" i="4" s="1"/>
  <c r="Y45" i="4" s="1"/>
  <c r="Y46" i="4" s="1"/>
  <c r="Y47" i="4" s="1"/>
  <c r="Y48" i="4" s="1"/>
  <c r="Y49" i="4" s="1"/>
  <c r="Y50" i="4" s="1"/>
  <c r="Y51" i="4" s="1"/>
  <c r="Y52" i="4" s="1"/>
  <c r="Y53" i="4" s="1"/>
  <c r="Y54" i="4" s="1"/>
  <c r="Y55" i="4" s="1"/>
  <c r="Y56" i="4" s="1"/>
  <c r="Y57" i="4" s="1"/>
  <c r="Y58" i="4" s="1"/>
  <c r="Y59" i="4" s="1"/>
  <c r="Y60" i="4" s="1"/>
  <c r="Y61" i="4" s="1"/>
  <c r="Y62" i="4" s="1"/>
  <c r="Y63" i="4" s="1"/>
  <c r="Y64" i="4" s="1"/>
  <c r="Y65" i="4" s="1"/>
  <c r="Y66" i="4" s="1"/>
  <c r="Y67" i="4" s="1"/>
  <c r="Y68" i="4" s="1"/>
  <c r="Y69" i="4" s="1"/>
  <c r="Y70" i="4" s="1"/>
  <c r="Y71" i="4" s="1"/>
  <c r="Y72" i="4" s="1"/>
  <c r="Y73" i="4" s="1"/>
  <c r="Y74" i="4" s="1"/>
  <c r="Y75" i="4" s="1"/>
  <c r="Y76" i="4" s="1"/>
  <c r="Y77" i="4" s="1"/>
  <c r="Y78" i="4" s="1"/>
  <c r="Y79" i="4" s="1"/>
  <c r="Y80" i="4" s="1"/>
  <c r="Y81" i="4" s="1"/>
  <c r="Y82" i="4" s="1"/>
  <c r="Y83" i="4" s="1"/>
  <c r="Y84" i="4" s="1"/>
  <c r="Y85" i="4" s="1"/>
  <c r="Y86" i="4" s="1"/>
  <c r="Y87" i="4" s="1"/>
  <c r="Y88" i="4" s="1"/>
  <c r="Y89" i="4" s="1"/>
  <c r="Y90" i="4" s="1"/>
  <c r="Y91" i="4" s="1"/>
  <c r="Y92" i="4" s="1"/>
  <c r="Y93" i="4" s="1"/>
  <c r="Y94" i="4" s="1"/>
  <c r="Y95" i="4" s="1"/>
  <c r="Y96" i="4" s="1"/>
  <c r="Y97" i="4" s="1"/>
  <c r="Y98" i="4" s="1"/>
  <c r="Y99" i="4" s="1"/>
  <c r="Y100" i="4" s="1"/>
  <c r="Y101" i="4" s="1"/>
  <c r="Y102" i="4" s="1"/>
  <c r="Y103" i="4" s="1"/>
  <c r="Y104" i="4" s="1"/>
  <c r="Y105" i="4" s="1"/>
  <c r="Y106" i="4" s="1"/>
  <c r="Y107" i="4" s="1"/>
  <c r="Y108" i="4" s="1"/>
  <c r="Y109" i="4" s="1"/>
  <c r="Y110" i="4" s="1"/>
  <c r="Y111" i="4" s="1"/>
  <c r="Y112" i="4" s="1"/>
  <c r="Y113" i="4" s="1"/>
  <c r="Y114" i="4" s="1"/>
  <c r="Y115" i="4" s="1"/>
  <c r="Y116" i="4" s="1"/>
  <c r="Y117" i="4" s="1"/>
  <c r="Y118" i="4" s="1"/>
  <c r="Y119" i="4" s="1"/>
  <c r="Y120" i="4" s="1"/>
  <c r="Y121" i="4" s="1"/>
  <c r="Y122" i="4" s="1"/>
  <c r="Y123" i="4" s="1"/>
  <c r="Y124" i="4" s="1"/>
  <c r="Y125" i="4" s="1"/>
  <c r="Y126" i="4" s="1"/>
  <c r="Y127" i="4" s="1"/>
  <c r="Y128" i="4" s="1"/>
  <c r="Y129" i="4" s="1"/>
  <c r="Y130" i="4" s="1"/>
  <c r="Y131" i="4" s="1"/>
  <c r="Y132" i="4" s="1"/>
  <c r="Y133" i="4" s="1"/>
  <c r="Y134" i="4" s="1"/>
  <c r="Y135" i="4" s="1"/>
  <c r="Y136" i="4" s="1"/>
  <c r="Y137" i="4" s="1"/>
  <c r="Y138" i="4" s="1"/>
  <c r="Y139" i="4" s="1"/>
  <c r="Y140" i="4" s="1"/>
  <c r="Y141" i="4" s="1"/>
  <c r="Y142" i="4" s="1"/>
  <c r="Y143" i="4" s="1"/>
  <c r="Y144" i="4" s="1"/>
  <c r="Y145" i="4" s="1"/>
  <c r="Y146" i="4" s="1"/>
  <c r="Y147" i="4" s="1"/>
  <c r="Y148" i="4" s="1"/>
  <c r="Y149" i="4" s="1"/>
  <c r="Y150" i="4" s="1"/>
  <c r="Y151" i="4" s="1"/>
  <c r="Y152" i="4" s="1"/>
  <c r="Y153" i="4" s="1"/>
  <c r="Y154" i="4" s="1"/>
  <c r="Y155" i="4" s="1"/>
  <c r="Y156" i="4" s="1"/>
  <c r="Y157" i="4" s="1"/>
  <c r="Y158" i="4" s="1"/>
  <c r="Y159" i="4" s="1"/>
  <c r="Y160" i="4" s="1"/>
  <c r="Y161" i="4" s="1"/>
  <c r="Y162" i="4" s="1"/>
  <c r="Y163" i="4" s="1"/>
  <c r="Y164" i="4" s="1"/>
  <c r="Y165" i="4" s="1"/>
  <c r="Y166" i="4" s="1"/>
  <c r="Y167" i="4" s="1"/>
  <c r="Y168" i="4" s="1"/>
  <c r="Y169" i="4" s="1"/>
  <c r="Y170" i="4" s="1"/>
  <c r="Y171" i="4" s="1"/>
  <c r="Y172" i="4" s="1"/>
  <c r="Y173" i="4" s="1"/>
  <c r="Y174" i="4" s="1"/>
  <c r="Y175" i="4" s="1"/>
  <c r="Y176" i="4" s="1"/>
  <c r="Y177" i="4" s="1"/>
  <c r="Y178" i="4" s="1"/>
  <c r="Y179" i="4" s="1"/>
  <c r="Y180" i="4" s="1"/>
  <c r="Y181" i="4" s="1"/>
  <c r="Y182" i="4" s="1"/>
  <c r="Y183" i="4" s="1"/>
  <c r="Y184" i="4" s="1"/>
  <c r="Y185" i="4" s="1"/>
  <c r="Y186" i="4" s="1"/>
  <c r="Y187" i="4" s="1"/>
  <c r="Y188" i="4" s="1"/>
  <c r="Y189" i="4" s="1"/>
  <c r="Y190" i="4" s="1"/>
  <c r="Y191" i="4" s="1"/>
  <c r="Y192" i="4" s="1"/>
  <c r="Y193" i="4" s="1"/>
  <c r="Y194" i="4" s="1"/>
  <c r="Y195" i="4" s="1"/>
  <c r="Y196" i="4" s="1"/>
  <c r="Y197" i="4" s="1"/>
  <c r="Y198" i="4" s="1"/>
  <c r="Y199" i="4" s="1"/>
  <c r="Y200" i="4" s="1"/>
  <c r="Y201" i="4" s="1"/>
  <c r="Y202" i="4" s="1"/>
  <c r="Y203" i="4" s="1"/>
  <c r="Y204" i="4" s="1"/>
  <c r="Y205" i="4" s="1"/>
  <c r="Y206" i="4" s="1"/>
  <c r="Y207" i="4" s="1"/>
  <c r="Y208" i="4" s="1"/>
  <c r="Y209" i="4" s="1"/>
  <c r="Y210" i="4" s="1"/>
  <c r="Y211" i="4" s="1"/>
  <c r="Y212" i="4" s="1"/>
  <c r="Y213" i="4" s="1"/>
  <c r="Y214" i="4" s="1"/>
  <c r="Y215" i="4" s="1"/>
  <c r="Y216" i="4" s="1"/>
  <c r="Y217" i="4" s="1"/>
  <c r="Y218" i="4" s="1"/>
  <c r="Y219" i="4" s="1"/>
  <c r="Y220" i="4" s="1"/>
  <c r="Y221" i="4" s="1"/>
  <c r="Y222" i="4" s="1"/>
  <c r="Y223" i="4" s="1"/>
  <c r="Y224" i="4" s="1"/>
  <c r="Y225" i="4" s="1"/>
  <c r="Y226" i="4" s="1"/>
  <c r="Y227" i="4" s="1"/>
  <c r="Y228" i="4" s="1"/>
  <c r="Y229" i="4" s="1"/>
  <c r="Y230" i="4" s="1"/>
  <c r="Y231" i="4" s="1"/>
  <c r="Y232" i="4" s="1"/>
  <c r="Y233" i="4" s="1"/>
  <c r="Y234" i="4" s="1"/>
  <c r="Y235" i="4" s="1"/>
  <c r="Y236" i="4" s="1"/>
  <c r="Y237" i="4" s="1"/>
  <c r="Y238" i="4" s="1"/>
  <c r="Y239" i="4" s="1"/>
  <c r="Y240" i="4" s="1"/>
  <c r="Y241" i="4" s="1"/>
  <c r="Y242" i="4" s="1"/>
  <c r="Y243" i="4" s="1"/>
  <c r="Y244" i="4" s="1"/>
  <c r="Y245" i="4" s="1"/>
  <c r="Y246" i="4" s="1"/>
  <c r="Y247" i="4" s="1"/>
  <c r="Y248" i="4" s="1"/>
  <c r="Y249" i="4" s="1"/>
  <c r="Y250" i="4" s="1"/>
  <c r="Y251" i="4" s="1"/>
  <c r="Y252" i="4" s="1"/>
  <c r="Y253" i="4" s="1"/>
  <c r="Y254" i="4" s="1"/>
  <c r="Y255" i="4" s="1"/>
  <c r="Y256" i="4" s="1"/>
  <c r="Y257" i="4" s="1"/>
  <c r="Y258" i="4" s="1"/>
  <c r="Y259" i="4" s="1"/>
  <c r="Y260" i="4" s="1"/>
  <c r="Y261" i="4" s="1"/>
  <c r="Y262" i="4" s="1"/>
  <c r="Y263" i="4" s="1"/>
  <c r="Y264" i="4" s="1"/>
  <c r="Y265" i="4" s="1"/>
  <c r="Y266" i="4" s="1"/>
  <c r="Y267" i="4" s="1"/>
  <c r="Y268" i="4" s="1"/>
  <c r="Y269" i="4" s="1"/>
  <c r="Y270" i="4" s="1"/>
  <c r="Y271" i="4" s="1"/>
  <c r="Y272" i="4" s="1"/>
  <c r="Y273" i="4" s="1"/>
  <c r="Y274" i="4" s="1"/>
  <c r="Y275" i="4" s="1"/>
  <c r="Y276" i="4" s="1"/>
  <c r="Y277" i="4" s="1"/>
  <c r="Y278" i="4" s="1"/>
  <c r="Y279" i="4" s="1"/>
  <c r="Y280" i="4" s="1"/>
  <c r="Y281" i="4" s="1"/>
  <c r="Y282" i="4" s="1"/>
  <c r="Y283" i="4" s="1"/>
  <c r="Y284" i="4" s="1"/>
  <c r="Y285" i="4" s="1"/>
  <c r="Y286" i="4" s="1"/>
  <c r="Y287" i="4" s="1"/>
  <c r="Y288" i="4" s="1"/>
  <c r="Y289" i="4" s="1"/>
  <c r="Y290" i="4" s="1"/>
  <c r="Y291" i="4" s="1"/>
  <c r="Y292" i="4" s="1"/>
  <c r="Y293" i="4" s="1"/>
  <c r="Y294" i="4" s="1"/>
  <c r="Y295" i="4" s="1"/>
  <c r="Y296" i="4" s="1"/>
  <c r="Y297" i="4" s="1"/>
  <c r="Y298" i="4" s="1"/>
  <c r="Y299" i="4" s="1"/>
  <c r="Y300" i="4" s="1"/>
  <c r="Y301" i="4" s="1"/>
  <c r="Y302" i="4" s="1"/>
  <c r="Y303" i="4" s="1"/>
  <c r="Y304" i="4" s="1"/>
  <c r="Y305" i="4" s="1"/>
  <c r="Y306" i="4" s="1"/>
  <c r="Y307" i="4" s="1"/>
  <c r="Y308" i="4" s="1"/>
  <c r="Y309" i="4" s="1"/>
  <c r="Y310" i="4" s="1"/>
  <c r="Y311" i="4" s="1"/>
  <c r="Y312" i="4" s="1"/>
  <c r="Y313" i="4" s="1"/>
  <c r="Y314" i="4" s="1"/>
  <c r="Y315" i="4" s="1"/>
  <c r="Y316" i="4" s="1"/>
  <c r="Y317" i="4" s="1"/>
  <c r="Y318" i="4" s="1"/>
  <c r="Y319" i="4" s="1"/>
  <c r="Y320" i="4" s="1"/>
  <c r="Y321" i="4" s="1"/>
  <c r="Y322" i="4" s="1"/>
  <c r="Y323" i="4" s="1"/>
  <c r="Y324" i="4" s="1"/>
  <c r="Y325" i="4" s="1"/>
  <c r="Y326" i="4" s="1"/>
  <c r="Y327" i="4" s="1"/>
  <c r="Y328" i="4" s="1"/>
  <c r="Y329" i="4" s="1"/>
  <c r="Y330" i="4" s="1"/>
  <c r="Y331" i="4" s="1"/>
  <c r="Y332" i="4" s="1"/>
  <c r="Y333" i="4" s="1"/>
  <c r="Y334" i="4" s="1"/>
  <c r="Y335" i="4" s="1"/>
  <c r="Y336" i="4" s="1"/>
  <c r="Y337" i="4" s="1"/>
  <c r="Y338" i="4" s="1"/>
  <c r="Y339" i="4" s="1"/>
  <c r="Y340" i="4" s="1"/>
  <c r="Y341" i="4" s="1"/>
  <c r="Y342" i="4" s="1"/>
  <c r="Y343" i="4" s="1"/>
  <c r="Y344" i="4" s="1"/>
  <c r="Y345" i="4" s="1"/>
  <c r="Y346" i="4" s="1"/>
  <c r="Y347" i="4" s="1"/>
  <c r="Y348" i="4" s="1"/>
  <c r="Y349" i="4" s="1"/>
  <c r="Y350" i="4" s="1"/>
  <c r="Y351" i="4" s="1"/>
  <c r="Y352" i="4" s="1"/>
  <c r="Y353" i="4" s="1"/>
  <c r="Y354" i="4" s="1"/>
  <c r="Y355" i="4" s="1"/>
  <c r="Y356" i="4" s="1"/>
  <c r="Y357" i="4" s="1"/>
  <c r="Y358" i="4" s="1"/>
  <c r="Y359" i="4" s="1"/>
  <c r="Y360" i="4" s="1"/>
  <c r="Y361" i="4" s="1"/>
  <c r="Y362" i="4" s="1"/>
  <c r="Y363" i="4" s="1"/>
  <c r="Y364" i="4" s="1"/>
  <c r="Y365" i="4" s="1"/>
  <c r="Y366" i="4" s="1"/>
  <c r="Y367" i="4" s="1"/>
  <c r="Y368" i="4" s="1"/>
  <c r="Y369" i="4" s="1"/>
  <c r="Y370" i="4" s="1"/>
  <c r="Y371" i="4" s="1"/>
  <c r="Y372" i="4" s="1"/>
  <c r="Y373" i="4" s="1"/>
  <c r="Y374" i="4" s="1"/>
  <c r="Y375" i="4" s="1"/>
  <c r="Y376" i="4" s="1"/>
  <c r="Y377" i="4" s="1"/>
  <c r="Y378" i="4" s="1"/>
  <c r="Y379" i="4" s="1"/>
  <c r="Y380" i="4" s="1"/>
  <c r="Y381" i="4" s="1"/>
  <c r="Y382" i="4" s="1"/>
  <c r="Y383" i="4" s="1"/>
  <c r="Y384" i="4" s="1"/>
  <c r="Y385" i="4" s="1"/>
  <c r="Y386" i="4" s="1"/>
  <c r="Y387" i="4" s="1"/>
  <c r="Y388" i="4" s="1"/>
  <c r="Y389" i="4" s="1"/>
  <c r="Y390" i="4" s="1"/>
  <c r="Y391" i="4" s="1"/>
  <c r="Y392" i="4" s="1"/>
  <c r="Y393" i="4" s="1"/>
  <c r="Y394" i="4" s="1"/>
  <c r="Y395" i="4" s="1"/>
  <c r="Y396" i="4" s="1"/>
  <c r="Y397" i="4" s="1"/>
  <c r="Y398" i="4" s="1"/>
  <c r="Y399" i="4" s="1"/>
  <c r="Y400" i="4" s="1"/>
  <c r="Y401" i="4" s="1"/>
  <c r="Y402" i="4" s="1"/>
  <c r="Y403" i="4" s="1"/>
  <c r="Y404" i="4" s="1"/>
  <c r="Y405" i="4" s="1"/>
  <c r="Y406" i="4" s="1"/>
  <c r="Y407" i="4" s="1"/>
  <c r="Y408" i="4" s="1"/>
  <c r="Y409" i="4" s="1"/>
  <c r="Y410" i="4" s="1"/>
  <c r="Y411" i="4" s="1"/>
  <c r="Y412" i="4" s="1"/>
  <c r="Y413" i="4" s="1"/>
  <c r="Y414" i="4" s="1"/>
  <c r="Y415" i="4" s="1"/>
  <c r="Y416" i="4" s="1"/>
  <c r="Y417" i="4" s="1"/>
  <c r="Y418" i="4" s="1"/>
  <c r="Y419" i="4" s="1"/>
  <c r="Y420" i="4" s="1"/>
  <c r="Y421" i="4" s="1"/>
  <c r="Y422" i="4" s="1"/>
  <c r="Y423" i="4" s="1"/>
  <c r="Y424" i="4" s="1"/>
  <c r="Y425" i="4" s="1"/>
  <c r="Y426" i="4" s="1"/>
  <c r="Y427" i="4" s="1"/>
  <c r="Y428" i="4" s="1"/>
  <c r="Y429" i="4" s="1"/>
  <c r="Y430" i="4" s="1"/>
  <c r="Y431" i="4" s="1"/>
  <c r="Y432" i="4" s="1"/>
  <c r="Y433" i="4" s="1"/>
  <c r="Y434" i="4" s="1"/>
  <c r="Y435" i="4" s="1"/>
  <c r="Y436" i="4" s="1"/>
  <c r="Y437" i="4" s="1"/>
  <c r="Y438" i="4" s="1"/>
  <c r="Y439" i="4" s="1"/>
  <c r="Y440" i="4" s="1"/>
  <c r="Y441" i="4" s="1"/>
  <c r="Y442" i="4" s="1"/>
  <c r="Y443" i="4" s="1"/>
  <c r="Y444" i="4" s="1"/>
  <c r="Y445" i="4" s="1"/>
  <c r="Y446" i="4" s="1"/>
  <c r="Y447" i="4" s="1"/>
  <c r="Y448" i="4" s="1"/>
  <c r="Y449" i="4" s="1"/>
  <c r="Y450" i="4" s="1"/>
  <c r="Y451" i="4" s="1"/>
  <c r="Y452" i="4" s="1"/>
  <c r="Y453" i="4" s="1"/>
  <c r="Y454" i="4" s="1"/>
  <c r="Y455" i="4" s="1"/>
  <c r="Y456" i="4" s="1"/>
  <c r="Y457" i="4" s="1"/>
  <c r="Y458" i="4" s="1"/>
  <c r="Y459" i="4" s="1"/>
  <c r="Y460" i="4" s="1"/>
  <c r="Y461" i="4" s="1"/>
  <c r="Y462" i="4" s="1"/>
  <c r="Y463" i="4" s="1"/>
  <c r="Y464" i="4" s="1"/>
  <c r="Y465" i="4" s="1"/>
  <c r="Y466" i="4" s="1"/>
  <c r="Y467" i="4" s="1"/>
  <c r="Y468" i="4" s="1"/>
  <c r="Y469" i="4" s="1"/>
  <c r="Y470" i="4" s="1"/>
  <c r="Y471" i="4" s="1"/>
  <c r="Y472" i="4" s="1"/>
  <c r="Y473" i="4" s="1"/>
  <c r="Y474" i="4" s="1"/>
  <c r="Y475" i="4" s="1"/>
  <c r="Y476" i="4" s="1"/>
  <c r="Y477" i="4" s="1"/>
  <c r="Y478" i="4" s="1"/>
  <c r="Y479" i="4" s="1"/>
  <c r="Y480" i="4" s="1"/>
  <c r="Y481" i="4" s="1"/>
  <c r="Y482" i="4" s="1"/>
  <c r="Y483" i="4" s="1"/>
  <c r="Y484" i="4" s="1"/>
  <c r="Y485" i="4" s="1"/>
  <c r="Y486" i="4" s="1"/>
  <c r="Y487" i="4" s="1"/>
  <c r="Y488" i="4" s="1"/>
  <c r="V8" i="4"/>
  <c r="V9" i="4" s="1"/>
  <c r="V10" i="4" s="1"/>
  <c r="V11" i="4" s="1"/>
  <c r="V12" i="4" s="1"/>
  <c r="V13" i="4" s="1"/>
  <c r="V14" i="4" s="1"/>
  <c r="V15" i="4" s="1"/>
  <c r="V16" i="4" s="1"/>
  <c r="V17" i="4" s="1"/>
  <c r="V18" i="4" s="1"/>
  <c r="V19" i="4" s="1"/>
  <c r="V20" i="4" s="1"/>
  <c r="V21" i="4" s="1"/>
  <c r="V22" i="4" s="1"/>
  <c r="V23" i="4" s="1"/>
  <c r="V24" i="4" s="1"/>
  <c r="V25" i="4" s="1"/>
  <c r="V26" i="4" s="1"/>
  <c r="V27" i="4" s="1"/>
  <c r="V28" i="4" s="1"/>
  <c r="V29" i="4" s="1"/>
  <c r="V30" i="4" s="1"/>
  <c r="V31" i="4" s="1"/>
  <c r="V32" i="4" s="1"/>
  <c r="V33" i="4" s="1"/>
  <c r="V34" i="4" s="1"/>
  <c r="V35" i="4" s="1"/>
  <c r="V36" i="4" s="1"/>
  <c r="V37" i="4" s="1"/>
  <c r="V38" i="4" s="1"/>
  <c r="V39" i="4" s="1"/>
  <c r="V40" i="4" s="1"/>
  <c r="V41" i="4" s="1"/>
  <c r="V42" i="4" s="1"/>
  <c r="V43" i="4" s="1"/>
  <c r="V44" i="4" s="1"/>
  <c r="V45" i="4" s="1"/>
  <c r="V46" i="4" s="1"/>
  <c r="V47" i="4" s="1"/>
  <c r="V48" i="4" s="1"/>
  <c r="V49" i="4" s="1"/>
  <c r="V50" i="4" s="1"/>
  <c r="V51" i="4" s="1"/>
  <c r="V52" i="4" s="1"/>
  <c r="V53" i="4" s="1"/>
  <c r="V54" i="4" s="1"/>
  <c r="V55" i="4" s="1"/>
  <c r="V56" i="4" s="1"/>
  <c r="V57" i="4" s="1"/>
  <c r="V58" i="4" s="1"/>
  <c r="V59" i="4" s="1"/>
  <c r="V60" i="4" s="1"/>
  <c r="V61" i="4" s="1"/>
  <c r="V62" i="4" s="1"/>
  <c r="V63" i="4" s="1"/>
  <c r="V64" i="4" s="1"/>
  <c r="V65" i="4" s="1"/>
  <c r="V66" i="4" s="1"/>
  <c r="V67" i="4" s="1"/>
  <c r="V68" i="4" s="1"/>
  <c r="V69" i="4" s="1"/>
  <c r="V70" i="4" s="1"/>
  <c r="V71" i="4" s="1"/>
  <c r="V72" i="4" s="1"/>
  <c r="V73" i="4" s="1"/>
  <c r="V74" i="4" s="1"/>
  <c r="V75" i="4" s="1"/>
  <c r="V76" i="4" s="1"/>
  <c r="V77" i="4" s="1"/>
  <c r="V78" i="4" s="1"/>
  <c r="V79" i="4" s="1"/>
  <c r="V80" i="4" s="1"/>
  <c r="V81" i="4" s="1"/>
  <c r="V82" i="4" s="1"/>
  <c r="V83" i="4" s="1"/>
  <c r="V84" i="4" s="1"/>
  <c r="V85" i="4" s="1"/>
  <c r="V86" i="4" s="1"/>
  <c r="V87" i="4" s="1"/>
  <c r="V88" i="4" s="1"/>
  <c r="V89" i="4" s="1"/>
  <c r="V90" i="4" s="1"/>
  <c r="V91" i="4" s="1"/>
  <c r="V92" i="4" s="1"/>
  <c r="V93" i="4" s="1"/>
  <c r="V94" i="4" s="1"/>
  <c r="V95" i="4" s="1"/>
  <c r="V96" i="4" s="1"/>
  <c r="V97" i="4" s="1"/>
  <c r="V98" i="4" s="1"/>
  <c r="V99" i="4" s="1"/>
  <c r="V100" i="4" s="1"/>
  <c r="V101" i="4" s="1"/>
  <c r="V102" i="4" s="1"/>
  <c r="V103" i="4" s="1"/>
  <c r="V104" i="4" s="1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V132" i="4" s="1"/>
  <c r="V133" i="4" s="1"/>
  <c r="V134" i="4" s="1"/>
  <c r="V135" i="4" s="1"/>
  <c r="V136" i="4" s="1"/>
  <c r="V137" i="4" s="1"/>
  <c r="V138" i="4" s="1"/>
  <c r="V139" i="4" s="1"/>
  <c r="V140" i="4" s="1"/>
  <c r="V141" i="4" s="1"/>
  <c r="V142" i="4" s="1"/>
  <c r="V143" i="4" s="1"/>
  <c r="V144" i="4" s="1"/>
  <c r="V145" i="4" s="1"/>
  <c r="V146" i="4" s="1"/>
  <c r="V147" i="4" s="1"/>
  <c r="V148" i="4" s="1"/>
  <c r="V149" i="4" s="1"/>
  <c r="V150" i="4" s="1"/>
  <c r="V151" i="4" s="1"/>
  <c r="V152" i="4" s="1"/>
  <c r="V153" i="4" s="1"/>
  <c r="V154" i="4" s="1"/>
  <c r="V155" i="4" s="1"/>
  <c r="V156" i="4" s="1"/>
  <c r="V157" i="4" s="1"/>
  <c r="V158" i="4" s="1"/>
  <c r="V159" i="4" s="1"/>
  <c r="V160" i="4" s="1"/>
  <c r="V161" i="4" s="1"/>
  <c r="V162" i="4" s="1"/>
  <c r="V163" i="4" s="1"/>
  <c r="V164" i="4" s="1"/>
  <c r="V165" i="4" s="1"/>
  <c r="V166" i="4" s="1"/>
  <c r="V167" i="4" s="1"/>
  <c r="V168" i="4" s="1"/>
  <c r="V169" i="4" s="1"/>
  <c r="V170" i="4" s="1"/>
  <c r="V171" i="4" s="1"/>
  <c r="V172" i="4" s="1"/>
  <c r="V173" i="4" s="1"/>
  <c r="V174" i="4" s="1"/>
  <c r="V175" i="4" s="1"/>
  <c r="V176" i="4" s="1"/>
  <c r="V177" i="4" s="1"/>
  <c r="V178" i="4" s="1"/>
  <c r="V179" i="4" s="1"/>
  <c r="V180" i="4" s="1"/>
  <c r="V181" i="4" s="1"/>
  <c r="V182" i="4" s="1"/>
  <c r="V183" i="4" s="1"/>
  <c r="V184" i="4" s="1"/>
  <c r="V185" i="4" s="1"/>
  <c r="V186" i="4" s="1"/>
  <c r="V187" i="4" s="1"/>
  <c r="V188" i="4" s="1"/>
  <c r="V189" i="4" s="1"/>
  <c r="V190" i="4" s="1"/>
  <c r="V191" i="4" s="1"/>
  <c r="V192" i="4" s="1"/>
  <c r="V193" i="4" s="1"/>
  <c r="V194" i="4" s="1"/>
  <c r="V195" i="4" s="1"/>
  <c r="V196" i="4" s="1"/>
  <c r="V197" i="4" s="1"/>
  <c r="V198" i="4" s="1"/>
  <c r="V199" i="4" s="1"/>
  <c r="V200" i="4" s="1"/>
  <c r="V201" i="4" s="1"/>
  <c r="V202" i="4" s="1"/>
  <c r="V203" i="4" s="1"/>
  <c r="V204" i="4" s="1"/>
  <c r="V205" i="4" s="1"/>
  <c r="V206" i="4" s="1"/>
  <c r="V207" i="4" s="1"/>
  <c r="V208" i="4" s="1"/>
  <c r="V209" i="4" s="1"/>
  <c r="V210" i="4" s="1"/>
  <c r="V211" i="4" s="1"/>
  <c r="V212" i="4" s="1"/>
  <c r="V213" i="4" s="1"/>
  <c r="V214" i="4" s="1"/>
  <c r="V215" i="4" s="1"/>
  <c r="V216" i="4" s="1"/>
  <c r="V217" i="4" s="1"/>
  <c r="V218" i="4" s="1"/>
  <c r="V219" i="4" s="1"/>
  <c r="V220" i="4" s="1"/>
  <c r="V221" i="4" s="1"/>
  <c r="V222" i="4" s="1"/>
  <c r="V223" i="4" s="1"/>
  <c r="V224" i="4" s="1"/>
  <c r="V225" i="4" s="1"/>
  <c r="V226" i="4" s="1"/>
  <c r="V227" i="4" s="1"/>
  <c r="V228" i="4" s="1"/>
  <c r="V229" i="4" s="1"/>
  <c r="V230" i="4" s="1"/>
  <c r="V231" i="4" s="1"/>
  <c r="V232" i="4" s="1"/>
  <c r="V233" i="4" s="1"/>
  <c r="V234" i="4" s="1"/>
  <c r="V235" i="4" s="1"/>
  <c r="V236" i="4" s="1"/>
  <c r="V237" i="4" s="1"/>
  <c r="V238" i="4" s="1"/>
  <c r="V239" i="4" s="1"/>
  <c r="V240" i="4" s="1"/>
  <c r="V241" i="4" s="1"/>
  <c r="V242" i="4" s="1"/>
  <c r="V243" i="4" s="1"/>
  <c r="V244" i="4" s="1"/>
  <c r="V245" i="4" s="1"/>
  <c r="V246" i="4" s="1"/>
  <c r="V247" i="4" s="1"/>
  <c r="V248" i="4" s="1"/>
  <c r="V249" i="4" s="1"/>
  <c r="V250" i="4" s="1"/>
  <c r="V251" i="4" s="1"/>
  <c r="V252" i="4" s="1"/>
  <c r="V253" i="4" s="1"/>
  <c r="V254" i="4" s="1"/>
  <c r="V255" i="4" s="1"/>
  <c r="V256" i="4" s="1"/>
  <c r="V257" i="4" s="1"/>
  <c r="V258" i="4" s="1"/>
  <c r="V259" i="4" s="1"/>
  <c r="V260" i="4" s="1"/>
  <c r="V261" i="4" s="1"/>
  <c r="V262" i="4" s="1"/>
  <c r="V263" i="4" s="1"/>
  <c r="V264" i="4" s="1"/>
  <c r="V265" i="4" s="1"/>
  <c r="V266" i="4" s="1"/>
  <c r="V267" i="4" s="1"/>
  <c r="V268" i="4" s="1"/>
  <c r="V269" i="4" s="1"/>
  <c r="V270" i="4" s="1"/>
  <c r="V271" i="4" s="1"/>
  <c r="V272" i="4" s="1"/>
  <c r="V273" i="4" s="1"/>
  <c r="V274" i="4" s="1"/>
  <c r="V275" i="4" s="1"/>
  <c r="V276" i="4" s="1"/>
  <c r="V277" i="4" s="1"/>
  <c r="V278" i="4" s="1"/>
  <c r="V279" i="4" s="1"/>
  <c r="V280" i="4" s="1"/>
  <c r="V281" i="4" s="1"/>
  <c r="V282" i="4" s="1"/>
  <c r="V283" i="4" s="1"/>
  <c r="V284" i="4" s="1"/>
  <c r="V285" i="4" s="1"/>
  <c r="V286" i="4" s="1"/>
  <c r="V287" i="4" s="1"/>
  <c r="V288" i="4" s="1"/>
  <c r="V289" i="4" s="1"/>
  <c r="V290" i="4" s="1"/>
  <c r="V291" i="4" s="1"/>
  <c r="V292" i="4" s="1"/>
  <c r="V293" i="4" s="1"/>
  <c r="V294" i="4" s="1"/>
  <c r="V295" i="4" s="1"/>
  <c r="V296" i="4" s="1"/>
  <c r="V297" i="4" s="1"/>
  <c r="V298" i="4" s="1"/>
  <c r="V299" i="4" s="1"/>
  <c r="V300" i="4" s="1"/>
  <c r="V301" i="4" s="1"/>
  <c r="V302" i="4" s="1"/>
  <c r="V303" i="4" s="1"/>
  <c r="V304" i="4" s="1"/>
  <c r="V305" i="4" s="1"/>
  <c r="V306" i="4" s="1"/>
  <c r="V307" i="4" s="1"/>
  <c r="V308" i="4" s="1"/>
  <c r="V309" i="4" s="1"/>
  <c r="V310" i="4" s="1"/>
  <c r="V311" i="4" s="1"/>
  <c r="V312" i="4" s="1"/>
  <c r="V313" i="4" s="1"/>
  <c r="V314" i="4" s="1"/>
  <c r="V315" i="4" s="1"/>
  <c r="V316" i="4" s="1"/>
  <c r="V317" i="4" s="1"/>
  <c r="V318" i="4" s="1"/>
  <c r="V319" i="4" s="1"/>
  <c r="V320" i="4" s="1"/>
  <c r="V321" i="4" s="1"/>
  <c r="V322" i="4" s="1"/>
  <c r="V323" i="4" s="1"/>
  <c r="V324" i="4" s="1"/>
  <c r="V325" i="4" s="1"/>
  <c r="V326" i="4" s="1"/>
  <c r="V327" i="4" s="1"/>
  <c r="V328" i="4" s="1"/>
  <c r="V329" i="4" s="1"/>
  <c r="V330" i="4" s="1"/>
  <c r="V331" i="4" s="1"/>
  <c r="V332" i="4" s="1"/>
  <c r="V333" i="4" s="1"/>
  <c r="V334" i="4" s="1"/>
  <c r="V335" i="4" s="1"/>
  <c r="V336" i="4" s="1"/>
  <c r="V337" i="4" s="1"/>
  <c r="V338" i="4" s="1"/>
  <c r="V339" i="4" s="1"/>
  <c r="V340" i="4" s="1"/>
  <c r="V341" i="4" s="1"/>
  <c r="V342" i="4" s="1"/>
  <c r="V343" i="4" s="1"/>
  <c r="V344" i="4" s="1"/>
  <c r="V345" i="4" s="1"/>
  <c r="V346" i="4" s="1"/>
  <c r="V347" i="4" s="1"/>
  <c r="V348" i="4" s="1"/>
  <c r="V349" i="4" s="1"/>
  <c r="V350" i="4" s="1"/>
  <c r="V351" i="4" s="1"/>
  <c r="V352" i="4" s="1"/>
  <c r="V353" i="4" s="1"/>
  <c r="V354" i="4" s="1"/>
  <c r="V355" i="4" s="1"/>
  <c r="V356" i="4" s="1"/>
  <c r="V357" i="4" s="1"/>
  <c r="V358" i="4" s="1"/>
  <c r="V359" i="4" s="1"/>
  <c r="V360" i="4" s="1"/>
  <c r="V361" i="4" s="1"/>
  <c r="V362" i="4" s="1"/>
  <c r="V363" i="4" s="1"/>
  <c r="V364" i="4" s="1"/>
  <c r="V365" i="4" s="1"/>
  <c r="V366" i="4" s="1"/>
  <c r="V367" i="4" s="1"/>
  <c r="V368" i="4" s="1"/>
  <c r="V369" i="4" s="1"/>
  <c r="V370" i="4" s="1"/>
  <c r="V371" i="4" s="1"/>
  <c r="V372" i="4" s="1"/>
  <c r="V373" i="4" s="1"/>
  <c r="V374" i="4" s="1"/>
  <c r="V375" i="4" s="1"/>
  <c r="V376" i="4" s="1"/>
  <c r="V377" i="4" s="1"/>
  <c r="V378" i="4" s="1"/>
  <c r="V379" i="4" s="1"/>
  <c r="V380" i="4" s="1"/>
  <c r="V381" i="4" s="1"/>
  <c r="V382" i="4" s="1"/>
  <c r="V383" i="4" s="1"/>
  <c r="V384" i="4" s="1"/>
  <c r="V385" i="4" s="1"/>
  <c r="V386" i="4" s="1"/>
  <c r="V387" i="4" s="1"/>
  <c r="V388" i="4" s="1"/>
  <c r="V389" i="4" s="1"/>
  <c r="V390" i="4" s="1"/>
  <c r="V391" i="4" s="1"/>
  <c r="V392" i="4" s="1"/>
  <c r="V393" i="4" s="1"/>
  <c r="V394" i="4" s="1"/>
  <c r="V395" i="4" s="1"/>
  <c r="V396" i="4" s="1"/>
  <c r="V397" i="4" s="1"/>
  <c r="V398" i="4" s="1"/>
  <c r="V399" i="4" s="1"/>
  <c r="V400" i="4" s="1"/>
  <c r="V401" i="4" s="1"/>
  <c r="V402" i="4" s="1"/>
  <c r="V403" i="4" s="1"/>
  <c r="V404" i="4" s="1"/>
  <c r="V405" i="4" s="1"/>
  <c r="V406" i="4" s="1"/>
  <c r="V407" i="4" s="1"/>
  <c r="V408" i="4" s="1"/>
  <c r="V409" i="4" s="1"/>
  <c r="V410" i="4" s="1"/>
  <c r="V411" i="4" s="1"/>
  <c r="V412" i="4" s="1"/>
  <c r="V413" i="4" s="1"/>
  <c r="V414" i="4" s="1"/>
  <c r="V415" i="4" s="1"/>
  <c r="V416" i="4" s="1"/>
  <c r="V417" i="4" s="1"/>
  <c r="V418" i="4" s="1"/>
  <c r="V419" i="4" s="1"/>
  <c r="V420" i="4" s="1"/>
  <c r="V421" i="4" s="1"/>
  <c r="V422" i="4" s="1"/>
  <c r="V423" i="4" s="1"/>
  <c r="V424" i="4" s="1"/>
  <c r="V425" i="4" s="1"/>
  <c r="V426" i="4" s="1"/>
  <c r="V427" i="4" s="1"/>
  <c r="V428" i="4" s="1"/>
  <c r="V429" i="4" s="1"/>
  <c r="V430" i="4" s="1"/>
  <c r="V431" i="4" s="1"/>
  <c r="V432" i="4" s="1"/>
  <c r="V433" i="4" s="1"/>
  <c r="V434" i="4" s="1"/>
  <c r="V435" i="4" s="1"/>
  <c r="V436" i="4" s="1"/>
  <c r="V437" i="4" s="1"/>
  <c r="V438" i="4" s="1"/>
  <c r="V439" i="4" s="1"/>
  <c r="V440" i="4" s="1"/>
  <c r="V441" i="4" s="1"/>
  <c r="V442" i="4" s="1"/>
  <c r="V443" i="4" s="1"/>
  <c r="V444" i="4" s="1"/>
  <c r="V445" i="4" s="1"/>
  <c r="V446" i="4" s="1"/>
  <c r="V447" i="4" s="1"/>
  <c r="V448" i="4" s="1"/>
  <c r="V449" i="4" s="1"/>
  <c r="V450" i="4" s="1"/>
  <c r="V451" i="4" s="1"/>
  <c r="V452" i="4" s="1"/>
  <c r="V453" i="4" s="1"/>
  <c r="V454" i="4" s="1"/>
  <c r="V455" i="4" s="1"/>
  <c r="V456" i="4" s="1"/>
  <c r="V457" i="4" s="1"/>
  <c r="V458" i="4" s="1"/>
  <c r="V459" i="4" s="1"/>
  <c r="V460" i="4" s="1"/>
  <c r="V461" i="4" s="1"/>
  <c r="V462" i="4" s="1"/>
  <c r="V463" i="4" s="1"/>
  <c r="V464" i="4" s="1"/>
  <c r="V465" i="4" s="1"/>
  <c r="V466" i="4" s="1"/>
  <c r="V467" i="4" s="1"/>
  <c r="V468" i="4" s="1"/>
  <c r="V469" i="4" s="1"/>
  <c r="V470" i="4" s="1"/>
  <c r="V471" i="4" s="1"/>
  <c r="V472" i="4" s="1"/>
  <c r="V473" i="4" s="1"/>
  <c r="V474" i="4" s="1"/>
  <c r="V475" i="4" s="1"/>
  <c r="V476" i="4" s="1"/>
  <c r="V477" i="4" s="1"/>
  <c r="V478" i="4" s="1"/>
  <c r="V479" i="4" s="1"/>
  <c r="V480" i="4" s="1"/>
  <c r="V481" i="4" s="1"/>
  <c r="V482" i="4" s="1"/>
  <c r="V483" i="4" s="1"/>
  <c r="V484" i="4" s="1"/>
  <c r="V485" i="4" s="1"/>
  <c r="V486" i="4" s="1"/>
  <c r="V487" i="4" s="1"/>
  <c r="V488" i="4" s="1"/>
  <c r="M7" i="4"/>
  <c r="W7" i="4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W18" i="4" s="1"/>
  <c r="W19" i="4" s="1"/>
  <c r="W20" i="4" s="1"/>
  <c r="W21" i="4" s="1"/>
  <c r="W22" i="4" s="1"/>
  <c r="W23" i="4" s="1"/>
  <c r="W24" i="4" s="1"/>
  <c r="W25" i="4" s="1"/>
  <c r="W26" i="4" s="1"/>
  <c r="W27" i="4" s="1"/>
  <c r="W28" i="4" s="1"/>
  <c r="W29" i="4" s="1"/>
  <c r="W30" i="4" s="1"/>
  <c r="W31" i="4" s="1"/>
  <c r="W32" i="4" s="1"/>
  <c r="W33" i="4" s="1"/>
  <c r="W34" i="4" s="1"/>
  <c r="W35" i="4" s="1"/>
  <c r="W36" i="4" s="1"/>
  <c r="W37" i="4" s="1"/>
  <c r="W38" i="4" s="1"/>
  <c r="W39" i="4" s="1"/>
  <c r="W40" i="4" s="1"/>
  <c r="W41" i="4" s="1"/>
  <c r="W42" i="4" s="1"/>
  <c r="W43" i="4" s="1"/>
  <c r="W44" i="4" s="1"/>
  <c r="W45" i="4" s="1"/>
  <c r="W46" i="4" s="1"/>
  <c r="W47" i="4" s="1"/>
  <c r="W48" i="4" s="1"/>
  <c r="W49" i="4" s="1"/>
  <c r="W50" i="4" s="1"/>
  <c r="W51" i="4" s="1"/>
  <c r="W52" i="4" s="1"/>
  <c r="W53" i="4" s="1"/>
  <c r="W54" i="4" s="1"/>
  <c r="W55" i="4" s="1"/>
  <c r="W56" i="4" s="1"/>
  <c r="W57" i="4" s="1"/>
  <c r="W58" i="4" s="1"/>
  <c r="W59" i="4" s="1"/>
  <c r="W60" i="4" s="1"/>
  <c r="W61" i="4" s="1"/>
  <c r="W62" i="4" s="1"/>
  <c r="W63" i="4" s="1"/>
  <c r="W64" i="4" s="1"/>
  <c r="W65" i="4" s="1"/>
  <c r="W66" i="4" s="1"/>
  <c r="W67" i="4" s="1"/>
  <c r="W68" i="4" s="1"/>
  <c r="W69" i="4" s="1"/>
  <c r="W70" i="4" s="1"/>
  <c r="W71" i="4" s="1"/>
  <c r="W72" i="4" s="1"/>
  <c r="W73" i="4" s="1"/>
  <c r="W74" i="4" s="1"/>
  <c r="W75" i="4" s="1"/>
  <c r="W76" i="4" s="1"/>
  <c r="W77" i="4" s="1"/>
  <c r="W78" i="4" s="1"/>
  <c r="W79" i="4" s="1"/>
  <c r="W80" i="4" s="1"/>
  <c r="W81" i="4" s="1"/>
  <c r="W82" i="4" s="1"/>
  <c r="W83" i="4" s="1"/>
  <c r="W84" i="4" s="1"/>
  <c r="W85" i="4" s="1"/>
  <c r="W86" i="4" s="1"/>
  <c r="W87" i="4" s="1"/>
  <c r="W88" i="4" s="1"/>
  <c r="W89" i="4" s="1"/>
  <c r="W90" i="4" s="1"/>
  <c r="W91" i="4" s="1"/>
  <c r="W92" i="4" s="1"/>
  <c r="W93" i="4" s="1"/>
  <c r="W94" i="4" s="1"/>
  <c r="W95" i="4" s="1"/>
  <c r="W96" i="4" s="1"/>
  <c r="W97" i="4" s="1"/>
  <c r="W98" i="4" s="1"/>
  <c r="W99" i="4" s="1"/>
  <c r="W100" i="4" s="1"/>
  <c r="W101" i="4" s="1"/>
  <c r="W102" i="4" s="1"/>
  <c r="W103" i="4" s="1"/>
  <c r="W104" i="4" s="1"/>
  <c r="W105" i="4" s="1"/>
  <c r="W106" i="4" s="1"/>
  <c r="W107" i="4" s="1"/>
  <c r="W108" i="4" s="1"/>
  <c r="W109" i="4" s="1"/>
  <c r="W110" i="4" s="1"/>
  <c r="W111" i="4" s="1"/>
  <c r="W112" i="4" s="1"/>
  <c r="W113" i="4" s="1"/>
  <c r="W114" i="4" s="1"/>
  <c r="W115" i="4" s="1"/>
  <c r="W116" i="4" s="1"/>
  <c r="W117" i="4" s="1"/>
  <c r="W118" i="4" s="1"/>
  <c r="W119" i="4" s="1"/>
  <c r="W120" i="4" s="1"/>
  <c r="W121" i="4" s="1"/>
  <c r="W122" i="4" s="1"/>
  <c r="W123" i="4" s="1"/>
  <c r="W124" i="4" s="1"/>
  <c r="W125" i="4" s="1"/>
  <c r="W126" i="4" s="1"/>
  <c r="W127" i="4" s="1"/>
  <c r="W128" i="4" s="1"/>
  <c r="W129" i="4" s="1"/>
  <c r="W130" i="4" s="1"/>
  <c r="W131" i="4" s="1"/>
  <c r="W132" i="4" s="1"/>
  <c r="W133" i="4" s="1"/>
  <c r="W134" i="4" s="1"/>
  <c r="W135" i="4" s="1"/>
  <c r="W136" i="4" s="1"/>
  <c r="W137" i="4" s="1"/>
  <c r="W138" i="4" s="1"/>
  <c r="W139" i="4" s="1"/>
  <c r="W140" i="4" s="1"/>
  <c r="W141" i="4" s="1"/>
  <c r="W142" i="4" s="1"/>
  <c r="W143" i="4" s="1"/>
  <c r="W144" i="4" s="1"/>
  <c r="W145" i="4" s="1"/>
  <c r="W146" i="4" s="1"/>
  <c r="W147" i="4" s="1"/>
  <c r="W148" i="4" s="1"/>
  <c r="W149" i="4" s="1"/>
  <c r="W150" i="4" s="1"/>
  <c r="W151" i="4" s="1"/>
  <c r="W152" i="4" s="1"/>
  <c r="W153" i="4" s="1"/>
  <c r="W154" i="4" s="1"/>
  <c r="W155" i="4" s="1"/>
  <c r="W156" i="4" s="1"/>
  <c r="W157" i="4" s="1"/>
  <c r="W158" i="4" s="1"/>
  <c r="W159" i="4" s="1"/>
  <c r="W160" i="4" s="1"/>
  <c r="W161" i="4" s="1"/>
  <c r="W162" i="4" s="1"/>
  <c r="W163" i="4" s="1"/>
  <c r="W164" i="4" s="1"/>
  <c r="W165" i="4" s="1"/>
  <c r="W166" i="4" s="1"/>
  <c r="W167" i="4" s="1"/>
  <c r="W168" i="4" s="1"/>
  <c r="W169" i="4" s="1"/>
  <c r="W170" i="4" s="1"/>
  <c r="W171" i="4" s="1"/>
  <c r="W172" i="4" s="1"/>
  <c r="W173" i="4" s="1"/>
  <c r="W174" i="4" s="1"/>
  <c r="W175" i="4" s="1"/>
  <c r="W176" i="4" s="1"/>
  <c r="W177" i="4" s="1"/>
  <c r="W178" i="4" s="1"/>
  <c r="W179" i="4" s="1"/>
  <c r="W180" i="4" s="1"/>
  <c r="W181" i="4" s="1"/>
  <c r="W182" i="4" s="1"/>
  <c r="W183" i="4" s="1"/>
  <c r="W184" i="4" s="1"/>
  <c r="W185" i="4" s="1"/>
  <c r="W186" i="4" s="1"/>
  <c r="W187" i="4" s="1"/>
  <c r="W188" i="4" s="1"/>
  <c r="W189" i="4" s="1"/>
  <c r="W190" i="4" s="1"/>
  <c r="W191" i="4" s="1"/>
  <c r="W192" i="4" s="1"/>
  <c r="W193" i="4" s="1"/>
  <c r="W194" i="4" s="1"/>
  <c r="W195" i="4" s="1"/>
  <c r="W196" i="4" s="1"/>
  <c r="W197" i="4" s="1"/>
  <c r="W198" i="4" s="1"/>
  <c r="W199" i="4" s="1"/>
  <c r="W200" i="4" s="1"/>
  <c r="W201" i="4" s="1"/>
  <c r="W202" i="4" s="1"/>
  <c r="W203" i="4" s="1"/>
  <c r="W204" i="4" s="1"/>
  <c r="W205" i="4" s="1"/>
  <c r="W206" i="4" s="1"/>
  <c r="W207" i="4" s="1"/>
  <c r="W208" i="4" s="1"/>
  <c r="W209" i="4" s="1"/>
  <c r="W210" i="4" s="1"/>
  <c r="W211" i="4" s="1"/>
  <c r="W212" i="4" s="1"/>
  <c r="W213" i="4" s="1"/>
  <c r="W214" i="4" s="1"/>
  <c r="W215" i="4" s="1"/>
  <c r="W216" i="4" s="1"/>
  <c r="W217" i="4" s="1"/>
  <c r="W218" i="4" s="1"/>
  <c r="W219" i="4" s="1"/>
  <c r="W220" i="4" s="1"/>
  <c r="W221" i="4" s="1"/>
  <c r="W222" i="4" s="1"/>
  <c r="W223" i="4" s="1"/>
  <c r="W224" i="4" s="1"/>
  <c r="W225" i="4" s="1"/>
  <c r="W226" i="4" s="1"/>
  <c r="W227" i="4" s="1"/>
  <c r="W228" i="4" s="1"/>
  <c r="W229" i="4" s="1"/>
  <c r="W230" i="4" s="1"/>
  <c r="W231" i="4" s="1"/>
  <c r="W232" i="4" s="1"/>
  <c r="W233" i="4" s="1"/>
  <c r="W234" i="4" s="1"/>
  <c r="W235" i="4" s="1"/>
  <c r="W236" i="4" s="1"/>
  <c r="W237" i="4" s="1"/>
  <c r="W238" i="4" s="1"/>
  <c r="W239" i="4" s="1"/>
  <c r="W240" i="4" s="1"/>
  <c r="W241" i="4" s="1"/>
  <c r="W242" i="4" s="1"/>
  <c r="W243" i="4" s="1"/>
  <c r="W244" i="4" s="1"/>
  <c r="W245" i="4" s="1"/>
  <c r="W246" i="4" s="1"/>
  <c r="W247" i="4" s="1"/>
  <c r="W248" i="4" s="1"/>
  <c r="W249" i="4" s="1"/>
  <c r="W250" i="4" s="1"/>
  <c r="W251" i="4" s="1"/>
  <c r="W252" i="4" s="1"/>
  <c r="W253" i="4" s="1"/>
  <c r="W254" i="4" s="1"/>
  <c r="W255" i="4" s="1"/>
  <c r="W256" i="4" s="1"/>
  <c r="W257" i="4" s="1"/>
  <c r="W258" i="4" s="1"/>
  <c r="W259" i="4" s="1"/>
  <c r="W260" i="4" s="1"/>
  <c r="W261" i="4" s="1"/>
  <c r="W262" i="4" s="1"/>
  <c r="W263" i="4" s="1"/>
  <c r="W264" i="4" s="1"/>
  <c r="W265" i="4" s="1"/>
  <c r="W266" i="4" s="1"/>
  <c r="W267" i="4" s="1"/>
  <c r="W268" i="4" s="1"/>
  <c r="W269" i="4" s="1"/>
  <c r="W270" i="4" s="1"/>
  <c r="W271" i="4" s="1"/>
  <c r="W272" i="4" s="1"/>
  <c r="W273" i="4" s="1"/>
  <c r="W274" i="4" s="1"/>
  <c r="W275" i="4" s="1"/>
  <c r="W276" i="4" s="1"/>
  <c r="W277" i="4" s="1"/>
  <c r="W278" i="4" s="1"/>
  <c r="W279" i="4" s="1"/>
  <c r="W280" i="4" s="1"/>
  <c r="W281" i="4" s="1"/>
  <c r="W282" i="4" s="1"/>
  <c r="W283" i="4" s="1"/>
  <c r="W284" i="4" s="1"/>
  <c r="W285" i="4" s="1"/>
  <c r="W286" i="4" s="1"/>
  <c r="W287" i="4" s="1"/>
  <c r="W288" i="4" s="1"/>
  <c r="W289" i="4" s="1"/>
  <c r="W290" i="4" s="1"/>
  <c r="W291" i="4" s="1"/>
  <c r="W292" i="4" s="1"/>
  <c r="W293" i="4" s="1"/>
  <c r="W294" i="4" s="1"/>
  <c r="W295" i="4" s="1"/>
  <c r="W296" i="4" s="1"/>
  <c r="W297" i="4" s="1"/>
  <c r="W298" i="4" s="1"/>
  <c r="W299" i="4" s="1"/>
  <c r="W300" i="4" s="1"/>
  <c r="W301" i="4" s="1"/>
  <c r="W302" i="4" s="1"/>
  <c r="W303" i="4" s="1"/>
  <c r="W304" i="4" s="1"/>
  <c r="W305" i="4" s="1"/>
  <c r="W306" i="4" s="1"/>
  <c r="W307" i="4" s="1"/>
  <c r="W308" i="4" s="1"/>
  <c r="W309" i="4" s="1"/>
  <c r="W310" i="4" s="1"/>
  <c r="W311" i="4" s="1"/>
  <c r="W312" i="4" s="1"/>
  <c r="W313" i="4" s="1"/>
  <c r="W314" i="4" s="1"/>
  <c r="W315" i="4" s="1"/>
  <c r="W316" i="4" s="1"/>
  <c r="W317" i="4" s="1"/>
  <c r="W318" i="4" s="1"/>
  <c r="W319" i="4" s="1"/>
  <c r="W320" i="4" s="1"/>
  <c r="W321" i="4" s="1"/>
  <c r="W322" i="4" s="1"/>
  <c r="W323" i="4" s="1"/>
  <c r="W324" i="4" s="1"/>
  <c r="W325" i="4" s="1"/>
  <c r="W326" i="4" s="1"/>
  <c r="W327" i="4" s="1"/>
  <c r="W328" i="4" s="1"/>
  <c r="W329" i="4" s="1"/>
  <c r="W330" i="4" s="1"/>
  <c r="W331" i="4" s="1"/>
  <c r="W332" i="4" s="1"/>
  <c r="W333" i="4" s="1"/>
  <c r="W334" i="4" s="1"/>
  <c r="W335" i="4" s="1"/>
  <c r="W336" i="4" s="1"/>
  <c r="W337" i="4" s="1"/>
  <c r="W338" i="4" s="1"/>
  <c r="W339" i="4" s="1"/>
  <c r="W340" i="4" s="1"/>
  <c r="W341" i="4" s="1"/>
  <c r="W342" i="4" s="1"/>
  <c r="W343" i="4" s="1"/>
  <c r="W344" i="4" s="1"/>
  <c r="W345" i="4" s="1"/>
  <c r="W346" i="4" s="1"/>
  <c r="W347" i="4" s="1"/>
  <c r="W348" i="4" s="1"/>
  <c r="W349" i="4" s="1"/>
  <c r="W350" i="4" s="1"/>
  <c r="W351" i="4" s="1"/>
  <c r="W352" i="4" s="1"/>
  <c r="W353" i="4" s="1"/>
  <c r="W354" i="4" s="1"/>
  <c r="W355" i="4" s="1"/>
  <c r="W356" i="4" s="1"/>
  <c r="W357" i="4" s="1"/>
  <c r="W358" i="4" s="1"/>
  <c r="W359" i="4" s="1"/>
  <c r="W360" i="4" s="1"/>
  <c r="W361" i="4" s="1"/>
  <c r="W362" i="4" s="1"/>
  <c r="W363" i="4" s="1"/>
  <c r="W364" i="4" s="1"/>
  <c r="W365" i="4" s="1"/>
  <c r="W366" i="4" s="1"/>
  <c r="W367" i="4" s="1"/>
  <c r="W368" i="4" s="1"/>
  <c r="W369" i="4" s="1"/>
  <c r="W370" i="4" s="1"/>
  <c r="W371" i="4" s="1"/>
  <c r="W372" i="4" s="1"/>
  <c r="W373" i="4" s="1"/>
  <c r="W374" i="4" s="1"/>
  <c r="W375" i="4" s="1"/>
  <c r="W376" i="4" s="1"/>
  <c r="W377" i="4" s="1"/>
  <c r="W378" i="4" s="1"/>
  <c r="W379" i="4" s="1"/>
  <c r="W380" i="4" s="1"/>
  <c r="W381" i="4" s="1"/>
  <c r="W382" i="4" s="1"/>
  <c r="W383" i="4" s="1"/>
  <c r="W384" i="4" s="1"/>
  <c r="W385" i="4" s="1"/>
  <c r="W386" i="4" s="1"/>
  <c r="W387" i="4" s="1"/>
  <c r="W388" i="4" s="1"/>
  <c r="W389" i="4" s="1"/>
  <c r="W390" i="4" s="1"/>
  <c r="W391" i="4" s="1"/>
  <c r="W392" i="4" s="1"/>
  <c r="W393" i="4" s="1"/>
  <c r="W394" i="4" s="1"/>
  <c r="W395" i="4" s="1"/>
  <c r="W396" i="4" s="1"/>
  <c r="W397" i="4" s="1"/>
  <c r="W398" i="4" s="1"/>
  <c r="W399" i="4" s="1"/>
  <c r="W400" i="4" s="1"/>
  <c r="W401" i="4" s="1"/>
  <c r="W402" i="4" s="1"/>
  <c r="W403" i="4" s="1"/>
  <c r="W404" i="4" s="1"/>
  <c r="W405" i="4" s="1"/>
  <c r="W406" i="4" s="1"/>
  <c r="W407" i="4" s="1"/>
  <c r="W408" i="4" s="1"/>
  <c r="W409" i="4" s="1"/>
  <c r="W410" i="4" s="1"/>
  <c r="W411" i="4" s="1"/>
  <c r="W412" i="4" s="1"/>
  <c r="W413" i="4" s="1"/>
  <c r="W414" i="4" s="1"/>
  <c r="W415" i="4" s="1"/>
  <c r="W416" i="4" s="1"/>
  <c r="W417" i="4" s="1"/>
  <c r="W418" i="4" s="1"/>
  <c r="W419" i="4" s="1"/>
  <c r="W420" i="4" s="1"/>
  <c r="W421" i="4" s="1"/>
  <c r="W422" i="4" s="1"/>
  <c r="W423" i="4" s="1"/>
  <c r="W424" i="4" s="1"/>
  <c r="W425" i="4" s="1"/>
  <c r="W426" i="4" s="1"/>
  <c r="W427" i="4" s="1"/>
  <c r="W428" i="4" s="1"/>
  <c r="W429" i="4" s="1"/>
  <c r="W430" i="4" s="1"/>
  <c r="W431" i="4" s="1"/>
  <c r="W432" i="4" s="1"/>
  <c r="W433" i="4" s="1"/>
  <c r="W434" i="4" s="1"/>
  <c r="W435" i="4" s="1"/>
  <c r="W436" i="4" s="1"/>
  <c r="W437" i="4" s="1"/>
  <c r="W438" i="4" s="1"/>
  <c r="W439" i="4" s="1"/>
  <c r="W440" i="4" s="1"/>
  <c r="W441" i="4" s="1"/>
  <c r="W442" i="4" s="1"/>
  <c r="W443" i="4" s="1"/>
  <c r="W444" i="4" s="1"/>
  <c r="W445" i="4" s="1"/>
  <c r="W446" i="4" s="1"/>
  <c r="W447" i="4" s="1"/>
  <c r="W448" i="4" s="1"/>
  <c r="W449" i="4" s="1"/>
  <c r="W450" i="4" s="1"/>
  <c r="W451" i="4" s="1"/>
  <c r="W452" i="4" s="1"/>
  <c r="W453" i="4" s="1"/>
  <c r="W454" i="4" s="1"/>
  <c r="W455" i="4" s="1"/>
  <c r="W456" i="4" s="1"/>
  <c r="W457" i="4" s="1"/>
  <c r="W458" i="4" s="1"/>
  <c r="W459" i="4" s="1"/>
  <c r="W460" i="4" s="1"/>
  <c r="W461" i="4" s="1"/>
  <c r="W462" i="4" s="1"/>
  <c r="W463" i="4" s="1"/>
  <c r="W464" i="4" s="1"/>
  <c r="W465" i="4" s="1"/>
  <c r="W466" i="4" s="1"/>
  <c r="W467" i="4" s="1"/>
  <c r="W468" i="4" s="1"/>
  <c r="W469" i="4" s="1"/>
  <c r="W470" i="4" s="1"/>
  <c r="W471" i="4" s="1"/>
  <c r="W472" i="4" s="1"/>
  <c r="W473" i="4" s="1"/>
  <c r="W474" i="4" s="1"/>
  <c r="W475" i="4" s="1"/>
  <c r="W476" i="4" s="1"/>
  <c r="W477" i="4" s="1"/>
  <c r="W478" i="4" s="1"/>
  <c r="W479" i="4" s="1"/>
  <c r="W480" i="4" s="1"/>
  <c r="W481" i="4" s="1"/>
  <c r="W482" i="4" s="1"/>
  <c r="W483" i="4" s="1"/>
  <c r="W484" i="4" s="1"/>
  <c r="W485" i="4" s="1"/>
  <c r="W486" i="4" s="1"/>
  <c r="W487" i="4" s="1"/>
  <c r="W488" i="4" s="1"/>
  <c r="S7" i="4"/>
  <c r="O7" i="4"/>
  <c r="G7" i="1" s="1"/>
  <c r="L3" i="4"/>
  <c r="D7" i="4"/>
  <c r="L4" i="4"/>
  <c r="I4" i="4"/>
  <c r="E7" i="4"/>
  <c r="N3" i="4" s="1"/>
  <c r="E5" i="4"/>
  <c r="E6" i="4"/>
  <c r="E4" i="4"/>
  <c r="D5" i="4"/>
  <c r="D6" i="4"/>
  <c r="D4" i="4"/>
  <c r="W5" i="4" l="1"/>
  <c r="E7" i="1"/>
  <c r="Y5" i="4"/>
  <c r="I27" i="10"/>
  <c r="I29" i="10"/>
  <c r="I28" i="10"/>
  <c r="I21" i="10"/>
  <c r="I25" i="10"/>
  <c r="I24" i="10"/>
  <c r="F25" i="6"/>
  <c r="P7" i="4" s="1"/>
  <c r="Q7" i="4" s="1"/>
  <c r="V5" i="4"/>
  <c r="L8" i="4" s="1"/>
  <c r="X5" i="4"/>
  <c r="D7" i="1"/>
  <c r="K8" i="4"/>
  <c r="I22" i="10"/>
  <c r="Q3" i="4"/>
  <c r="H7" i="1" l="1"/>
  <c r="M8" i="4"/>
  <c r="C8" i="1"/>
  <c r="L33" i="4"/>
  <c r="L25" i="4"/>
  <c r="L36" i="4"/>
  <c r="L39" i="4"/>
  <c r="L26" i="4"/>
  <c r="L24" i="4"/>
  <c r="L34" i="4"/>
  <c r="L51" i="4"/>
  <c r="L10" i="4"/>
  <c r="L30" i="4"/>
  <c r="L32" i="4"/>
  <c r="L21" i="4"/>
  <c r="L18" i="4"/>
  <c r="L22" i="4"/>
  <c r="L15" i="4"/>
  <c r="L19" i="4"/>
  <c r="L20" i="4"/>
  <c r="L23" i="4"/>
  <c r="L27" i="4"/>
  <c r="L29" i="4"/>
  <c r="L14" i="4"/>
  <c r="L16" i="4"/>
  <c r="L13" i="4"/>
  <c r="L35" i="4"/>
  <c r="L12" i="4"/>
  <c r="L49" i="4"/>
  <c r="L28" i="4"/>
  <c r="L31" i="4"/>
  <c r="L11" i="4"/>
  <c r="L17" i="4"/>
  <c r="L44" i="4"/>
  <c r="L47" i="4"/>
  <c r="L9" i="4"/>
  <c r="L37" i="4"/>
  <c r="L42" i="4"/>
  <c r="L52" i="4"/>
  <c r="L45" i="4"/>
  <c r="L38" i="4"/>
  <c r="L40" i="4"/>
  <c r="L50" i="4"/>
  <c r="L46" i="4"/>
  <c r="L48" i="4"/>
  <c r="L43" i="4"/>
  <c r="L41" i="4"/>
  <c r="L53" i="4"/>
  <c r="K9" i="4"/>
  <c r="D8" i="1" l="1"/>
  <c r="E8" i="1"/>
  <c r="K10" i="4"/>
  <c r="C9" i="1"/>
  <c r="D9" i="1" s="1"/>
  <c r="R7" i="4"/>
  <c r="P8" i="4" s="1"/>
  <c r="I7" i="1"/>
  <c r="L54" i="4"/>
  <c r="M9" i="4"/>
  <c r="E9" i="1" s="1"/>
  <c r="K11" i="4" l="1"/>
  <c r="C10" i="1"/>
  <c r="D10" i="1" s="1"/>
  <c r="M10" i="4"/>
  <c r="E10" i="1" s="1"/>
  <c r="F26" i="6"/>
  <c r="H8" i="1"/>
  <c r="N8" i="4"/>
  <c r="J7" i="1"/>
  <c r="L55" i="4"/>
  <c r="R8" i="4" l="1"/>
  <c r="P9" i="4" s="1"/>
  <c r="K12" i="4"/>
  <c r="C11" i="1"/>
  <c r="D11" i="1" s="1"/>
  <c r="M11" i="4"/>
  <c r="O8" i="4"/>
  <c r="Q8" i="4" s="1"/>
  <c r="F8" i="1"/>
  <c r="L56" i="4"/>
  <c r="S8" i="4"/>
  <c r="K8" i="1" s="1"/>
  <c r="N9" i="4" l="1"/>
  <c r="J8" i="1"/>
  <c r="G8" i="1"/>
  <c r="I8" i="1"/>
  <c r="E11" i="1"/>
  <c r="K13" i="4"/>
  <c r="C12" i="1"/>
  <c r="D12" i="1" s="1"/>
  <c r="M12" i="4"/>
  <c r="H9" i="1"/>
  <c r="L57" i="4"/>
  <c r="O9" i="4" l="1"/>
  <c r="G9" i="1" s="1"/>
  <c r="R9" i="4"/>
  <c r="N10" i="4" s="1"/>
  <c r="S10" i="4" s="1"/>
  <c r="K10" i="1" s="1"/>
  <c r="S9" i="4"/>
  <c r="K9" i="1" s="1"/>
  <c r="F9" i="1"/>
  <c r="E12" i="1"/>
  <c r="K14" i="4"/>
  <c r="C13" i="1"/>
  <c r="D13" i="1" s="1"/>
  <c r="M13" i="4"/>
  <c r="E13" i="1" s="1"/>
  <c r="L58" i="4"/>
  <c r="P10" i="4" l="1"/>
  <c r="R10" i="4" s="1"/>
  <c r="Q9" i="4"/>
  <c r="I9" i="1" s="1"/>
  <c r="J9" i="1"/>
  <c r="F10" i="1"/>
  <c r="O10" i="4"/>
  <c r="G10" i="1" s="1"/>
  <c r="K15" i="4"/>
  <c r="C14" i="1"/>
  <c r="D14" i="1" s="1"/>
  <c r="M14" i="4"/>
  <c r="E14" i="1" s="1"/>
  <c r="L59" i="4"/>
  <c r="H10" i="1" l="1"/>
  <c r="Q10" i="4"/>
  <c r="I10" i="1" s="1"/>
  <c r="K16" i="4"/>
  <c r="C15" i="1"/>
  <c r="D15" i="1" s="1"/>
  <c r="M15" i="4"/>
  <c r="E15" i="1" s="1"/>
  <c r="P11" i="4"/>
  <c r="J10" i="1"/>
  <c r="N11" i="4"/>
  <c r="L60" i="4"/>
  <c r="K17" i="4" l="1"/>
  <c r="C16" i="1"/>
  <c r="D16" i="1" s="1"/>
  <c r="M16" i="4"/>
  <c r="R11" i="4"/>
  <c r="F11" i="1"/>
  <c r="S11" i="4"/>
  <c r="K11" i="1" s="1"/>
  <c r="O11" i="4"/>
  <c r="G11" i="1" s="1"/>
  <c r="H11" i="1"/>
  <c r="L61" i="4"/>
  <c r="Q11" i="4" l="1"/>
  <c r="E16" i="1"/>
  <c r="K18" i="4"/>
  <c r="M17" i="4"/>
  <c r="F16" i="6" s="1"/>
  <c r="P12" i="4"/>
  <c r="J11" i="1"/>
  <c r="N12" i="4"/>
  <c r="L62" i="4"/>
  <c r="I11" i="1" l="1"/>
  <c r="K19" i="4"/>
  <c r="M18" i="4"/>
  <c r="R12" i="4"/>
  <c r="J12" i="1" s="1"/>
  <c r="F12" i="1"/>
  <c r="O12" i="4"/>
  <c r="G12" i="1" s="1"/>
  <c r="S12" i="4"/>
  <c r="K12" i="1" s="1"/>
  <c r="H12" i="1"/>
  <c r="L63" i="4"/>
  <c r="Q12" i="4" l="1"/>
  <c r="K20" i="4"/>
  <c r="M19" i="4"/>
  <c r="N13" i="4"/>
  <c r="S13" i="4" s="1"/>
  <c r="K13" i="1" s="1"/>
  <c r="P13" i="4"/>
  <c r="L64" i="4"/>
  <c r="I12" i="1" l="1"/>
  <c r="K21" i="4"/>
  <c r="M20" i="4"/>
  <c r="R13" i="4"/>
  <c r="J13" i="1" s="1"/>
  <c r="F13" i="1"/>
  <c r="O13" i="4"/>
  <c r="G13" i="1" s="1"/>
  <c r="H13" i="1"/>
  <c r="L65" i="4"/>
  <c r="Q13" i="4" l="1"/>
  <c r="K22" i="4"/>
  <c r="M21" i="4"/>
  <c r="P14" i="4"/>
  <c r="N14" i="4"/>
  <c r="S14" i="4" s="1"/>
  <c r="K14" i="1" s="1"/>
  <c r="L66" i="4"/>
  <c r="I13" i="1" l="1"/>
  <c r="R14" i="4"/>
  <c r="P15" i="4" s="1"/>
  <c r="K23" i="4"/>
  <c r="M22" i="4"/>
  <c r="O14" i="4"/>
  <c r="G14" i="1" s="1"/>
  <c r="F14" i="1"/>
  <c r="H14" i="1"/>
  <c r="L67" i="4"/>
  <c r="Q14" i="4" l="1"/>
  <c r="H15" i="1"/>
  <c r="N15" i="4"/>
  <c r="J14" i="1"/>
  <c r="K24" i="4"/>
  <c r="M23" i="4"/>
  <c r="L68" i="4"/>
  <c r="S15" i="4" l="1"/>
  <c r="K15" i="1" s="1"/>
  <c r="I14" i="1"/>
  <c r="O15" i="4"/>
  <c r="Q15" i="4" s="1"/>
  <c r="F15" i="1"/>
  <c r="R15" i="4"/>
  <c r="J15" i="1" s="1"/>
  <c r="K25" i="4"/>
  <c r="M24" i="4"/>
  <c r="L69" i="4"/>
  <c r="G15" i="1" l="1"/>
  <c r="I15" i="1"/>
  <c r="P16" i="4"/>
  <c r="N16" i="4"/>
  <c r="K26" i="4"/>
  <c r="M25" i="4"/>
  <c r="L70" i="4"/>
  <c r="R16" i="4" l="1"/>
  <c r="J16" i="1" s="1"/>
  <c r="H16" i="1"/>
  <c r="F16" i="1"/>
  <c r="S16" i="4"/>
  <c r="K16" i="1" s="1"/>
  <c r="O16" i="4"/>
  <c r="G16" i="1" s="1"/>
  <c r="K27" i="4"/>
  <c r="M26" i="4"/>
  <c r="L71" i="4"/>
  <c r="Q16" i="4" l="1"/>
  <c r="N17" i="4"/>
  <c r="P17" i="4"/>
  <c r="K28" i="4"/>
  <c r="M27" i="4"/>
  <c r="L72" i="4"/>
  <c r="I16" i="1" l="1"/>
  <c r="O17" i="4"/>
  <c r="S17" i="4"/>
  <c r="R17" i="4"/>
  <c r="K29" i="4"/>
  <c r="M28" i="4"/>
  <c r="L73" i="4"/>
  <c r="P18" i="4" l="1"/>
  <c r="Q17" i="4"/>
  <c r="N18" i="4"/>
  <c r="K30" i="4"/>
  <c r="M29" i="4"/>
  <c r="L74" i="4"/>
  <c r="O18" i="4" l="1"/>
  <c r="Q18" i="4" s="1"/>
  <c r="R18" i="4"/>
  <c r="N19" i="4" s="1"/>
  <c r="S19" i="4" s="1"/>
  <c r="S18" i="4"/>
  <c r="K31" i="4"/>
  <c r="M30" i="4"/>
  <c r="L75" i="4"/>
  <c r="P19" i="4" l="1"/>
  <c r="R19" i="4" s="1"/>
  <c r="O19" i="4"/>
  <c r="K32" i="4"/>
  <c r="M31" i="4"/>
  <c r="L76" i="4"/>
  <c r="P20" i="4" l="1"/>
  <c r="Q19" i="4"/>
  <c r="N20" i="4"/>
  <c r="K33" i="4"/>
  <c r="M32" i="4"/>
  <c r="L77" i="4"/>
  <c r="R20" i="4" l="1"/>
  <c r="S20" i="4"/>
  <c r="O20" i="4"/>
  <c r="Q20" i="4" s="1"/>
  <c r="K34" i="4"/>
  <c r="M33" i="4"/>
  <c r="L78" i="4"/>
  <c r="P21" i="4" l="1"/>
  <c r="N21" i="4"/>
  <c r="S21" i="4" s="1"/>
  <c r="K35" i="4"/>
  <c r="M34" i="4"/>
  <c r="L79" i="4"/>
  <c r="O21" i="4" l="1"/>
  <c r="R21" i="4"/>
  <c r="N22" i="4" s="1"/>
  <c r="K36" i="4"/>
  <c r="M35" i="4"/>
  <c r="L80" i="4"/>
  <c r="Q21" i="4" l="1"/>
  <c r="P22" i="4"/>
  <c r="S22" i="4"/>
  <c r="O22" i="4"/>
  <c r="K37" i="4"/>
  <c r="M36" i="4"/>
  <c r="L81" i="4"/>
  <c r="R22" i="4" l="1"/>
  <c r="Q22" i="4"/>
  <c r="K38" i="4"/>
  <c r="M37" i="4"/>
  <c r="L82" i="4"/>
  <c r="P23" i="4" l="1"/>
  <c r="N23" i="4"/>
  <c r="S23" i="4" s="1"/>
  <c r="K39" i="4"/>
  <c r="M38" i="4"/>
  <c r="L83" i="4"/>
  <c r="R23" i="4" l="1"/>
  <c r="O23" i="4"/>
  <c r="Q23" i="4" s="1"/>
  <c r="K40" i="4"/>
  <c r="M39" i="4"/>
  <c r="L84" i="4"/>
  <c r="N24" i="4" l="1"/>
  <c r="P24" i="4"/>
  <c r="K41" i="4"/>
  <c r="M40" i="4"/>
  <c r="L85" i="4"/>
  <c r="S24" i="4" l="1"/>
  <c r="O24" i="4"/>
  <c r="R24" i="4"/>
  <c r="K42" i="4"/>
  <c r="M41" i="4"/>
  <c r="L86" i="4"/>
  <c r="N25" i="4" l="1"/>
  <c r="P25" i="4"/>
  <c r="Q24" i="4"/>
  <c r="K43" i="4"/>
  <c r="M42" i="4"/>
  <c r="L87" i="4"/>
  <c r="R25" i="4" l="1"/>
  <c r="N26" i="4" s="1"/>
  <c r="S25" i="4"/>
  <c r="O25" i="4"/>
  <c r="K44" i="4"/>
  <c r="M43" i="4"/>
  <c r="L88" i="4"/>
  <c r="P26" i="4" l="1"/>
  <c r="R26" i="4" s="1"/>
  <c r="P27" i="4" s="1"/>
  <c r="O26" i="4"/>
  <c r="S26" i="4"/>
  <c r="Q25" i="4"/>
  <c r="K45" i="4"/>
  <c r="M44" i="4"/>
  <c r="L89" i="4"/>
  <c r="N27" i="4" l="1"/>
  <c r="O27" i="4" s="1"/>
  <c r="Q26" i="4"/>
  <c r="K46" i="4"/>
  <c r="M45" i="4"/>
  <c r="L90" i="4"/>
  <c r="Q27" i="4" l="1"/>
  <c r="S27" i="4"/>
  <c r="R27" i="4"/>
  <c r="K47" i="4"/>
  <c r="M46" i="4"/>
  <c r="L91" i="4"/>
  <c r="N28" i="4" l="1"/>
  <c r="P28" i="4"/>
  <c r="K48" i="4"/>
  <c r="M47" i="4"/>
  <c r="L92" i="4"/>
  <c r="O28" i="4" l="1"/>
  <c r="S28" i="4"/>
  <c r="R28" i="4"/>
  <c r="K49" i="4"/>
  <c r="M48" i="4"/>
  <c r="L93" i="4"/>
  <c r="N29" i="4" l="1"/>
  <c r="P29" i="4"/>
  <c r="Q28" i="4"/>
  <c r="K50" i="4"/>
  <c r="M49" i="4"/>
  <c r="L94" i="4"/>
  <c r="O29" i="4" l="1"/>
  <c r="S29" i="4"/>
  <c r="R29" i="4"/>
  <c r="K51" i="4"/>
  <c r="M50" i="4"/>
  <c r="L95" i="4"/>
  <c r="N30" i="4" l="1"/>
  <c r="P30" i="4"/>
  <c r="Q29" i="4"/>
  <c r="K52" i="4"/>
  <c r="M51" i="4"/>
  <c r="L96" i="4"/>
  <c r="R30" i="4" l="1"/>
  <c r="P31" i="4" s="1"/>
  <c r="O30" i="4"/>
  <c r="S30" i="4"/>
  <c r="K53" i="4"/>
  <c r="M52" i="4"/>
  <c r="L97" i="4"/>
  <c r="N31" i="4" l="1"/>
  <c r="O31" i="4" s="1"/>
  <c r="Q30" i="4"/>
  <c r="K54" i="4"/>
  <c r="M53" i="4"/>
  <c r="L98" i="4"/>
  <c r="Q31" i="4" l="1"/>
  <c r="S31" i="4"/>
  <c r="R31" i="4"/>
  <c r="K55" i="4"/>
  <c r="M54" i="4"/>
  <c r="L99" i="4"/>
  <c r="N32" i="4" l="1"/>
  <c r="P32" i="4"/>
  <c r="K56" i="4"/>
  <c r="M55" i="4"/>
  <c r="L100" i="4"/>
  <c r="R32" i="4" l="1"/>
  <c r="N33" i="4" s="1"/>
  <c r="S33" i="4" s="1"/>
  <c r="S32" i="4"/>
  <c r="O32" i="4"/>
  <c r="K57" i="4"/>
  <c r="M56" i="4"/>
  <c r="L101" i="4"/>
  <c r="P33" i="4" l="1"/>
  <c r="R33" i="4" s="1"/>
  <c r="O33" i="4"/>
  <c r="Q32" i="4"/>
  <c r="K58" i="4"/>
  <c r="M57" i="4"/>
  <c r="L102" i="4"/>
  <c r="P34" i="4" l="1"/>
  <c r="N34" i="4"/>
  <c r="S34" i="4" s="1"/>
  <c r="Q33" i="4"/>
  <c r="K59" i="4"/>
  <c r="M58" i="4"/>
  <c r="L103" i="4"/>
  <c r="O34" i="4" l="1"/>
  <c r="R34" i="4"/>
  <c r="N35" i="4" s="1"/>
  <c r="K60" i="4"/>
  <c r="M59" i="4"/>
  <c r="L104" i="4"/>
  <c r="P35" i="4" l="1"/>
  <c r="R35" i="4" s="1"/>
  <c r="Q34" i="4"/>
  <c r="K61" i="4"/>
  <c r="M60" i="4"/>
  <c r="O35" i="4"/>
  <c r="S35" i="4"/>
  <c r="L105" i="4"/>
  <c r="Q35" i="4" l="1"/>
  <c r="K62" i="4"/>
  <c r="M61" i="4"/>
  <c r="P36" i="4"/>
  <c r="N36" i="4"/>
  <c r="L106" i="4"/>
  <c r="K63" i="4" l="1"/>
  <c r="M62" i="4"/>
  <c r="R36" i="4"/>
  <c r="O36" i="4"/>
  <c r="S36" i="4"/>
  <c r="L107" i="4"/>
  <c r="Q36" i="4" l="1"/>
  <c r="K64" i="4"/>
  <c r="M63" i="4"/>
  <c r="P37" i="4"/>
  <c r="N37" i="4"/>
  <c r="L108" i="4"/>
  <c r="K65" i="4" l="1"/>
  <c r="M64" i="4"/>
  <c r="O37" i="4"/>
  <c r="S37" i="4"/>
  <c r="R37" i="4"/>
  <c r="L109" i="4"/>
  <c r="Q37" i="4" l="1"/>
  <c r="K66" i="4"/>
  <c r="M65" i="4"/>
  <c r="P38" i="4"/>
  <c r="N38" i="4"/>
  <c r="L110" i="4"/>
  <c r="K67" i="4" l="1"/>
  <c r="M66" i="4"/>
  <c r="R38" i="4"/>
  <c r="O38" i="4"/>
  <c r="S38" i="4"/>
  <c r="L111" i="4"/>
  <c r="Q38" i="4" l="1"/>
  <c r="N39" i="4"/>
  <c r="K68" i="4"/>
  <c r="M67" i="4"/>
  <c r="P39" i="4"/>
  <c r="L112" i="4"/>
  <c r="O39" i="4" l="1"/>
  <c r="S39" i="4"/>
  <c r="K69" i="4"/>
  <c r="M68" i="4"/>
  <c r="R39" i="4"/>
  <c r="L113" i="4"/>
  <c r="Q39" i="4" l="1"/>
  <c r="K70" i="4"/>
  <c r="M69" i="4"/>
  <c r="N40" i="4"/>
  <c r="P40" i="4"/>
  <c r="L114" i="4"/>
  <c r="K71" i="4" l="1"/>
  <c r="M70" i="4"/>
  <c r="O40" i="4"/>
  <c r="S40" i="4"/>
  <c r="R40" i="4"/>
  <c r="L115" i="4"/>
  <c r="Q40" i="4" l="1"/>
  <c r="K72" i="4"/>
  <c r="M71" i="4"/>
  <c r="N41" i="4"/>
  <c r="P41" i="4"/>
  <c r="L116" i="4"/>
  <c r="K73" i="4" l="1"/>
  <c r="M72" i="4"/>
  <c r="R41" i="4"/>
  <c r="O41" i="4"/>
  <c r="S41" i="4"/>
  <c r="L117" i="4"/>
  <c r="Q41" i="4" l="1"/>
  <c r="K74" i="4"/>
  <c r="M73" i="4"/>
  <c r="N42" i="4"/>
  <c r="P42" i="4"/>
  <c r="L118" i="4"/>
  <c r="O42" i="4" l="1"/>
  <c r="S42" i="4"/>
  <c r="K75" i="4"/>
  <c r="M74" i="4"/>
  <c r="R42" i="4"/>
  <c r="L119" i="4"/>
  <c r="Q42" i="4" l="1"/>
  <c r="K76" i="4"/>
  <c r="M75" i="4"/>
  <c r="P43" i="4"/>
  <c r="N43" i="4"/>
  <c r="L120" i="4"/>
  <c r="R43" i="4" l="1"/>
  <c r="N44" i="4" s="1"/>
  <c r="K77" i="4"/>
  <c r="M76" i="4"/>
  <c r="O43" i="4"/>
  <c r="S43" i="4"/>
  <c r="L121" i="4"/>
  <c r="Q43" i="4" l="1"/>
  <c r="K78" i="4"/>
  <c r="M77" i="4"/>
  <c r="O44" i="4"/>
  <c r="P44" i="4"/>
  <c r="S44" i="4"/>
  <c r="L122" i="4"/>
  <c r="Q44" i="4" l="1"/>
  <c r="R44" i="4"/>
  <c r="K79" i="4"/>
  <c r="M78" i="4"/>
  <c r="L123" i="4"/>
  <c r="P45" i="4" l="1"/>
  <c r="N45" i="4"/>
  <c r="K80" i="4"/>
  <c r="M79" i="4"/>
  <c r="L124" i="4"/>
  <c r="S45" i="4" l="1"/>
  <c r="O45" i="4"/>
  <c r="R45" i="4"/>
  <c r="K81" i="4"/>
  <c r="M80" i="4"/>
  <c r="L125" i="4"/>
  <c r="P46" i="4" l="1"/>
  <c r="N46" i="4"/>
  <c r="Q45" i="4"/>
  <c r="K82" i="4"/>
  <c r="M81" i="4"/>
  <c r="L126" i="4"/>
  <c r="S46" i="4" l="1"/>
  <c r="O46" i="4"/>
  <c r="R46" i="4"/>
  <c r="K83" i="4"/>
  <c r="M82" i="4"/>
  <c r="L127" i="4"/>
  <c r="P47" i="4" l="1"/>
  <c r="Q46" i="4"/>
  <c r="N47" i="4"/>
  <c r="K84" i="4"/>
  <c r="M83" i="4"/>
  <c r="L128" i="4"/>
  <c r="R47" i="4" l="1"/>
  <c r="N48" i="4" s="1"/>
  <c r="O47" i="4"/>
  <c r="S47" i="4"/>
  <c r="K85" i="4"/>
  <c r="M84" i="4"/>
  <c r="L129" i="4"/>
  <c r="P48" i="4" l="1"/>
  <c r="R48" i="4" s="1"/>
  <c r="Q47" i="4"/>
  <c r="K86" i="4"/>
  <c r="M85" i="4"/>
  <c r="S48" i="4"/>
  <c r="O48" i="4"/>
  <c r="L130" i="4"/>
  <c r="Q48" i="4" l="1"/>
  <c r="N49" i="4"/>
  <c r="P49" i="4"/>
  <c r="K87" i="4"/>
  <c r="M86" i="4"/>
  <c r="L131" i="4"/>
  <c r="S49" i="4" l="1"/>
  <c r="R49" i="4"/>
  <c r="N50" i="4" s="1"/>
  <c r="O49" i="4"/>
  <c r="K88" i="4"/>
  <c r="M87" i="4"/>
  <c r="L132" i="4"/>
  <c r="Q49" i="4" l="1"/>
  <c r="P50" i="4"/>
  <c r="O50" i="4"/>
  <c r="S50" i="4"/>
  <c r="K89" i="4"/>
  <c r="M88" i="4"/>
  <c r="L133" i="4"/>
  <c r="Q50" i="4" l="1"/>
  <c r="R50" i="4"/>
  <c r="N51" i="4" s="1"/>
  <c r="O51" i="4" s="1"/>
  <c r="K90" i="4"/>
  <c r="M89" i="4"/>
  <c r="L134" i="4"/>
  <c r="P51" i="4" l="1"/>
  <c r="Q51" i="4" s="1"/>
  <c r="S51" i="4"/>
  <c r="K91" i="4"/>
  <c r="M90" i="4"/>
  <c r="L135" i="4"/>
  <c r="R51" i="4" l="1"/>
  <c r="P52" i="4" s="1"/>
  <c r="K92" i="4"/>
  <c r="M91" i="4"/>
  <c r="L136" i="4"/>
  <c r="N52" i="4" l="1"/>
  <c r="S52" i="4" s="1"/>
  <c r="K93" i="4"/>
  <c r="M92" i="4"/>
  <c r="L137" i="4"/>
  <c r="O52" i="4" l="1"/>
  <c r="Q52" i="4" s="1"/>
  <c r="R52" i="4"/>
  <c r="N53" i="4" s="1"/>
  <c r="O53" i="4" s="1"/>
  <c r="K94" i="4"/>
  <c r="M93" i="4"/>
  <c r="L138" i="4"/>
  <c r="P53" i="4" l="1"/>
  <c r="Q53" i="4" s="1"/>
  <c r="S53" i="4"/>
  <c r="K95" i="4"/>
  <c r="M94" i="4"/>
  <c r="L139" i="4"/>
  <c r="R53" i="4" l="1"/>
  <c r="P54" i="4" s="1"/>
  <c r="K96" i="4"/>
  <c r="M95" i="4"/>
  <c r="L140" i="4"/>
  <c r="N54" i="4" l="1"/>
  <c r="S54" i="4" s="1"/>
  <c r="K97" i="4"/>
  <c r="M96" i="4"/>
  <c r="L141" i="4"/>
  <c r="R54" i="4" l="1"/>
  <c r="N55" i="4" s="1"/>
  <c r="O54" i="4"/>
  <c r="Q54" i="4" s="1"/>
  <c r="K98" i="4"/>
  <c r="M97" i="4"/>
  <c r="L142" i="4"/>
  <c r="P55" i="4" l="1"/>
  <c r="R55" i="4" s="1"/>
  <c r="O55" i="4"/>
  <c r="S55" i="4"/>
  <c r="K99" i="4"/>
  <c r="M98" i="4"/>
  <c r="L143" i="4"/>
  <c r="Q55" i="4" l="1"/>
  <c r="P56" i="4"/>
  <c r="N56" i="4"/>
  <c r="K100" i="4"/>
  <c r="M99" i="4"/>
  <c r="L144" i="4"/>
  <c r="R56" i="4" l="1"/>
  <c r="O56" i="4"/>
  <c r="S56" i="4"/>
  <c r="K101" i="4"/>
  <c r="M100" i="4"/>
  <c r="L145" i="4"/>
  <c r="Q56" i="4" l="1"/>
  <c r="P57" i="4"/>
  <c r="N57" i="4"/>
  <c r="K102" i="4"/>
  <c r="M101" i="4"/>
  <c r="L146" i="4"/>
  <c r="O57" i="4" l="1"/>
  <c r="R57" i="4"/>
  <c r="S57" i="4"/>
  <c r="K103" i="4"/>
  <c r="M102" i="4"/>
  <c r="L147" i="4"/>
  <c r="Q57" i="4" l="1"/>
  <c r="P58" i="4"/>
  <c r="N58" i="4"/>
  <c r="O58" i="4" s="1"/>
  <c r="K104" i="4"/>
  <c r="M103" i="4"/>
  <c r="L148" i="4"/>
  <c r="Q58" i="4" l="1"/>
  <c r="S58" i="4"/>
  <c r="R58" i="4"/>
  <c r="K105" i="4"/>
  <c r="M104" i="4"/>
  <c r="L149" i="4"/>
  <c r="P59" i="4" l="1"/>
  <c r="N59" i="4"/>
  <c r="K106" i="4"/>
  <c r="M105" i="4"/>
  <c r="L150" i="4"/>
  <c r="R59" i="4" l="1"/>
  <c r="O59" i="4"/>
  <c r="S59" i="4"/>
  <c r="K107" i="4"/>
  <c r="M106" i="4"/>
  <c r="L151" i="4"/>
  <c r="P60" i="4" l="1"/>
  <c r="N60" i="4"/>
  <c r="S60" i="4" s="1"/>
  <c r="Q59" i="4"/>
  <c r="K108" i="4"/>
  <c r="M107" i="4"/>
  <c r="L152" i="4"/>
  <c r="R60" i="4" l="1"/>
  <c r="N61" i="4" s="1"/>
  <c r="S61" i="4" s="1"/>
  <c r="O60" i="4"/>
  <c r="K109" i="4"/>
  <c r="M108" i="4"/>
  <c r="L153" i="4"/>
  <c r="P61" i="4" l="1"/>
  <c r="R61" i="4" s="1"/>
  <c r="Q60" i="4"/>
  <c r="O61" i="4"/>
  <c r="K110" i="4"/>
  <c r="M109" i="4"/>
  <c r="L154" i="4"/>
  <c r="Q61" i="4" l="1"/>
  <c r="P62" i="4"/>
  <c r="N62" i="4"/>
  <c r="K111" i="4"/>
  <c r="M110" i="4"/>
  <c r="L155" i="4"/>
  <c r="R62" i="4" l="1"/>
  <c r="S62" i="4"/>
  <c r="O62" i="4"/>
  <c r="K112" i="4"/>
  <c r="M111" i="4"/>
  <c r="L156" i="4"/>
  <c r="P63" i="4" l="1"/>
  <c r="Q62" i="4"/>
  <c r="N63" i="4"/>
  <c r="K113" i="4"/>
  <c r="M112" i="4"/>
  <c r="L157" i="4"/>
  <c r="O63" i="4" l="1"/>
  <c r="Q63" i="4" s="1"/>
  <c r="S63" i="4"/>
  <c r="R63" i="4"/>
  <c r="N64" i="4" s="1"/>
  <c r="S64" i="4" s="1"/>
  <c r="K114" i="4"/>
  <c r="M113" i="4"/>
  <c r="L158" i="4"/>
  <c r="P64" i="4" l="1"/>
  <c r="R64" i="4" s="1"/>
  <c r="O64" i="4"/>
  <c r="K115" i="4"/>
  <c r="M114" i="4"/>
  <c r="L159" i="4"/>
  <c r="Q64" i="4" l="1"/>
  <c r="P65" i="4"/>
  <c r="N65" i="4"/>
  <c r="K116" i="4"/>
  <c r="M115" i="4"/>
  <c r="L160" i="4"/>
  <c r="R65" i="4" l="1"/>
  <c r="O65" i="4"/>
  <c r="S65" i="4"/>
  <c r="K117" i="4"/>
  <c r="M116" i="4"/>
  <c r="L161" i="4"/>
  <c r="Q65" i="4" l="1"/>
  <c r="N66" i="4"/>
  <c r="P66" i="4"/>
  <c r="K118" i="4"/>
  <c r="M117" i="4"/>
  <c r="L162" i="4"/>
  <c r="O66" i="4" l="1"/>
  <c r="S66" i="4"/>
  <c r="R66" i="4"/>
  <c r="K119" i="4"/>
  <c r="M118" i="4"/>
  <c r="L163" i="4"/>
  <c r="Q66" i="4" l="1"/>
  <c r="N67" i="4"/>
  <c r="P67" i="4"/>
  <c r="K120" i="4"/>
  <c r="M119" i="4"/>
  <c r="L164" i="4"/>
  <c r="O67" i="4" l="1"/>
  <c r="S67" i="4"/>
  <c r="R67" i="4"/>
  <c r="K121" i="4"/>
  <c r="M120" i="4"/>
  <c r="L165" i="4"/>
  <c r="Q67" i="4" l="1"/>
  <c r="P68" i="4"/>
  <c r="N68" i="4"/>
  <c r="K122" i="4"/>
  <c r="M121" i="4"/>
  <c r="L166" i="4"/>
  <c r="R68" i="4" l="1"/>
  <c r="N69" i="4" s="1"/>
  <c r="O68" i="4"/>
  <c r="S68" i="4"/>
  <c r="K123" i="4"/>
  <c r="M122" i="4"/>
  <c r="L167" i="4"/>
  <c r="Q68" i="4" l="1"/>
  <c r="P69" i="4"/>
  <c r="S69" i="4"/>
  <c r="O69" i="4"/>
  <c r="K124" i="4"/>
  <c r="M123" i="4"/>
  <c r="L168" i="4"/>
  <c r="Q69" i="4" l="1"/>
  <c r="R69" i="4"/>
  <c r="N70" i="4" s="1"/>
  <c r="S70" i="4" s="1"/>
  <c r="K125" i="4"/>
  <c r="M124" i="4"/>
  <c r="L169" i="4"/>
  <c r="P70" i="4" l="1"/>
  <c r="O70" i="4"/>
  <c r="K126" i="4"/>
  <c r="M125" i="4"/>
  <c r="L170" i="4"/>
  <c r="Q70" i="4" l="1"/>
  <c r="R70" i="4"/>
  <c r="P71" i="4" s="1"/>
  <c r="K127" i="4"/>
  <c r="M126" i="4"/>
  <c r="L171" i="4"/>
  <c r="N71" i="4" l="1"/>
  <c r="S71" i="4" s="1"/>
  <c r="K128" i="4"/>
  <c r="M127" i="4"/>
  <c r="L172" i="4"/>
  <c r="O71" i="4" l="1"/>
  <c r="Q71" i="4" s="1"/>
  <c r="R71" i="4"/>
  <c r="N72" i="4" s="1"/>
  <c r="K129" i="4"/>
  <c r="M128" i="4"/>
  <c r="L173" i="4"/>
  <c r="P72" i="4" l="1"/>
  <c r="R72" i="4" s="1"/>
  <c r="S72" i="4"/>
  <c r="O72" i="4"/>
  <c r="K130" i="4"/>
  <c r="M129" i="4"/>
  <c r="L174" i="4"/>
  <c r="Q72" i="4" l="1"/>
  <c r="N73" i="4"/>
  <c r="P73" i="4"/>
  <c r="K131" i="4"/>
  <c r="M130" i="4"/>
  <c r="L175" i="4"/>
  <c r="S73" i="4" l="1"/>
  <c r="O73" i="4"/>
  <c r="R73" i="4"/>
  <c r="K132" i="4"/>
  <c r="M131" i="4"/>
  <c r="L176" i="4"/>
  <c r="Q73" i="4" l="1"/>
  <c r="N74" i="4"/>
  <c r="P74" i="4"/>
  <c r="K133" i="4"/>
  <c r="M132" i="4"/>
  <c r="L177" i="4"/>
  <c r="R74" i="4" l="1"/>
  <c r="P75" i="4" s="1"/>
  <c r="O74" i="4"/>
  <c r="S74" i="4"/>
  <c r="K134" i="4"/>
  <c r="M133" i="4"/>
  <c r="L178" i="4"/>
  <c r="Q74" i="4" l="1"/>
  <c r="N75" i="4"/>
  <c r="O75" i="4" s="1"/>
  <c r="K135" i="4"/>
  <c r="M134" i="4"/>
  <c r="L179" i="4"/>
  <c r="Q75" i="4" l="1"/>
  <c r="R75" i="4"/>
  <c r="P76" i="4" s="1"/>
  <c r="S75" i="4"/>
  <c r="K136" i="4"/>
  <c r="M135" i="4"/>
  <c r="L180" i="4"/>
  <c r="N76" i="4" l="1"/>
  <c r="O76" i="4" s="1"/>
  <c r="K137" i="4"/>
  <c r="M136" i="4"/>
  <c r="L181" i="4"/>
  <c r="Q76" i="4" l="1"/>
  <c r="R76" i="4"/>
  <c r="N77" i="4" s="1"/>
  <c r="S76" i="4"/>
  <c r="K138" i="4"/>
  <c r="M137" i="4"/>
  <c r="L182" i="4"/>
  <c r="P77" i="4" l="1"/>
  <c r="R77" i="4" s="1"/>
  <c r="P78" i="4" s="1"/>
  <c r="S77" i="4"/>
  <c r="O77" i="4"/>
  <c r="K139" i="4"/>
  <c r="M138" i="4"/>
  <c r="L183" i="4"/>
  <c r="Q77" i="4" l="1"/>
  <c r="N78" i="4"/>
  <c r="K140" i="4"/>
  <c r="M139" i="4"/>
  <c r="L184" i="4"/>
  <c r="O78" i="4" l="1"/>
  <c r="Q78" i="4" s="1"/>
  <c r="S78" i="4"/>
  <c r="R78" i="4"/>
  <c r="K141" i="4"/>
  <c r="M140" i="4"/>
  <c r="L185" i="4"/>
  <c r="P79" i="4" l="1"/>
  <c r="N79" i="4"/>
  <c r="K142" i="4"/>
  <c r="M141" i="4"/>
  <c r="L186" i="4"/>
  <c r="O79" i="4" l="1"/>
  <c r="Q79" i="4" s="1"/>
  <c r="R79" i="4"/>
  <c r="N80" i="4" s="1"/>
  <c r="S79" i="4"/>
  <c r="K143" i="4"/>
  <c r="M142" i="4"/>
  <c r="L187" i="4"/>
  <c r="P80" i="4" l="1"/>
  <c r="S80" i="4"/>
  <c r="O80" i="4"/>
  <c r="K144" i="4"/>
  <c r="M143" i="4"/>
  <c r="L188" i="4"/>
  <c r="Q80" i="4" l="1"/>
  <c r="R80" i="4"/>
  <c r="K145" i="4"/>
  <c r="M144" i="4"/>
  <c r="L189" i="4"/>
  <c r="P81" i="4" l="1"/>
  <c r="N81" i="4"/>
  <c r="K146" i="4"/>
  <c r="M145" i="4"/>
  <c r="L190" i="4"/>
  <c r="S81" i="4" l="1"/>
  <c r="O81" i="4"/>
  <c r="Q81" i="4" s="1"/>
  <c r="R81" i="4"/>
  <c r="N82" i="4" s="1"/>
  <c r="K147" i="4"/>
  <c r="M146" i="4"/>
  <c r="L191" i="4"/>
  <c r="P82" i="4" l="1"/>
  <c r="R82" i="4" s="1"/>
  <c r="S82" i="4"/>
  <c r="O82" i="4"/>
  <c r="K148" i="4"/>
  <c r="M147" i="4"/>
  <c r="L192" i="4"/>
  <c r="Q82" i="4" l="1"/>
  <c r="P83" i="4"/>
  <c r="N83" i="4"/>
  <c r="K149" i="4"/>
  <c r="M148" i="4"/>
  <c r="L193" i="4"/>
  <c r="R83" i="4" l="1"/>
  <c r="N84" i="4" s="1"/>
  <c r="S84" i="4" s="1"/>
  <c r="S83" i="4"/>
  <c r="O83" i="4"/>
  <c r="K150" i="4"/>
  <c r="M149" i="4"/>
  <c r="L194" i="4"/>
  <c r="Q83" i="4" l="1"/>
  <c r="P84" i="4"/>
  <c r="O84" i="4"/>
  <c r="K151" i="4"/>
  <c r="M150" i="4"/>
  <c r="L195" i="4"/>
  <c r="Q84" i="4" l="1"/>
  <c r="R84" i="4"/>
  <c r="K152" i="4"/>
  <c r="M151" i="4"/>
  <c r="L196" i="4"/>
  <c r="N85" i="4" l="1"/>
  <c r="P85" i="4"/>
  <c r="K153" i="4"/>
  <c r="M152" i="4"/>
  <c r="L197" i="4"/>
  <c r="O85" i="4" l="1"/>
  <c r="S85" i="4"/>
  <c r="R85" i="4"/>
  <c r="K154" i="4"/>
  <c r="M153" i="4"/>
  <c r="L198" i="4"/>
  <c r="Q85" i="4" l="1"/>
  <c r="N86" i="4"/>
  <c r="P86" i="4"/>
  <c r="K155" i="4"/>
  <c r="M154" i="4"/>
  <c r="L199" i="4"/>
  <c r="O86" i="4" l="1"/>
  <c r="S86" i="4"/>
  <c r="R86" i="4"/>
  <c r="K156" i="4"/>
  <c r="M155" i="4"/>
  <c r="L200" i="4"/>
  <c r="Q86" i="4" l="1"/>
  <c r="N87" i="4"/>
  <c r="P87" i="4"/>
  <c r="K157" i="4"/>
  <c r="M156" i="4"/>
  <c r="L201" i="4"/>
  <c r="O87" i="4" l="1"/>
  <c r="S87" i="4"/>
  <c r="R87" i="4"/>
  <c r="K158" i="4"/>
  <c r="M157" i="4"/>
  <c r="L202" i="4"/>
  <c r="Q87" i="4" l="1"/>
  <c r="N88" i="4"/>
  <c r="P88" i="4"/>
  <c r="K159" i="4"/>
  <c r="M158" i="4"/>
  <c r="L203" i="4"/>
  <c r="O88" i="4" l="1"/>
  <c r="S88" i="4"/>
  <c r="R88" i="4"/>
  <c r="K160" i="4"/>
  <c r="M159" i="4"/>
  <c r="L204" i="4"/>
  <c r="Q88" i="4" l="1"/>
  <c r="N89" i="4"/>
  <c r="P89" i="4"/>
  <c r="K161" i="4"/>
  <c r="M160" i="4"/>
  <c r="L205" i="4"/>
  <c r="O89" i="4" l="1"/>
  <c r="S89" i="4"/>
  <c r="R89" i="4"/>
  <c r="K162" i="4"/>
  <c r="M161" i="4"/>
  <c r="L206" i="4"/>
  <c r="Q89" i="4" l="1"/>
  <c r="N90" i="4"/>
  <c r="P90" i="4"/>
  <c r="K163" i="4"/>
  <c r="M162" i="4"/>
  <c r="L207" i="4"/>
  <c r="O90" i="4" l="1"/>
  <c r="S90" i="4"/>
  <c r="R90" i="4"/>
  <c r="K164" i="4"/>
  <c r="M163" i="4"/>
  <c r="L208" i="4"/>
  <c r="Q90" i="4" l="1"/>
  <c r="N91" i="4"/>
  <c r="P91" i="4"/>
  <c r="K165" i="4"/>
  <c r="M164" i="4"/>
  <c r="L209" i="4"/>
  <c r="S91" i="4" l="1"/>
  <c r="O91" i="4"/>
  <c r="R91" i="4"/>
  <c r="K166" i="4"/>
  <c r="M165" i="4"/>
  <c r="L210" i="4"/>
  <c r="Q91" i="4" l="1"/>
  <c r="P92" i="4"/>
  <c r="N92" i="4"/>
  <c r="K167" i="4"/>
  <c r="M166" i="4"/>
  <c r="L211" i="4"/>
  <c r="S92" i="4" l="1"/>
  <c r="O92" i="4"/>
  <c r="R92" i="4"/>
  <c r="K168" i="4"/>
  <c r="M167" i="4"/>
  <c r="L212" i="4"/>
  <c r="Q92" i="4" l="1"/>
  <c r="N93" i="4"/>
  <c r="P93" i="4"/>
  <c r="K169" i="4"/>
  <c r="M168" i="4"/>
  <c r="L213" i="4"/>
  <c r="S93" i="4" l="1"/>
  <c r="O93" i="4"/>
  <c r="R93" i="4"/>
  <c r="K170" i="4"/>
  <c r="M169" i="4"/>
  <c r="L214" i="4"/>
  <c r="Q93" i="4" l="1"/>
  <c r="N94" i="4"/>
  <c r="P94" i="4"/>
  <c r="K171" i="4"/>
  <c r="M170" i="4"/>
  <c r="L215" i="4"/>
  <c r="R94" i="4" l="1"/>
  <c r="N95" i="4" s="1"/>
  <c r="O95" i="4" s="1"/>
  <c r="O94" i="4"/>
  <c r="S94" i="4"/>
  <c r="K172" i="4"/>
  <c r="M171" i="4"/>
  <c r="L216" i="4"/>
  <c r="P95" i="4" l="1"/>
  <c r="Q95" i="4" s="1"/>
  <c r="Q94" i="4"/>
  <c r="S95" i="4"/>
  <c r="K173" i="4"/>
  <c r="M172" i="4"/>
  <c r="L217" i="4"/>
  <c r="R95" i="4" l="1"/>
  <c r="P96" i="4" s="1"/>
  <c r="K174" i="4"/>
  <c r="M173" i="4"/>
  <c r="L218" i="4"/>
  <c r="N96" i="4" l="1"/>
  <c r="O96" i="4" s="1"/>
  <c r="K175" i="4"/>
  <c r="M174" i="4"/>
  <c r="L219" i="4"/>
  <c r="S96" i="4" l="1"/>
  <c r="R96" i="4"/>
  <c r="N97" i="4" s="1"/>
  <c r="Q96" i="4"/>
  <c r="K176" i="4"/>
  <c r="M175" i="4"/>
  <c r="L220" i="4"/>
  <c r="P97" i="4" l="1"/>
  <c r="R97" i="4" s="1"/>
  <c r="O97" i="4"/>
  <c r="S97" i="4"/>
  <c r="K177" i="4"/>
  <c r="M176" i="4"/>
  <c r="L221" i="4"/>
  <c r="Q97" i="4" l="1"/>
  <c r="N98" i="4"/>
  <c r="P98" i="4"/>
  <c r="K178" i="4"/>
  <c r="M177" i="4"/>
  <c r="L222" i="4"/>
  <c r="R98" i="4" l="1"/>
  <c r="N99" i="4" s="1"/>
  <c r="O99" i="4" s="1"/>
  <c r="O98" i="4"/>
  <c r="S98" i="4"/>
  <c r="K179" i="4"/>
  <c r="M178" i="4"/>
  <c r="L223" i="4"/>
  <c r="P99" i="4" l="1"/>
  <c r="Q99" i="4" s="1"/>
  <c r="Q98" i="4"/>
  <c r="S99" i="4"/>
  <c r="K180" i="4"/>
  <c r="M179" i="4"/>
  <c r="L224" i="4"/>
  <c r="R99" i="4" l="1"/>
  <c r="P100" i="4" s="1"/>
  <c r="K181" i="4"/>
  <c r="M180" i="4"/>
  <c r="L225" i="4"/>
  <c r="N100" i="4" l="1"/>
  <c r="O100" i="4" s="1"/>
  <c r="K182" i="4"/>
  <c r="M181" i="4"/>
  <c r="L226" i="4"/>
  <c r="R100" i="4" l="1"/>
  <c r="N101" i="4" s="1"/>
  <c r="S100" i="4"/>
  <c r="Q100" i="4"/>
  <c r="K183" i="4"/>
  <c r="M182" i="4"/>
  <c r="L227" i="4"/>
  <c r="P101" i="4" l="1"/>
  <c r="R101" i="4" s="1"/>
  <c r="S101" i="4"/>
  <c r="O101" i="4"/>
  <c r="K184" i="4"/>
  <c r="M183" i="4"/>
  <c r="L228" i="4"/>
  <c r="Q101" i="4" l="1"/>
  <c r="P102" i="4"/>
  <c r="N102" i="4"/>
  <c r="K185" i="4"/>
  <c r="M184" i="4"/>
  <c r="L229" i="4"/>
  <c r="R102" i="4" l="1"/>
  <c r="O102" i="4"/>
  <c r="S102" i="4"/>
  <c r="K186" i="4"/>
  <c r="M185" i="4"/>
  <c r="L230" i="4"/>
  <c r="Q102" i="4" l="1"/>
  <c r="N103" i="4"/>
  <c r="P103" i="4"/>
  <c r="K187" i="4"/>
  <c r="M186" i="4"/>
  <c r="L231" i="4"/>
  <c r="R103" i="4" l="1"/>
  <c r="N104" i="4" s="1"/>
  <c r="S104" i="4" s="1"/>
  <c r="O103" i="4"/>
  <c r="S103" i="4"/>
  <c r="K188" i="4"/>
  <c r="M187" i="4"/>
  <c r="L232" i="4"/>
  <c r="P104" i="4" l="1"/>
  <c r="R104" i="4" s="1"/>
  <c r="P105" i="4" s="1"/>
  <c r="Q103" i="4"/>
  <c r="O104" i="4"/>
  <c r="K189" i="4"/>
  <c r="M188" i="4"/>
  <c r="L233" i="4"/>
  <c r="Q104" i="4" l="1"/>
  <c r="N105" i="4"/>
  <c r="R105" i="4" s="1"/>
  <c r="K190" i="4"/>
  <c r="M189" i="4"/>
  <c r="L234" i="4"/>
  <c r="S105" i="4" l="1"/>
  <c r="O105" i="4"/>
  <c r="Q105" i="4" s="1"/>
  <c r="P106" i="4"/>
  <c r="N106" i="4"/>
  <c r="K191" i="4"/>
  <c r="M190" i="4"/>
  <c r="L235" i="4"/>
  <c r="R106" i="4" l="1"/>
  <c r="N107" i="4" s="1"/>
  <c r="S106" i="4"/>
  <c r="O106" i="4"/>
  <c r="K192" i="4"/>
  <c r="M191" i="4"/>
  <c r="L236" i="4"/>
  <c r="P107" i="4" l="1"/>
  <c r="R107" i="4" s="1"/>
  <c r="Q106" i="4"/>
  <c r="O107" i="4"/>
  <c r="S107" i="4"/>
  <c r="K193" i="4"/>
  <c r="M192" i="4"/>
  <c r="L237" i="4"/>
  <c r="Q107" i="4" l="1"/>
  <c r="P108" i="4"/>
  <c r="N108" i="4"/>
  <c r="K194" i="4"/>
  <c r="M193" i="4"/>
  <c r="L238" i="4"/>
  <c r="R108" i="4" l="1"/>
  <c r="S108" i="4"/>
  <c r="O108" i="4"/>
  <c r="K195" i="4"/>
  <c r="M194" i="4"/>
  <c r="L239" i="4"/>
  <c r="Q108" i="4" l="1"/>
  <c r="P109" i="4"/>
  <c r="N109" i="4"/>
  <c r="K196" i="4"/>
  <c r="M195" i="4"/>
  <c r="L240" i="4"/>
  <c r="R109" i="4" l="1"/>
  <c r="N110" i="4" s="1"/>
  <c r="O109" i="4"/>
  <c r="S109" i="4"/>
  <c r="K197" i="4"/>
  <c r="M196" i="4"/>
  <c r="L241" i="4"/>
  <c r="P110" i="4" l="1"/>
  <c r="R110" i="4" s="1"/>
  <c r="Q109" i="4"/>
  <c r="S110" i="4"/>
  <c r="O110" i="4"/>
  <c r="K198" i="4"/>
  <c r="M197" i="4"/>
  <c r="L242" i="4"/>
  <c r="N111" i="4" l="1"/>
  <c r="P111" i="4"/>
  <c r="Q110" i="4"/>
  <c r="K199" i="4"/>
  <c r="M198" i="4"/>
  <c r="L243" i="4"/>
  <c r="S111" i="4" l="1"/>
  <c r="R111" i="4"/>
  <c r="P112" i="4" s="1"/>
  <c r="O111" i="4"/>
  <c r="K200" i="4"/>
  <c r="M199" i="4"/>
  <c r="L244" i="4"/>
  <c r="N112" i="4" l="1"/>
  <c r="R112" i="4" s="1"/>
  <c r="Q111" i="4"/>
  <c r="K201" i="4"/>
  <c r="M200" i="4"/>
  <c r="L245" i="4"/>
  <c r="O112" i="4" l="1"/>
  <c r="Q112" i="4" s="1"/>
  <c r="N113" i="4"/>
  <c r="P113" i="4"/>
  <c r="S112" i="4"/>
  <c r="K202" i="4"/>
  <c r="M201" i="4"/>
  <c r="L246" i="4"/>
  <c r="R113" i="4" l="1"/>
  <c r="P114" i="4" s="1"/>
  <c r="S113" i="4"/>
  <c r="O113" i="4"/>
  <c r="K203" i="4"/>
  <c r="M202" i="4"/>
  <c r="F27" i="6"/>
  <c r="L247" i="4"/>
  <c r="N114" i="4" l="1"/>
  <c r="S114" i="4" s="1"/>
  <c r="Q113" i="4"/>
  <c r="K204" i="4"/>
  <c r="M203" i="4"/>
  <c r="L248" i="4"/>
  <c r="O114" i="4" l="1"/>
  <c r="Q114" i="4" s="1"/>
  <c r="R114" i="4"/>
  <c r="K205" i="4"/>
  <c r="M204" i="4"/>
  <c r="L249" i="4"/>
  <c r="P115" i="4" l="1"/>
  <c r="N115" i="4"/>
  <c r="O115" i="4" s="1"/>
  <c r="K206" i="4"/>
  <c r="M205" i="4"/>
  <c r="L250" i="4"/>
  <c r="R115" i="4" l="1"/>
  <c r="N116" i="4" s="1"/>
  <c r="O116" i="4" s="1"/>
  <c r="S115" i="4"/>
  <c r="Q115" i="4"/>
  <c r="K207" i="4"/>
  <c r="M206" i="4"/>
  <c r="L251" i="4"/>
  <c r="P116" i="4" l="1"/>
  <c r="R116" i="4" s="1"/>
  <c r="S116" i="4"/>
  <c r="K208" i="4"/>
  <c r="M207" i="4"/>
  <c r="L252" i="4"/>
  <c r="N117" i="4" l="1"/>
  <c r="O117" i="4" s="1"/>
  <c r="P117" i="4"/>
  <c r="Q116" i="4"/>
  <c r="K209" i="4"/>
  <c r="M208" i="4"/>
  <c r="L253" i="4"/>
  <c r="R117" i="4" l="1"/>
  <c r="P118" i="4" s="1"/>
  <c r="S117" i="4"/>
  <c r="Q117" i="4"/>
  <c r="K210" i="4"/>
  <c r="M209" i="4"/>
  <c r="L254" i="4"/>
  <c r="N118" i="4" l="1"/>
  <c r="O118" i="4" s="1"/>
  <c r="Q118" i="4" s="1"/>
  <c r="K211" i="4"/>
  <c r="M210" i="4"/>
  <c r="L255" i="4"/>
  <c r="R118" i="4" l="1"/>
  <c r="N119" i="4" s="1"/>
  <c r="S118" i="4"/>
  <c r="K212" i="4"/>
  <c r="M211" i="4"/>
  <c r="L256" i="4"/>
  <c r="P119" i="4" l="1"/>
  <c r="R119" i="4" s="1"/>
  <c r="O119" i="4"/>
  <c r="S119" i="4"/>
  <c r="K213" i="4"/>
  <c r="M212" i="4"/>
  <c r="L257" i="4"/>
  <c r="Q119" i="4" l="1"/>
  <c r="P120" i="4"/>
  <c r="N120" i="4"/>
  <c r="K214" i="4"/>
  <c r="M213" i="4"/>
  <c r="L258" i="4"/>
  <c r="R120" i="4" l="1"/>
  <c r="N121" i="4" s="1"/>
  <c r="O121" i="4" s="1"/>
  <c r="S120" i="4"/>
  <c r="O120" i="4"/>
  <c r="K215" i="4"/>
  <c r="M214" i="4"/>
  <c r="L259" i="4"/>
  <c r="Q120" i="4" l="1"/>
  <c r="P121" i="4"/>
  <c r="Q121" i="4" s="1"/>
  <c r="S121" i="4"/>
  <c r="K216" i="4"/>
  <c r="M215" i="4"/>
  <c r="L260" i="4"/>
  <c r="R121" i="4" l="1"/>
  <c r="N122" i="4" s="1"/>
  <c r="K217" i="4"/>
  <c r="M216" i="4"/>
  <c r="L261" i="4"/>
  <c r="P122" i="4" l="1"/>
  <c r="S122" i="4"/>
  <c r="O122" i="4"/>
  <c r="K218" i="4"/>
  <c r="M217" i="4"/>
  <c r="L262" i="4"/>
  <c r="Q122" i="4" l="1"/>
  <c r="R122" i="4"/>
  <c r="N123" i="4" s="1"/>
  <c r="K219" i="4"/>
  <c r="M218" i="4"/>
  <c r="L263" i="4"/>
  <c r="P123" i="4" l="1"/>
  <c r="O123" i="4"/>
  <c r="S123" i="4"/>
  <c r="K220" i="4"/>
  <c r="M219" i="4"/>
  <c r="L264" i="4"/>
  <c r="Q123" i="4" l="1"/>
  <c r="R123" i="4"/>
  <c r="P124" i="4" s="1"/>
  <c r="K221" i="4"/>
  <c r="M220" i="4"/>
  <c r="L265" i="4"/>
  <c r="N124" i="4" l="1"/>
  <c r="S124" i="4" s="1"/>
  <c r="K222" i="4"/>
  <c r="M221" i="4"/>
  <c r="L266" i="4"/>
  <c r="O124" i="4" l="1"/>
  <c r="Q124" i="4" s="1"/>
  <c r="R124" i="4"/>
  <c r="N125" i="4" s="1"/>
  <c r="K223" i="4"/>
  <c r="M222" i="4"/>
  <c r="L267" i="4"/>
  <c r="P125" i="4" l="1"/>
  <c r="R125" i="4" s="1"/>
  <c r="S125" i="4"/>
  <c r="O125" i="4"/>
  <c r="K224" i="4"/>
  <c r="M223" i="4"/>
  <c r="L268" i="4"/>
  <c r="Q125" i="4" l="1"/>
  <c r="N126" i="4"/>
  <c r="P126" i="4"/>
  <c r="K225" i="4"/>
  <c r="M224" i="4"/>
  <c r="L269" i="4"/>
  <c r="O126" i="4" l="1"/>
  <c r="S126" i="4"/>
  <c r="R126" i="4"/>
  <c r="K226" i="4"/>
  <c r="M225" i="4"/>
  <c r="L270" i="4"/>
  <c r="Q126" i="4" l="1"/>
  <c r="N127" i="4"/>
  <c r="P127" i="4"/>
  <c r="K227" i="4"/>
  <c r="M226" i="4"/>
  <c r="L271" i="4"/>
  <c r="R127" i="4" l="1"/>
  <c r="N128" i="4" s="1"/>
  <c r="O128" i="4" s="1"/>
  <c r="O127" i="4"/>
  <c r="S127" i="4"/>
  <c r="K228" i="4"/>
  <c r="M227" i="4"/>
  <c r="L272" i="4"/>
  <c r="Q127" i="4" l="1"/>
  <c r="P128" i="4"/>
  <c r="Q128" i="4" s="1"/>
  <c r="S128" i="4"/>
  <c r="K229" i="4"/>
  <c r="M228" i="4"/>
  <c r="L273" i="4"/>
  <c r="R128" i="4" l="1"/>
  <c r="K230" i="4"/>
  <c r="M229" i="4"/>
  <c r="L274" i="4"/>
  <c r="N129" i="4" l="1"/>
  <c r="P129" i="4"/>
  <c r="K231" i="4"/>
  <c r="M230" i="4"/>
  <c r="L275" i="4"/>
  <c r="S129" i="4" l="1"/>
  <c r="O129" i="4"/>
  <c r="R129" i="4"/>
  <c r="K232" i="4"/>
  <c r="M231" i="4"/>
  <c r="L276" i="4"/>
  <c r="Q129" i="4" l="1"/>
  <c r="N130" i="4"/>
  <c r="P130" i="4"/>
  <c r="K233" i="4"/>
  <c r="M232" i="4"/>
  <c r="L277" i="4"/>
  <c r="O130" i="4" l="1"/>
  <c r="S130" i="4"/>
  <c r="R130" i="4"/>
  <c r="K234" i="4"/>
  <c r="M233" i="4"/>
  <c r="L278" i="4"/>
  <c r="Q130" i="4" l="1"/>
  <c r="N131" i="4"/>
  <c r="P131" i="4"/>
  <c r="K235" i="4"/>
  <c r="M234" i="4"/>
  <c r="L279" i="4"/>
  <c r="O131" i="4" l="1"/>
  <c r="S131" i="4"/>
  <c r="R131" i="4"/>
  <c r="K236" i="4"/>
  <c r="M235" i="4"/>
  <c r="L280" i="4"/>
  <c r="Q131" i="4" l="1"/>
  <c r="N132" i="4"/>
  <c r="P132" i="4"/>
  <c r="K237" i="4"/>
  <c r="M236" i="4"/>
  <c r="L281" i="4"/>
  <c r="R132" i="4" l="1"/>
  <c r="N133" i="4" s="1"/>
  <c r="O133" i="4" s="1"/>
  <c r="O132" i="4"/>
  <c r="S132" i="4"/>
  <c r="K238" i="4"/>
  <c r="M237" i="4"/>
  <c r="L282" i="4"/>
  <c r="Q132" i="4" l="1"/>
  <c r="P133" i="4"/>
  <c r="Q133" i="4" s="1"/>
  <c r="S133" i="4"/>
  <c r="K239" i="4"/>
  <c r="M238" i="4"/>
  <c r="L283" i="4"/>
  <c r="R133" i="4" l="1"/>
  <c r="K240" i="4"/>
  <c r="M239" i="4"/>
  <c r="L284" i="4"/>
  <c r="N134" i="4" l="1"/>
  <c r="P134" i="4"/>
  <c r="K241" i="4"/>
  <c r="M240" i="4"/>
  <c r="L285" i="4"/>
  <c r="O134" i="4" l="1"/>
  <c r="S134" i="4"/>
  <c r="R134" i="4"/>
  <c r="K242" i="4"/>
  <c r="M241" i="4"/>
  <c r="L286" i="4"/>
  <c r="Q134" i="4" l="1"/>
  <c r="P135" i="4"/>
  <c r="N135" i="4"/>
  <c r="K243" i="4"/>
  <c r="M242" i="4"/>
  <c r="L287" i="4"/>
  <c r="O135" i="4" l="1"/>
  <c r="S135" i="4"/>
  <c r="R135" i="4"/>
  <c r="K244" i="4"/>
  <c r="M243" i="4"/>
  <c r="L288" i="4"/>
  <c r="Q135" i="4" l="1"/>
  <c r="P136" i="4"/>
  <c r="N136" i="4"/>
  <c r="K245" i="4"/>
  <c r="M244" i="4"/>
  <c r="L289" i="4"/>
  <c r="R136" i="4" l="1"/>
  <c r="O136" i="4"/>
  <c r="S136" i="4"/>
  <c r="K246" i="4"/>
  <c r="M245" i="4"/>
  <c r="L290" i="4"/>
  <c r="Q136" i="4" l="1"/>
  <c r="N137" i="4"/>
  <c r="P137" i="4"/>
  <c r="K247" i="4"/>
  <c r="M246" i="4"/>
  <c r="L291" i="4"/>
  <c r="R137" i="4" l="1"/>
  <c r="N138" i="4" s="1"/>
  <c r="S138" i="4" s="1"/>
  <c r="O137" i="4"/>
  <c r="S137" i="4"/>
  <c r="K248" i="4"/>
  <c r="M247" i="4"/>
  <c r="L292" i="4"/>
  <c r="P138" i="4" l="1"/>
  <c r="R138" i="4" s="1"/>
  <c r="N139" i="4" s="1"/>
  <c r="Q137" i="4"/>
  <c r="O138" i="4"/>
  <c r="K249" i="4"/>
  <c r="M248" i="4"/>
  <c r="L293" i="4"/>
  <c r="P139" i="4" l="1"/>
  <c r="R139" i="4" s="1"/>
  <c r="Q138" i="4"/>
  <c r="S139" i="4"/>
  <c r="O139" i="4"/>
  <c r="K250" i="4"/>
  <c r="M249" i="4"/>
  <c r="L294" i="4"/>
  <c r="N140" i="4" l="1"/>
  <c r="S140" i="4" s="1"/>
  <c r="P140" i="4"/>
  <c r="Q139" i="4"/>
  <c r="K251" i="4"/>
  <c r="M250" i="4"/>
  <c r="L295" i="4"/>
  <c r="R140" i="4" l="1"/>
  <c r="N141" i="4" s="1"/>
  <c r="S141" i="4" s="1"/>
  <c r="O140" i="4"/>
  <c r="K252" i="4"/>
  <c r="M251" i="4"/>
  <c r="L296" i="4"/>
  <c r="P141" i="4" l="1"/>
  <c r="R141" i="4" s="1"/>
  <c r="N142" i="4" s="1"/>
  <c r="O141" i="4"/>
  <c r="Q140" i="4"/>
  <c r="K253" i="4"/>
  <c r="M252" i="4"/>
  <c r="L297" i="4"/>
  <c r="Q141" i="4" l="1"/>
  <c r="P142" i="4"/>
  <c r="O142" i="4"/>
  <c r="S142" i="4"/>
  <c r="K254" i="4"/>
  <c r="M253" i="4"/>
  <c r="L298" i="4"/>
  <c r="Q142" i="4" l="1"/>
  <c r="R142" i="4"/>
  <c r="N143" i="4" s="1"/>
  <c r="K255" i="4"/>
  <c r="M254" i="4"/>
  <c r="L299" i="4"/>
  <c r="P143" i="4" l="1"/>
  <c r="R143" i="4" s="1"/>
  <c r="S143" i="4"/>
  <c r="O143" i="4"/>
  <c r="K256" i="4"/>
  <c r="M255" i="4"/>
  <c r="L300" i="4"/>
  <c r="Q143" i="4" l="1"/>
  <c r="N144" i="4"/>
  <c r="P144" i="4"/>
  <c r="K257" i="4"/>
  <c r="M256" i="4"/>
  <c r="L301" i="4"/>
  <c r="R144" i="4" l="1"/>
  <c r="P145" i="4" s="1"/>
  <c r="S144" i="4"/>
  <c r="O144" i="4"/>
  <c r="K258" i="4"/>
  <c r="M257" i="4"/>
  <c r="L302" i="4"/>
  <c r="Q144" i="4" l="1"/>
  <c r="N145" i="4"/>
  <c r="S145" i="4" s="1"/>
  <c r="K259" i="4"/>
  <c r="M258" i="4"/>
  <c r="L303" i="4"/>
  <c r="O145" i="4" l="1"/>
  <c r="Q145" i="4" s="1"/>
  <c r="R145" i="4"/>
  <c r="K260" i="4"/>
  <c r="M259" i="4"/>
  <c r="L304" i="4"/>
  <c r="P146" i="4" l="1"/>
  <c r="N146" i="4"/>
  <c r="K261" i="4"/>
  <c r="M260" i="4"/>
  <c r="L305" i="4"/>
  <c r="O146" i="4" l="1"/>
  <c r="S146" i="4"/>
  <c r="R146" i="4"/>
  <c r="K262" i="4"/>
  <c r="M261" i="4"/>
  <c r="L306" i="4"/>
  <c r="Q146" i="4" l="1"/>
  <c r="P147" i="4"/>
  <c r="N147" i="4"/>
  <c r="K263" i="4"/>
  <c r="M262" i="4"/>
  <c r="L307" i="4"/>
  <c r="R147" i="4" l="1"/>
  <c r="N148" i="4" s="1"/>
  <c r="S148" i="4" s="1"/>
  <c r="S147" i="4"/>
  <c r="O147" i="4"/>
  <c r="K264" i="4"/>
  <c r="M263" i="4"/>
  <c r="L308" i="4"/>
  <c r="Q147" i="4" l="1"/>
  <c r="P148" i="4"/>
  <c r="O148" i="4"/>
  <c r="K265" i="4"/>
  <c r="M264" i="4"/>
  <c r="L309" i="4"/>
  <c r="Q148" i="4" l="1"/>
  <c r="R148" i="4"/>
  <c r="K266" i="4"/>
  <c r="M265" i="4"/>
  <c r="L310" i="4"/>
  <c r="N149" i="4" l="1"/>
  <c r="P149" i="4"/>
  <c r="K267" i="4"/>
  <c r="M266" i="4"/>
  <c r="L311" i="4"/>
  <c r="S149" i="4" l="1"/>
  <c r="O149" i="4"/>
  <c r="R149" i="4"/>
  <c r="K268" i="4"/>
  <c r="M267" i="4"/>
  <c r="L312" i="4"/>
  <c r="Q149" i="4" l="1"/>
  <c r="N150" i="4"/>
  <c r="P150" i="4"/>
  <c r="K269" i="4"/>
  <c r="M268" i="4"/>
  <c r="L313" i="4"/>
  <c r="O150" i="4" l="1"/>
  <c r="S150" i="4"/>
  <c r="R150" i="4"/>
  <c r="K270" i="4"/>
  <c r="M269" i="4"/>
  <c r="L314" i="4"/>
  <c r="Q150" i="4" l="1"/>
  <c r="N151" i="4"/>
  <c r="P151" i="4"/>
  <c r="K271" i="4"/>
  <c r="M270" i="4"/>
  <c r="L315" i="4"/>
  <c r="O151" i="4" l="1"/>
  <c r="S151" i="4"/>
  <c r="R151" i="4"/>
  <c r="K272" i="4"/>
  <c r="M271" i="4"/>
  <c r="L316" i="4"/>
  <c r="Q151" i="4" l="1"/>
  <c r="P152" i="4"/>
  <c r="N152" i="4"/>
  <c r="K273" i="4"/>
  <c r="M272" i="4"/>
  <c r="L317" i="4"/>
  <c r="R152" i="4" l="1"/>
  <c r="N153" i="4" s="1"/>
  <c r="O152" i="4"/>
  <c r="S152" i="4"/>
  <c r="K274" i="4"/>
  <c r="M273" i="4"/>
  <c r="L318" i="4"/>
  <c r="Q152" i="4" l="1"/>
  <c r="P153" i="4"/>
  <c r="O153" i="4"/>
  <c r="S153" i="4"/>
  <c r="K275" i="4"/>
  <c r="M274" i="4"/>
  <c r="L319" i="4"/>
  <c r="Q153" i="4" l="1"/>
  <c r="R153" i="4"/>
  <c r="K276" i="4"/>
  <c r="M275" i="4"/>
  <c r="L320" i="4"/>
  <c r="N154" i="4" l="1"/>
  <c r="P154" i="4"/>
  <c r="K277" i="4"/>
  <c r="M276" i="4"/>
  <c r="L321" i="4"/>
  <c r="O154" i="4" l="1"/>
  <c r="S154" i="4"/>
  <c r="R154" i="4"/>
  <c r="K278" i="4"/>
  <c r="M277" i="4"/>
  <c r="L322" i="4"/>
  <c r="Q154" i="4" l="1"/>
  <c r="P155" i="4"/>
  <c r="N155" i="4"/>
  <c r="K279" i="4"/>
  <c r="M278" i="4"/>
  <c r="L323" i="4"/>
  <c r="R155" i="4" l="1"/>
  <c r="N156" i="4" s="1"/>
  <c r="O155" i="4"/>
  <c r="S155" i="4"/>
  <c r="K280" i="4"/>
  <c r="M279" i="4"/>
  <c r="L324" i="4"/>
  <c r="P156" i="4" l="1"/>
  <c r="R156" i="4" s="1"/>
  <c r="N157" i="4" s="1"/>
  <c r="O157" i="4" s="1"/>
  <c r="Q155" i="4"/>
  <c r="S156" i="4"/>
  <c r="O156" i="4"/>
  <c r="K281" i="4"/>
  <c r="M280" i="4"/>
  <c r="L325" i="4"/>
  <c r="P157" i="4" l="1"/>
  <c r="Q157" i="4" s="1"/>
  <c r="Q156" i="4"/>
  <c r="S157" i="4"/>
  <c r="K282" i="4"/>
  <c r="M281" i="4"/>
  <c r="L326" i="4"/>
  <c r="R157" i="4" l="1"/>
  <c r="K283" i="4"/>
  <c r="M282" i="4"/>
  <c r="L327" i="4"/>
  <c r="N158" i="4" l="1"/>
  <c r="P158" i="4"/>
  <c r="K284" i="4"/>
  <c r="M283" i="4"/>
  <c r="L328" i="4"/>
  <c r="S158" i="4" l="1"/>
  <c r="O158" i="4"/>
  <c r="R158" i="4"/>
  <c r="K285" i="4"/>
  <c r="M284" i="4"/>
  <c r="L329" i="4"/>
  <c r="N159" i="4" l="1"/>
  <c r="P159" i="4"/>
  <c r="Q158" i="4"/>
  <c r="K286" i="4"/>
  <c r="M285" i="4"/>
  <c r="L330" i="4"/>
  <c r="S159" i="4" l="1"/>
  <c r="O159" i="4"/>
  <c r="R159" i="4"/>
  <c r="K287" i="4"/>
  <c r="M286" i="4"/>
  <c r="L331" i="4"/>
  <c r="P160" i="4" l="1"/>
  <c r="N160" i="4"/>
  <c r="Q159" i="4"/>
  <c r="K288" i="4"/>
  <c r="M287" i="4"/>
  <c r="L332" i="4"/>
  <c r="O160" i="4" l="1"/>
  <c r="S160" i="4"/>
  <c r="R160" i="4"/>
  <c r="K289" i="4"/>
  <c r="M288" i="4"/>
  <c r="L333" i="4"/>
  <c r="N161" i="4" l="1"/>
  <c r="P161" i="4"/>
  <c r="Q160" i="4"/>
  <c r="K290" i="4"/>
  <c r="M289" i="4"/>
  <c r="L334" i="4"/>
  <c r="O161" i="4" l="1"/>
  <c r="S161" i="4"/>
  <c r="R161" i="4"/>
  <c r="K291" i="4"/>
  <c r="M290" i="4"/>
  <c r="L335" i="4"/>
  <c r="N162" i="4" l="1"/>
  <c r="P162" i="4"/>
  <c r="Q161" i="4"/>
  <c r="K292" i="4"/>
  <c r="M291" i="4"/>
  <c r="L336" i="4"/>
  <c r="S162" i="4" l="1"/>
  <c r="O162" i="4"/>
  <c r="R162" i="4"/>
  <c r="K293" i="4"/>
  <c r="M292" i="4"/>
  <c r="L337" i="4"/>
  <c r="N163" i="4" l="1"/>
  <c r="P163" i="4"/>
  <c r="Q162" i="4"/>
  <c r="K294" i="4"/>
  <c r="M293" i="4"/>
  <c r="L338" i="4"/>
  <c r="S163" i="4" l="1"/>
  <c r="O163" i="4"/>
  <c r="R163" i="4"/>
  <c r="K295" i="4"/>
  <c r="M294" i="4"/>
  <c r="L339" i="4"/>
  <c r="N164" i="4" l="1"/>
  <c r="P164" i="4"/>
  <c r="Q163" i="4"/>
  <c r="K296" i="4"/>
  <c r="M295" i="4"/>
  <c r="L340" i="4"/>
  <c r="S164" i="4" l="1"/>
  <c r="O164" i="4"/>
  <c r="R164" i="4"/>
  <c r="K297" i="4"/>
  <c r="M296" i="4"/>
  <c r="L341" i="4"/>
  <c r="N165" i="4" l="1"/>
  <c r="P165" i="4"/>
  <c r="Q164" i="4"/>
  <c r="K298" i="4"/>
  <c r="M297" i="4"/>
  <c r="L342" i="4"/>
  <c r="O165" i="4" l="1"/>
  <c r="S165" i="4"/>
  <c r="R165" i="4"/>
  <c r="K299" i="4"/>
  <c r="M298" i="4"/>
  <c r="L343" i="4"/>
  <c r="P166" i="4" l="1"/>
  <c r="N166" i="4"/>
  <c r="Q165" i="4"/>
  <c r="K300" i="4"/>
  <c r="M299" i="4"/>
  <c r="L344" i="4"/>
  <c r="R166" i="4" l="1"/>
  <c r="N167" i="4" s="1"/>
  <c r="O166" i="4"/>
  <c r="S166" i="4"/>
  <c r="K301" i="4"/>
  <c r="M300" i="4"/>
  <c r="L345" i="4"/>
  <c r="P167" i="4" l="1"/>
  <c r="R167" i="4" s="1"/>
  <c r="Q166" i="4"/>
  <c r="S167" i="4"/>
  <c r="O167" i="4"/>
  <c r="K302" i="4"/>
  <c r="M301" i="4"/>
  <c r="L346" i="4"/>
  <c r="N168" i="4" l="1"/>
  <c r="S168" i="4" s="1"/>
  <c r="P168" i="4"/>
  <c r="Q167" i="4"/>
  <c r="K303" i="4"/>
  <c r="M302" i="4"/>
  <c r="L347" i="4"/>
  <c r="R168" i="4" l="1"/>
  <c r="N169" i="4" s="1"/>
  <c r="S169" i="4" s="1"/>
  <c r="O168" i="4"/>
  <c r="K304" i="4"/>
  <c r="M303" i="4"/>
  <c r="L348" i="4"/>
  <c r="P169" i="4" l="1"/>
  <c r="R169" i="4" s="1"/>
  <c r="N170" i="4" s="1"/>
  <c r="Q168" i="4"/>
  <c r="O169" i="4"/>
  <c r="K305" i="4"/>
  <c r="M304" i="4"/>
  <c r="L349" i="4"/>
  <c r="P170" i="4" l="1"/>
  <c r="R170" i="4" s="1"/>
  <c r="N171" i="4" s="1"/>
  <c r="Q169" i="4"/>
  <c r="O170" i="4"/>
  <c r="S170" i="4"/>
  <c r="K306" i="4"/>
  <c r="M305" i="4"/>
  <c r="L350" i="4"/>
  <c r="P171" i="4" l="1"/>
  <c r="R171" i="4" s="1"/>
  <c r="N172" i="4" s="1"/>
  <c r="Q170" i="4"/>
  <c r="S171" i="4"/>
  <c r="O171" i="4"/>
  <c r="K307" i="4"/>
  <c r="M306" i="4"/>
  <c r="L351" i="4"/>
  <c r="Q171" i="4" l="1"/>
  <c r="P172" i="4"/>
  <c r="S172" i="4"/>
  <c r="O172" i="4"/>
  <c r="K308" i="4"/>
  <c r="M307" i="4"/>
  <c r="L352" i="4"/>
  <c r="Q172" i="4" l="1"/>
  <c r="R172" i="4"/>
  <c r="K309" i="4"/>
  <c r="M308" i="4"/>
  <c r="L353" i="4"/>
  <c r="P173" i="4" l="1"/>
  <c r="N173" i="4"/>
  <c r="K310" i="4"/>
  <c r="M309" i="4"/>
  <c r="L354" i="4"/>
  <c r="S173" i="4" l="1"/>
  <c r="O173" i="4"/>
  <c r="R173" i="4"/>
  <c r="K311" i="4"/>
  <c r="M310" i="4"/>
  <c r="L355" i="4"/>
  <c r="Q173" i="4" l="1"/>
  <c r="N174" i="4"/>
  <c r="P174" i="4"/>
  <c r="K312" i="4"/>
  <c r="M311" i="4"/>
  <c r="L356" i="4"/>
  <c r="O174" i="4" l="1"/>
  <c r="S174" i="4"/>
  <c r="R174" i="4"/>
  <c r="K313" i="4"/>
  <c r="M312" i="4"/>
  <c r="L357" i="4"/>
  <c r="Q174" i="4" l="1"/>
  <c r="N175" i="4"/>
  <c r="P175" i="4"/>
  <c r="K314" i="4"/>
  <c r="M313" i="4"/>
  <c r="L358" i="4"/>
  <c r="R175" i="4" l="1"/>
  <c r="N176" i="4" s="1"/>
  <c r="O175" i="4"/>
  <c r="S175" i="4"/>
  <c r="K315" i="4"/>
  <c r="M314" i="4"/>
  <c r="L359" i="4"/>
  <c r="Q175" i="4" l="1"/>
  <c r="P176" i="4"/>
  <c r="O176" i="4"/>
  <c r="S176" i="4"/>
  <c r="K316" i="4"/>
  <c r="M315" i="4"/>
  <c r="L360" i="4"/>
  <c r="Q176" i="4" l="1"/>
  <c r="R176" i="4"/>
  <c r="P177" i="4" s="1"/>
  <c r="K317" i="4"/>
  <c r="M316" i="4"/>
  <c r="L361" i="4"/>
  <c r="N177" i="4" l="1"/>
  <c r="O177" i="4" s="1"/>
  <c r="K318" i="4"/>
  <c r="M317" i="4"/>
  <c r="L362" i="4"/>
  <c r="Q177" i="4" l="1"/>
  <c r="S177" i="4"/>
  <c r="R177" i="4"/>
  <c r="P178" i="4" s="1"/>
  <c r="K319" i="4"/>
  <c r="M318" i="4"/>
  <c r="L363" i="4"/>
  <c r="N178" i="4" l="1"/>
  <c r="O178" i="4" s="1"/>
  <c r="K320" i="4"/>
  <c r="M319" i="4"/>
  <c r="L364" i="4"/>
  <c r="Q178" i="4" l="1"/>
  <c r="S178" i="4"/>
  <c r="R178" i="4"/>
  <c r="N179" i="4" s="1"/>
  <c r="K321" i="4"/>
  <c r="M320" i="4"/>
  <c r="L365" i="4"/>
  <c r="P179" i="4" l="1"/>
  <c r="R179" i="4" s="1"/>
  <c r="O179" i="4"/>
  <c r="S179" i="4"/>
  <c r="K322" i="4"/>
  <c r="M321" i="4"/>
  <c r="L366" i="4"/>
  <c r="Q179" i="4" l="1"/>
  <c r="N180" i="4"/>
  <c r="P180" i="4"/>
  <c r="K323" i="4"/>
  <c r="M322" i="4"/>
  <c r="L367" i="4"/>
  <c r="R180" i="4" l="1"/>
  <c r="N181" i="4" s="1"/>
  <c r="O181" i="4" s="1"/>
  <c r="O180" i="4"/>
  <c r="S180" i="4"/>
  <c r="K324" i="4"/>
  <c r="M323" i="4"/>
  <c r="L368" i="4"/>
  <c r="Q180" i="4" l="1"/>
  <c r="P181" i="4"/>
  <c r="Q181" i="4" s="1"/>
  <c r="S181" i="4"/>
  <c r="K325" i="4"/>
  <c r="M324" i="4"/>
  <c r="L369" i="4"/>
  <c r="R181" i="4" l="1"/>
  <c r="N182" i="4" s="1"/>
  <c r="K326" i="4"/>
  <c r="M325" i="4"/>
  <c r="L370" i="4"/>
  <c r="P182" i="4" l="1"/>
  <c r="R182" i="4" s="1"/>
  <c r="S182" i="4"/>
  <c r="O182" i="4"/>
  <c r="K327" i="4"/>
  <c r="M326" i="4"/>
  <c r="L371" i="4"/>
  <c r="Q182" i="4" l="1"/>
  <c r="N183" i="4"/>
  <c r="P183" i="4"/>
  <c r="K328" i="4"/>
  <c r="M327" i="4"/>
  <c r="L372" i="4"/>
  <c r="O183" i="4" l="1"/>
  <c r="S183" i="4"/>
  <c r="R183" i="4"/>
  <c r="K329" i="4"/>
  <c r="M328" i="4"/>
  <c r="L373" i="4"/>
  <c r="Q183" i="4" l="1"/>
  <c r="N184" i="4"/>
  <c r="P184" i="4"/>
  <c r="K330" i="4"/>
  <c r="M329" i="4"/>
  <c r="L374" i="4"/>
  <c r="R184" i="4" l="1"/>
  <c r="N185" i="4" s="1"/>
  <c r="O184" i="4"/>
  <c r="S184" i="4"/>
  <c r="K331" i="4"/>
  <c r="M330" i="4"/>
  <c r="L375" i="4"/>
  <c r="P185" i="4" l="1"/>
  <c r="R185" i="4" s="1"/>
  <c r="N186" i="4" s="1"/>
  <c r="Q184" i="4"/>
  <c r="S185" i="4"/>
  <c r="O185" i="4"/>
  <c r="K332" i="4"/>
  <c r="M331" i="4"/>
  <c r="L376" i="4"/>
  <c r="P186" i="4" l="1"/>
  <c r="R186" i="4" s="1"/>
  <c r="Q185" i="4"/>
  <c r="S186" i="4"/>
  <c r="O186" i="4"/>
  <c r="K333" i="4"/>
  <c r="M332" i="4"/>
  <c r="L377" i="4"/>
  <c r="N187" i="4" l="1"/>
  <c r="S187" i="4" s="1"/>
  <c r="P187" i="4"/>
  <c r="Q186" i="4"/>
  <c r="K334" i="4"/>
  <c r="M333" i="4"/>
  <c r="L378" i="4"/>
  <c r="R187" i="4" l="1"/>
  <c r="N188" i="4" s="1"/>
  <c r="S188" i="4" s="1"/>
  <c r="O187" i="4"/>
  <c r="K335" i="4"/>
  <c r="M334" i="4"/>
  <c r="L379" i="4"/>
  <c r="P188" i="4" l="1"/>
  <c r="R188" i="4" s="1"/>
  <c r="P189" i="4" s="1"/>
  <c r="Q187" i="4"/>
  <c r="O188" i="4"/>
  <c r="K336" i="4"/>
  <c r="M335" i="4"/>
  <c r="L380" i="4"/>
  <c r="N189" i="4" l="1"/>
  <c r="O189" i="4" s="1"/>
  <c r="Q188" i="4"/>
  <c r="K337" i="4"/>
  <c r="M336" i="4"/>
  <c r="L381" i="4"/>
  <c r="S189" i="4" l="1"/>
  <c r="R189" i="4"/>
  <c r="N190" i="4" s="1"/>
  <c r="Q189" i="4"/>
  <c r="K338" i="4"/>
  <c r="M337" i="4"/>
  <c r="L382" i="4"/>
  <c r="P190" i="4" l="1"/>
  <c r="R190" i="4" s="1"/>
  <c r="N191" i="4" s="1"/>
  <c r="O191" i="4" s="1"/>
  <c r="O190" i="4"/>
  <c r="S190" i="4"/>
  <c r="K339" i="4"/>
  <c r="M338" i="4"/>
  <c r="L383" i="4"/>
  <c r="P191" i="4" l="1"/>
  <c r="Q191" i="4" s="1"/>
  <c r="Q190" i="4"/>
  <c r="S191" i="4"/>
  <c r="K340" i="4"/>
  <c r="M339" i="4"/>
  <c r="L384" i="4"/>
  <c r="R191" i="4" l="1"/>
  <c r="P192" i="4" s="1"/>
  <c r="K341" i="4"/>
  <c r="M340" i="4"/>
  <c r="L385" i="4"/>
  <c r="N192" i="4" l="1"/>
  <c r="R192" i="4" s="1"/>
  <c r="N193" i="4" s="1"/>
  <c r="S193" i="4" s="1"/>
  <c r="K342" i="4"/>
  <c r="M341" i="4"/>
  <c r="L386" i="4"/>
  <c r="S192" i="4" l="1"/>
  <c r="O192" i="4"/>
  <c r="P193" i="4"/>
  <c r="O193" i="4"/>
  <c r="K343" i="4"/>
  <c r="M342" i="4"/>
  <c r="L387" i="4"/>
  <c r="Q192" i="4" l="1"/>
  <c r="Q193" i="4"/>
  <c r="R193" i="4"/>
  <c r="N194" i="4" s="1"/>
  <c r="K344" i="4"/>
  <c r="M343" i="4"/>
  <c r="L388" i="4"/>
  <c r="P194" i="4" l="1"/>
  <c r="O194" i="4"/>
  <c r="S194" i="4"/>
  <c r="K345" i="4"/>
  <c r="M344" i="4"/>
  <c r="L389" i="4"/>
  <c r="Q194" i="4" l="1"/>
  <c r="R194" i="4"/>
  <c r="N195" i="4" s="1"/>
  <c r="S195" i="4" s="1"/>
  <c r="K346" i="4"/>
  <c r="M345" i="4"/>
  <c r="L390" i="4"/>
  <c r="P195" i="4" l="1"/>
  <c r="O195" i="4"/>
  <c r="K347" i="4"/>
  <c r="M346" i="4"/>
  <c r="L391" i="4"/>
  <c r="Q195" i="4" l="1"/>
  <c r="R195" i="4"/>
  <c r="N196" i="4" s="1"/>
  <c r="K348" i="4"/>
  <c r="M347" i="4"/>
  <c r="L392" i="4"/>
  <c r="P196" i="4" l="1"/>
  <c r="R196" i="4" s="1"/>
  <c r="O196" i="4"/>
  <c r="S196" i="4"/>
  <c r="K349" i="4"/>
  <c r="M348" i="4"/>
  <c r="L393" i="4"/>
  <c r="Q196" i="4" l="1"/>
  <c r="P197" i="4"/>
  <c r="N197" i="4"/>
  <c r="K350" i="4"/>
  <c r="M349" i="4"/>
  <c r="L394" i="4"/>
  <c r="S197" i="4" l="1"/>
  <c r="O197" i="4"/>
  <c r="R197" i="4"/>
  <c r="K351" i="4"/>
  <c r="M350" i="4"/>
  <c r="L395" i="4"/>
  <c r="Q197" i="4" l="1"/>
  <c r="N198" i="4"/>
  <c r="P198" i="4"/>
  <c r="K352" i="4"/>
  <c r="M351" i="4"/>
  <c r="L396" i="4"/>
  <c r="O198" i="4" l="1"/>
  <c r="S198" i="4"/>
  <c r="R198" i="4"/>
  <c r="K353" i="4"/>
  <c r="M352" i="4"/>
  <c r="L397" i="4"/>
  <c r="Q198" i="4" l="1"/>
  <c r="N199" i="4"/>
  <c r="P199" i="4"/>
  <c r="K354" i="4"/>
  <c r="M353" i="4"/>
  <c r="L398" i="4"/>
  <c r="R199" i="4" l="1"/>
  <c r="N200" i="4" s="1"/>
  <c r="O200" i="4" s="1"/>
  <c r="S199" i="4"/>
  <c r="O199" i="4"/>
  <c r="K355" i="4"/>
  <c r="M354" i="4"/>
  <c r="L399" i="4"/>
  <c r="Q199" i="4" l="1"/>
  <c r="P200" i="4"/>
  <c r="Q200" i="4" s="1"/>
  <c r="S200" i="4"/>
  <c r="K356" i="4"/>
  <c r="M355" i="4"/>
  <c r="L400" i="4"/>
  <c r="R200" i="4" l="1"/>
  <c r="N201" i="4" s="1"/>
  <c r="K357" i="4"/>
  <c r="M356" i="4"/>
  <c r="L401" i="4"/>
  <c r="P201" i="4" l="1"/>
  <c r="R201" i="4" s="1"/>
  <c r="S201" i="4"/>
  <c r="O201" i="4"/>
  <c r="K358" i="4"/>
  <c r="M357" i="4"/>
  <c r="L402" i="4"/>
  <c r="Q201" i="4" l="1"/>
  <c r="N202" i="4"/>
  <c r="P202" i="4"/>
  <c r="K359" i="4"/>
  <c r="M358" i="4"/>
  <c r="L403" i="4"/>
  <c r="S202" i="4" l="1"/>
  <c r="O202" i="4"/>
  <c r="R202" i="4"/>
  <c r="K360" i="4"/>
  <c r="M359" i="4"/>
  <c r="L404" i="4"/>
  <c r="Q202" i="4" l="1"/>
  <c r="N203" i="4"/>
  <c r="P203" i="4"/>
  <c r="K361" i="4"/>
  <c r="M360" i="4"/>
  <c r="L405" i="4"/>
  <c r="R203" i="4" l="1"/>
  <c r="N204" i="4" s="1"/>
  <c r="O203" i="4"/>
  <c r="S203" i="4"/>
  <c r="K362" i="4"/>
  <c r="M361" i="4"/>
  <c r="L406" i="4"/>
  <c r="Q203" i="4" l="1"/>
  <c r="P204" i="4"/>
  <c r="S204" i="4"/>
  <c r="O204" i="4"/>
  <c r="K363" i="4"/>
  <c r="M362" i="4"/>
  <c r="L407" i="4"/>
  <c r="Q204" i="4" l="1"/>
  <c r="R204" i="4"/>
  <c r="K364" i="4"/>
  <c r="M363" i="4"/>
  <c r="L408" i="4"/>
  <c r="N205" i="4" l="1"/>
  <c r="P205" i="4"/>
  <c r="K365" i="4"/>
  <c r="M364" i="4"/>
  <c r="L409" i="4"/>
  <c r="O205" i="4" l="1"/>
  <c r="S205" i="4"/>
  <c r="R205" i="4"/>
  <c r="K366" i="4"/>
  <c r="M365" i="4"/>
  <c r="L410" i="4"/>
  <c r="Q205" i="4" l="1"/>
  <c r="N206" i="4"/>
  <c r="P206" i="4"/>
  <c r="K367" i="4"/>
  <c r="M366" i="4"/>
  <c r="L411" i="4"/>
  <c r="R206" i="4" l="1"/>
  <c r="N207" i="4" s="1"/>
  <c r="S206" i="4"/>
  <c r="O206" i="4"/>
  <c r="K368" i="4"/>
  <c r="M367" i="4"/>
  <c r="L412" i="4"/>
  <c r="Q206" i="4" l="1"/>
  <c r="P207" i="4"/>
  <c r="O207" i="4"/>
  <c r="S207" i="4"/>
  <c r="K369" i="4"/>
  <c r="M368" i="4"/>
  <c r="L413" i="4"/>
  <c r="Q207" i="4" l="1"/>
  <c r="R207" i="4"/>
  <c r="N208" i="4" s="1"/>
  <c r="K370" i="4"/>
  <c r="M369" i="4"/>
  <c r="L414" i="4"/>
  <c r="P208" i="4" l="1"/>
  <c r="R208" i="4" s="1"/>
  <c r="N209" i="4" s="1"/>
  <c r="S208" i="4"/>
  <c r="O208" i="4"/>
  <c r="K371" i="4"/>
  <c r="M370" i="4"/>
  <c r="L415" i="4"/>
  <c r="Q208" i="4" l="1"/>
  <c r="P209" i="4"/>
  <c r="S209" i="4"/>
  <c r="O209" i="4"/>
  <c r="K372" i="4"/>
  <c r="M371" i="4"/>
  <c r="L416" i="4"/>
  <c r="Q209" i="4" l="1"/>
  <c r="R209" i="4"/>
  <c r="K373" i="4"/>
  <c r="M372" i="4"/>
  <c r="L417" i="4"/>
  <c r="N210" i="4" l="1"/>
  <c r="P210" i="4"/>
  <c r="K374" i="4"/>
  <c r="M373" i="4"/>
  <c r="L418" i="4"/>
  <c r="R210" i="4" l="1"/>
  <c r="O210" i="4"/>
  <c r="S210" i="4"/>
  <c r="K375" i="4"/>
  <c r="M374" i="4"/>
  <c r="L419" i="4"/>
  <c r="Q210" i="4" l="1"/>
  <c r="P211" i="4"/>
  <c r="N211" i="4"/>
  <c r="K376" i="4"/>
  <c r="M375" i="4"/>
  <c r="L420" i="4"/>
  <c r="R211" i="4" l="1"/>
  <c r="N212" i="4" s="1"/>
  <c r="O212" i="4" s="1"/>
  <c r="O211" i="4"/>
  <c r="S211" i="4"/>
  <c r="K377" i="4"/>
  <c r="M376" i="4"/>
  <c r="L421" i="4"/>
  <c r="Q211" i="4" l="1"/>
  <c r="P212" i="4"/>
  <c r="Q212" i="4" s="1"/>
  <c r="S212" i="4"/>
  <c r="K378" i="4"/>
  <c r="M377" i="4"/>
  <c r="L422" i="4"/>
  <c r="R212" i="4" l="1"/>
  <c r="N213" i="4" s="1"/>
  <c r="K379" i="4"/>
  <c r="M378" i="4"/>
  <c r="L423" i="4"/>
  <c r="P213" i="4" l="1"/>
  <c r="R213" i="4" s="1"/>
  <c r="O213" i="4"/>
  <c r="S213" i="4"/>
  <c r="K380" i="4"/>
  <c r="M379" i="4"/>
  <c r="L424" i="4"/>
  <c r="Q213" i="4" l="1"/>
  <c r="P214" i="4"/>
  <c r="N214" i="4"/>
  <c r="K381" i="4"/>
  <c r="M380" i="4"/>
  <c r="L425" i="4"/>
  <c r="R214" i="4" l="1"/>
  <c r="P215" i="4" s="1"/>
  <c r="O214" i="4"/>
  <c r="S214" i="4"/>
  <c r="K382" i="4"/>
  <c r="M381" i="4"/>
  <c r="L426" i="4"/>
  <c r="Q214" i="4" l="1"/>
  <c r="N215" i="4"/>
  <c r="R215" i="4" s="1"/>
  <c r="K383" i="4"/>
  <c r="M382" i="4"/>
  <c r="L427" i="4"/>
  <c r="O215" i="4" l="1"/>
  <c r="Q215" i="4" s="1"/>
  <c r="S215" i="4"/>
  <c r="N216" i="4"/>
  <c r="P216" i="4"/>
  <c r="K384" i="4"/>
  <c r="M383" i="4"/>
  <c r="L428" i="4"/>
  <c r="R216" i="4" l="1"/>
  <c r="N217" i="4" s="1"/>
  <c r="S216" i="4"/>
  <c r="O216" i="4"/>
  <c r="K385" i="4"/>
  <c r="M384" i="4"/>
  <c r="L429" i="4"/>
  <c r="Q216" i="4" l="1"/>
  <c r="P217" i="4"/>
  <c r="S217" i="4"/>
  <c r="O217" i="4"/>
  <c r="K386" i="4"/>
  <c r="M385" i="4"/>
  <c r="L430" i="4"/>
  <c r="Q217" i="4" l="1"/>
  <c r="R217" i="4"/>
  <c r="K387" i="4"/>
  <c r="M386" i="4"/>
  <c r="L431" i="4"/>
  <c r="N218" i="4" l="1"/>
  <c r="P218" i="4"/>
  <c r="K388" i="4"/>
  <c r="M387" i="4"/>
  <c r="L432" i="4"/>
  <c r="S218" i="4" l="1"/>
  <c r="O218" i="4"/>
  <c r="R218" i="4"/>
  <c r="K389" i="4"/>
  <c r="M388" i="4"/>
  <c r="L433" i="4"/>
  <c r="Q218" i="4" l="1"/>
  <c r="N219" i="4"/>
  <c r="P219" i="4"/>
  <c r="K390" i="4"/>
  <c r="M389" i="4"/>
  <c r="L434" i="4"/>
  <c r="R219" i="4" l="1"/>
  <c r="N220" i="4" s="1"/>
  <c r="O220" i="4" s="1"/>
  <c r="O219" i="4"/>
  <c r="S219" i="4"/>
  <c r="K391" i="4"/>
  <c r="M390" i="4"/>
  <c r="L435" i="4"/>
  <c r="P220" i="4" l="1"/>
  <c r="Q220" i="4" s="1"/>
  <c r="Q219" i="4"/>
  <c r="S220" i="4"/>
  <c r="K392" i="4"/>
  <c r="M391" i="4"/>
  <c r="L436" i="4"/>
  <c r="R220" i="4" l="1"/>
  <c r="N221" i="4" s="1"/>
  <c r="K393" i="4"/>
  <c r="M392" i="4"/>
  <c r="L437" i="4"/>
  <c r="P221" i="4" l="1"/>
  <c r="R221" i="4" s="1"/>
  <c r="O221" i="4"/>
  <c r="S221" i="4"/>
  <c r="K394" i="4"/>
  <c r="M393" i="4"/>
  <c r="L438" i="4"/>
  <c r="N222" i="4" l="1"/>
  <c r="O222" i="4" s="1"/>
  <c r="P222" i="4"/>
  <c r="Q221" i="4"/>
  <c r="K395" i="4"/>
  <c r="M394" i="4"/>
  <c r="L439" i="4"/>
  <c r="R222" i="4" l="1"/>
  <c r="N223" i="4" s="1"/>
  <c r="O223" i="4" s="1"/>
  <c r="S222" i="4"/>
  <c r="Q222" i="4"/>
  <c r="K396" i="4"/>
  <c r="M395" i="4"/>
  <c r="L440" i="4"/>
  <c r="P223" i="4" l="1"/>
  <c r="Q223" i="4" s="1"/>
  <c r="S223" i="4"/>
  <c r="K397" i="4"/>
  <c r="M396" i="4"/>
  <c r="L441" i="4"/>
  <c r="R223" i="4" l="1"/>
  <c r="N224" i="4" s="1"/>
  <c r="S224" i="4" s="1"/>
  <c r="K398" i="4"/>
  <c r="M397" i="4"/>
  <c r="L442" i="4"/>
  <c r="P224" i="4" l="1"/>
  <c r="R224" i="4" s="1"/>
  <c r="P225" i="4" s="1"/>
  <c r="O224" i="4"/>
  <c r="K399" i="4"/>
  <c r="M398" i="4"/>
  <c r="L443" i="4"/>
  <c r="Q224" i="4" l="1"/>
  <c r="N225" i="4"/>
  <c r="R225" i="4" s="1"/>
  <c r="K400" i="4"/>
  <c r="M399" i="4"/>
  <c r="L444" i="4"/>
  <c r="P226" i="4" l="1"/>
  <c r="N226" i="4"/>
  <c r="O226" i="4" s="1"/>
  <c r="O225" i="4"/>
  <c r="Q225" i="4" s="1"/>
  <c r="S225" i="4"/>
  <c r="K401" i="4"/>
  <c r="M400" i="4"/>
  <c r="L445" i="4"/>
  <c r="Q226" i="4" l="1"/>
  <c r="R226" i="4"/>
  <c r="N227" i="4" s="1"/>
  <c r="S226" i="4"/>
  <c r="K402" i="4"/>
  <c r="M401" i="4"/>
  <c r="L446" i="4"/>
  <c r="P227" i="4" l="1"/>
  <c r="R227" i="4" s="1"/>
  <c r="S227" i="4"/>
  <c r="O227" i="4"/>
  <c r="K403" i="4"/>
  <c r="M402" i="4"/>
  <c r="L447" i="4"/>
  <c r="Q227" i="4" l="1"/>
  <c r="P228" i="4"/>
  <c r="N228" i="4"/>
  <c r="K404" i="4"/>
  <c r="M403" i="4"/>
  <c r="L448" i="4"/>
  <c r="S228" i="4" l="1"/>
  <c r="O228" i="4"/>
  <c r="R228" i="4"/>
  <c r="K405" i="4"/>
  <c r="M404" i="4"/>
  <c r="L449" i="4"/>
  <c r="Q228" i="4" l="1"/>
  <c r="N229" i="4"/>
  <c r="P229" i="4"/>
  <c r="K406" i="4"/>
  <c r="M405" i="4"/>
  <c r="L450" i="4"/>
  <c r="R229" i="4" l="1"/>
  <c r="N230" i="4" s="1"/>
  <c r="O229" i="4"/>
  <c r="S229" i="4"/>
  <c r="K407" i="4"/>
  <c r="M406" i="4"/>
  <c r="L451" i="4"/>
  <c r="Q229" i="4" l="1"/>
  <c r="P230" i="4"/>
  <c r="S230" i="4"/>
  <c r="O230" i="4"/>
  <c r="K408" i="4"/>
  <c r="M407" i="4"/>
  <c r="L452" i="4"/>
  <c r="Q230" i="4" l="1"/>
  <c r="R230" i="4"/>
  <c r="K409" i="4"/>
  <c r="M408" i="4"/>
  <c r="L453" i="4"/>
  <c r="N231" i="4" l="1"/>
  <c r="P231" i="4"/>
  <c r="K410" i="4"/>
  <c r="M409" i="4"/>
  <c r="L454" i="4"/>
  <c r="O231" i="4" l="1"/>
  <c r="S231" i="4"/>
  <c r="R231" i="4"/>
  <c r="K411" i="4"/>
  <c r="M410" i="4"/>
  <c r="L455" i="4"/>
  <c r="Q231" i="4" l="1"/>
  <c r="P232" i="4"/>
  <c r="N232" i="4"/>
  <c r="K412" i="4"/>
  <c r="M411" i="4"/>
  <c r="L456" i="4"/>
  <c r="R232" i="4" l="1"/>
  <c r="N233" i="4" s="1"/>
  <c r="O232" i="4"/>
  <c r="S232" i="4"/>
  <c r="K413" i="4"/>
  <c r="M412" i="4"/>
  <c r="L457" i="4"/>
  <c r="P233" i="4" l="1"/>
  <c r="R233" i="4" s="1"/>
  <c r="Q232" i="4"/>
  <c r="O233" i="4"/>
  <c r="S233" i="4"/>
  <c r="K414" i="4"/>
  <c r="M413" i="4"/>
  <c r="L458" i="4"/>
  <c r="N234" i="4" l="1"/>
  <c r="P234" i="4"/>
  <c r="Q233" i="4"/>
  <c r="K415" i="4"/>
  <c r="M414" i="4"/>
  <c r="L459" i="4"/>
  <c r="R234" i="4" l="1"/>
  <c r="N235" i="4" s="1"/>
  <c r="S234" i="4"/>
  <c r="O234" i="4"/>
  <c r="K416" i="4"/>
  <c r="M415" i="4"/>
  <c r="L460" i="4"/>
  <c r="P235" i="4" l="1"/>
  <c r="R235" i="4" s="1"/>
  <c r="Q234" i="4"/>
  <c r="O235" i="4"/>
  <c r="S235" i="4"/>
  <c r="K417" i="4"/>
  <c r="M416" i="4"/>
  <c r="L461" i="4"/>
  <c r="Q235" i="4" l="1"/>
  <c r="N236" i="4"/>
  <c r="P236" i="4"/>
  <c r="K418" i="4"/>
  <c r="M417" i="4"/>
  <c r="L462" i="4"/>
  <c r="O236" i="4" l="1"/>
  <c r="S236" i="4"/>
  <c r="R236" i="4"/>
  <c r="K419" i="4"/>
  <c r="M418" i="4"/>
  <c r="L463" i="4"/>
  <c r="Q236" i="4" l="1"/>
  <c r="N237" i="4"/>
  <c r="P237" i="4"/>
  <c r="K420" i="4"/>
  <c r="M419" i="4"/>
  <c r="L464" i="4"/>
  <c r="R237" i="4" l="1"/>
  <c r="N238" i="4" s="1"/>
  <c r="O238" i="4" s="1"/>
  <c r="O237" i="4"/>
  <c r="S237" i="4"/>
  <c r="K421" i="4"/>
  <c r="M420" i="4"/>
  <c r="L465" i="4"/>
  <c r="P238" i="4" l="1"/>
  <c r="Q238" i="4" s="1"/>
  <c r="Q237" i="4"/>
  <c r="S238" i="4"/>
  <c r="K422" i="4"/>
  <c r="M421" i="4"/>
  <c r="L466" i="4"/>
  <c r="R238" i="4" l="1"/>
  <c r="N239" i="4" s="1"/>
  <c r="K423" i="4"/>
  <c r="M422" i="4"/>
  <c r="L467" i="4"/>
  <c r="P239" i="4" l="1"/>
  <c r="R239" i="4" s="1"/>
  <c r="O239" i="4"/>
  <c r="S239" i="4"/>
  <c r="K424" i="4"/>
  <c r="M423" i="4"/>
  <c r="L468" i="4"/>
  <c r="Q239" i="4" l="1"/>
  <c r="N240" i="4"/>
  <c r="P240" i="4"/>
  <c r="K425" i="4"/>
  <c r="M424" i="4"/>
  <c r="L469" i="4"/>
  <c r="R240" i="4" l="1"/>
  <c r="N241" i="4" s="1"/>
  <c r="O241" i="4" s="1"/>
  <c r="O240" i="4"/>
  <c r="S240" i="4"/>
  <c r="K426" i="4"/>
  <c r="M425" i="4"/>
  <c r="L470" i="4"/>
  <c r="P241" i="4" l="1"/>
  <c r="Q241" i="4" s="1"/>
  <c r="Q240" i="4"/>
  <c r="S241" i="4"/>
  <c r="K427" i="4"/>
  <c r="M426" i="4"/>
  <c r="L471" i="4"/>
  <c r="R241" i="4" l="1"/>
  <c r="N242" i="4" s="1"/>
  <c r="K428" i="4"/>
  <c r="M427" i="4"/>
  <c r="L472" i="4"/>
  <c r="P242" i="4" l="1"/>
  <c r="R242" i="4" s="1"/>
  <c r="S242" i="4"/>
  <c r="O242" i="4"/>
  <c r="K429" i="4"/>
  <c r="M428" i="4"/>
  <c r="L473" i="4"/>
  <c r="N243" i="4" l="1"/>
  <c r="O243" i="4" s="1"/>
  <c r="P243" i="4"/>
  <c r="Q242" i="4"/>
  <c r="K430" i="4"/>
  <c r="M429" i="4"/>
  <c r="L474" i="4"/>
  <c r="S243" i="4" l="1"/>
  <c r="Q243" i="4"/>
  <c r="R243" i="4"/>
  <c r="N244" i="4" s="1"/>
  <c r="K431" i="4"/>
  <c r="M430" i="4"/>
  <c r="L475" i="4"/>
  <c r="P244" i="4" l="1"/>
  <c r="R244" i="4" s="1"/>
  <c r="N245" i="4" s="1"/>
  <c r="O245" i="4" s="1"/>
  <c r="O244" i="4"/>
  <c r="S244" i="4"/>
  <c r="K432" i="4"/>
  <c r="M431" i="4"/>
  <c r="L476" i="4"/>
  <c r="P245" i="4" l="1"/>
  <c r="Q245" i="4" s="1"/>
  <c r="Q244" i="4"/>
  <c r="S245" i="4"/>
  <c r="K433" i="4"/>
  <c r="M432" i="4"/>
  <c r="L477" i="4"/>
  <c r="R245" i="4" l="1"/>
  <c r="P246" i="4" s="1"/>
  <c r="K434" i="4"/>
  <c r="M433" i="4"/>
  <c r="L478" i="4"/>
  <c r="N246" i="4" l="1"/>
  <c r="S246" i="4" s="1"/>
  <c r="K435" i="4"/>
  <c r="M434" i="4"/>
  <c r="L479" i="4"/>
  <c r="R246" i="4" l="1"/>
  <c r="N247" i="4" s="1"/>
  <c r="O246" i="4"/>
  <c r="K436" i="4"/>
  <c r="M435" i="4"/>
  <c r="L480" i="4"/>
  <c r="P247" i="4" l="1"/>
  <c r="R247" i="4" s="1"/>
  <c r="Q246" i="4"/>
  <c r="O247" i="4"/>
  <c r="S247" i="4"/>
  <c r="K437" i="4"/>
  <c r="M436" i="4"/>
  <c r="L481" i="4"/>
  <c r="Q247" i="4" l="1"/>
  <c r="P248" i="4"/>
  <c r="N248" i="4"/>
  <c r="K438" i="4"/>
  <c r="M437" i="4"/>
  <c r="L482" i="4"/>
  <c r="S248" i="4" l="1"/>
  <c r="O248" i="4"/>
  <c r="R248" i="4"/>
  <c r="K439" i="4"/>
  <c r="M438" i="4"/>
  <c r="L483" i="4"/>
  <c r="Q248" i="4" l="1"/>
  <c r="N249" i="4"/>
  <c r="P249" i="4"/>
  <c r="K440" i="4"/>
  <c r="M439" i="4"/>
  <c r="L484" i="4"/>
  <c r="R249" i="4" l="1"/>
  <c r="N250" i="4" s="1"/>
  <c r="S250" i="4" s="1"/>
  <c r="O249" i="4"/>
  <c r="S249" i="4"/>
  <c r="K441" i="4"/>
  <c r="M440" i="4"/>
  <c r="L485" i="4"/>
  <c r="P250" i="4" l="1"/>
  <c r="R250" i="4" s="1"/>
  <c r="Q249" i="4"/>
  <c r="O250" i="4"/>
  <c r="K442" i="4"/>
  <c r="M441" i="4"/>
  <c r="L486" i="4"/>
  <c r="N251" i="4" l="1"/>
  <c r="S251" i="4" s="1"/>
  <c r="P251" i="4"/>
  <c r="Q250" i="4"/>
  <c r="K443" i="4"/>
  <c r="M442" i="4"/>
  <c r="L488" i="4"/>
  <c r="L487" i="4"/>
  <c r="R251" i="4" l="1"/>
  <c r="N252" i="4" s="1"/>
  <c r="S252" i="4" s="1"/>
  <c r="O251" i="4"/>
  <c r="K444" i="4"/>
  <c r="M443" i="4"/>
  <c r="P252" i="4" l="1"/>
  <c r="R252" i="4" s="1"/>
  <c r="O252" i="4"/>
  <c r="Q251" i="4"/>
  <c r="K445" i="4"/>
  <c r="M444" i="4"/>
  <c r="N253" i="4" l="1"/>
  <c r="O253" i="4" s="1"/>
  <c r="P253" i="4"/>
  <c r="R253" i="4" s="1"/>
  <c r="Q252" i="4"/>
  <c r="K446" i="4"/>
  <c r="M445" i="4"/>
  <c r="S253" i="4" l="1"/>
  <c r="Q253" i="4"/>
  <c r="N254" i="4"/>
  <c r="P254" i="4"/>
  <c r="K447" i="4"/>
  <c r="M446" i="4"/>
  <c r="O254" i="4" l="1"/>
  <c r="S254" i="4"/>
  <c r="R254" i="4"/>
  <c r="K448" i="4"/>
  <c r="M447" i="4"/>
  <c r="Q254" i="4" l="1"/>
  <c r="P255" i="4"/>
  <c r="N255" i="4"/>
  <c r="K449" i="4"/>
  <c r="M448" i="4"/>
  <c r="R255" i="4" l="1"/>
  <c r="N256" i="4" s="1"/>
  <c r="O255" i="4"/>
  <c r="S255" i="4"/>
  <c r="K450" i="4"/>
  <c r="M449" i="4"/>
  <c r="P256" i="4" l="1"/>
  <c r="R256" i="4" s="1"/>
  <c r="P257" i="4" s="1"/>
  <c r="Q255" i="4"/>
  <c r="S256" i="4"/>
  <c r="O256" i="4"/>
  <c r="K451" i="4"/>
  <c r="M450" i="4"/>
  <c r="Q256" i="4" l="1"/>
  <c r="N257" i="4"/>
  <c r="R257" i="4" s="1"/>
  <c r="K452" i="4"/>
  <c r="M451" i="4"/>
  <c r="N258" i="4" l="1"/>
  <c r="S258" i="4" s="1"/>
  <c r="P258" i="4"/>
  <c r="O257" i="4"/>
  <c r="Q257" i="4" s="1"/>
  <c r="S257" i="4"/>
  <c r="K453" i="4"/>
  <c r="M452" i="4"/>
  <c r="R258" i="4" l="1"/>
  <c r="N259" i="4" s="1"/>
  <c r="O258" i="4"/>
  <c r="K454" i="4"/>
  <c r="M453" i="4"/>
  <c r="P259" i="4" l="1"/>
  <c r="R259" i="4" s="1"/>
  <c r="Q258" i="4"/>
  <c r="O259" i="4"/>
  <c r="S259" i="4"/>
  <c r="K455" i="4"/>
  <c r="M454" i="4"/>
  <c r="Q259" i="4" l="1"/>
  <c r="P260" i="4"/>
  <c r="N260" i="4"/>
  <c r="K456" i="4"/>
  <c r="M455" i="4"/>
  <c r="S260" i="4" l="1"/>
  <c r="O260" i="4"/>
  <c r="R260" i="4"/>
  <c r="K457" i="4"/>
  <c r="M456" i="4"/>
  <c r="Q260" i="4" l="1"/>
  <c r="P261" i="4"/>
  <c r="N261" i="4"/>
  <c r="K458" i="4"/>
  <c r="M457" i="4"/>
  <c r="S261" i="4" l="1"/>
  <c r="O261" i="4"/>
  <c r="R261" i="4"/>
  <c r="K459" i="4"/>
  <c r="M458" i="4"/>
  <c r="Q261" i="4" l="1"/>
  <c r="N262" i="4"/>
  <c r="P262" i="4"/>
  <c r="K460" i="4"/>
  <c r="M459" i="4"/>
  <c r="O262" i="4" l="1"/>
  <c r="S262" i="4"/>
  <c r="R262" i="4"/>
  <c r="K461" i="4"/>
  <c r="M460" i="4"/>
  <c r="Q262" i="4" l="1"/>
  <c r="N263" i="4"/>
  <c r="P263" i="4"/>
  <c r="K462" i="4"/>
  <c r="M461" i="4"/>
  <c r="O263" i="4" l="1"/>
  <c r="S263" i="4"/>
  <c r="R263" i="4"/>
  <c r="K463" i="4"/>
  <c r="M462" i="4"/>
  <c r="Q263" i="4" l="1"/>
  <c r="N264" i="4"/>
  <c r="P264" i="4"/>
  <c r="K464" i="4"/>
  <c r="M463" i="4"/>
  <c r="O264" i="4" l="1"/>
  <c r="S264" i="4"/>
  <c r="R264" i="4"/>
  <c r="K465" i="4"/>
  <c r="M464" i="4"/>
  <c r="Q264" i="4" l="1"/>
  <c r="N265" i="4"/>
  <c r="P265" i="4"/>
  <c r="K466" i="4"/>
  <c r="M465" i="4"/>
  <c r="O265" i="4" l="1"/>
  <c r="S265" i="4"/>
  <c r="R265" i="4"/>
  <c r="K467" i="4"/>
  <c r="M466" i="4"/>
  <c r="Q265" i="4" l="1"/>
  <c r="P266" i="4"/>
  <c r="N266" i="4"/>
  <c r="K468" i="4"/>
  <c r="M467" i="4"/>
  <c r="S266" i="4" l="1"/>
  <c r="O266" i="4"/>
  <c r="R266" i="4"/>
  <c r="K469" i="4"/>
  <c r="M468" i="4"/>
  <c r="Q266" i="4" l="1"/>
  <c r="P267" i="4"/>
  <c r="N267" i="4"/>
  <c r="K470" i="4"/>
  <c r="M469" i="4"/>
  <c r="R267" i="4" l="1"/>
  <c r="N268" i="4" s="1"/>
  <c r="O267" i="4"/>
  <c r="S267" i="4"/>
  <c r="K471" i="4"/>
  <c r="M470" i="4"/>
  <c r="Q267" i="4" l="1"/>
  <c r="P268" i="4"/>
  <c r="O268" i="4"/>
  <c r="S268" i="4"/>
  <c r="K472" i="4"/>
  <c r="M471" i="4"/>
  <c r="Q268" i="4" l="1"/>
  <c r="R268" i="4"/>
  <c r="N269" i="4" s="1"/>
  <c r="S269" i="4" s="1"/>
  <c r="K473" i="4"/>
  <c r="M472" i="4"/>
  <c r="P269" i="4" l="1"/>
  <c r="R269" i="4" s="1"/>
  <c r="O269" i="4"/>
  <c r="K474" i="4"/>
  <c r="M473" i="4"/>
  <c r="Q269" i="4" l="1"/>
  <c r="P270" i="4"/>
  <c r="N270" i="4"/>
  <c r="K475" i="4"/>
  <c r="M474" i="4"/>
  <c r="O270" i="4" l="1"/>
  <c r="S270" i="4"/>
  <c r="R270" i="4"/>
  <c r="K476" i="4"/>
  <c r="M475" i="4"/>
  <c r="Q270" i="4" l="1"/>
  <c r="N271" i="4"/>
  <c r="P271" i="4"/>
  <c r="K477" i="4"/>
  <c r="M476" i="4"/>
  <c r="R271" i="4" l="1"/>
  <c r="N272" i="4" s="1"/>
  <c r="S271" i="4"/>
  <c r="O271" i="4"/>
  <c r="K478" i="4"/>
  <c r="M477" i="4"/>
  <c r="P272" i="4" l="1"/>
  <c r="R272" i="4" s="1"/>
  <c r="Q271" i="4"/>
  <c r="O272" i="4"/>
  <c r="S272" i="4"/>
  <c r="K479" i="4"/>
  <c r="M478" i="4"/>
  <c r="Q272" i="4" l="1"/>
  <c r="P273" i="4"/>
  <c r="N273" i="4"/>
  <c r="K480" i="4"/>
  <c r="M479" i="4"/>
  <c r="R273" i="4" l="1"/>
  <c r="N274" i="4" s="1"/>
  <c r="O273" i="4"/>
  <c r="S273" i="4"/>
  <c r="K481" i="4"/>
  <c r="M480" i="4"/>
  <c r="Q273" i="4" l="1"/>
  <c r="P274" i="4"/>
  <c r="Q274" i="4" s="1"/>
  <c r="O274" i="4"/>
  <c r="S274" i="4"/>
  <c r="K482" i="4"/>
  <c r="M481" i="4"/>
  <c r="R274" i="4" l="1"/>
  <c r="N275" i="4" s="1"/>
  <c r="K483" i="4"/>
  <c r="M482" i="4"/>
  <c r="P275" i="4" l="1"/>
  <c r="R275" i="4" s="1"/>
  <c r="O275" i="4"/>
  <c r="S275" i="4"/>
  <c r="K484" i="4"/>
  <c r="M483" i="4"/>
  <c r="Q275" i="4" l="1"/>
  <c r="P276" i="4"/>
  <c r="N276" i="4"/>
  <c r="K485" i="4"/>
  <c r="M484" i="4"/>
  <c r="O276" i="4" l="1"/>
  <c r="S276" i="4"/>
  <c r="R276" i="4"/>
  <c r="K486" i="4"/>
  <c r="M485" i="4"/>
  <c r="Q276" i="4" l="1"/>
  <c r="P277" i="4"/>
  <c r="N277" i="4"/>
  <c r="K487" i="4"/>
  <c r="M486" i="4"/>
  <c r="S277" i="4" l="1"/>
  <c r="O277" i="4"/>
  <c r="R277" i="4"/>
  <c r="K488" i="4"/>
  <c r="M487" i="4"/>
  <c r="Q277" i="4" l="1"/>
  <c r="N278" i="4"/>
  <c r="P278" i="4"/>
  <c r="K5" i="4"/>
  <c r="M488" i="4"/>
  <c r="O278" i="4" l="1"/>
  <c r="S278" i="4"/>
  <c r="R278" i="4"/>
  <c r="Q278" i="4" l="1"/>
  <c r="N279" i="4"/>
  <c r="P279" i="4"/>
  <c r="R279" i="4" l="1"/>
  <c r="P280" i="4" s="1"/>
  <c r="O279" i="4"/>
  <c r="S279" i="4"/>
  <c r="Q279" i="4" l="1"/>
  <c r="N280" i="4"/>
  <c r="R280" i="4" s="1"/>
  <c r="N281" i="4" s="1"/>
  <c r="S280" i="4" l="1"/>
  <c r="O280" i="4"/>
  <c r="Q280" i="4" s="1"/>
  <c r="P281" i="4"/>
  <c r="O281" i="4"/>
  <c r="S281" i="4"/>
  <c r="Q281" i="4" l="1"/>
  <c r="R281" i="4"/>
  <c r="N282" i="4" l="1"/>
  <c r="P282" i="4"/>
  <c r="R282" i="4" l="1"/>
  <c r="N283" i="4" s="1"/>
  <c r="O282" i="4"/>
  <c r="S282" i="4"/>
  <c r="P283" i="4" l="1"/>
  <c r="R283" i="4" s="1"/>
  <c r="N284" i="4" s="1"/>
  <c r="Q282" i="4"/>
  <c r="S283" i="4"/>
  <c r="O283" i="4"/>
  <c r="P284" i="4" l="1"/>
  <c r="R284" i="4" s="1"/>
  <c r="N285" i="4" s="1"/>
  <c r="O285" i="4" s="1"/>
  <c r="Q283" i="4"/>
  <c r="S284" i="4"/>
  <c r="O284" i="4"/>
  <c r="P285" i="4" l="1"/>
  <c r="Q285" i="4" s="1"/>
  <c r="Q284" i="4"/>
  <c r="S285" i="4"/>
  <c r="R285" i="4" l="1"/>
  <c r="P286" i="4" s="1"/>
  <c r="N286" i="4" l="1"/>
  <c r="O286" i="4" s="1"/>
  <c r="S286" i="4" l="1"/>
  <c r="R286" i="4"/>
  <c r="N287" i="4" s="1"/>
  <c r="Q286" i="4"/>
  <c r="P287" i="4" l="1"/>
  <c r="R287" i="4" s="1"/>
  <c r="S287" i="4"/>
  <c r="O287" i="4"/>
  <c r="Q287" i="4" l="1"/>
  <c r="N288" i="4"/>
  <c r="P288" i="4"/>
  <c r="S288" i="4" l="1"/>
  <c r="O288" i="4"/>
  <c r="R288" i="4"/>
  <c r="Q288" i="4" l="1"/>
  <c r="N289" i="4"/>
  <c r="P289" i="4"/>
  <c r="R289" i="4" l="1"/>
  <c r="P290" i="4" s="1"/>
  <c r="O289" i="4"/>
  <c r="S289" i="4"/>
  <c r="Q289" i="4" l="1"/>
  <c r="N290" i="4"/>
  <c r="R290" i="4" s="1"/>
  <c r="S290" i="4" l="1"/>
  <c r="N291" i="4"/>
  <c r="O291" i="4" s="1"/>
  <c r="P291" i="4"/>
  <c r="O290" i="4"/>
  <c r="Q290" i="4" s="1"/>
  <c r="Q291" i="4" l="1"/>
  <c r="S291" i="4"/>
  <c r="R291" i="4"/>
  <c r="N292" i="4" s="1"/>
  <c r="O292" i="4" l="1"/>
  <c r="S292" i="4"/>
  <c r="P292" i="4"/>
  <c r="Q292" i="4" s="1"/>
  <c r="R292" i="4" l="1"/>
  <c r="N293" i="4" s="1"/>
  <c r="S293" i="4" s="1"/>
  <c r="P293" i="4" l="1"/>
  <c r="R293" i="4" s="1"/>
  <c r="O293" i="4"/>
  <c r="Q293" i="4" l="1"/>
  <c r="N294" i="4"/>
  <c r="P294" i="4"/>
  <c r="O294" i="4" l="1"/>
  <c r="S294" i="4"/>
  <c r="R294" i="4"/>
  <c r="Q294" i="4" l="1"/>
  <c r="N295" i="4"/>
  <c r="P295" i="4"/>
  <c r="S295" i="4" l="1"/>
  <c r="O295" i="4"/>
  <c r="R295" i="4"/>
  <c r="Q295" i="4" l="1"/>
  <c r="N296" i="4"/>
  <c r="P296" i="4"/>
  <c r="R296" i="4" l="1"/>
  <c r="N297" i="4" s="1"/>
  <c r="O297" i="4" s="1"/>
  <c r="S296" i="4"/>
  <c r="O296" i="4"/>
  <c r="P297" i="4" l="1"/>
  <c r="Q297" i="4" s="1"/>
  <c r="Q296" i="4"/>
  <c r="S297" i="4"/>
  <c r="R297" i="4" l="1"/>
  <c r="N298" i="4" s="1"/>
  <c r="P298" i="4" l="1"/>
  <c r="R298" i="4" s="1"/>
  <c r="P299" i="4" s="1"/>
  <c r="O298" i="4"/>
  <c r="S298" i="4"/>
  <c r="Q298" i="4" l="1"/>
  <c r="N299" i="4"/>
  <c r="R299" i="4" s="1"/>
  <c r="S299" i="4" l="1"/>
  <c r="O299" i="4"/>
  <c r="Q299" i="4" s="1"/>
  <c r="P300" i="4"/>
  <c r="N300" i="4"/>
  <c r="O300" i="4" s="1"/>
  <c r="Q300" i="4" l="1"/>
  <c r="S300" i="4"/>
  <c r="R300" i="4"/>
  <c r="N301" i="4" s="1"/>
  <c r="P301" i="4" l="1"/>
  <c r="R301" i="4" s="1"/>
  <c r="O301" i="4"/>
  <c r="S301" i="4"/>
  <c r="Q301" i="4" l="1"/>
  <c r="P302" i="4"/>
  <c r="N302" i="4"/>
  <c r="O302" i="4" l="1"/>
  <c r="S302" i="4"/>
  <c r="R302" i="4"/>
  <c r="Q302" i="4" l="1"/>
  <c r="P303" i="4"/>
  <c r="N303" i="4"/>
  <c r="S303" i="4" l="1"/>
  <c r="O303" i="4"/>
  <c r="R303" i="4"/>
  <c r="Q303" i="4" l="1"/>
  <c r="N304" i="4"/>
  <c r="P304" i="4"/>
  <c r="O304" i="4" l="1"/>
  <c r="S304" i="4"/>
  <c r="R304" i="4"/>
  <c r="Q304" i="4" l="1"/>
  <c r="N305" i="4"/>
  <c r="P305" i="4"/>
  <c r="O305" i="4" l="1"/>
  <c r="S305" i="4"/>
  <c r="R305" i="4"/>
  <c r="Q305" i="4" l="1"/>
  <c r="N306" i="4"/>
  <c r="P306" i="4"/>
  <c r="S306" i="4" l="1"/>
  <c r="O306" i="4"/>
  <c r="R306" i="4"/>
  <c r="Q306" i="4" l="1"/>
  <c r="P307" i="4"/>
  <c r="N307" i="4"/>
  <c r="O307" i="4" l="1"/>
  <c r="S307" i="4"/>
  <c r="R307" i="4"/>
  <c r="Q307" i="4" l="1"/>
  <c r="P308" i="4"/>
  <c r="N308" i="4"/>
  <c r="O308" i="4" l="1"/>
  <c r="S308" i="4"/>
  <c r="R308" i="4"/>
  <c r="Q308" i="4" l="1"/>
  <c r="N309" i="4"/>
  <c r="P309" i="4"/>
  <c r="R309" i="4" l="1"/>
  <c r="N310" i="4" s="1"/>
  <c r="O309" i="4"/>
  <c r="S309" i="4"/>
  <c r="P310" i="4" l="1"/>
  <c r="R310" i="4" s="1"/>
  <c r="Q309" i="4"/>
  <c r="O310" i="4"/>
  <c r="S310" i="4"/>
  <c r="N311" i="4" l="1"/>
  <c r="P311" i="4"/>
  <c r="Q310" i="4"/>
  <c r="R311" i="4" l="1"/>
  <c r="N312" i="4" s="1"/>
  <c r="O312" i="4" s="1"/>
  <c r="O311" i="4"/>
  <c r="S311" i="4"/>
  <c r="S312" i="4" l="1"/>
  <c r="P312" i="4"/>
  <c r="Q312" i="4" s="1"/>
  <c r="Q311" i="4"/>
  <c r="R312" i="4" l="1"/>
  <c r="N313" i="4" s="1"/>
  <c r="P313" i="4" l="1"/>
  <c r="R313" i="4" s="1"/>
  <c r="S313" i="4"/>
  <c r="O313" i="4"/>
  <c r="Q313" i="4" l="1"/>
  <c r="N314" i="4"/>
  <c r="P314" i="4"/>
  <c r="R314" i="4" l="1"/>
  <c r="N315" i="4" s="1"/>
  <c r="O314" i="4"/>
  <c r="S314" i="4"/>
  <c r="P315" i="4" l="1"/>
  <c r="R315" i="4" s="1"/>
  <c r="Q314" i="4"/>
  <c r="S315" i="4"/>
  <c r="O315" i="4"/>
  <c r="N316" i="4" l="1"/>
  <c r="O316" i="4" s="1"/>
  <c r="P316" i="4"/>
  <c r="Q315" i="4"/>
  <c r="S316" i="4" l="1"/>
  <c r="Q316" i="4"/>
  <c r="R316" i="4"/>
  <c r="N317" i="4" s="1"/>
  <c r="P317" i="4" l="1"/>
  <c r="R317" i="4" s="1"/>
  <c r="S317" i="4"/>
  <c r="O317" i="4"/>
  <c r="Q317" i="4" l="1"/>
  <c r="N318" i="4"/>
  <c r="P318" i="4"/>
  <c r="R318" i="4" l="1"/>
  <c r="N319" i="4" s="1"/>
  <c r="O318" i="4"/>
  <c r="S318" i="4"/>
  <c r="P319" i="4" l="1"/>
  <c r="R319" i="4" s="1"/>
  <c r="Q318" i="4"/>
  <c r="O319" i="4"/>
  <c r="S319" i="4"/>
  <c r="Q319" i="4" l="1"/>
  <c r="P320" i="4"/>
  <c r="N320" i="4"/>
  <c r="R320" i="4" l="1"/>
  <c r="N321" i="4" s="1"/>
  <c r="S320" i="4"/>
  <c r="O320" i="4"/>
  <c r="P321" i="4" l="1"/>
  <c r="R321" i="4" s="1"/>
  <c r="Q320" i="4"/>
  <c r="S321" i="4"/>
  <c r="O321" i="4"/>
  <c r="N322" i="4" l="1"/>
  <c r="P322" i="4"/>
  <c r="Q321" i="4"/>
  <c r="R322" i="4" l="1"/>
  <c r="N323" i="4" s="1"/>
  <c r="S322" i="4"/>
  <c r="O322" i="4"/>
  <c r="P323" i="4" l="1"/>
  <c r="R323" i="4" s="1"/>
  <c r="Q322" i="4"/>
  <c r="S323" i="4"/>
  <c r="O323" i="4"/>
  <c r="Q323" i="4" l="1"/>
  <c r="P324" i="4"/>
  <c r="N324" i="4"/>
  <c r="O324" i="4" l="1"/>
  <c r="R324" i="4"/>
  <c r="S324" i="4"/>
  <c r="Q324" i="4" l="1"/>
  <c r="N325" i="4"/>
  <c r="P325" i="4"/>
  <c r="R325" i="4" l="1"/>
  <c r="N326" i="4" s="1"/>
  <c r="O325" i="4"/>
  <c r="S325" i="4"/>
  <c r="P326" i="4" l="1"/>
  <c r="R326" i="4" s="1"/>
  <c r="N327" i="4" s="1"/>
  <c r="Q325" i="4"/>
  <c r="O326" i="4"/>
  <c r="S326" i="4"/>
  <c r="P327" i="4" l="1"/>
  <c r="R327" i="4" s="1"/>
  <c r="N328" i="4" s="1"/>
  <c r="Q326" i="4"/>
  <c r="S327" i="4"/>
  <c r="O327" i="4"/>
  <c r="P328" i="4" l="1"/>
  <c r="R328" i="4" s="1"/>
  <c r="N329" i="4" s="1"/>
  <c r="Q327" i="4"/>
  <c r="S328" i="4"/>
  <c r="O328" i="4"/>
  <c r="Q328" i="4" l="1"/>
  <c r="O329" i="4"/>
  <c r="S329" i="4"/>
  <c r="P329" i="4"/>
  <c r="Q329" i="4" s="1"/>
  <c r="R329" i="4" l="1"/>
  <c r="N330" i="4" l="1"/>
  <c r="P330" i="4"/>
  <c r="S330" i="4" l="1"/>
  <c r="O330" i="4"/>
  <c r="R330" i="4"/>
  <c r="Q330" i="4" l="1"/>
  <c r="N331" i="4"/>
  <c r="P331" i="4"/>
  <c r="R331" i="4" l="1"/>
  <c r="N332" i="4" s="1"/>
  <c r="S332" i="4" s="1"/>
  <c r="O331" i="4"/>
  <c r="S331" i="4"/>
  <c r="Q331" i="4" l="1"/>
  <c r="P332" i="4"/>
  <c r="O332" i="4"/>
  <c r="Q332" i="4" l="1"/>
  <c r="R332" i="4"/>
  <c r="N333" i="4" l="1"/>
  <c r="P333" i="4"/>
  <c r="S333" i="4" l="1"/>
  <c r="O333" i="4"/>
  <c r="R333" i="4"/>
  <c r="Q333" i="4" l="1"/>
  <c r="P334" i="4"/>
  <c r="N334" i="4"/>
  <c r="R334" i="4" l="1"/>
  <c r="N335" i="4" s="1"/>
  <c r="O334" i="4"/>
  <c r="S334" i="4"/>
  <c r="P335" i="4" l="1"/>
  <c r="R335" i="4" s="1"/>
  <c r="N336" i="4" s="1"/>
  <c r="Q334" i="4"/>
  <c r="O335" i="4"/>
  <c r="S335" i="4"/>
  <c r="Q335" i="4" l="1"/>
  <c r="P336" i="4"/>
  <c r="O336" i="4"/>
  <c r="S336" i="4"/>
  <c r="Q336" i="4" l="1"/>
  <c r="R336" i="4"/>
  <c r="P337" i="4" s="1"/>
  <c r="N337" i="4" l="1"/>
  <c r="S337" i="4" s="1"/>
  <c r="O337" i="4" l="1"/>
  <c r="Q337" i="4" s="1"/>
  <c r="R337" i="4"/>
  <c r="N338" i="4" l="1"/>
  <c r="P338" i="4"/>
  <c r="S338" i="4" l="1"/>
  <c r="O338" i="4"/>
  <c r="R338" i="4"/>
  <c r="Q338" i="4" l="1"/>
  <c r="P339" i="4"/>
  <c r="N339" i="4"/>
  <c r="S339" i="4" l="1"/>
  <c r="O339" i="4"/>
  <c r="R339" i="4"/>
  <c r="Q339" i="4" l="1"/>
  <c r="N340" i="4"/>
  <c r="P340" i="4"/>
  <c r="O340" i="4" l="1"/>
  <c r="S340" i="4"/>
  <c r="R340" i="4"/>
  <c r="Q340" i="4" l="1"/>
  <c r="P341" i="4"/>
  <c r="N341" i="4"/>
  <c r="O341" i="4" l="1"/>
  <c r="S341" i="4"/>
  <c r="R341" i="4"/>
  <c r="Q341" i="4" l="1"/>
  <c r="P342" i="4"/>
  <c r="N342" i="4"/>
  <c r="O342" i="4" l="1"/>
  <c r="S342" i="4"/>
  <c r="R342" i="4"/>
  <c r="Q342" i="4" l="1"/>
  <c r="P343" i="4"/>
  <c r="N343" i="4"/>
  <c r="O343" i="4" l="1"/>
  <c r="S343" i="4"/>
  <c r="R343" i="4"/>
  <c r="Q343" i="4" l="1"/>
  <c r="P344" i="4"/>
  <c r="N344" i="4"/>
  <c r="R344" i="4" l="1"/>
  <c r="N345" i="4" s="1"/>
  <c r="O344" i="4"/>
  <c r="S344" i="4"/>
  <c r="P345" i="4" l="1"/>
  <c r="R345" i="4" s="1"/>
  <c r="Q344" i="4"/>
  <c r="O345" i="4"/>
  <c r="S345" i="4"/>
  <c r="Q345" i="4" l="1"/>
  <c r="N346" i="4"/>
  <c r="P346" i="4"/>
  <c r="R346" i="4" l="1"/>
  <c r="N347" i="4" s="1"/>
  <c r="S347" i="4" s="1"/>
  <c r="O346" i="4"/>
  <c r="S346" i="4"/>
  <c r="P347" i="4" l="1"/>
  <c r="R347" i="4" s="1"/>
  <c r="Q346" i="4"/>
  <c r="O347" i="4"/>
  <c r="N348" i="4" l="1"/>
  <c r="O348" i="4" s="1"/>
  <c r="P348" i="4"/>
  <c r="Q347" i="4"/>
  <c r="S348" i="4" l="1"/>
  <c r="Q348" i="4"/>
  <c r="R348" i="4"/>
  <c r="N349" i="4" s="1"/>
  <c r="P349" i="4" l="1"/>
  <c r="R349" i="4" s="1"/>
  <c r="O349" i="4"/>
  <c r="S349" i="4"/>
  <c r="Q349" i="4" l="1"/>
  <c r="N350" i="4"/>
  <c r="P350" i="4"/>
  <c r="R350" i="4" l="1"/>
  <c r="O350" i="4"/>
  <c r="S350" i="4"/>
  <c r="Q350" i="4" l="1"/>
  <c r="P351" i="4"/>
  <c r="N351" i="4"/>
  <c r="R351" i="4" l="1"/>
  <c r="N352" i="4" s="1"/>
  <c r="O352" i="4" s="1"/>
  <c r="O351" i="4"/>
  <c r="S351" i="4"/>
  <c r="P352" i="4" l="1"/>
  <c r="Q352" i="4" s="1"/>
  <c r="Q351" i="4"/>
  <c r="S352" i="4"/>
  <c r="R352" i="4" l="1"/>
  <c r="N353" i="4" s="1"/>
  <c r="P353" i="4" l="1"/>
  <c r="R353" i="4" s="1"/>
  <c r="N354" i="4" s="1"/>
  <c r="O354" i="4" s="1"/>
  <c r="S353" i="4"/>
  <c r="O353" i="4"/>
  <c r="P354" i="4" l="1"/>
  <c r="Q354" i="4" s="1"/>
  <c r="Q353" i="4"/>
  <c r="S354" i="4"/>
  <c r="R354" i="4" l="1"/>
  <c r="N355" i="4" s="1"/>
  <c r="P355" i="4"/>
  <c r="R355" i="4" l="1"/>
  <c r="N356" i="4" s="1"/>
  <c r="O355" i="4"/>
  <c r="S355" i="4"/>
  <c r="P356" i="4" l="1"/>
  <c r="R356" i="4" s="1"/>
  <c r="P357" i="4" s="1"/>
  <c r="Q355" i="4"/>
  <c r="O356" i="4"/>
  <c r="S356" i="4"/>
  <c r="Q356" i="4" l="1"/>
  <c r="N357" i="4"/>
  <c r="R357" i="4" s="1"/>
  <c r="S357" i="4" l="1"/>
  <c r="O357" i="4"/>
  <c r="Q357" i="4" s="1"/>
  <c r="N358" i="4"/>
  <c r="S358" i="4" s="1"/>
  <c r="P358" i="4"/>
  <c r="O358" i="4" l="1"/>
  <c r="R358" i="4"/>
  <c r="Q358" i="4" l="1"/>
  <c r="N359" i="4"/>
  <c r="P359" i="4"/>
  <c r="S359" i="4" l="1"/>
  <c r="O359" i="4"/>
  <c r="R359" i="4"/>
  <c r="Q359" i="4" l="1"/>
  <c r="N360" i="4"/>
  <c r="P360" i="4"/>
  <c r="S360" i="4" l="1"/>
  <c r="O360" i="4"/>
  <c r="R360" i="4"/>
  <c r="Q360" i="4" l="1"/>
  <c r="N361" i="4"/>
  <c r="P361" i="4"/>
  <c r="O361" i="4" l="1"/>
  <c r="S361" i="4"/>
  <c r="R361" i="4"/>
  <c r="Q361" i="4" l="1"/>
  <c r="P362" i="4"/>
  <c r="N362" i="4"/>
  <c r="O362" i="4" l="1"/>
  <c r="S362" i="4"/>
  <c r="R362" i="4"/>
  <c r="Q362" i="4" l="1"/>
  <c r="N363" i="4"/>
  <c r="P363" i="4"/>
  <c r="R363" i="4" l="1"/>
  <c r="N364" i="4" s="1"/>
  <c r="O363" i="4"/>
  <c r="S363" i="4"/>
  <c r="P364" i="4" l="1"/>
  <c r="R364" i="4" s="1"/>
  <c r="Q363" i="4"/>
  <c r="S364" i="4"/>
  <c r="O364" i="4"/>
  <c r="N365" i="4" l="1"/>
  <c r="S365" i="4" s="1"/>
  <c r="P365" i="4"/>
  <c r="Q364" i="4"/>
  <c r="O365" i="4" l="1"/>
  <c r="R365" i="4"/>
  <c r="N366" i="4" s="1"/>
  <c r="S366" i="4" s="1"/>
  <c r="P366" i="4" l="1"/>
  <c r="R366" i="4" s="1"/>
  <c r="O366" i="4"/>
  <c r="Q365" i="4"/>
  <c r="N367" i="4" l="1"/>
  <c r="O367" i="4" s="1"/>
  <c r="P367" i="4"/>
  <c r="R367" i="4" s="1"/>
  <c r="Q366" i="4"/>
  <c r="S367" i="4" l="1"/>
  <c r="Q367" i="4"/>
  <c r="N368" i="4"/>
  <c r="P368" i="4"/>
  <c r="R368" i="4" l="1"/>
  <c r="N369" i="4" s="1"/>
  <c r="S369" i="4" s="1"/>
  <c r="O368" i="4"/>
  <c r="S368" i="4"/>
  <c r="P369" i="4" l="1"/>
  <c r="R369" i="4" s="1"/>
  <c r="N370" i="4" s="1"/>
  <c r="Q368" i="4"/>
  <c r="O369" i="4"/>
  <c r="P370" i="4" l="1"/>
  <c r="R370" i="4" s="1"/>
  <c r="Q369" i="4"/>
  <c r="O370" i="4"/>
  <c r="S370" i="4"/>
  <c r="N371" i="4" l="1"/>
  <c r="S371" i="4" s="1"/>
  <c r="P371" i="4"/>
  <c r="Q370" i="4"/>
  <c r="O371" i="4" l="1"/>
  <c r="R371" i="4"/>
  <c r="Q371" i="4" l="1"/>
  <c r="N372" i="4"/>
  <c r="P372" i="4"/>
  <c r="O372" i="4" l="1"/>
  <c r="S372" i="4"/>
  <c r="R372" i="4"/>
  <c r="N373" i="4" l="1"/>
  <c r="P373" i="4"/>
  <c r="Q372" i="4"/>
  <c r="S373" i="4" l="1"/>
  <c r="O373" i="4"/>
  <c r="R373" i="4"/>
  <c r="N374" i="4" l="1"/>
  <c r="P374" i="4"/>
  <c r="Q373" i="4"/>
  <c r="R374" i="4" l="1"/>
  <c r="N375" i="4" s="1"/>
  <c r="O374" i="4"/>
  <c r="S374" i="4"/>
  <c r="P375" i="4" l="1"/>
  <c r="R375" i="4" s="1"/>
  <c r="P376" i="4" s="1"/>
  <c r="Q374" i="4"/>
  <c r="O375" i="4"/>
  <c r="S375" i="4"/>
  <c r="N376" i="4" l="1"/>
  <c r="O376" i="4" s="1"/>
  <c r="Q375" i="4"/>
  <c r="S376" i="4" l="1"/>
  <c r="Q376" i="4"/>
  <c r="R376" i="4"/>
  <c r="P377" i="4" l="1"/>
  <c r="N377" i="4"/>
  <c r="S377" i="4" l="1"/>
  <c r="O377" i="4"/>
  <c r="Q377" i="4" s="1"/>
  <c r="R377" i="4"/>
  <c r="N378" i="4" l="1"/>
  <c r="P378" i="4"/>
  <c r="R378" i="4" l="1"/>
  <c r="N379" i="4" s="1"/>
  <c r="O379" i="4" s="1"/>
  <c r="S378" i="4"/>
  <c r="O378" i="4"/>
  <c r="P379" i="4" l="1"/>
  <c r="Q379" i="4" s="1"/>
  <c r="S379" i="4"/>
  <c r="Q378" i="4"/>
  <c r="R379" i="4" l="1"/>
  <c r="P380" i="4" s="1"/>
  <c r="N380" i="4" l="1"/>
  <c r="O380" i="4" s="1"/>
  <c r="S380" i="4" l="1"/>
  <c r="R380" i="4"/>
  <c r="N381" i="4" s="1"/>
  <c r="Q380" i="4"/>
  <c r="P381" i="4" l="1"/>
  <c r="R381" i="4" s="1"/>
  <c r="S381" i="4"/>
  <c r="O381" i="4"/>
  <c r="P382" i="4" l="1"/>
  <c r="N382" i="4"/>
  <c r="Q381" i="4"/>
  <c r="O382" i="4" l="1"/>
  <c r="S382" i="4"/>
  <c r="R382" i="4"/>
  <c r="N383" i="4" l="1"/>
  <c r="P383" i="4"/>
  <c r="Q382" i="4"/>
  <c r="S383" i="4" l="1"/>
  <c r="O383" i="4"/>
  <c r="R383" i="4"/>
  <c r="N384" i="4" l="1"/>
  <c r="P384" i="4"/>
  <c r="Q383" i="4"/>
  <c r="R384" i="4" l="1"/>
  <c r="N385" i="4" s="1"/>
  <c r="S384" i="4"/>
  <c r="O384" i="4"/>
  <c r="P385" i="4" l="1"/>
  <c r="R385" i="4" s="1"/>
  <c r="Q384" i="4"/>
  <c r="O385" i="4"/>
  <c r="S385" i="4"/>
  <c r="Q385" i="4" l="1"/>
  <c r="N386" i="4"/>
  <c r="P386" i="4"/>
  <c r="R386" i="4" l="1"/>
  <c r="P387" i="4" s="1"/>
  <c r="S386" i="4"/>
  <c r="O386" i="4"/>
  <c r="N387" i="4" l="1"/>
  <c r="O387" i="4" s="1"/>
  <c r="Q386" i="4"/>
  <c r="R387" i="4" l="1"/>
  <c r="N388" i="4" s="1"/>
  <c r="S387" i="4"/>
  <c r="Q387" i="4"/>
  <c r="P388" i="4" l="1"/>
  <c r="R388" i="4" s="1"/>
  <c r="S388" i="4"/>
  <c r="O388" i="4"/>
  <c r="N389" i="4" l="1"/>
  <c r="P389" i="4"/>
  <c r="Q388" i="4"/>
  <c r="O389" i="4" l="1"/>
  <c r="S389" i="4"/>
  <c r="R389" i="4"/>
  <c r="P390" i="4" l="1"/>
  <c r="N390" i="4"/>
  <c r="Q389" i="4"/>
  <c r="O390" i="4" l="1"/>
  <c r="S390" i="4"/>
  <c r="R390" i="4"/>
  <c r="P391" i="4" l="1"/>
  <c r="N391" i="4"/>
  <c r="Q390" i="4"/>
  <c r="R391" i="4" l="1"/>
  <c r="N392" i="4" s="1"/>
  <c r="S391" i="4"/>
  <c r="O391" i="4"/>
  <c r="P392" i="4" l="1"/>
  <c r="R392" i="4" s="1"/>
  <c r="Q391" i="4"/>
  <c r="O392" i="4"/>
  <c r="S392" i="4"/>
  <c r="N393" i="4" l="1"/>
  <c r="O393" i="4" s="1"/>
  <c r="P393" i="4"/>
  <c r="Q392" i="4"/>
  <c r="R393" i="4" l="1"/>
  <c r="N394" i="4" s="1"/>
  <c r="O394" i="4" s="1"/>
  <c r="S393" i="4"/>
  <c r="Q393" i="4"/>
  <c r="P394" i="4" l="1"/>
  <c r="Q394" i="4" s="1"/>
  <c r="S394" i="4"/>
  <c r="R394" i="4" l="1"/>
  <c r="N395" i="4" s="1"/>
  <c r="O395" i="4" s="1"/>
  <c r="P395" i="4"/>
  <c r="R395" i="4" l="1"/>
  <c r="N396" i="4" s="1"/>
  <c r="O396" i="4" s="1"/>
  <c r="S395" i="4"/>
  <c r="Q395" i="4"/>
  <c r="S396" i="4" l="1"/>
  <c r="P396" i="4"/>
  <c r="R396" i="4" s="1"/>
  <c r="N397" i="4" s="1"/>
  <c r="O397" i="4" s="1"/>
  <c r="P397" i="4" l="1"/>
  <c r="Q397" i="4" s="1"/>
  <c r="S397" i="4"/>
  <c r="Q396" i="4"/>
  <c r="R397" i="4" l="1"/>
  <c r="N398" i="4" s="1"/>
  <c r="S398" i="4" s="1"/>
  <c r="P398" i="4"/>
  <c r="O398" i="4" l="1"/>
  <c r="Q398" i="4" s="1"/>
  <c r="R398" i="4"/>
  <c r="N399" i="4" s="1"/>
  <c r="P399" i="4" l="1"/>
  <c r="R399" i="4" s="1"/>
  <c r="O399" i="4"/>
  <c r="S399" i="4"/>
  <c r="Q399" i="4" l="1"/>
  <c r="N400" i="4"/>
  <c r="P400" i="4"/>
  <c r="O400" i="4" l="1"/>
  <c r="S400" i="4"/>
  <c r="R400" i="4"/>
  <c r="Q400" i="4" l="1"/>
  <c r="P401" i="4"/>
  <c r="N401" i="4"/>
  <c r="S401" i="4" l="1"/>
  <c r="O401" i="4"/>
  <c r="R401" i="4"/>
  <c r="Q401" i="4" l="1"/>
  <c r="N402" i="4"/>
  <c r="P402" i="4"/>
  <c r="S402" i="4" l="1"/>
  <c r="O402" i="4"/>
  <c r="R402" i="4"/>
  <c r="Q402" i="4" l="1"/>
  <c r="N403" i="4"/>
  <c r="P403" i="4"/>
  <c r="O403" i="4" l="1"/>
  <c r="S403" i="4"/>
  <c r="R403" i="4"/>
  <c r="Q403" i="4" l="1"/>
  <c r="P404" i="4"/>
  <c r="N404" i="4"/>
  <c r="O404" i="4" l="1"/>
  <c r="S404" i="4"/>
  <c r="R404" i="4"/>
  <c r="Q404" i="4" l="1"/>
  <c r="N405" i="4"/>
  <c r="P405" i="4"/>
  <c r="S405" i="4" l="1"/>
  <c r="O405" i="4"/>
  <c r="R405" i="4"/>
  <c r="Q405" i="4" l="1"/>
  <c r="N406" i="4"/>
  <c r="P406" i="4"/>
  <c r="S406" i="4" l="1"/>
  <c r="O406" i="4"/>
  <c r="R406" i="4"/>
  <c r="Q406" i="4" l="1"/>
  <c r="N407" i="4"/>
  <c r="P407" i="4"/>
  <c r="R407" i="4" l="1"/>
  <c r="N408" i="4" s="1"/>
  <c r="S408" i="4" s="1"/>
  <c r="O407" i="4"/>
  <c r="S407" i="4"/>
  <c r="Q407" i="4" l="1"/>
  <c r="P408" i="4"/>
  <c r="O408" i="4"/>
  <c r="Q408" i="4" l="1"/>
  <c r="R408" i="4"/>
  <c r="N409" i="4" s="1"/>
  <c r="O409" i="4" s="1"/>
  <c r="P409" i="4" l="1"/>
  <c r="Q409" i="4" s="1"/>
  <c r="S409" i="4"/>
  <c r="R409" i="4" l="1"/>
  <c r="P410" i="4" s="1"/>
  <c r="N410" i="4" l="1"/>
  <c r="O410" i="4" s="1"/>
  <c r="S410" i="4" l="1"/>
  <c r="R410" i="4"/>
  <c r="Q410" i="4"/>
  <c r="N411" i="4" l="1"/>
  <c r="P411" i="4"/>
  <c r="S411" i="4" l="1"/>
  <c r="O411" i="4"/>
  <c r="R411" i="4"/>
  <c r="N412" i="4" l="1"/>
  <c r="P412" i="4"/>
  <c r="Q411" i="4"/>
  <c r="O412" i="4" l="1"/>
  <c r="S412" i="4"/>
  <c r="R412" i="4"/>
  <c r="N413" i="4" l="1"/>
  <c r="P413" i="4"/>
  <c r="Q412" i="4"/>
  <c r="O413" i="4" l="1"/>
  <c r="S413" i="4"/>
  <c r="R413" i="4"/>
  <c r="P414" i="4" l="1"/>
  <c r="N414" i="4"/>
  <c r="Q413" i="4"/>
  <c r="R414" i="4" l="1"/>
  <c r="N415" i="4" s="1"/>
  <c r="O414" i="4"/>
  <c r="S414" i="4"/>
  <c r="P415" i="4" l="1"/>
  <c r="R415" i="4" s="1"/>
  <c r="Q414" i="4"/>
  <c r="S415" i="4"/>
  <c r="O415" i="4"/>
  <c r="N416" i="4" l="1"/>
  <c r="S416" i="4" s="1"/>
  <c r="P416" i="4"/>
  <c r="Q415" i="4"/>
  <c r="O416" i="4" l="1"/>
  <c r="Q416" i="4" s="1"/>
  <c r="R416" i="4"/>
  <c r="N417" i="4" l="1"/>
  <c r="P417" i="4"/>
  <c r="R417" i="4" l="1"/>
  <c r="O417" i="4"/>
  <c r="Q417" i="4" s="1"/>
  <c r="S417" i="4"/>
  <c r="N418" i="4" l="1"/>
  <c r="P418" i="4"/>
  <c r="R418" i="4" l="1"/>
  <c r="P419" i="4" s="1"/>
  <c r="S418" i="4"/>
  <c r="O418" i="4"/>
  <c r="Q418" i="4" s="1"/>
  <c r="N419" i="4" l="1"/>
  <c r="R419" i="4" s="1"/>
  <c r="S419" i="4" l="1"/>
  <c r="O419" i="4"/>
  <c r="Q419" i="4" s="1"/>
  <c r="P420" i="4"/>
  <c r="N420" i="4"/>
  <c r="O420" i="4" s="1"/>
  <c r="R420" i="4" l="1"/>
  <c r="P421" i="4" s="1"/>
  <c r="Q420" i="4"/>
  <c r="S420" i="4"/>
  <c r="N421" i="4" l="1"/>
  <c r="R421" i="4" s="1"/>
  <c r="P422" i="4" l="1"/>
  <c r="N422" i="4"/>
  <c r="O422" i="4" s="1"/>
  <c r="O421" i="4"/>
  <c r="Q421" i="4" s="1"/>
  <c r="S421" i="4"/>
  <c r="S422" i="4" l="1"/>
  <c r="R422" i="4"/>
  <c r="N423" i="4" s="1"/>
  <c r="O423" i="4" s="1"/>
  <c r="Q422" i="4"/>
  <c r="P423" i="4" l="1"/>
  <c r="Q423" i="4" s="1"/>
  <c r="S423" i="4"/>
  <c r="R423" i="4" l="1"/>
  <c r="N424" i="4" s="1"/>
  <c r="O424" i="4" s="1"/>
  <c r="P424" i="4"/>
  <c r="R424" i="4" s="1"/>
  <c r="N425" i="4" s="1"/>
  <c r="O425" i="4" s="1"/>
  <c r="S424" i="4" l="1"/>
  <c r="Q424" i="4"/>
  <c r="P425" i="4"/>
  <c r="Q425" i="4" s="1"/>
  <c r="S425" i="4"/>
  <c r="R425" i="4" l="1"/>
  <c r="N426" i="4" s="1"/>
  <c r="P426" i="4" l="1"/>
  <c r="R426" i="4" s="1"/>
  <c r="N427" i="4" s="1"/>
  <c r="O426" i="4"/>
  <c r="S426" i="4"/>
  <c r="P427" i="4" l="1"/>
  <c r="R427" i="4" s="1"/>
  <c r="N428" i="4" s="1"/>
  <c r="S428" i="4" s="1"/>
  <c r="Q426" i="4"/>
  <c r="O427" i="4"/>
  <c r="S427" i="4"/>
  <c r="Q427" i="4" l="1"/>
  <c r="P428" i="4"/>
  <c r="O428" i="4"/>
  <c r="Q428" i="4" l="1"/>
  <c r="R428" i="4"/>
  <c r="N429" i="4" l="1"/>
  <c r="P429" i="4"/>
  <c r="O429" i="4" l="1"/>
  <c r="S429" i="4"/>
  <c r="R429" i="4"/>
  <c r="Q429" i="4" l="1"/>
  <c r="P430" i="4"/>
  <c r="N430" i="4"/>
  <c r="O430" i="4" l="1"/>
  <c r="S430" i="4"/>
  <c r="R430" i="4"/>
  <c r="Q430" i="4" l="1"/>
  <c r="P431" i="4"/>
  <c r="N431" i="4"/>
  <c r="O431" i="4" l="1"/>
  <c r="S431" i="4"/>
  <c r="R431" i="4"/>
  <c r="Q431" i="4" l="1"/>
  <c r="P432" i="4"/>
  <c r="N432" i="4"/>
  <c r="O432" i="4" l="1"/>
  <c r="S432" i="4"/>
  <c r="R432" i="4"/>
  <c r="Q432" i="4" l="1"/>
  <c r="N433" i="4"/>
  <c r="P433" i="4"/>
  <c r="S433" i="4" l="1"/>
  <c r="O433" i="4"/>
  <c r="R433" i="4"/>
  <c r="Q433" i="4" l="1"/>
  <c r="N434" i="4"/>
  <c r="P434" i="4"/>
  <c r="S434" i="4" l="1"/>
  <c r="O434" i="4"/>
  <c r="R434" i="4"/>
  <c r="Q434" i="4" l="1"/>
  <c r="N435" i="4"/>
  <c r="P435" i="4"/>
  <c r="R435" i="4" l="1"/>
  <c r="N436" i="4" s="1"/>
  <c r="O435" i="4"/>
  <c r="S435" i="4"/>
  <c r="P436" i="4" l="1"/>
  <c r="R436" i="4" s="1"/>
  <c r="P437" i="4" s="1"/>
  <c r="Q435" i="4"/>
  <c r="O436" i="4"/>
  <c r="S436" i="4"/>
  <c r="Q436" i="4" l="1"/>
  <c r="N437" i="4"/>
  <c r="S437" i="4" s="1"/>
  <c r="R437" i="4" l="1"/>
  <c r="P438" i="4" s="1"/>
  <c r="O437" i="4"/>
  <c r="Q437" i="4" s="1"/>
  <c r="N438" i="4" l="1"/>
  <c r="S438" i="4" s="1"/>
  <c r="O438" i="4" l="1"/>
  <c r="Q438" i="4" s="1"/>
  <c r="R438" i="4"/>
  <c r="N439" i="4" l="1"/>
  <c r="O439" i="4" s="1"/>
  <c r="P439" i="4"/>
  <c r="Q439" i="4" l="1"/>
  <c r="S439" i="4"/>
  <c r="R439" i="4"/>
  <c r="N440" i="4" l="1"/>
  <c r="P440" i="4"/>
  <c r="S440" i="4" l="1"/>
  <c r="O440" i="4"/>
  <c r="R440" i="4"/>
  <c r="P441" i="4" l="1"/>
  <c r="N441" i="4"/>
  <c r="Q440" i="4"/>
  <c r="R441" i="4" l="1"/>
  <c r="S441" i="4"/>
  <c r="O441" i="4"/>
  <c r="Q441" i="4" s="1"/>
  <c r="P442" i="4" l="1"/>
  <c r="N442" i="4"/>
  <c r="R442" i="4" l="1"/>
  <c r="N443" i="4" s="1"/>
  <c r="O442" i="4"/>
  <c r="S442" i="4"/>
  <c r="P443" i="4" l="1"/>
  <c r="R443" i="4" s="1"/>
  <c r="Q442" i="4"/>
  <c r="O443" i="4"/>
  <c r="S443" i="4"/>
  <c r="P444" i="4" l="1"/>
  <c r="N444" i="4"/>
  <c r="Q443" i="4"/>
  <c r="R444" i="4" l="1"/>
  <c r="N445" i="4" s="1"/>
  <c r="O444" i="4"/>
  <c r="S444" i="4"/>
  <c r="P445" i="4" l="1"/>
  <c r="R445" i="4" s="1"/>
  <c r="O445" i="4"/>
  <c r="S445" i="4"/>
  <c r="Q444" i="4"/>
  <c r="N446" i="4" l="1"/>
  <c r="S446" i="4" s="1"/>
  <c r="P446" i="4"/>
  <c r="Q445" i="4"/>
  <c r="R446" i="4" l="1"/>
  <c r="N447" i="4" s="1"/>
  <c r="O447" i="4" s="1"/>
  <c r="O446" i="4"/>
  <c r="S447" i="4" l="1"/>
  <c r="P447" i="4"/>
  <c r="Q447" i="4" s="1"/>
  <c r="Q446" i="4"/>
  <c r="R447" i="4" l="1"/>
  <c r="N448" i="4" s="1"/>
  <c r="O448" i="4" s="1"/>
  <c r="P448" i="4" l="1"/>
  <c r="Q448" i="4" s="1"/>
  <c r="S448" i="4"/>
  <c r="R448" i="4" l="1"/>
  <c r="P449" i="4" s="1"/>
  <c r="N449" i="4" l="1"/>
  <c r="O449" i="4" s="1"/>
  <c r="R449" i="4" l="1"/>
  <c r="N450" i="4" s="1"/>
  <c r="S449" i="4"/>
  <c r="Q449" i="4"/>
  <c r="P450" i="4"/>
  <c r="S450" i="4" l="1"/>
  <c r="O450" i="4"/>
  <c r="R450" i="4"/>
  <c r="Q450" i="4" l="1"/>
  <c r="N451" i="4"/>
  <c r="P451" i="4"/>
  <c r="R451" i="4" l="1"/>
  <c r="N452" i="4" s="1"/>
  <c r="S451" i="4"/>
  <c r="O451" i="4"/>
  <c r="P452" i="4" l="1"/>
  <c r="R452" i="4" s="1"/>
  <c r="Q451" i="4"/>
  <c r="O452" i="4"/>
  <c r="S452" i="4"/>
  <c r="Q452" i="4" l="1"/>
  <c r="N453" i="4"/>
  <c r="P453" i="4"/>
  <c r="R453" i="4" l="1"/>
  <c r="N454" i="4" s="1"/>
  <c r="S453" i="4"/>
  <c r="O453" i="4"/>
  <c r="P454" i="4" l="1"/>
  <c r="R454" i="4" s="1"/>
  <c r="N455" i="4" s="1"/>
  <c r="Q453" i="4"/>
  <c r="O454" i="4"/>
  <c r="S454" i="4"/>
  <c r="Q454" i="4" l="1"/>
  <c r="P455" i="4"/>
  <c r="O455" i="4"/>
  <c r="S455" i="4"/>
  <c r="Q455" i="4" l="1"/>
  <c r="R455" i="4"/>
  <c r="N456" i="4" l="1"/>
  <c r="P456" i="4"/>
  <c r="S456" i="4" l="1"/>
  <c r="O456" i="4"/>
  <c r="R456" i="4"/>
  <c r="Q456" i="4" l="1"/>
  <c r="N457" i="4"/>
  <c r="P457" i="4"/>
  <c r="S457" i="4" l="1"/>
  <c r="O457" i="4"/>
  <c r="R457" i="4"/>
  <c r="Q457" i="4" l="1"/>
  <c r="N458" i="4"/>
  <c r="P458" i="4"/>
  <c r="R458" i="4" l="1"/>
  <c r="N459" i="4" s="1"/>
  <c r="O458" i="4"/>
  <c r="S458" i="4"/>
  <c r="P459" i="4" l="1"/>
  <c r="R459" i="4" s="1"/>
  <c r="N460" i="4" s="1"/>
  <c r="Q458" i="4"/>
  <c r="S459" i="4"/>
  <c r="O459" i="4"/>
  <c r="P460" i="4" l="1"/>
  <c r="R460" i="4" s="1"/>
  <c r="Q459" i="4"/>
  <c r="S460" i="4"/>
  <c r="O460" i="4"/>
  <c r="Q460" i="4" l="1"/>
  <c r="N461" i="4"/>
  <c r="P461" i="4"/>
  <c r="R461" i="4" l="1"/>
  <c r="N462" i="4" s="1"/>
  <c r="S462" i="4" s="1"/>
  <c r="O461" i="4"/>
  <c r="S461" i="4"/>
  <c r="P462" i="4" l="1"/>
  <c r="R462" i="4" s="1"/>
  <c r="Q461" i="4"/>
  <c r="O462" i="4"/>
  <c r="N463" i="4" l="1"/>
  <c r="S463" i="4" s="1"/>
  <c r="P463" i="4"/>
  <c r="Q462" i="4"/>
  <c r="R463" i="4" l="1"/>
  <c r="N464" i="4" s="1"/>
  <c r="O464" i="4" s="1"/>
  <c r="O463" i="4"/>
  <c r="P464" i="4" l="1"/>
  <c r="Q464" i="4" s="1"/>
  <c r="S464" i="4"/>
  <c r="Q463" i="4"/>
  <c r="R464" i="4" l="1"/>
  <c r="N465" i="4" s="1"/>
  <c r="O465" i="4" s="1"/>
  <c r="P465" i="4"/>
  <c r="S465" i="4" l="1"/>
  <c r="Q465" i="4"/>
  <c r="R465" i="4"/>
  <c r="P466" i="4" s="1"/>
  <c r="N466" i="4" l="1"/>
  <c r="R466" i="4" s="1"/>
  <c r="S466" i="4"/>
  <c r="P467" i="4" l="1"/>
  <c r="N467" i="4"/>
  <c r="O466" i="4"/>
  <c r="Q466" i="4"/>
  <c r="S467" i="4"/>
  <c r="R467" i="4" l="1"/>
  <c r="P468" i="4" s="1"/>
  <c r="O467" i="4"/>
  <c r="Q467" i="4" s="1"/>
  <c r="N468" i="4"/>
  <c r="R468" i="4" l="1"/>
  <c r="N469" i="4" s="1"/>
  <c r="O469" i="4" s="1"/>
  <c r="S468" i="4"/>
  <c r="O468" i="4"/>
  <c r="Q468" i="4" s="1"/>
  <c r="S469" i="4"/>
  <c r="P469" i="4"/>
  <c r="Q469" i="4" l="1"/>
  <c r="R469" i="4"/>
  <c r="N470" i="4" l="1"/>
  <c r="P470" i="4"/>
  <c r="S470" i="4" l="1"/>
  <c r="O470" i="4"/>
  <c r="R470" i="4"/>
  <c r="Q470" i="4" l="1"/>
  <c r="N471" i="4"/>
  <c r="P471" i="4"/>
  <c r="O471" i="4" l="1"/>
  <c r="S471" i="4"/>
  <c r="R471" i="4"/>
  <c r="Q471" i="4" l="1"/>
  <c r="P472" i="4"/>
  <c r="N472" i="4"/>
  <c r="O472" i="4" l="1"/>
  <c r="S472" i="4"/>
  <c r="R472" i="4"/>
  <c r="Q472" i="4" l="1"/>
  <c r="N473" i="4"/>
  <c r="P473" i="4"/>
  <c r="R473" i="4" l="1"/>
  <c r="N474" i="4" s="1"/>
  <c r="S473" i="4"/>
  <c r="O473" i="4"/>
  <c r="Q473" i="4" l="1"/>
  <c r="P474" i="4"/>
  <c r="Q474" i="4" s="1"/>
  <c r="O474" i="4"/>
  <c r="S474" i="4"/>
  <c r="R474" i="4" l="1"/>
  <c r="N475" i="4" l="1"/>
  <c r="P475" i="4"/>
  <c r="O475" i="4" l="1"/>
  <c r="S475" i="4"/>
  <c r="R475" i="4"/>
  <c r="Q475" i="4" l="1"/>
  <c r="N476" i="4"/>
  <c r="P476" i="4"/>
  <c r="R476" i="4" l="1"/>
  <c r="P477" i="4" s="1"/>
  <c r="O476" i="4"/>
  <c r="S476" i="4"/>
  <c r="Q476" i="4" l="1"/>
  <c r="N477" i="4"/>
  <c r="R477" i="4" s="1"/>
  <c r="S477" i="4" l="1"/>
  <c r="N478" i="4"/>
  <c r="P478" i="4"/>
  <c r="O477" i="4"/>
  <c r="Q477" i="4" s="1"/>
  <c r="R478" i="4" l="1"/>
  <c r="N479" i="4" s="1"/>
  <c r="O478" i="4"/>
  <c r="S478" i="4"/>
  <c r="P479" i="4" l="1"/>
  <c r="R479" i="4" s="1"/>
  <c r="Q478" i="4"/>
  <c r="O479" i="4"/>
  <c r="S479" i="4"/>
  <c r="N480" i="4" l="1"/>
  <c r="S480" i="4" s="1"/>
  <c r="P480" i="4"/>
  <c r="Q479" i="4"/>
  <c r="R480" i="4" l="1"/>
  <c r="N481" i="4" s="1"/>
  <c r="O481" i="4" s="1"/>
  <c r="O480" i="4"/>
  <c r="P481" i="4" l="1"/>
  <c r="Q481" i="4" s="1"/>
  <c r="S481" i="4"/>
  <c r="Q480" i="4"/>
  <c r="R481" i="4" l="1"/>
  <c r="N482" i="4" s="1"/>
  <c r="O482" i="4" s="1"/>
  <c r="P482" i="4" l="1"/>
  <c r="Q482" i="4" s="1"/>
  <c r="S482" i="4"/>
  <c r="R482" i="4" l="1"/>
  <c r="N483" i="4" s="1"/>
  <c r="S483" i="4" s="1"/>
  <c r="P483" i="4"/>
  <c r="O483" i="4" l="1"/>
  <c r="Q483" i="4" s="1"/>
  <c r="R483" i="4"/>
  <c r="N484" i="4" s="1"/>
  <c r="P484" i="4" l="1"/>
  <c r="O484" i="4"/>
  <c r="S484" i="4"/>
  <c r="Q484" i="4" l="1"/>
  <c r="R484" i="4"/>
  <c r="N485" i="4" s="1"/>
  <c r="P485" i="4" l="1"/>
  <c r="R485" i="4" s="1"/>
  <c r="O485" i="4"/>
  <c r="S485" i="4"/>
  <c r="Q485" i="4" l="1"/>
  <c r="N486" i="4"/>
  <c r="P486" i="4"/>
  <c r="S486" i="4" l="1"/>
  <c r="N4" i="4"/>
  <c r="I5" i="4" s="1"/>
  <c r="I6" i="4" s="1"/>
  <c r="H4" i="4" s="1"/>
  <c r="O486" i="4"/>
  <c r="R486" i="4"/>
  <c r="Q486" i="4" l="1"/>
  <c r="H5" i="4"/>
  <c r="N487" i="4"/>
  <c r="P487" i="4"/>
  <c r="O487" i="4" l="1"/>
  <c r="Q487" i="4" s="1"/>
  <c r="S487" i="4"/>
  <c r="R487" i="4"/>
  <c r="N488" i="4" l="1"/>
  <c r="P488" i="4"/>
  <c r="R488" i="4" l="1"/>
  <c r="S488" i="4"/>
  <c r="O488" i="4"/>
  <c r="Q488" i="4" s="1"/>
</calcChain>
</file>

<file path=xl/sharedStrings.xml><?xml version="1.0" encoding="utf-8"?>
<sst xmlns="http://schemas.openxmlformats.org/spreadsheetml/2006/main" count="100" uniqueCount="77">
  <si>
    <t>Initial Age:</t>
  </si>
  <si>
    <t>Interest Rate:</t>
  </si>
  <si>
    <t>Annual Interest Rate:</t>
  </si>
  <si>
    <t>Min Rate:</t>
  </si>
  <si>
    <t>Max Rate:</t>
  </si>
  <si>
    <t>Inflation Rate:</t>
  </si>
  <si>
    <t>Earned Interest TAX:</t>
  </si>
  <si>
    <t>Annuity Payment Term:</t>
  </si>
  <si>
    <t>Beginning of Year</t>
  </si>
  <si>
    <t>Age</t>
  </si>
  <si>
    <t>Interest</t>
  </si>
  <si>
    <t>Tax</t>
  </si>
  <si>
    <t>Balance</t>
  </si>
  <si>
    <t>Years To Pay Out:</t>
  </si>
  <si>
    <t>Inflation Rate</t>
  </si>
  <si>
    <t>Initial Principal</t>
  </si>
  <si>
    <t>Annuity Payment Term</t>
  </si>
  <si>
    <t>Term (type)</t>
  </si>
  <si>
    <t>Initial Principal (inflation adjusted)</t>
  </si>
  <si>
    <t>Cumulative 
Interest</t>
  </si>
  <si>
    <t>Interest 
Rate</t>
  </si>
  <si>
    <t>Net 
Payment</t>
  </si>
  <si>
    <t>Payment Frequency:</t>
  </si>
  <si>
    <t>Payment Frequency</t>
  </si>
  <si>
    <t>Monthly</t>
  </si>
  <si>
    <t>Quarterly</t>
  </si>
  <si>
    <t>Annually</t>
  </si>
  <si>
    <t>Semi-Annually</t>
  </si>
  <si>
    <t>Period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</si>
  <si>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</si>
  <si>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</si>
  <si>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</si>
  <si>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</si>
  <si>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</si>
  <si>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</si>
  <si>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ANNUITY CALCULATOR TEMPLATE</t>
  </si>
  <si>
    <t>Periods</t>
  </si>
  <si>
    <t>Inf Period Rate</t>
  </si>
  <si>
    <t>Tax Period Rate</t>
  </si>
  <si>
    <t>Tax Rate</t>
  </si>
  <si>
    <t>Initial Payment:</t>
  </si>
  <si>
    <t>First Payment:</t>
  </si>
  <si>
    <t>Last Payment:</t>
  </si>
  <si>
    <t>Payment</t>
  </si>
  <si>
    <t>Cumulative interest</t>
  </si>
  <si>
    <t xml:space="preserve">Graph </t>
  </si>
  <si>
    <t>Principal</t>
  </si>
  <si>
    <t>Number of Periods</t>
  </si>
  <si>
    <t>Number of Periods (inflation adjusted)</t>
  </si>
  <si>
    <t>Solve for:</t>
  </si>
  <si>
    <t>Interest Annual Rate</t>
  </si>
  <si>
    <t>Inflation Annual Rate</t>
  </si>
  <si>
    <t>Inflation Period Rate</t>
  </si>
  <si>
    <t>Interest Period Rate</t>
  </si>
  <si>
    <t xml:space="preserve">Periods to Pay Out </t>
  </si>
  <si>
    <t>Years to Withdrawal</t>
  </si>
  <si>
    <t>First Periodic Withdrawal</t>
  </si>
  <si>
    <t>Periodic Payment</t>
  </si>
  <si>
    <t>DASHBOARD</t>
  </si>
  <si>
    <t>PAYMENT SCHEDULE</t>
  </si>
  <si>
    <t>GRAPHS</t>
  </si>
  <si>
    <t>ANNUITY CALCULATOR</t>
  </si>
  <si>
    <t>Last Periodic Payment (inflation adjusted)</t>
  </si>
  <si>
    <t>First Periodic Payment (Inflation adjusted)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</si>
  <si>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</si>
  <si>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</si>
  <si>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</si>
  <si>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Periods to Withdrawal</t>
  </si>
  <si>
    <t>Initial Capital (Principal):</t>
  </si>
  <si>
    <t>Interest Rate</t>
  </si>
  <si>
    <t>Net Payment</t>
  </si>
  <si>
    <t>Cumulative Interest</t>
  </si>
  <si>
    <t>max for offset</t>
  </si>
  <si>
    <t>index</t>
  </si>
  <si>
    <t>Variable</t>
  </si>
  <si>
    <t>Estimated Average Rate per Period: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</si>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</sst>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&quot;£&quot;#,##0.00;[Red]\-&quot;£&quot;#,##0.00"/>
    <numFmt numFmtId="166" formatCode="0.0%"/>
    <numFmt numFmtId="167" formatCode="#,##0_ ;\-#,##0\ "/>
    <numFmt numFmtId="168" formatCode="_ * #,##0_ ;_ * \-#,##0_ ;_ * &quot;-&quot;??_ ;_ @_ "/>
    <numFmt numFmtId="169" formatCode="#,##0.0"/>
  </numFmts>
  <fonts count="3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u/>
      <sz val="10.25"/>
      <color theme="10"/>
      <name val="Arial"/>
      <family val="2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4"/>
      <color indexed="9"/>
      <name val="Arial"/>
      <family val="2"/>
    </font>
    <font>
      <b/>
      <sz val="14"/>
      <color indexed="9"/>
      <name val="Arial"/>
      <family val="2"/>
      <charset val="162"/>
    </font>
    <font>
      <b/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2"/>
      <color theme="0"/>
      <name val="Arial"/>
      <family val="2"/>
    </font>
    <font>
      <i/>
      <sz val="11"/>
      <color rgb="FF1F4E78"/>
      <name val="Arial"/>
      <family val="2"/>
      <scheme val="minor"/>
    </font>
    <font>
      <b/>
      <i/>
      <sz val="11"/>
      <color rgb="FF1F4E78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0"/>
      <name val="Arial"/>
      <family val="2"/>
      <charset val="162"/>
      <scheme val="minor"/>
    </font>
    <font>
      <i/>
      <sz val="11"/>
      <color rgb="FF595959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08">
    <xf numFmtId="0" fontId="0" fillId="0" borderId="0" xfId="0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4" fontId="0" fillId="4" borderId="0" xfId="0" applyNumberFormat="1" applyFill="1" applyAlignment="1">
      <alignment vertical="center"/>
    </xf>
    <xf numFmtId="2" fontId="0" fillId="4" borderId="0" xfId="0" applyNumberFormat="1" applyFill="1" applyAlignment="1">
      <alignment vertical="center"/>
    </xf>
    <xf numFmtId="0" fontId="0" fillId="4" borderId="0" xfId="0" applyFill="1"/>
    <xf numFmtId="4" fontId="0" fillId="4" borderId="0" xfId="0" applyNumberFormat="1" applyFill="1"/>
    <xf numFmtId="2" fontId="0" fillId="4" borderId="0" xfId="0" applyNumberFormat="1" applyFill="1"/>
    <xf numFmtId="165" fontId="0" fillId="4" borderId="0" xfId="0" applyNumberFormat="1" applyFill="1"/>
    <xf numFmtId="165" fontId="7" fillId="4" borderId="0" xfId="0" applyNumberFormat="1" applyFont="1" applyFill="1"/>
    <xf numFmtId="10" fontId="7" fillId="4" borderId="0" xfId="0" applyNumberFormat="1" applyFont="1" applyFill="1"/>
    <xf numFmtId="0" fontId="7" fillId="4" borderId="0" xfId="0" applyFont="1" applyFill="1"/>
    <xf numFmtId="165" fontId="0" fillId="4" borderId="0" xfId="0" applyNumberFormat="1" applyFill="1" applyAlignment="1">
      <alignment horizontal="left" vertical="center" indent="1"/>
    </xf>
    <xf numFmtId="10" fontId="0" fillId="4" borderId="0" xfId="0" applyNumberFormat="1" applyFill="1" applyAlignment="1">
      <alignment horizontal="left" vertical="center" indent="1"/>
    </xf>
    <xf numFmtId="0" fontId="0" fillId="4" borderId="0" xfId="0" applyFill="1" applyAlignment="1">
      <alignment horizontal="left" vertical="center" indent="1"/>
    </xf>
    <xf numFmtId="0" fontId="5" fillId="4" borderId="0" xfId="1" applyFont="1" applyFill="1" applyBorder="1" applyAlignment="1" applyProtection="1"/>
    <xf numFmtId="4" fontId="7" fillId="4" borderId="0" xfId="0" applyNumberFormat="1" applyFont="1" applyFill="1"/>
    <xf numFmtId="2" fontId="7" fillId="4" borderId="0" xfId="0" applyNumberFormat="1" applyFont="1" applyFill="1"/>
    <xf numFmtId="4" fontId="0" fillId="4" borderId="0" xfId="0" applyNumberFormat="1" applyFill="1" applyAlignment="1">
      <alignment horizontal="left" vertical="center" indent="1"/>
    </xf>
    <xf numFmtId="2" fontId="0" fillId="4" borderId="0" xfId="0" applyNumberFormat="1" applyFill="1" applyAlignment="1">
      <alignment horizontal="left" vertical="center" indent="1"/>
    </xf>
    <xf numFmtId="0" fontId="0" fillId="4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5" xfId="0" applyFill="1" applyBorder="1" applyAlignment="1">
      <alignment vertical="center"/>
    </xf>
    <xf numFmtId="9" fontId="0" fillId="8" borderId="0" xfId="0" applyNumberFormat="1" applyFill="1" applyAlignment="1">
      <alignment vertical="center"/>
    </xf>
    <xf numFmtId="0" fontId="7" fillId="8" borderId="0" xfId="0" applyFont="1" applyFill="1" applyAlignment="1">
      <alignment horizontal="center" vertical="center"/>
    </xf>
    <xf numFmtId="166" fontId="0" fillId="8" borderId="0" xfId="0" applyNumberFormat="1" applyFill="1" applyAlignment="1">
      <alignment vertical="center"/>
    </xf>
    <xf numFmtId="0" fontId="0" fillId="8" borderId="0" xfId="0" applyFill="1" applyAlignment="1">
      <alignment horizontal="right" vertical="center"/>
    </xf>
    <xf numFmtId="4" fontId="0" fillId="8" borderId="0" xfId="0" applyNumberFormat="1" applyFill="1" applyAlignment="1">
      <alignment vertical="center"/>
    </xf>
    <xf numFmtId="0" fontId="0" fillId="8" borderId="4" xfId="0" applyFill="1" applyBorder="1"/>
    <xf numFmtId="0" fontId="7" fillId="8" borderId="4" xfId="0" applyFont="1" applyFill="1" applyBorder="1"/>
    <xf numFmtId="0" fontId="0" fillId="8" borderId="4" xfId="0" applyFill="1" applyBorder="1" applyAlignment="1">
      <alignment horizontal="left" vertical="center" indent="1"/>
    </xf>
    <xf numFmtId="0" fontId="0" fillId="8" borderId="6" xfId="0" applyFill="1" applyBorder="1" applyAlignment="1">
      <alignment horizontal="left" vertical="center" indent="1"/>
    </xf>
    <xf numFmtId="0" fontId="0" fillId="8" borderId="7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7" fillId="8" borderId="7" xfId="0" applyFont="1" applyFill="1" applyBorder="1" applyAlignment="1">
      <alignment horizontal="left" vertical="center" indent="2"/>
    </xf>
    <xf numFmtId="4" fontId="7" fillId="8" borderId="7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10" borderId="10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9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7" fillId="8" borderId="0" xfId="0" applyFont="1" applyFill="1" applyAlignment="1">
      <alignment horizontal="right" vertical="center"/>
    </xf>
    <xf numFmtId="0" fontId="7" fillId="8" borderId="0" xfId="0" applyFont="1" applyFill="1" applyAlignment="1">
      <alignment horizontal="left" vertical="center" indent="2"/>
    </xf>
    <xf numFmtId="0" fontId="23" fillId="4" borderId="0" xfId="0" applyFont="1" applyFill="1" applyAlignment="1">
      <alignment vertical="center"/>
    </xf>
    <xf numFmtId="4" fontId="23" fillId="4" borderId="0" xfId="0" applyNumberFormat="1" applyFont="1" applyFill="1"/>
    <xf numFmtId="0" fontId="23" fillId="4" borderId="0" xfId="0" applyFont="1" applyFill="1"/>
    <xf numFmtId="2" fontId="23" fillId="4" borderId="0" xfId="0" applyNumberFormat="1" applyFont="1" applyFill="1"/>
    <xf numFmtId="0" fontId="25" fillId="4" borderId="0" xfId="0" applyFont="1" applyFill="1" applyAlignment="1">
      <alignment vertical="center"/>
    </xf>
    <xf numFmtId="4" fontId="25" fillId="4" borderId="0" xfId="0" applyNumberFormat="1" applyFont="1" applyFill="1"/>
    <xf numFmtId="0" fontId="25" fillId="4" borderId="0" xfId="0" applyFont="1" applyFill="1"/>
    <xf numFmtId="2" fontId="25" fillId="4" borderId="0" xfId="0" applyNumberFormat="1" applyFont="1" applyFill="1"/>
    <xf numFmtId="0" fontId="23" fillId="4" borderId="1" xfId="0" applyFont="1" applyFill="1" applyBorder="1"/>
    <xf numFmtId="0" fontId="21" fillId="5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vertical="center"/>
    </xf>
    <xf numFmtId="49" fontId="18" fillId="4" borderId="0" xfId="0" applyNumberFormat="1" applyFont="1" applyFill="1" applyAlignment="1">
      <alignment horizontal="center" vertical="center"/>
    </xf>
    <xf numFmtId="0" fontId="26" fillId="4" borderId="0" xfId="0" applyFont="1" applyFill="1" applyAlignment="1">
      <alignment vertical="center"/>
    </xf>
    <xf numFmtId="49" fontId="27" fillId="5" borderId="0" xfId="0" applyNumberFormat="1" applyFont="1" applyFill="1" applyAlignment="1">
      <alignment horizontal="left" vertical="center" indent="2"/>
    </xf>
    <xf numFmtId="0" fontId="28" fillId="4" borderId="0" xfId="0" applyFont="1" applyFill="1" applyAlignment="1">
      <alignment horizontal="right" vertical="center"/>
    </xf>
    <xf numFmtId="0" fontId="26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vertical="center"/>
    </xf>
    <xf numFmtId="49" fontId="30" fillId="6" borderId="0" xfId="0" applyNumberFormat="1" applyFont="1" applyFill="1" applyAlignment="1">
      <alignment horizontal="left" vertical="center" indent="2"/>
    </xf>
    <xf numFmtId="0" fontId="31" fillId="4" borderId="0" xfId="0" applyFont="1" applyFill="1" applyAlignment="1">
      <alignment horizontal="right" vertical="center"/>
    </xf>
    <xf numFmtId="0" fontId="30" fillId="4" borderId="0" xfId="0" applyFont="1" applyFill="1" applyAlignment="1">
      <alignment horizontal="center" vertical="center"/>
    </xf>
    <xf numFmtId="49" fontId="22" fillId="5" borderId="0" xfId="0" applyNumberFormat="1" applyFont="1" applyFill="1" applyAlignment="1">
      <alignment horizontal="left" vertical="center" indent="7"/>
    </xf>
    <xf numFmtId="49" fontId="24" fillId="6" borderId="0" xfId="0" applyNumberFormat="1" applyFont="1" applyFill="1" applyAlignment="1">
      <alignment horizontal="left" vertical="center" indent="7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8" borderId="4" xfId="0" applyFont="1" applyFill="1" applyBorder="1" applyAlignment="1">
      <alignment horizontal="right" vertical="center"/>
    </xf>
    <xf numFmtId="166" fontId="0" fillId="0" borderId="4" xfId="0" applyNumberFormat="1" applyBorder="1" applyAlignment="1">
      <alignment vertical="center"/>
    </xf>
    <xf numFmtId="0" fontId="7" fillId="8" borderId="4" xfId="0" applyFont="1" applyFill="1" applyBorder="1" applyAlignment="1">
      <alignment horizontal="left" vertical="center" indent="2"/>
    </xf>
    <xf numFmtId="0" fontId="0" fillId="8" borderId="20" xfId="0" applyFill="1" applyBorder="1"/>
    <xf numFmtId="0" fontId="0" fillId="8" borderId="21" xfId="0" applyFill="1" applyBorder="1"/>
    <xf numFmtId="0" fontId="0" fillId="8" borderId="22" xfId="0" applyFill="1" applyBorder="1"/>
    <xf numFmtId="0" fontId="0" fillId="8" borderId="23" xfId="0" applyFill="1" applyBorder="1"/>
    <xf numFmtId="0" fontId="0" fillId="8" borderId="24" xfId="0" applyFill="1" applyBorder="1"/>
    <xf numFmtId="10" fontId="36" fillId="4" borderId="17" xfId="4" applyNumberFormat="1" applyFont="1" applyFill="1" applyBorder="1" applyAlignment="1" applyProtection="1">
      <alignment horizontal="center" vertical="center"/>
      <protection hidden="1"/>
    </xf>
    <xf numFmtId="0" fontId="36" fillId="4" borderId="17" xfId="0" applyFont="1" applyFill="1" applyBorder="1" applyAlignment="1" applyProtection="1">
      <alignment horizontal="center" vertical="center"/>
      <protection hidden="1"/>
    </xf>
    <xf numFmtId="0" fontId="36" fillId="4" borderId="18" xfId="0" applyFont="1" applyFill="1" applyBorder="1" applyAlignment="1" applyProtection="1">
      <alignment horizontal="center" vertical="center"/>
      <protection hidden="1"/>
    </xf>
    <xf numFmtId="0" fontId="18" fillId="4" borderId="0" xfId="0" applyFont="1" applyFill="1"/>
    <xf numFmtId="0" fontId="0" fillId="13" borderId="0" xfId="0" applyFill="1"/>
    <xf numFmtId="0" fontId="37" fillId="13" borderId="0" xfId="1" applyFont="1" applyFill="1" applyBorder="1" applyAlignment="1" applyProtection="1">
      <alignment vertical="center"/>
    </xf>
    <xf numFmtId="0" fontId="0" fillId="13" borderId="0" xfId="0" applyFill="1" applyAlignment="1">
      <alignment horizontal="center"/>
    </xf>
    <xf numFmtId="0" fontId="0" fillId="4" borderId="0" xfId="0" applyFill="1" applyProtection="1">
      <protection hidden="1"/>
    </xf>
    <xf numFmtId="0" fontId="35" fillId="12" borderId="9" xfId="0" applyFont="1" applyFill="1" applyBorder="1" applyAlignment="1" applyProtection="1">
      <alignment horizontal="center" vertical="center"/>
      <protection hidden="1"/>
    </xf>
    <xf numFmtId="0" fontId="36" fillId="4" borderId="0" xfId="0" applyFont="1" applyFill="1" applyProtection="1">
      <protection hidden="1"/>
    </xf>
    <xf numFmtId="0" fontId="36" fillId="12" borderId="9" xfId="0" applyFont="1" applyFill="1" applyBorder="1" applyAlignment="1" applyProtection="1">
      <alignment horizontal="center" vertical="center"/>
      <protection hidden="1"/>
    </xf>
    <xf numFmtId="0" fontId="35" fillId="12" borderId="9" xfId="0" applyFont="1" applyFill="1" applyBorder="1" applyAlignment="1" applyProtection="1">
      <alignment horizontal="left" vertical="center"/>
      <protection hidden="1"/>
    </xf>
    <xf numFmtId="0" fontId="0" fillId="4" borderId="9" xfId="0" applyFill="1" applyBorder="1" applyProtection="1">
      <protection hidden="1"/>
    </xf>
    <xf numFmtId="0" fontId="36" fillId="4" borderId="17" xfId="0" applyFont="1" applyFill="1" applyBorder="1" applyProtection="1">
      <protection hidden="1"/>
    </xf>
    <xf numFmtId="0" fontId="36" fillId="4" borderId="18" xfId="0" applyFont="1" applyFill="1" applyBorder="1" applyProtection="1">
      <protection hidden="1"/>
    </xf>
    <xf numFmtId="0" fontId="36" fillId="4" borderId="16" xfId="0" applyFont="1" applyFill="1" applyBorder="1" applyAlignment="1" applyProtection="1">
      <alignment horizontal="center" vertical="center"/>
      <protection hidden="1"/>
    </xf>
    <xf numFmtId="169" fontId="36" fillId="4" borderId="16" xfId="0" applyNumberFormat="1" applyFont="1" applyFill="1" applyBorder="1" applyAlignment="1" applyProtection="1">
      <alignment horizontal="center" vertical="center"/>
      <protection hidden="1"/>
    </xf>
    <xf numFmtId="169" fontId="36" fillId="4" borderId="17" xfId="0" applyNumberFormat="1" applyFont="1" applyFill="1" applyBorder="1" applyAlignment="1" applyProtection="1">
      <alignment horizontal="center" vertical="center"/>
      <protection hidden="1"/>
    </xf>
    <xf numFmtId="169" fontId="36" fillId="4" borderId="18" xfId="0" applyNumberFormat="1" applyFont="1" applyFill="1" applyBorder="1" applyAlignment="1" applyProtection="1">
      <alignment horizontal="center" vertical="center"/>
      <protection hidden="1"/>
    </xf>
    <xf numFmtId="169" fontId="0" fillId="4" borderId="0" xfId="0" applyNumberFormat="1" applyFill="1" applyProtection="1">
      <protection hidden="1"/>
    </xf>
    <xf numFmtId="0" fontId="0" fillId="14" borderId="0" xfId="0" applyFill="1" applyProtection="1">
      <protection hidden="1"/>
    </xf>
    <xf numFmtId="0" fontId="0" fillId="15" borderId="0" xfId="0" applyFill="1" applyProtection="1">
      <protection hidden="1"/>
    </xf>
    <xf numFmtId="0" fontId="0" fillId="16" borderId="0" xfId="0" applyFill="1" applyProtection="1">
      <protection hidden="1"/>
    </xf>
    <xf numFmtId="0" fontId="0" fillId="8" borderId="14" xfId="0" applyFill="1" applyBorder="1" applyAlignment="1" applyProtection="1">
      <alignment horizontal="right" vertical="center"/>
      <protection locked="0"/>
    </xf>
    <xf numFmtId="9" fontId="0" fillId="8" borderId="14" xfId="0" applyNumberFormat="1" applyFill="1" applyBorder="1" applyAlignment="1" applyProtection="1">
      <alignment horizontal="right" vertical="center"/>
      <protection locked="0"/>
    </xf>
    <xf numFmtId="0" fontId="0" fillId="8" borderId="15" xfId="0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0" fontId="35" fillId="12" borderId="18" xfId="0" applyFont="1" applyFill="1" applyBorder="1" applyAlignment="1" applyProtection="1">
      <alignment horizontal="center" vertical="center"/>
      <protection hidden="1"/>
    </xf>
    <xf numFmtId="0" fontId="7" fillId="8" borderId="0" xfId="0" applyFont="1" applyFill="1" applyAlignment="1">
      <alignment horizontal="left" vertical="center" indent="1"/>
    </xf>
    <xf numFmtId="0" fontId="0" fillId="8" borderId="0" xfId="0" applyFill="1" applyAlignment="1">
      <alignment horizontal="left" vertical="center" indent="1"/>
    </xf>
    <xf numFmtId="168" fontId="4" fillId="3" borderId="0" xfId="5" applyNumberFormat="1" applyFont="1" applyFill="1" applyBorder="1" applyAlignment="1" applyProtection="1">
      <alignment horizontal="right" vertical="center" shrinkToFit="1"/>
      <protection hidden="1"/>
    </xf>
    <xf numFmtId="164" fontId="4" fillId="3" borderId="0" xfId="5" applyFont="1" applyFill="1" applyBorder="1" applyAlignment="1" applyProtection="1">
      <alignment horizontal="right" vertical="center" shrinkToFit="1"/>
      <protection hidden="1"/>
    </xf>
    <xf numFmtId="2" fontId="4" fillId="3" borderId="25" xfId="0" applyNumberFormat="1" applyFont="1" applyFill="1" applyBorder="1" applyAlignment="1" applyProtection="1">
      <alignment horizontal="right" vertical="center" shrinkToFit="1"/>
      <protection hidden="1"/>
    </xf>
    <xf numFmtId="1" fontId="33" fillId="4" borderId="25" xfId="0" applyNumberFormat="1" applyFont="1" applyFill="1" applyBorder="1" applyAlignment="1" applyProtection="1">
      <alignment horizontal="right" vertical="center" shrinkToFit="1"/>
      <protection hidden="1"/>
    </xf>
    <xf numFmtId="10" fontId="33" fillId="4" borderId="25" xfId="0" applyNumberFormat="1" applyFont="1" applyFill="1" applyBorder="1" applyAlignment="1" applyProtection="1">
      <alignment horizontal="right" vertical="center" shrinkToFit="1"/>
      <protection hidden="1"/>
    </xf>
    <xf numFmtId="0" fontId="33" fillId="4" borderId="25" xfId="0" applyFont="1" applyFill="1" applyBorder="1" applyAlignment="1" applyProtection="1">
      <alignment horizontal="right" vertical="center" shrinkToFit="1"/>
      <protection hidden="1"/>
    </xf>
    <xf numFmtId="167" fontId="0" fillId="8" borderId="14" xfId="5" applyNumberFormat="1" applyFont="1" applyFill="1" applyBorder="1" applyAlignment="1" applyProtection="1">
      <alignment horizontal="right" vertical="center" shrinkToFit="1"/>
      <protection locked="0"/>
    </xf>
    <xf numFmtId="0" fontId="0" fillId="8" borderId="14" xfId="0" applyFill="1" applyBorder="1" applyAlignment="1" applyProtection="1">
      <alignment horizontal="right" vertical="center" shrinkToFit="1"/>
      <protection locked="0"/>
    </xf>
    <xf numFmtId="0" fontId="32" fillId="17" borderId="27" xfId="0" applyFont="1" applyFill="1" applyBorder="1" applyAlignment="1">
      <alignment horizontal="center" vertical="center"/>
    </xf>
    <xf numFmtId="0" fontId="32" fillId="17" borderId="28" xfId="0" applyFont="1" applyFill="1" applyBorder="1" applyAlignment="1">
      <alignment horizontal="center" vertical="center"/>
    </xf>
    <xf numFmtId="0" fontId="32" fillId="17" borderId="28" xfId="0" applyFont="1" applyFill="1" applyBorder="1" applyAlignment="1">
      <alignment horizontal="center" vertical="center" shrinkToFit="1"/>
    </xf>
    <xf numFmtId="0" fontId="32" fillId="17" borderId="28" xfId="0" applyFont="1" applyFill="1" applyBorder="1" applyAlignment="1">
      <alignment horizontal="center" vertical="center" wrapText="1" shrinkToFit="1"/>
    </xf>
    <xf numFmtId="0" fontId="32" fillId="17" borderId="29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49" fontId="22" fillId="5" borderId="0" xfId="0" applyNumberFormat="1" applyFont="1" applyFill="1" applyAlignment="1">
      <alignment horizontal="left" vertical="center" indent="4"/>
    </xf>
    <xf numFmtId="49" fontId="22" fillId="5" borderId="0" xfId="0" applyNumberFormat="1" applyFont="1" applyFill="1" applyAlignment="1">
      <alignment vertical="center"/>
    </xf>
    <xf numFmtId="0" fontId="24" fillId="9" borderId="0" xfId="0" applyFont="1" applyFill="1" applyAlignment="1">
      <alignment horizontal="center" vertical="center"/>
    </xf>
    <xf numFmtId="49" fontId="24" fillId="9" borderId="0" xfId="0" applyNumberFormat="1" applyFont="1" applyFill="1" applyAlignment="1">
      <alignment horizontal="left" vertical="center" indent="4"/>
    </xf>
    <xf numFmtId="49" fontId="24" fillId="9" borderId="0" xfId="0" applyNumberFormat="1" applyFont="1" applyFill="1" applyAlignment="1">
      <alignment vertical="center"/>
    </xf>
    <xf numFmtId="0" fontId="0" fillId="18" borderId="0" xfId="0" applyFill="1"/>
    <xf numFmtId="0" fontId="37" fillId="18" borderId="0" xfId="1" applyFont="1" applyFill="1" applyBorder="1" applyAlignment="1" applyProtection="1">
      <alignment vertical="center"/>
    </xf>
    <xf numFmtId="0" fontId="0" fillId="18" borderId="0" xfId="0" applyFill="1" applyAlignment="1">
      <alignment horizontal="center"/>
    </xf>
    <xf numFmtId="49" fontId="24" fillId="9" borderId="0" xfId="0" applyNumberFormat="1" applyFont="1" applyFill="1" applyAlignment="1">
      <alignment horizontal="left" vertical="center" indent="7"/>
    </xf>
    <xf numFmtId="49" fontId="22" fillId="5" borderId="0" xfId="0" applyNumberFormat="1" applyFont="1" applyFill="1" applyAlignment="1">
      <alignment horizontal="left" vertical="center" indent="1"/>
    </xf>
    <xf numFmtId="49" fontId="24" fillId="6" borderId="0" xfId="0" applyNumberFormat="1" applyFont="1" applyFill="1" applyAlignment="1">
      <alignment horizontal="left" vertical="center" indent="1"/>
    </xf>
    <xf numFmtId="49" fontId="24" fillId="6" borderId="0" xfId="0" applyNumberFormat="1" applyFont="1" applyFill="1" applyAlignment="1">
      <alignment horizontal="left" vertical="center" indent="4"/>
    </xf>
    <xf numFmtId="0" fontId="36" fillId="4" borderId="2" xfId="0" applyFont="1" applyFill="1" applyBorder="1" applyAlignment="1" applyProtection="1">
      <alignment horizontal="center" vertical="center"/>
      <protection hidden="1"/>
    </xf>
    <xf numFmtId="0" fontId="36" fillId="4" borderId="13" xfId="0" applyFont="1" applyFill="1" applyBorder="1" applyAlignment="1" applyProtection="1">
      <alignment horizontal="center" vertical="center"/>
      <protection hidden="1"/>
    </xf>
    <xf numFmtId="0" fontId="36" fillId="4" borderId="3" xfId="0" applyFont="1" applyFill="1" applyBorder="1" applyAlignment="1" applyProtection="1">
      <alignment horizontal="center" vertical="center"/>
      <protection hidden="1"/>
    </xf>
    <xf numFmtId="0" fontId="11" fillId="4" borderId="0" xfId="3" applyFont="1" applyFill="1" applyAlignment="1">
      <alignment vertical="center"/>
    </xf>
    <xf numFmtId="0" fontId="1" fillId="0" borderId="16" xfId="8" applyBorder="1" applyAlignment="1">
      <alignment horizontal="left" wrapText="1" indent="1"/>
    </xf>
    <xf numFmtId="0" fontId="1" fillId="4" borderId="0" xfId="8" applyFill="1"/>
    <xf numFmtId="0" fontId="13" fillId="4" borderId="0" xfId="3" applyFont="1" applyFill="1" applyAlignment="1">
      <alignment vertical="center"/>
    </xf>
    <xf numFmtId="0" fontId="1" fillId="0" borderId="17" xfId="8" applyBorder="1" applyAlignment="1">
      <alignment horizontal="left" indent="1"/>
    </xf>
    <xf numFmtId="0" fontId="1" fillId="0" borderId="17" xfId="8" applyBorder="1" applyAlignment="1">
      <alignment horizontal="left" vertical="center" wrapText="1" indent="1"/>
    </xf>
    <xf numFmtId="0" fontId="1" fillId="0" borderId="17" xfId="8" applyBorder="1" applyAlignment="1">
      <alignment horizontal="left" vertical="top" wrapText="1" indent="2"/>
    </xf>
    <xf numFmtId="0" fontId="14" fillId="4" borderId="0" xfId="3" applyFont="1" applyFill="1" applyAlignment="1">
      <alignment vertical="center"/>
    </xf>
    <xf numFmtId="0" fontId="12" fillId="0" borderId="17" xfId="8" applyFont="1" applyBorder="1" applyAlignment="1">
      <alignment horizontal="left" indent="1"/>
    </xf>
    <xf numFmtId="0" fontId="1" fillId="0" borderId="18" xfId="8" applyBorder="1" applyAlignment="1">
      <alignment horizontal="left" indent="1"/>
    </xf>
    <xf numFmtId="0" fontId="38" fillId="19" borderId="31" xfId="0" applyFont="1" applyFill="1" applyBorder="1" applyAlignment="1" applyProtection="1">
      <alignment horizontal="center" vertical="center" shrinkToFit="1"/>
      <protection hidden="1"/>
    </xf>
    <xf numFmtId="1" fontId="38" fillId="19" borderId="31" xfId="5" applyNumberFormat="1" applyFont="1" applyFill="1" applyBorder="1" applyAlignment="1" applyProtection="1">
      <alignment horizontal="center" vertical="center" shrinkToFit="1"/>
      <protection hidden="1"/>
    </xf>
    <xf numFmtId="166" fontId="38" fillId="19" borderId="31" xfId="0" applyNumberFormat="1" applyFont="1" applyFill="1" applyBorder="1" applyAlignment="1" applyProtection="1">
      <alignment horizontal="center" vertical="center" shrinkToFit="1"/>
      <protection hidden="1"/>
    </xf>
    <xf numFmtId="169" fontId="38" fillId="19" borderId="31" xfId="0" applyNumberFormat="1" applyFont="1" applyFill="1" applyBorder="1" applyAlignment="1" applyProtection="1">
      <alignment horizontal="center" vertical="center" shrinkToFit="1"/>
      <protection hidden="1"/>
    </xf>
    <xf numFmtId="0" fontId="0" fillId="8" borderId="32" xfId="0" applyFill="1" applyBorder="1"/>
    <xf numFmtId="0" fontId="0" fillId="8" borderId="33" xfId="0" applyFill="1" applyBorder="1"/>
    <xf numFmtId="0" fontId="0" fillId="8" borderId="34" xfId="0" applyFill="1" applyBorder="1"/>
    <xf numFmtId="0" fontId="38" fillId="19" borderId="35" xfId="0" applyFont="1" applyFill="1" applyBorder="1" applyAlignment="1" applyProtection="1">
      <alignment horizontal="center" vertical="center" shrinkToFit="1"/>
      <protection hidden="1"/>
    </xf>
    <xf numFmtId="1" fontId="38" fillId="19" borderId="35" xfId="5" applyNumberFormat="1" applyFont="1" applyFill="1" applyBorder="1" applyAlignment="1" applyProtection="1">
      <alignment horizontal="center" vertical="center" shrinkToFit="1"/>
      <protection hidden="1"/>
    </xf>
    <xf numFmtId="166" fontId="38" fillId="19" borderId="35" xfId="0" applyNumberFormat="1" applyFont="1" applyFill="1" applyBorder="1" applyAlignment="1" applyProtection="1">
      <alignment horizontal="center" vertical="center" shrinkToFit="1"/>
      <protection hidden="1"/>
    </xf>
    <xf numFmtId="169" fontId="38" fillId="19" borderId="35" xfId="0" applyNumberFormat="1" applyFont="1" applyFill="1" applyBorder="1" applyAlignment="1" applyProtection="1">
      <alignment horizontal="center" vertical="center" shrinkToFit="1"/>
      <protection hidden="1"/>
    </xf>
    <xf numFmtId="0" fontId="33" fillId="4" borderId="30" xfId="0" applyFont="1" applyFill="1" applyBorder="1" applyAlignment="1" applyProtection="1">
      <alignment horizontal="center" vertical="center" shrinkToFit="1"/>
      <protection hidden="1"/>
    </xf>
    <xf numFmtId="166" fontId="33" fillId="4" borderId="30" xfId="0" applyNumberFormat="1" applyFont="1" applyFill="1" applyBorder="1" applyAlignment="1" applyProtection="1">
      <alignment horizontal="center" vertical="center" shrinkToFit="1"/>
      <protection hidden="1"/>
    </xf>
    <xf numFmtId="169" fontId="33" fillId="4" borderId="30" xfId="0" applyNumberFormat="1" applyFont="1" applyFill="1" applyBorder="1" applyAlignment="1" applyProtection="1">
      <alignment horizontal="center" vertical="center" shrinkToFit="1"/>
      <protection hidden="1"/>
    </xf>
    <xf numFmtId="1" fontId="33" fillId="4" borderId="30" xfId="5" applyNumberFormat="1" applyFont="1" applyFill="1" applyBorder="1" applyAlignment="1" applyProtection="1">
      <alignment horizontal="center" vertical="center" shrinkToFit="1"/>
      <protection hidden="1"/>
    </xf>
    <xf numFmtId="0" fontId="33" fillId="4" borderId="19" xfId="0" applyFont="1" applyFill="1" applyBorder="1" applyAlignment="1">
      <alignment horizontal="left" vertical="center" indent="1"/>
    </xf>
    <xf numFmtId="4" fontId="33" fillId="4" borderId="19" xfId="0" applyNumberFormat="1" applyFont="1" applyFill="1" applyBorder="1" applyAlignment="1" applyProtection="1">
      <alignment horizontal="center" vertical="center"/>
      <protection hidden="1"/>
    </xf>
    <xf numFmtId="166" fontId="18" fillId="8" borderId="19" xfId="4" applyNumberFormat="1" applyFont="1" applyFill="1" applyBorder="1" applyAlignment="1" applyProtection="1">
      <alignment horizontal="center" vertical="center"/>
      <protection locked="0"/>
    </xf>
    <xf numFmtId="0" fontId="7" fillId="8" borderId="0" xfId="0" applyFont="1" applyFill="1" applyAlignment="1">
      <alignment horizontal="center" vertical="center"/>
    </xf>
    <xf numFmtId="0" fontId="0" fillId="8" borderId="9" xfId="0" applyFill="1" applyBorder="1" applyAlignment="1" applyProtection="1">
      <alignment horizontal="center" vertical="center"/>
      <protection locked="0"/>
    </xf>
    <xf numFmtId="166" fontId="0" fillId="8" borderId="26" xfId="0" applyNumberFormat="1" applyFill="1" applyBorder="1" applyAlignment="1" applyProtection="1">
      <alignment horizontal="center" vertical="center"/>
      <protection locked="0"/>
    </xf>
    <xf numFmtId="0" fontId="5" fillId="11" borderId="19" xfId="0" applyFont="1" applyFill="1" applyBorder="1" applyAlignment="1" applyProtection="1">
      <alignment horizontal="left" vertical="center" indent="1"/>
      <protection locked="0"/>
    </xf>
    <xf numFmtId="0" fontId="7" fillId="8" borderId="0" xfId="0" applyFont="1" applyFill="1" applyAlignment="1">
      <alignment horizontal="left" vertical="center" indent="1"/>
    </xf>
    <xf numFmtId="0" fontId="33" fillId="4" borderId="19" xfId="0" applyFont="1" applyFill="1" applyBorder="1" applyAlignment="1">
      <alignment horizontal="left" vertical="center" indent="1" shrinkToFit="1"/>
    </xf>
    <xf numFmtId="166" fontId="33" fillId="4" borderId="19" xfId="0" applyNumberFormat="1" applyFont="1" applyFill="1" applyBorder="1" applyAlignment="1" applyProtection="1">
      <alignment horizontal="center" vertical="center"/>
      <protection hidden="1"/>
    </xf>
    <xf numFmtId="0" fontId="5" fillId="11" borderId="9" xfId="0" applyFont="1" applyFill="1" applyBorder="1" applyAlignment="1" applyProtection="1">
      <alignment horizontal="left" vertical="center" indent="1"/>
      <protection locked="0"/>
    </xf>
    <xf numFmtId="0" fontId="0" fillId="11" borderId="26" xfId="0" applyFill="1" applyBorder="1" applyAlignment="1">
      <alignment horizontal="left" vertical="center" indent="1"/>
    </xf>
    <xf numFmtId="166" fontId="0" fillId="8" borderId="9" xfId="0" applyNumberFormat="1" applyFill="1" applyBorder="1" applyAlignment="1" applyProtection="1">
      <alignment horizontal="center" vertical="center"/>
      <protection locked="0"/>
    </xf>
    <xf numFmtId="0" fontId="5" fillId="11" borderId="2" xfId="0" applyFont="1" applyFill="1" applyBorder="1" applyAlignment="1" applyProtection="1">
      <alignment horizontal="left" vertical="center" indent="1"/>
      <protection locked="0"/>
    </xf>
    <xf numFmtId="0" fontId="5" fillId="11" borderId="13" xfId="0" applyFont="1" applyFill="1" applyBorder="1" applyAlignment="1" applyProtection="1">
      <alignment horizontal="left" vertical="center" indent="1"/>
      <protection locked="0"/>
    </xf>
    <xf numFmtId="0" fontId="5" fillId="11" borderId="3" xfId="0" applyFont="1" applyFill="1" applyBorder="1" applyAlignment="1" applyProtection="1">
      <alignment horizontal="left" vertical="center" indent="1"/>
      <protection locked="0"/>
    </xf>
    <xf numFmtId="0" fontId="34" fillId="0" borderId="7" xfId="0" applyFont="1" applyBorder="1" applyAlignment="1">
      <alignment horizontal="center" vertical="center"/>
    </xf>
    <xf numFmtId="3" fontId="0" fillId="8" borderId="9" xfId="0" applyNumberFormat="1" applyFill="1" applyBorder="1" applyAlignment="1" applyProtection="1">
      <alignment horizontal="center" vertical="center"/>
      <protection locked="0"/>
    </xf>
    <xf numFmtId="0" fontId="20" fillId="7" borderId="2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19" fillId="3" borderId="2" xfId="0" applyFont="1" applyFill="1" applyBorder="1" applyAlignment="1" applyProtection="1">
      <alignment horizontal="right" vertical="center" indent="2"/>
      <protection locked="0"/>
    </xf>
    <xf numFmtId="0" fontId="19" fillId="3" borderId="13" xfId="0" applyFont="1" applyFill="1" applyBorder="1" applyAlignment="1" applyProtection="1">
      <alignment horizontal="right" vertical="center" indent="2"/>
      <protection locked="0"/>
    </xf>
    <xf numFmtId="0" fontId="19" fillId="3" borderId="3" xfId="0" applyFont="1" applyFill="1" applyBorder="1" applyAlignment="1" applyProtection="1">
      <alignment horizontal="right" vertical="center" indent="2"/>
      <protection locked="0"/>
    </xf>
    <xf numFmtId="0" fontId="7" fillId="8" borderId="4" xfId="0" applyFont="1" applyFill="1" applyBorder="1" applyAlignment="1">
      <alignment horizontal="left" vertical="center" indent="2"/>
    </xf>
    <xf numFmtId="0" fontId="7" fillId="8" borderId="0" xfId="0" applyFont="1" applyFill="1" applyAlignment="1">
      <alignment horizontal="left" vertical="center" indent="2"/>
    </xf>
    <xf numFmtId="0" fontId="7" fillId="8" borderId="6" xfId="0" applyFont="1" applyFill="1" applyBorder="1" applyAlignment="1">
      <alignment horizontal="left" vertical="center" indent="2"/>
    </xf>
    <xf numFmtId="0" fontId="7" fillId="8" borderId="7" xfId="0" applyFont="1" applyFill="1" applyBorder="1" applyAlignment="1">
      <alignment horizontal="left" vertical="center" indent="2"/>
    </xf>
    <xf numFmtId="0" fontId="7" fillId="8" borderId="4" xfId="0" applyFont="1" applyFill="1" applyBorder="1" applyAlignment="1">
      <alignment horizontal="right" vertical="center"/>
    </xf>
    <xf numFmtId="0" fontId="7" fillId="8" borderId="0" xfId="0" applyFont="1" applyFill="1" applyAlignment="1">
      <alignment horizontal="right" vertical="center"/>
    </xf>
    <xf numFmtId="0" fontId="7" fillId="0" borderId="4" xfId="0" applyFont="1" applyBorder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left" vertical="center" indent="2"/>
    </xf>
    <xf numFmtId="0" fontId="7" fillId="0" borderId="10" xfId="0" applyFont="1" applyBorder="1" applyAlignment="1">
      <alignment horizontal="left" vertical="center" indent="2"/>
    </xf>
  </cellXfs>
  <cellStyles count="9">
    <cellStyle name="Comma" xfId="5" builtinId="3"/>
    <cellStyle name="Hyperlink" xfId="1" builtinId="8"/>
    <cellStyle name="Normal" xfId="0" builtinId="0"/>
    <cellStyle name="Normal 2 2" xfId="3" xr:uid="{74B41CBC-DA59-433A-80B2-45A7CA13E5A3}"/>
    <cellStyle name="Normal 3" xfId="2" xr:uid="{3654392A-2171-4EFA-BCCA-688D9F25C588}"/>
    <cellStyle name="Normal 3 2" xfId="6" xr:uid="{A74388A8-77E4-4351-94D6-CC683816563E}"/>
    <cellStyle name="Normal 3 2 2" xfId="7" xr:uid="{305FCE58-3F69-4259-B8FB-144F03B4C0DA}"/>
    <cellStyle name="Normal 3 2 3" xfId="8" xr:uid="{550B1A6E-A6E1-47D6-B3EB-1222997BEEFE}"/>
    <cellStyle name="Percent" xfId="4" builtinId="5"/>
  </cellStyles>
  <dxfs count="18">
    <dxf>
      <fill>
        <patternFill>
          <bgColor theme="4" tint="-0.24994659260841701"/>
        </patternFill>
      </fill>
    </dxf>
    <dxf>
      <fill>
        <patternFill>
          <bgColor theme="9" tint="-0.24994659260841701"/>
        </patternFill>
      </fill>
    </dxf>
    <dxf>
      <font>
        <b val="0"/>
        <i/>
        <color rgb="FF0070C0"/>
      </font>
      <fill>
        <patternFill>
          <bgColor theme="0" tint="-4.9989318521683403E-2"/>
        </patternFill>
      </fill>
    </dxf>
    <dxf>
      <font>
        <b val="0"/>
        <i/>
        <color rgb="FF0070C0"/>
      </font>
      <fill>
        <patternFill>
          <bgColor theme="0" tint="-4.9989318521683403E-2"/>
        </patternFill>
      </fill>
    </dxf>
    <dxf>
      <fill>
        <patternFill>
          <bgColor theme="5"/>
        </patternFill>
      </fill>
    </dxf>
    <dxf>
      <fill>
        <patternFill>
          <fgColor rgb="FFFFD9D9"/>
          <bgColor theme="5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  <border>
        <left/>
        <right/>
        <top/>
        <bottom/>
      </border>
    </dxf>
    <dxf>
      <fill>
        <patternFill>
          <bgColor theme="9" tint="-0.2499465926084170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ont>
        <color theme="0" tint="-0.14996795556505021"/>
      </font>
      <fill>
        <patternFill>
          <bgColor theme="0" tint="-0.14996795556505021"/>
        </patternFill>
      </fill>
      <border>
        <left/>
        <right/>
        <top/>
        <bottom/>
      </border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color theme="0" tint="-0.24994659260841701"/>
      </font>
      <fill>
        <patternFill>
          <bgColor theme="0" tint="-4.9989318521683403E-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color theme="0" tint="-0.24994659260841701"/>
      </font>
      <fill>
        <patternFill>
          <bgColor theme="0" tint="-4.9989318521683403E-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0000"/>
      <rgbColor rgb="0076933C"/>
      <rgbColor rgb="000000FF"/>
      <rgbColor rgb="00B8CCE4"/>
      <rgbColor rgb="00FF00FF"/>
      <rgbColor rgb="004F6228"/>
      <rgbColor rgb="00632523"/>
      <rgbColor rgb="00008000"/>
      <rgbColor rgb="00244062"/>
      <rgbColor rgb="00948A54"/>
      <rgbColor rgb="00800080"/>
      <rgbColor rgb="00EEEEEE"/>
      <rgbColor rgb="00C0C0C0"/>
      <rgbColor rgb="00808080"/>
      <rgbColor rgb="00DCE6F1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366092"/>
      <rgbColor rgb="00F7EAE9"/>
      <rgbColor rgb="000F243E"/>
      <rgbColor rgb="00F2F2F2"/>
      <rgbColor rgb="00FDE9D9"/>
      <rgbColor rgb="00DCE6F1"/>
      <rgbColor rgb="00E9EFF7"/>
      <rgbColor rgb="00632523"/>
      <rgbColor rgb="003366FF"/>
      <rgbColor rgb="0033CCCC"/>
      <rgbColor rgb="009BBB59"/>
      <rgbColor rgb="00FFCC00"/>
      <rgbColor rgb="00F7AF32"/>
      <rgbColor rgb="00DDD9C4"/>
      <rgbColor rgb="0060497A"/>
      <rgbColor rgb="00D9D9D9"/>
      <rgbColor rgb="00003366"/>
      <rgbColor rgb="0063A907"/>
      <rgbColor rgb="00EBF1DE"/>
      <rgbColor rgb="00333300"/>
      <rgbColor rgb="00EEECE1"/>
      <rgbColor rgb="00963634"/>
      <rgbColor rgb="00F2DCDB"/>
      <rgbColor rgb="00A6A6A6"/>
    </indexedColors>
    <mruColors>
      <color rgb="FF0070C0"/>
      <color rgb="FF44546A"/>
      <color rgb="FF333F4F"/>
      <color rgb="FFED7D31"/>
      <color rgb="FFC0C0C0"/>
      <color rgb="FFB40000"/>
      <color rgb="FFFFD9D9"/>
      <color rgb="FFFFC5C5"/>
      <color rgb="FFFFBDBD"/>
      <color rgb="FFFF4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65537063344968"/>
          <c:y val="0.13125000000000001"/>
          <c:w val="0.83815186610343306"/>
          <c:h val="0.734375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Calc!$R$6</c:f>
              <c:strCache>
                <c:ptCount val="1"/>
                <c:pt idx="0">
                  <c:v>Balance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[0]!Balance</c:f>
              <c:numCache>
                <c:formatCode>#,##0.0</c:formatCode>
                <c:ptCount val="10"/>
                <c:pt idx="0">
                  <c:v>4167.5620356242089</c:v>
                </c:pt>
                <c:pt idx="1">
                  <c:v>3793.0737427458303</c:v>
                </c:pt>
                <c:pt idx="2">
                  <c:v>3392.8922662357436</c:v>
                </c:pt>
                <c:pt idx="3">
                  <c:v>2965.0292381000545</c:v>
                </c:pt>
                <c:pt idx="4">
                  <c:v>2473.7709293200505</c:v>
                </c:pt>
                <c:pt idx="5">
                  <c:v>1933.7132318188458</c:v>
                </c:pt>
                <c:pt idx="6">
                  <c:v>1367.3172037842505</c:v>
                </c:pt>
                <c:pt idx="7">
                  <c:v>742.25048740231489</c:v>
                </c:pt>
                <c:pt idx="8">
                  <c:v>37.186361254050894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E-479D-AF29-14D013507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341462192"/>
        <c:axId val="341969032"/>
      </c:barChart>
      <c:lineChart>
        <c:grouping val="standard"/>
        <c:varyColors val="0"/>
        <c:ser>
          <c:idx val="2"/>
          <c:order val="0"/>
          <c:tx>
            <c:strRef>
              <c:f>Calc!$Q$6</c:f>
              <c:strCache>
                <c:ptCount val="1"/>
                <c:pt idx="0">
                  <c:v>Net 
Payment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[0]!Net_paid</c:f>
              <c:numCache>
                <c:formatCode>#,##0.0</c:formatCode>
                <c:ptCount val="10"/>
                <c:pt idx="0">
                  <c:v>537.82382489693953</c:v>
                </c:pt>
                <c:pt idx="1">
                  <c:v>497.62862294622812</c:v>
                </c:pt>
                <c:pt idx="2">
                  <c:v>504.40700121251854</c:v>
                </c:pt>
                <c:pt idx="3">
                  <c:v>529.53953136343728</c:v>
                </c:pt>
                <c:pt idx="4">
                  <c:v>557.51924227224788</c:v>
                </c:pt>
                <c:pt idx="5">
                  <c:v>579.15598352500774</c:v>
                </c:pt>
                <c:pt idx="6">
                  <c:v>604.67522869852019</c:v>
                </c:pt>
                <c:pt idx="7">
                  <c:v>636.59755423704667</c:v>
                </c:pt>
                <c:pt idx="8">
                  <c:v>676.39759622901488</c:v>
                </c:pt>
                <c:pt idx="9">
                  <c:v>734.81321515150478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4E-479D-AF29-14D013507F07}"/>
            </c:ext>
          </c:extLst>
        </c:ser>
        <c:ser>
          <c:idx val="1"/>
          <c:order val="1"/>
          <c:tx>
            <c:strRef>
              <c:f>Calc!$N$6</c:f>
              <c:strCache>
                <c:ptCount val="1"/>
                <c:pt idx="0">
                  <c:v>Interest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[0]!Interest</c:f>
              <c:numCache>
                <c:formatCode>#,##0.0</c:formatCode>
                <c:ptCount val="10"/>
                <c:pt idx="0">
                  <c:v>0</c:v>
                </c:pt>
                <c:pt idx="1">
                  <c:v>253.76810433422105</c:v>
                </c:pt>
                <c:pt idx="2">
                  <c:v>162.39838541767512</c:v>
                </c:pt>
                <c:pt idx="3">
                  <c:v>161.69756856668812</c:v>
                </c:pt>
                <c:pt idx="4">
                  <c:v>162.07026767069823</c:v>
                </c:pt>
                <c:pt idx="5">
                  <c:v>109.87209343125517</c:v>
                </c:pt>
                <c:pt idx="6">
                  <c:v>80.771913996644457</c:v>
                </c:pt>
                <c:pt idx="7">
                  <c:v>87.751907753064174</c:v>
                </c:pt>
                <c:pt idx="8">
                  <c:v>64.163599808849</c:v>
                </c:pt>
                <c:pt idx="9">
                  <c:v>37.186361254051043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4E-479D-AF29-14D013507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696312"/>
        <c:axId val="401790240"/>
      </c:lineChart>
      <c:catAx>
        <c:axId val="34146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969032"/>
        <c:crosses val="autoZero"/>
        <c:auto val="1"/>
        <c:lblAlgn val="ctr"/>
        <c:lblOffset val="100"/>
        <c:noMultiLvlLbl val="0"/>
      </c:catAx>
      <c:valAx>
        <c:axId val="34196903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462192"/>
        <c:crosses val="autoZero"/>
        <c:crossBetween val="between"/>
      </c:valAx>
      <c:valAx>
        <c:axId val="401790240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23696312"/>
        <c:crosses val="max"/>
        <c:crossBetween val="between"/>
      </c:valAx>
      <c:catAx>
        <c:axId val="623696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790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j-ea"/>
                <a:cs typeface="+mj-cs"/>
              </a:defRPr>
            </a:pPr>
            <a:r>
              <a:rPr lang="en-US" sz="1800" b="1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>Balance</a:t>
            </a:r>
          </a:p>
        </c:rich>
      </c:tx>
      <c:layout>
        <c:manualLayout>
          <c:xMode val="edge"/>
          <c:yMode val="edge"/>
          <c:x val="0.4244424977540369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j-ea"/>
              <a:cs typeface="+mj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4065537063344968"/>
          <c:y val="0.13125000000000001"/>
          <c:w val="0.83815186610343306"/>
          <c:h val="0.734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Calc!$R$6</c:f>
              <c:strCache>
                <c:ptCount val="1"/>
                <c:pt idx="0">
                  <c:v>Balance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[0]!Balance</c:f>
              <c:numCache>
                <c:formatCode>#,##0.0</c:formatCode>
                <c:ptCount val="10"/>
                <c:pt idx="0">
                  <c:v>4167.5620356242089</c:v>
                </c:pt>
                <c:pt idx="1">
                  <c:v>3793.0737427458303</c:v>
                </c:pt>
                <c:pt idx="2">
                  <c:v>3392.8922662357436</c:v>
                </c:pt>
                <c:pt idx="3">
                  <c:v>2965.0292381000545</c:v>
                </c:pt>
                <c:pt idx="4">
                  <c:v>2473.7709293200505</c:v>
                </c:pt>
                <c:pt idx="5">
                  <c:v>1933.7132318188458</c:v>
                </c:pt>
                <c:pt idx="6">
                  <c:v>1367.3172037842505</c:v>
                </c:pt>
                <c:pt idx="7">
                  <c:v>742.25048740231489</c:v>
                </c:pt>
                <c:pt idx="8">
                  <c:v>37.186361254050894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A-40AB-B2DA-9017D8E51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341462192"/>
        <c:axId val="341969032"/>
      </c:barChart>
      <c:catAx>
        <c:axId val="34146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969032"/>
        <c:crosses val="autoZero"/>
        <c:auto val="1"/>
        <c:lblAlgn val="ctr"/>
        <c:lblOffset val="100"/>
        <c:noMultiLvlLbl val="0"/>
      </c:catAx>
      <c:valAx>
        <c:axId val="341969032"/>
        <c:scaling>
          <c:orientation val="minMax"/>
        </c:scaling>
        <c:delete val="0"/>
        <c:axPos val="l"/>
        <c:numFmt formatCode="&quot;$&quot;\ 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46219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068938509437633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4065531984056037"/>
          <c:y val="0.17651745878369993"/>
          <c:w val="0.83815186610343306"/>
          <c:h val="0.734375"/>
        </c:manualLayout>
      </c:layout>
      <c:lineChart>
        <c:grouping val="standard"/>
        <c:varyColors val="0"/>
        <c:ser>
          <c:idx val="1"/>
          <c:order val="0"/>
          <c:tx>
            <c:strRef>
              <c:f>Calc!$N$6</c:f>
              <c:strCache>
                <c:ptCount val="1"/>
                <c:pt idx="0">
                  <c:v>Interest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[0]!Interest</c:f>
              <c:numCache>
                <c:formatCode>#,##0.0</c:formatCode>
                <c:ptCount val="10"/>
                <c:pt idx="0">
                  <c:v>0</c:v>
                </c:pt>
                <c:pt idx="1">
                  <c:v>253.76810433422105</c:v>
                </c:pt>
                <c:pt idx="2">
                  <c:v>162.39838541767512</c:v>
                </c:pt>
                <c:pt idx="3">
                  <c:v>161.69756856668812</c:v>
                </c:pt>
                <c:pt idx="4">
                  <c:v>162.07026767069823</c:v>
                </c:pt>
                <c:pt idx="5">
                  <c:v>109.87209343125517</c:v>
                </c:pt>
                <c:pt idx="6">
                  <c:v>80.771913996644457</c:v>
                </c:pt>
                <c:pt idx="7">
                  <c:v>87.751907753064174</c:v>
                </c:pt>
                <c:pt idx="8">
                  <c:v>64.163599808849</c:v>
                </c:pt>
                <c:pt idx="9">
                  <c:v>37.186361254051043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929-4B91-9232-EDFF88978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1462192"/>
        <c:axId val="341969032"/>
      </c:lineChart>
      <c:catAx>
        <c:axId val="34146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969032"/>
        <c:crosses val="autoZero"/>
        <c:auto val="1"/>
        <c:lblAlgn val="ctr"/>
        <c:lblOffset val="100"/>
        <c:noMultiLvlLbl val="0"/>
      </c:catAx>
      <c:valAx>
        <c:axId val="34196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4146219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9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+mn-lt"/>
          <a:ea typeface="+mn-ea"/>
          <a:cs typeface="+mn-cs"/>
        </a:defRPr>
      </a:pPr>
      <a:endParaRPr lang="tr-TR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AR" sz="1800" b="1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800" b="1" i="0" u="none" strike="noStrike" kern="1200" cap="non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Breakdown of</a:t>
            </a:r>
            <a:br>
              <a:rPr lang="es-AR" sz="1800" b="1" i="0" u="none" strike="noStrike" kern="1200" cap="non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</a:br>
            <a:r>
              <a:rPr lang="es-AR" sz="1800" b="1" i="0" u="none" strike="noStrike" kern="1200" cap="non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Principal and Interest </a:t>
            </a:r>
          </a:p>
        </c:rich>
      </c:tx>
      <c:layout>
        <c:manualLayout>
          <c:xMode val="edge"/>
          <c:yMode val="edge"/>
          <c:x val="0.22008951157812806"/>
          <c:y val="9.6129629629629638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AR" sz="1800" b="1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42665791009924109"/>
          <c:y val="0.21057814814814815"/>
          <c:w val="0.46253846709528279"/>
          <c:h val="0.76388928656645194"/>
        </c:manualLayout>
      </c:layout>
      <c:pie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B7D-4C82-A54F-518DE1295F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B7D-4C82-A54F-518DE1295F6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B7D-4C82-A54F-518DE1295F6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B7D-4C82-A54F-518DE1295F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(Calc!$G$4,Calc!$G$5)</c:f>
              <c:strCache>
                <c:ptCount val="2"/>
                <c:pt idx="0">
                  <c:v>Principal</c:v>
                </c:pt>
                <c:pt idx="1">
                  <c:v>Interest</c:v>
                </c:pt>
              </c:strCache>
            </c:strRef>
          </c:cat>
          <c:val>
            <c:numRef>
              <c:f>Calc!$I$4:$I$5</c:f>
              <c:numCache>
                <c:formatCode>General</c:formatCode>
                <c:ptCount val="2"/>
                <c:pt idx="0">
                  <c:v>5000</c:v>
                </c:pt>
                <c:pt idx="1">
                  <c:v>1121.5593767146088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D5-4102-806F-4CABF67A9BE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8225822144386067"/>
          <c:y val="0.49117999999999989"/>
          <c:w val="0.16819249854057208"/>
          <c:h val="0.177565925925925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Calc!$Q$6</c:f>
              <c:strCache>
                <c:ptCount val="1"/>
                <c:pt idx="0">
                  <c:v>Net 
Payment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[0]!Net_paid</c:f>
              <c:numCache>
                <c:formatCode>#,##0.0</c:formatCode>
                <c:ptCount val="10"/>
                <c:pt idx="0">
                  <c:v>537.82382489693953</c:v>
                </c:pt>
                <c:pt idx="1">
                  <c:v>497.62862294622812</c:v>
                </c:pt>
                <c:pt idx="2">
                  <c:v>504.40700121251854</c:v>
                </c:pt>
                <c:pt idx="3">
                  <c:v>529.53953136343728</c:v>
                </c:pt>
                <c:pt idx="4">
                  <c:v>557.51924227224788</c:v>
                </c:pt>
                <c:pt idx="5">
                  <c:v>579.15598352500774</c:v>
                </c:pt>
                <c:pt idx="6">
                  <c:v>604.67522869852019</c:v>
                </c:pt>
                <c:pt idx="7">
                  <c:v>636.59755423704667</c:v>
                </c:pt>
                <c:pt idx="8">
                  <c:v>676.39759622901488</c:v>
                </c:pt>
                <c:pt idx="9">
                  <c:v>734.81321515150478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F-4BAC-8374-56BCB8B12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271632"/>
        <c:axId val="561276624"/>
      </c:barChart>
      <c:catAx>
        <c:axId val="56127163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61276624"/>
        <c:crosses val="autoZero"/>
        <c:auto val="1"/>
        <c:lblAlgn val="ctr"/>
        <c:lblOffset val="100"/>
        <c:noMultiLvlLbl val="0"/>
      </c:catAx>
      <c:valAx>
        <c:axId val="561276624"/>
        <c:scaling>
          <c:orientation val="minMax"/>
        </c:scaling>
        <c:delete val="0"/>
        <c:axPos val="l"/>
        <c:numFmt formatCode="[$$-409]\ 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6127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4.png"/><Relationship Id="rId3" Type="http://schemas.openxmlformats.org/officeDocument/2006/relationships/hyperlink" Target="#AnnuityCalculator!D6"/><Relationship Id="rId7" Type="http://schemas.openxmlformats.org/officeDocument/2006/relationships/image" Target="../media/image2.png"/><Relationship Id="rId2" Type="http://schemas.openxmlformats.org/officeDocument/2006/relationships/hyperlink" Target="#PaymentSchedule!A7"/><Relationship Id="rId1" Type="http://schemas.openxmlformats.org/officeDocument/2006/relationships/chart" Target="../charts/chart1.xml"/><Relationship Id="rId11" Type="http://schemas.openxmlformats.org/officeDocument/2006/relationships/image" Target="../media/image3.png"/><Relationship Id="rId5" Type="http://schemas.openxmlformats.org/officeDocument/2006/relationships/image" Target="../media/image1.png"/><Relationship Id="rId4" Type="http://schemas.openxmlformats.org/officeDocument/2006/relationships/hyperlink" Target="#Graphs!A5"/><Relationship Id="rId14" Type="http://schemas.openxmlformats.org/officeDocument/2006/relationships/image" Target="../media/image7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AnnuityEstimator!A5"/><Relationship Id="rId7" Type="http://schemas.openxmlformats.org/officeDocument/2006/relationships/image" Target="../media/image6.png"/><Relationship Id="rId2" Type="http://schemas.openxmlformats.org/officeDocument/2006/relationships/image" Target="../media/image3.png"/><Relationship Id="rId5" Type="http://schemas.openxmlformats.org/officeDocument/2006/relationships/image" Target="../media/image1.png"/><Relationship Id="rId4" Type="http://schemas.openxmlformats.org/officeDocument/2006/relationships/image" Target="../media/image5.png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image" Target="../media/image3.png"/><Relationship Id="rId6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AnnuityEstimator!A5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image" Target="../media/image1.png"/><Relationship Id="rId12" Type="http://schemas.openxmlformats.org/officeDocument/2006/relationships/image" Target="../media/image4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5.png"/><Relationship Id="rId5" Type="http://schemas.openxmlformats.org/officeDocument/2006/relationships/hyperlink" Target="#AnnuityEstimator!A5"/><Relationship Id="rId10" Type="http://schemas.openxmlformats.org/officeDocument/2006/relationships/chart" Target="../charts/chart5.xml"/><Relationship Id="rId9" Type="http://schemas.openxmlformats.org/officeDocument/2006/relationships/image" Target="../media/image3.png"/><Relationship Id="rId13" Type="http://schemas.openxmlformats.org/officeDocument/2006/relationships/image" Target="../media/image10.png"/><Relationship Id="rId14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AnnuityEstimator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380999</xdr:colOff>
      <xdr:row>12</xdr:row>
      <xdr:rowOff>1</xdr:rowOff>
    </xdr:from>
    <xdr:to>
      <xdr:col>10</xdr:col>
      <xdr:colOff>1228724</xdr:colOff>
      <xdr:row>27</xdr:row>
      <xdr:rowOff>28575</xdr:rowOff>
    </xdr:to>
    <xdr:graphicFrame macro="">
      <xdr:nvGraphicFramePr>
        <xdr:cNvPr id="17" name="Chart 3">
          <a:extLst>
            <a:ext uri="{FF2B5EF4-FFF2-40B4-BE49-F238E27FC236}">
              <a16:creationId xmlns:a16="http://schemas.microsoft.com/office/drawing/2014/main" id="{25A05E61-287D-4DB3-898C-7345345E4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1171575</xdr:colOff>
      <xdr:row>6</xdr:row>
      <xdr:rowOff>28573</xdr:rowOff>
    </xdr:from>
    <xdr:to>
      <xdr:col>9</xdr:col>
      <xdr:colOff>560775</xdr:colOff>
      <xdr:row>8</xdr:row>
      <xdr:rowOff>50173</xdr:rowOff>
    </xdr:to>
    <xdr:sp macro="" textlink="">
      <xdr:nvSpPr>
        <xdr:cNvPr id="4" name="Rectangle: Rounded Corners 3">
          <a:hlinkClick xmlns:r="http://schemas.openxmlformats.org/officeDocument/2006/relationships" r:id="rId2" tooltip="Payment Schedule"/>
          <a:extLst>
            <a:ext uri="{FF2B5EF4-FFF2-40B4-BE49-F238E27FC236}">
              <a16:creationId xmlns:a16="http://schemas.microsoft.com/office/drawing/2014/main" id="{2BF26B24-8469-477A-87FC-E9FF1F803FF0}"/>
            </a:ext>
          </a:extLst>
        </xdr:cNvPr>
        <xdr:cNvSpPr/>
      </xdr:nvSpPr>
      <xdr:spPr>
        <a:xfrm>
          <a:off x="5381625" y="1009648"/>
          <a:ext cx="1980000" cy="478800"/>
        </a:xfrm>
        <a:prstGeom prst="roundRect">
          <a:avLst/>
        </a:prstGeom>
        <a:ln>
          <a:noFill/>
        </a:ln>
        <a:effectLst>
          <a:glow rad="63500">
            <a:schemeClr val="accent1">
              <a:satMod val="175000"/>
              <a:alpha val="40000"/>
            </a:schemeClr>
          </a:glow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overflow" horzOverflow="clip" lIns="25400" tIns="0" rIns="25400" bIns="0" rtlCol="0" anchor="ctr"/>
        <a:lstStyle/>
        <a:p>
          <a:pPr algn="ctr"/>
          <a:r>
            <a:rPr lang="tr-TR" sz="1600" b="1"/>
            <a:t>Payment Schedule</a:t>
          </a:r>
        </a:p>
      </xdr:txBody>
    </xdr:sp>
    <xdr:clientData/>
  </xdr:twoCellAnchor>
  <xdr:twoCellAnchor editAs="oneCell">
    <xdr:from>
      <xdr:col>9</xdr:col>
      <xdr:colOff>1175175</xdr:colOff>
      <xdr:row>6</xdr:row>
      <xdr:rowOff>28573</xdr:rowOff>
    </xdr:from>
    <xdr:to>
      <xdr:col>10</xdr:col>
      <xdr:colOff>564375</xdr:colOff>
      <xdr:row>8</xdr:row>
      <xdr:rowOff>50173</xdr:rowOff>
    </xdr:to>
    <xdr:sp macro="" textlink="">
      <xdr:nvSpPr>
        <xdr:cNvPr id="28" name="Rectangle: Rounded Corners 27">
          <a:hlinkClick xmlns:r="http://schemas.openxmlformats.org/officeDocument/2006/relationships" r:id="rId3" tooltip="Annuity Calculator"/>
          <a:extLst>
            <a:ext uri="{FF2B5EF4-FFF2-40B4-BE49-F238E27FC236}">
              <a16:creationId xmlns:a16="http://schemas.microsoft.com/office/drawing/2014/main" id="{69B651BF-C62D-4C05-8AF1-86D31C942CC3}"/>
            </a:ext>
          </a:extLst>
        </xdr:cNvPr>
        <xdr:cNvSpPr/>
      </xdr:nvSpPr>
      <xdr:spPr>
        <a:xfrm>
          <a:off x="7976025" y="1009648"/>
          <a:ext cx="1980000" cy="478800"/>
        </a:xfrm>
        <a:prstGeom prst="roundRect">
          <a:avLst/>
        </a:prstGeom>
        <a:ln>
          <a:noFill/>
        </a:ln>
        <a:effectLst>
          <a:glow rad="63500">
            <a:schemeClr val="accent2">
              <a:satMod val="175000"/>
              <a:alpha val="40000"/>
            </a:schemeClr>
          </a:glow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clip" lIns="25400" tIns="0" rIns="25400" bIns="0" rtlCol="0" anchor="ctr"/>
        <a:lstStyle/>
        <a:p>
          <a:pPr algn="ctr"/>
          <a:r>
            <a:rPr lang="tr-TR" sz="1600" b="1"/>
            <a:t>Annuity Calculator</a:t>
          </a:r>
        </a:p>
      </xdr:txBody>
    </xdr:sp>
    <xdr:clientData/>
  </xdr:twoCellAnchor>
  <xdr:twoCellAnchor editAs="oneCell">
    <xdr:from>
      <xdr:col>7</xdr:col>
      <xdr:colOff>1171575</xdr:colOff>
      <xdr:row>9</xdr:row>
      <xdr:rowOff>0</xdr:rowOff>
    </xdr:from>
    <xdr:to>
      <xdr:col>10</xdr:col>
      <xdr:colOff>565575</xdr:colOff>
      <xdr:row>11</xdr:row>
      <xdr:rowOff>21600</xdr:rowOff>
    </xdr:to>
    <xdr:sp macro="" textlink="">
      <xdr:nvSpPr>
        <xdr:cNvPr id="32" name="Rectangle: Rounded Corners 31">
          <a:hlinkClick xmlns:r="http://schemas.openxmlformats.org/officeDocument/2006/relationships" r:id="rId4" tooltip="Graphs"/>
          <a:extLst>
            <a:ext uri="{FF2B5EF4-FFF2-40B4-BE49-F238E27FC236}">
              <a16:creationId xmlns:a16="http://schemas.microsoft.com/office/drawing/2014/main" id="{BFA9D5CC-E773-4D81-BA86-945B5B14E9A9}"/>
            </a:ext>
          </a:extLst>
        </xdr:cNvPr>
        <xdr:cNvSpPr/>
      </xdr:nvSpPr>
      <xdr:spPr>
        <a:xfrm>
          <a:off x="5381625" y="1666875"/>
          <a:ext cx="4575600" cy="478800"/>
        </a:xfrm>
        <a:prstGeom prst="roundRect">
          <a:avLst/>
        </a:prstGeom>
        <a:ln>
          <a:noFill/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overflow" horzOverflow="clip" lIns="25400" tIns="0" rIns="2540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600" b="1"/>
            <a:t> </a:t>
          </a:r>
          <a:r>
            <a:rPr lang="en-US" sz="1600" b="1"/>
            <a:t>GRAPHS</a:t>
          </a:r>
          <a:endParaRPr lang="tr-TR" sz="1600"/>
        </a:p>
      </xdr:txBody>
    </xdr:sp>
    <xdr:clientData/>
  </xdr:twoCellAnchor>
  <xdr:twoCellAnchor editAs="oneCell">
    <xdr:from>
      <xdr:col>1</xdr:col>
      <xdr:colOff>38100</xdr:colOff>
      <xdr:row>1</xdr:row>
      <xdr:rowOff>4763</xdr:rowOff>
    </xdr:from>
    <xdr:to>
      <xdr:col>2</xdr:col>
      <xdr:colOff>333375</xdr:colOff>
      <xdr:row>2</xdr:row>
      <xdr:rowOff>300038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EAADC23A-5E65-9641-E5AE-5C99ED1C6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0488"/>
          <a:ext cx="542925" cy="542925"/>
        </a:xfrm>
        <a:prstGeom prst="rect">
          <a:avLst/>
        </a:prstGeom>
      </xdr:spPr>
    </xdr:pic>
    <xdr:clientData/>
  </xdr:twoCellAnchor>
  <xdr:oneCellAnchor>
    <xdr:from>
      <xdr:col>9</xdr:col>
      <xdr:colOff>2571750</xdr:colOff>
      <xdr:row>1</xdr:row>
      <xdr:rowOff>104774</xdr:rowOff>
    </xdr:from>
    <xdr:ext cx="1014221" cy="291600"/>
    <xdr:pic>
      <xdr:nvPicPr>
        <xdr:cNvPr id="1032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318075</xdr:colOff>
      <xdr:row>1</xdr:row>
      <xdr:rowOff>54825</xdr:rowOff>
    </xdr:from>
    <xdr:to>
      <xdr:col>12</xdr:col>
      <xdr:colOff>1362075</xdr:colOff>
      <xdr:row>2</xdr:row>
      <xdr:rowOff>257175</xdr:rowOff>
    </xdr:to>
    <xdr:grpSp>
      <xdr:nvGrpSpPr>
        <xdr:cNvPr id="5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11DB8C2F-CECA-47FC-AED8-7CFAF1954CC0}"/>
            </a:ext>
          </a:extLst>
        </xdr:cNvPr>
        <xdr:cNvGrpSpPr/>
      </xdr:nvGrpSpPr>
      <xdr:grpSpPr>
        <a:xfrm>
          <a:off x="10300275" y="1405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D3C4812-AC34-4E01-68F3-26823CF7DA8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9C8C800-199A-9022-5784-FBA7DA652EF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38100</xdr:colOff>
      <xdr:row>1</xdr:row>
      <xdr:rowOff>4763</xdr:rowOff>
    </xdr:from>
    <xdr:to>
      <xdr:col>2</xdr:col>
      <xdr:colOff>333375</xdr:colOff>
      <xdr:row>3</xdr:row>
      <xdr:rowOff>680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350359D6-8CE7-4A67-AB69-8C35F7698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0488"/>
          <a:ext cx="542925" cy="542925"/>
        </a:xfrm>
        <a:prstGeom prst="rect">
          <a:avLst/>
        </a:prstGeom>
      </xdr:spPr>
    </xdr:pic>
    <xdr:clientData/>
  </xdr:twoCellAnchor>
  <xdr:oneCellAnchor>
    <xdr:from>
      <xdr:col>10</xdr:col>
      <xdr:colOff>85725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279975</xdr:colOff>
      <xdr:row>1</xdr:row>
      <xdr:rowOff>47625</xdr:rowOff>
    </xdr:from>
    <xdr:to>
      <xdr:col>10</xdr:col>
      <xdr:colOff>1323975</xdr:colOff>
      <xdr:row>2</xdr:row>
      <xdr:rowOff>249975</xdr:rowOff>
    </xdr:to>
    <xdr:grpSp>
      <xdr:nvGrpSpPr>
        <xdr:cNvPr id="7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5BF3EA5-0595-448A-89C0-96F25DE78772}"/>
            </a:ext>
          </a:extLst>
        </xdr:cNvPr>
        <xdr:cNvGrpSpPr/>
      </xdr:nvGrpSpPr>
      <xdr:grpSpPr>
        <a:xfrm>
          <a:off x="8166675" y="1333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3230024-2158-21C6-CA14-B8AC11D3206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12B2F91-43AB-0F0D-2FA0-819A35675D0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276225</xdr:colOff>
      <xdr:row>5</xdr:row>
      <xdr:rowOff>0</xdr:rowOff>
    </xdr:from>
    <xdr:to>
      <xdr:col>10</xdr:col>
      <xdr:colOff>619125</xdr:colOff>
      <xdr:row>5</xdr:row>
      <xdr:rowOff>262620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AE33AF20-447E-42B4-9773-F9F40E2AC1E8}"/>
            </a:ext>
          </a:extLst>
        </xdr:cNvPr>
        <xdr:cNvSpPr/>
      </xdr:nvSpPr>
      <xdr:spPr>
        <a:xfrm>
          <a:off x="8162925" y="7524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38100</xdr:colOff>
      <xdr:row>1</xdr:row>
      <xdr:rowOff>4763</xdr:rowOff>
    </xdr:from>
    <xdr:to>
      <xdr:col>1</xdr:col>
      <xdr:colOff>581025</xdr:colOff>
      <xdr:row>2</xdr:row>
      <xdr:rowOff>300038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681ACEF3-D7C9-48D7-A6EB-9F830801C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0488"/>
          <a:ext cx="542925" cy="542925"/>
        </a:xfrm>
        <a:prstGeom prst="rect">
          <a:avLst/>
        </a:prstGeom>
      </xdr:spPr>
    </xdr:pic>
    <xdr:clientData/>
  </xdr:twoCellAnchor>
  <xdr:oneCellAnchor>
    <xdr:from>
      <xdr:col>8</xdr:col>
      <xdr:colOff>428625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6</xdr:row>
      <xdr:rowOff>19050</xdr:rowOff>
    </xdr:from>
    <xdr:to>
      <xdr:col>6</xdr:col>
      <xdr:colOff>1280550</xdr:colOff>
      <xdr:row>18</xdr:row>
      <xdr:rowOff>126300</xdr:rowOff>
    </xdr:to>
    <xdr:graphicFrame macro="">
      <xdr:nvGraphicFramePr>
        <xdr:cNvPr id="20" name="Chart 3">
          <a:extLst>
            <a:ext uri="{FF2B5EF4-FFF2-40B4-BE49-F238E27FC236}">
              <a16:creationId xmlns:a16="http://schemas.microsoft.com/office/drawing/2014/main" id="{9E3A1E87-AEA4-47C9-89FD-5B75E249B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19</xdr:row>
      <xdr:rowOff>142877</xdr:rowOff>
    </xdr:from>
    <xdr:to>
      <xdr:col>6</xdr:col>
      <xdr:colOff>1280550</xdr:colOff>
      <xdr:row>25</xdr:row>
      <xdr:rowOff>1831277</xdr:rowOff>
    </xdr:to>
    <xdr:graphicFrame macro="">
      <xdr:nvGraphicFramePr>
        <xdr:cNvPr id="23" name="Chart 3">
          <a:extLst>
            <a:ext uri="{FF2B5EF4-FFF2-40B4-BE49-F238E27FC236}">
              <a16:creationId xmlns:a16="http://schemas.microsoft.com/office/drawing/2014/main" id="{41D5A2EB-6E64-4688-9DA2-22342614A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28575</xdr:colOff>
      <xdr:row>6</xdr:row>
      <xdr:rowOff>19050</xdr:rowOff>
    </xdr:from>
    <xdr:to>
      <xdr:col>9</xdr:col>
      <xdr:colOff>1833000</xdr:colOff>
      <xdr:row>18</xdr:row>
      <xdr:rowOff>126300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D87FB1F4-5D23-4A22-89E7-09DC9473A1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260925</xdr:colOff>
      <xdr:row>1</xdr:row>
      <xdr:rowOff>57150</xdr:rowOff>
    </xdr:from>
    <xdr:to>
      <xdr:col>10</xdr:col>
      <xdr:colOff>1304925</xdr:colOff>
      <xdr:row>2</xdr:row>
      <xdr:rowOff>259500</xdr:rowOff>
    </xdr:to>
    <xdr:grpSp>
      <xdr:nvGrpSpPr>
        <xdr:cNvPr id="8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FDD2785A-CD02-41EB-8F70-0CB5600A4C1D}"/>
            </a:ext>
          </a:extLst>
        </xdr:cNvPr>
        <xdr:cNvGrpSpPr/>
      </xdr:nvGrpSpPr>
      <xdr:grpSpPr>
        <a:xfrm>
          <a:off x="10262175" y="1428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C17E87C-0BB3-E275-793A-F4A07898199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F6E9A0FE-E233-3ABA-2418-399B23B9262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38100</xdr:colOff>
      <xdr:row>1</xdr:row>
      <xdr:rowOff>4763</xdr:rowOff>
    </xdr:from>
    <xdr:to>
      <xdr:col>2</xdr:col>
      <xdr:colOff>333375</xdr:colOff>
      <xdr:row>2</xdr:row>
      <xdr:rowOff>300038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F993A42-0468-4DDF-A790-A481C5BEE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0488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142877</xdr:rowOff>
    </xdr:from>
    <xdr:to>
      <xdr:col>9</xdr:col>
      <xdr:colOff>1833000</xdr:colOff>
      <xdr:row>25</xdr:row>
      <xdr:rowOff>1831277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2B707C-525B-48A1-AD3E-7C7CD32FE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9</xdr:col>
      <xdr:colOff>485775</xdr:colOff>
      <xdr:row>1</xdr:row>
      <xdr:rowOff>104774</xdr:rowOff>
    </xdr:from>
    <xdr:ext cx="1014221" cy="291600"/>
    <xdr:pic>
      <xdr:nvPicPr>
        <xdr:cNvPr id="1024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B91D8C27-1EC4-4C67-8ED5-EDC93DC5C462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9DF19F-9382-3165-2719-FC86DA8F3B5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32F0A4E-CE7F-0983-31DC-189988B985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6C27-8117-4AA1-92EC-C2FEB57949C5}">
  <sheetPr>
    <pageSetUpPr fitToPage="1"/>
  </sheetPr>
  <dimension ref="B1:M30"/>
  <sheetViews>
    <sheetView showGridLines="0" showRowColHeader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2" width="3.7109375" style="5" customWidth="1"/>
    <col min="3" max="3" width="8.5703125" style="5" customWidth="1"/>
    <col min="4" max="4" width="7.42578125" style="5" customWidth="1"/>
    <col min="5" max="5" width="13.140625" style="5" customWidth="1"/>
    <col min="6" max="7" width="13.28515625" style="5" customWidth="1"/>
    <col min="8" max="9" width="19.42578125" style="5" customWidth="1"/>
    <col min="10" max="10" width="38.85546875" style="5" customWidth="1"/>
    <col min="11" max="11" width="23.85546875" style="5" customWidth="1"/>
    <col min="12" max="12" width="24.42578125" style="5" customWidth="1"/>
    <col min="13" max="13" width="13.85546875" style="5" customWidth="1"/>
    <col min="14" max="16384" width="9.140625" style="5"/>
  </cols>
  <sheetData>
    <row r="1" spans="2:13" ht="6.75" customHeight="1" x14ac:dyDescent="0.25">
      <c r="C1" s="15"/>
      <c r="D1" s="15"/>
      <c r="E1" s="15"/>
      <c r="F1" s="15"/>
      <c r="G1" s="15"/>
      <c r="H1" s="15"/>
      <c r="I1" s="15"/>
      <c r="J1" s="15"/>
      <c r="K1" s="15"/>
    </row>
    <row r="2" spans="2:13" s="56" customFormat="1" ht="20.100000000000001" customHeight="1" x14ac:dyDescent="0.3">
      <c r="B2" s="132"/>
      <c r="C2" s="133" t="s">
        <v>35</v>
      </c>
      <c r="D2" s="134"/>
      <c r="E2" s="132"/>
      <c r="F2" s="132"/>
      <c r="G2" s="132"/>
      <c r="H2" s="132"/>
      <c r="I2" s="132"/>
      <c r="J2" s="132"/>
      <c r="K2" s="132"/>
      <c r="L2" s="54"/>
      <c r="M2" s="54"/>
    </row>
    <row r="3" spans="2:13" s="60" customFormat="1" ht="24" customHeight="1" x14ac:dyDescent="0.35">
      <c r="B3" s="135"/>
      <c r="C3" s="136" t="s">
        <v>58</v>
      </c>
      <c r="D3" s="137"/>
      <c r="E3" s="135"/>
      <c r="F3" s="135"/>
      <c r="G3" s="135"/>
      <c r="H3" s="135"/>
      <c r="I3" s="135"/>
      <c r="J3" s="135"/>
      <c r="K3" s="135"/>
      <c r="L3" s="58"/>
      <c r="M3" s="58"/>
    </row>
    <row r="4" spans="2:13" s="2" customFormat="1" ht="5.0999999999999996" customHeight="1" x14ac:dyDescent="0.25"/>
    <row r="5" spans="2:13" s="2" customFormat="1" ht="5.0999999999999996" customHeight="1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2:13" s="2" customFormat="1" ht="18" customHeight="1" x14ac:dyDescent="0.25">
      <c r="B6" s="21"/>
      <c r="C6" s="22"/>
      <c r="D6" s="22"/>
      <c r="E6" s="22"/>
      <c r="F6" s="22"/>
      <c r="G6" s="22"/>
      <c r="H6" s="22"/>
      <c r="I6" s="22"/>
      <c r="J6" s="22"/>
      <c r="K6" s="23"/>
    </row>
    <row r="7" spans="2:13" s="2" customFormat="1" ht="18" customHeight="1" x14ac:dyDescent="0.25">
      <c r="B7" s="24"/>
      <c r="C7" s="183" t="s">
        <v>0</v>
      </c>
      <c r="D7" s="183"/>
      <c r="E7" s="183"/>
      <c r="F7" s="177">
        <v>40</v>
      </c>
      <c r="G7" s="177"/>
      <c r="H7" s="25"/>
      <c r="I7" s="25"/>
      <c r="J7" s="25"/>
      <c r="K7" s="26"/>
    </row>
    <row r="8" spans="2:13" s="2" customFormat="1" ht="18" customHeight="1" x14ac:dyDescent="0.25">
      <c r="B8" s="24"/>
      <c r="C8" s="183" t="s">
        <v>13</v>
      </c>
      <c r="D8" s="183"/>
      <c r="E8" s="183"/>
      <c r="F8" s="177">
        <v>10</v>
      </c>
      <c r="G8" s="177"/>
      <c r="H8" s="25"/>
      <c r="I8" s="25"/>
      <c r="J8" s="25"/>
      <c r="K8" s="26"/>
    </row>
    <row r="9" spans="2:13" s="2" customFormat="1" ht="18" customHeight="1" x14ac:dyDescent="0.25">
      <c r="B9" s="24"/>
      <c r="C9" s="183" t="s">
        <v>68</v>
      </c>
      <c r="D9" s="183"/>
      <c r="E9" s="183"/>
      <c r="F9" s="190">
        <v>5000</v>
      </c>
      <c r="G9" s="190"/>
      <c r="H9" s="25"/>
      <c r="I9" s="25"/>
      <c r="J9" s="25"/>
      <c r="K9" s="26"/>
    </row>
    <row r="10" spans="2:13" s="2" customFormat="1" ht="18" customHeight="1" x14ac:dyDescent="0.25">
      <c r="B10" s="24"/>
      <c r="C10" s="180"/>
      <c r="D10" s="180"/>
      <c r="E10" s="180"/>
      <c r="F10" s="176"/>
      <c r="G10" s="176"/>
      <c r="H10" s="25"/>
      <c r="I10" s="25"/>
      <c r="J10" s="25"/>
      <c r="K10" s="26"/>
    </row>
    <row r="11" spans="2:13" s="2" customFormat="1" ht="18" customHeight="1" x14ac:dyDescent="0.25">
      <c r="B11" s="24"/>
      <c r="C11" s="183" t="s">
        <v>1</v>
      </c>
      <c r="D11" s="183"/>
      <c r="E11" s="183"/>
      <c r="F11" s="177" t="s">
        <v>74</v>
      </c>
      <c r="G11" s="177"/>
      <c r="H11" s="25"/>
      <c r="I11" s="25"/>
      <c r="J11" s="25"/>
      <c r="K11" s="26"/>
    </row>
    <row r="12" spans="2:13" s="2" customFormat="1" ht="18" customHeight="1" x14ac:dyDescent="0.25">
      <c r="B12" s="24"/>
      <c r="C12" s="117"/>
      <c r="D12" s="117"/>
      <c r="E12" s="117"/>
      <c r="F12" s="28"/>
      <c r="G12" s="28"/>
      <c r="H12" s="25"/>
      <c r="I12" s="25"/>
      <c r="J12" s="25"/>
      <c r="K12" s="26"/>
    </row>
    <row r="13" spans="2:13" s="2" customFormat="1" ht="18" customHeight="1" x14ac:dyDescent="0.25">
      <c r="B13" s="24"/>
      <c r="C13" s="184" t="s">
        <v>3</v>
      </c>
      <c r="D13" s="184"/>
      <c r="E13" s="184"/>
      <c r="F13" s="178">
        <v>0.03</v>
      </c>
      <c r="G13" s="178"/>
      <c r="H13" s="29"/>
      <c r="I13" s="25"/>
      <c r="J13" s="25"/>
      <c r="K13" s="26"/>
    </row>
    <row r="14" spans="2:13" s="2" customFormat="1" ht="18" customHeight="1" x14ac:dyDescent="0.25">
      <c r="B14" s="24"/>
      <c r="C14" s="184" t="s">
        <v>4</v>
      </c>
      <c r="D14" s="184"/>
      <c r="E14" s="184"/>
      <c r="F14" s="178">
        <v>7.0000000000000007E-2</v>
      </c>
      <c r="G14" s="178"/>
      <c r="H14" s="25"/>
      <c r="I14" s="25"/>
      <c r="J14" s="25"/>
      <c r="K14" s="26"/>
    </row>
    <row r="15" spans="2:13" s="2" customFormat="1" ht="18" customHeight="1" x14ac:dyDescent="0.25">
      <c r="B15" s="24"/>
      <c r="C15" s="118"/>
      <c r="D15" s="118"/>
      <c r="E15" s="118"/>
      <c r="F15" s="25"/>
      <c r="G15" s="25"/>
      <c r="H15" s="25"/>
      <c r="I15" s="25"/>
      <c r="J15" s="25"/>
      <c r="K15" s="26"/>
    </row>
    <row r="16" spans="2:13" s="2" customFormat="1" ht="18" customHeight="1" x14ac:dyDescent="0.25">
      <c r="B16" s="24"/>
      <c r="C16" s="181" t="s">
        <v>75</v>
      </c>
      <c r="D16" s="181"/>
      <c r="E16" s="181"/>
      <c r="F16" s="182">
        <f ca="1">IF(F17&gt;0,AVERAGE(OFFSET(Calc!M6,1,0,Calc!Q3,1)),"")</f>
        <v>4.4543585094814132E-2</v>
      </c>
      <c r="G16" s="182"/>
      <c r="H16" s="27"/>
      <c r="I16" s="25"/>
      <c r="J16" s="25"/>
      <c r="K16" s="26"/>
    </row>
    <row r="17" spans="2:13" s="2" customFormat="1" ht="18" customHeight="1" x14ac:dyDescent="0.25">
      <c r="B17" s="24"/>
      <c r="C17" s="179" t="s">
        <v>2</v>
      </c>
      <c r="D17" s="179"/>
      <c r="E17" s="179"/>
      <c r="F17" s="175">
        <v>0.06</v>
      </c>
      <c r="G17" s="175"/>
      <c r="H17" s="27"/>
      <c r="I17" s="25"/>
      <c r="J17" s="25"/>
      <c r="K17" s="26"/>
    </row>
    <row r="18" spans="2:13" s="2" customFormat="1" ht="18" customHeight="1" x14ac:dyDescent="0.25">
      <c r="B18" s="24"/>
      <c r="C18" s="180"/>
      <c r="D18" s="180"/>
      <c r="E18" s="180"/>
      <c r="F18" s="189"/>
      <c r="G18" s="189"/>
      <c r="H18" s="30"/>
      <c r="I18" s="25"/>
      <c r="J18" s="25"/>
      <c r="K18" s="26"/>
    </row>
    <row r="19" spans="2:13" s="2" customFormat="1" ht="18" customHeight="1" x14ac:dyDescent="0.25">
      <c r="B19" s="24"/>
      <c r="C19" s="183" t="s">
        <v>5</v>
      </c>
      <c r="D19" s="183"/>
      <c r="E19" s="183"/>
      <c r="F19" s="185">
        <v>0.03</v>
      </c>
      <c r="G19" s="185"/>
      <c r="H19" s="30"/>
      <c r="I19" s="25"/>
      <c r="J19" s="25"/>
      <c r="K19" s="26"/>
    </row>
    <row r="20" spans="2:13" s="2" customFormat="1" ht="18" customHeight="1" x14ac:dyDescent="0.25">
      <c r="B20" s="24"/>
      <c r="C20" s="186" t="s">
        <v>6</v>
      </c>
      <c r="D20" s="187"/>
      <c r="E20" s="188"/>
      <c r="F20" s="185">
        <v>0.2</v>
      </c>
      <c r="G20" s="185"/>
      <c r="H20" s="31"/>
      <c r="I20" s="25"/>
      <c r="J20" s="25"/>
      <c r="K20" s="26"/>
    </row>
    <row r="21" spans="2:13" s="2" customFormat="1" ht="18" customHeight="1" x14ac:dyDescent="0.25">
      <c r="B21" s="24"/>
      <c r="C21" s="117"/>
      <c r="D21" s="117"/>
      <c r="E21" s="117"/>
      <c r="F21" s="176"/>
      <c r="G21" s="176"/>
      <c r="H21" s="31"/>
      <c r="I21" s="25"/>
      <c r="J21" s="25"/>
      <c r="K21" s="26"/>
    </row>
    <row r="22" spans="2:13" s="2" customFormat="1" ht="18" customHeight="1" x14ac:dyDescent="0.25">
      <c r="B22" s="24"/>
      <c r="C22" s="183" t="s">
        <v>22</v>
      </c>
      <c r="D22" s="183"/>
      <c r="E22" s="183"/>
      <c r="F22" s="177" t="s">
        <v>26</v>
      </c>
      <c r="G22" s="177"/>
      <c r="H22" s="25"/>
      <c r="I22" s="25"/>
      <c r="J22" s="25"/>
      <c r="K22" s="26"/>
    </row>
    <row r="23" spans="2:13" s="2" customFormat="1" x14ac:dyDescent="0.25">
      <c r="B23" s="24"/>
      <c r="C23" s="183" t="s">
        <v>7</v>
      </c>
      <c r="D23" s="183"/>
      <c r="E23" s="183"/>
      <c r="F23" s="177" t="s">
        <v>8</v>
      </c>
      <c r="G23" s="177"/>
      <c r="H23" s="25"/>
      <c r="I23" s="25"/>
      <c r="J23" s="25"/>
      <c r="K23" s="26"/>
    </row>
    <row r="24" spans="2:13" ht="15.75" x14ac:dyDescent="0.25">
      <c r="B24" s="32"/>
      <c r="C24" s="180"/>
      <c r="D24" s="180"/>
      <c r="E24" s="180"/>
      <c r="F24" s="176"/>
      <c r="G24" s="176"/>
      <c r="H24" s="25"/>
      <c r="I24" s="25"/>
      <c r="J24" s="25"/>
      <c r="K24" s="26"/>
      <c r="L24" s="2"/>
      <c r="M24" s="2"/>
    </row>
    <row r="25" spans="2:13" s="11" customFormat="1" ht="15.75" x14ac:dyDescent="0.25">
      <c r="B25" s="33"/>
      <c r="C25" s="173" t="s">
        <v>40</v>
      </c>
      <c r="D25" s="173"/>
      <c r="E25" s="173"/>
      <c r="F25" s="174">
        <f ca="1">IFERROR(PMT((1+Calc!M7)/(1+Calc!L4)-1,Calc!L3,-(Ini_cap+(Calc!N7-Calc!O7)),,Payment),"")</f>
        <v>537.82382489693953</v>
      </c>
      <c r="G25" s="174"/>
      <c r="H25" s="25"/>
      <c r="I25" s="25"/>
      <c r="J25" s="25"/>
      <c r="K25" s="26"/>
      <c r="L25" s="9"/>
      <c r="M25" s="9"/>
    </row>
    <row r="26" spans="2:13" s="14" customFormat="1" ht="18" customHeight="1" x14ac:dyDescent="0.25">
      <c r="B26" s="34"/>
      <c r="C26" s="173" t="s">
        <v>41</v>
      </c>
      <c r="D26" s="173"/>
      <c r="E26" s="173"/>
      <c r="F26" s="174">
        <f ca="1">IF(ann_paid=TRUE,F25,Calc!P8)</f>
        <v>537.82382489693953</v>
      </c>
      <c r="G26" s="174"/>
      <c r="H26" s="25"/>
      <c r="I26" s="25"/>
      <c r="J26" s="25"/>
      <c r="K26" s="26"/>
      <c r="L26" s="12"/>
      <c r="M26" s="12"/>
    </row>
    <row r="27" spans="2:13" s="14" customFormat="1" ht="18" customHeight="1" x14ac:dyDescent="0.25">
      <c r="B27" s="34"/>
      <c r="C27" s="173" t="s">
        <v>42</v>
      </c>
      <c r="D27" s="173"/>
      <c r="E27" s="173"/>
      <c r="F27" s="174">
        <f ca="1">IFERROR(IF(INDEX(Calc!$P$7:$P$488,IF(ann_paid=TRUE,Calc!$L$3,Calc!$L$3+1))=0,"",IF(Rate=FALSE,INDEX(Calc!$P$7:$P$488,IF(ann_paid=TRUE,Calc!$L$3,Calc!$L$3+1)),INDEX(Calc!$P$7:$P$488,IF(ann_paid=TRUE,Calc!$L$3,Calc!$L$3+1))+INDEX(Calc!$Q$7:$Q$488,IF(ann_paid=TRUE,Calc!$L$3,Calc!$L$3+1)))),"")</f>
        <v>1477.0637025538199</v>
      </c>
      <c r="G27" s="174"/>
      <c r="H27" s="25"/>
      <c r="I27" s="25"/>
      <c r="J27" s="25"/>
      <c r="K27" s="26"/>
      <c r="L27" s="12"/>
      <c r="M27" s="12"/>
    </row>
    <row r="28" spans="2:13" s="14" customFormat="1" ht="18" customHeight="1" x14ac:dyDescent="0.25">
      <c r="B28" s="35"/>
      <c r="C28" s="38"/>
      <c r="D28" s="38"/>
      <c r="E28" s="38"/>
      <c r="F28" s="39"/>
      <c r="G28" s="39"/>
      <c r="H28" s="36"/>
      <c r="I28" s="36"/>
      <c r="J28" s="36"/>
      <c r="K28" s="37"/>
      <c r="L28" s="12"/>
      <c r="M28" s="12"/>
    </row>
    <row r="29" spans="2:13" ht="7.35" customHeight="1" x14ac:dyDescent="0.25">
      <c r="B29" s="92"/>
      <c r="C29" s="92"/>
      <c r="D29" s="92"/>
      <c r="E29" s="92"/>
      <c r="F29" s="92"/>
      <c r="G29" s="92"/>
      <c r="H29" s="92"/>
      <c r="I29" s="92"/>
      <c r="J29" s="92"/>
      <c r="K29" s="92"/>
    </row>
    <row r="30" spans="2:13" ht="23.1" customHeight="1" x14ac:dyDescent="0.25">
      <c r="B30" s="138"/>
      <c r="C30" s="138"/>
      <c r="D30" s="139"/>
      <c r="E30" s="140"/>
      <c r="F30" s="140"/>
      <c r="G30" s="140"/>
      <c r="H30" s="138"/>
      <c r="I30" s="138"/>
      <c r="J30" s="138"/>
      <c r="K30" s="138"/>
    </row>
  </sheetData>
  <sheetProtection algorithmName="SHA-512" hashValue="HJlH6N2aoH47WY5WnShu2kZzxr5GMYqH9SrLw72N5RQmOX340/5T7Y2qb0z7BS80WVaT9m9LIgaJ1B3bBxqOUw==" saltValue="p0obE6Fnt9ovm0gbWJ/9EQ==" spinCount="100000" sheet="1" objects="1" scenarios="1"/>
  <mergeCells count="37">
    <mergeCell ref="C7:E7"/>
    <mergeCell ref="F7:G7"/>
    <mergeCell ref="C8:E8"/>
    <mergeCell ref="F8:G8"/>
    <mergeCell ref="C9:E9"/>
    <mergeCell ref="F9:G9"/>
    <mergeCell ref="C24:E24"/>
    <mergeCell ref="F24:G24"/>
    <mergeCell ref="C14:E14"/>
    <mergeCell ref="C13:E13"/>
    <mergeCell ref="F21:G21"/>
    <mergeCell ref="C22:E22"/>
    <mergeCell ref="F22:G22"/>
    <mergeCell ref="C23:E23"/>
    <mergeCell ref="F23:G23"/>
    <mergeCell ref="F14:G14"/>
    <mergeCell ref="C19:E19"/>
    <mergeCell ref="F19:G19"/>
    <mergeCell ref="C20:E20"/>
    <mergeCell ref="F20:G20"/>
    <mergeCell ref="C18:E18"/>
    <mergeCell ref="F18:G18"/>
    <mergeCell ref="F17:G17"/>
    <mergeCell ref="F10:G10"/>
    <mergeCell ref="F11:G11"/>
    <mergeCell ref="F13:G13"/>
    <mergeCell ref="C17:E17"/>
    <mergeCell ref="C10:E10"/>
    <mergeCell ref="C16:E16"/>
    <mergeCell ref="F16:G16"/>
    <mergeCell ref="C11:E11"/>
    <mergeCell ref="C25:E25"/>
    <mergeCell ref="F25:G25"/>
    <mergeCell ref="C26:E26"/>
    <mergeCell ref="F26:G26"/>
    <mergeCell ref="C27:E27"/>
    <mergeCell ref="F27:G27"/>
  </mergeCells>
  <conditionalFormatting sqref="F17:G17 C17">
    <cfRule type="expression" dxfId="17" priority="11">
      <formula>$F$11="Variable"</formula>
    </cfRule>
  </conditionalFormatting>
  <conditionalFormatting sqref="C13:G14">
    <cfRule type="expression" dxfId="16" priority="1">
      <formula>$F$11="Fixed"</formula>
    </cfRule>
  </conditionalFormatting>
  <dataValidations count="4">
    <dataValidation type="list" allowBlank="1" showInputMessage="1" showErrorMessage="1" sqref="F11" xr:uid="{7BBA8D4D-2BA9-4C9F-B2D7-B88419997BC5}">
      <formula1>"Fixed, Variable"</formula1>
    </dataValidation>
    <dataValidation type="list" allowBlank="1" showInputMessage="1" showErrorMessage="1" sqref="F23" xr:uid="{D2F01B8B-096D-4CD0-A6D1-4DA5EBA40396}">
      <formula1>"Beginning of Year, End of Year"</formula1>
    </dataValidation>
    <dataValidation type="whole" operator="lessThanOrEqual" allowBlank="1" showInputMessage="1" showErrorMessage="1" errorTitle="Buy Full Version" error="Please purchase the full version for more years!" sqref="F8:G8" xr:uid="{E4861CAB-5A23-42C9-B514-82276BD2765D}">
      <formula1>10</formula1>
    </dataValidation>
    <dataValidation type="whole" operator="lessThanOrEqual" allowBlank="1" showInputMessage="1" showErrorMessage="1" errorTitle="Buy Full Version" error="Please purchase the full version for more years!" sqref="F9:G9" xr:uid="{EA04B2D9-9302-431B-A03B-6EE56579C1DA}">
      <formula1>5999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125" scale="8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353ACC5E-2B3E-496F-982F-E40FB11DA373}">
            <xm:f>$G$4=Calc!$B$11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theme="1" tint="0.499984740745262"/>
                </left>
                <right style="thin">
                  <color theme="1" tint="0.499984740745262"/>
                </right>
                <top style="thin">
                  <color theme="1" tint="0.499984740745262"/>
                </top>
                <bottom style="thin">
                  <color theme="1" tint="0.499984740745262"/>
                </bottom>
              </border>
            </x14:dxf>
          </x14:cfRule>
          <xm:sqref>C17:G17 F7 C17</xm:sqref>
        </x14:conditionalFormatting>
        <x14:conditionalFormatting xmlns:xm="http://schemas.microsoft.com/office/excel/2006/main">
          <x14:cfRule type="expression" priority="2" id="{76EE3214-69D9-4508-913F-500C9192FDE8}">
            <xm:f>$G$4=Calc!$B$11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F19:F20 F23 F22 F17 F9 F8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0F7087-48B2-44E3-B518-A255FFF85AD9}">
          <x14:formula1>
            <xm:f>Calc!$B$4:$B$7</xm:f>
          </x14:formula1>
          <xm:sqref>F22:G22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87"/>
  <sheetViews>
    <sheetView showGridLines="0" showRowColHeaders="0" zoomScaleNormal="100" zoomScaleSheetLayoutView="7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2" width="3.7109375" style="5" customWidth="1"/>
    <col min="3" max="3" width="8.5703125" style="5" customWidth="1"/>
    <col min="4" max="4" width="8.7109375" style="5" customWidth="1"/>
    <col min="5" max="5" width="18" style="5" customWidth="1"/>
    <col min="6" max="7" width="12.7109375" style="5" customWidth="1"/>
    <col min="8" max="10" width="18.7109375" style="5" customWidth="1"/>
    <col min="11" max="11" width="21.7109375" style="5" customWidth="1"/>
    <col min="12" max="12" width="3.7109375" style="5" customWidth="1"/>
    <col min="13" max="13" width="24.42578125" style="5" customWidth="1"/>
    <col min="14" max="16384" width="9.140625" style="5"/>
  </cols>
  <sheetData>
    <row r="1" spans="2:13" ht="6.75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3" s="56" customFormat="1" ht="20.100000000000001" customHeight="1" x14ac:dyDescent="0.3">
      <c r="B2" s="76"/>
      <c r="C2" s="133" t="s">
        <v>35</v>
      </c>
      <c r="D2" s="134"/>
      <c r="E2" s="134"/>
      <c r="F2" s="63"/>
      <c r="G2" s="63"/>
      <c r="H2" s="63"/>
      <c r="I2" s="63"/>
      <c r="J2" s="63"/>
      <c r="K2" s="63"/>
      <c r="L2" s="63"/>
      <c r="M2" s="54"/>
    </row>
    <row r="3" spans="2:13" s="60" customFormat="1" ht="24" customHeight="1" x14ac:dyDescent="0.35">
      <c r="B3" s="141"/>
      <c r="C3" s="136" t="s">
        <v>59</v>
      </c>
      <c r="D3" s="137"/>
      <c r="E3" s="135"/>
      <c r="F3" s="135"/>
      <c r="G3" s="135"/>
      <c r="H3" s="135"/>
      <c r="I3" s="135"/>
      <c r="J3" s="135"/>
      <c r="K3" s="135"/>
      <c r="L3" s="135"/>
      <c r="M3" s="58"/>
    </row>
    <row r="4" spans="2:13" s="60" customFormat="1" ht="5.0999999999999996" customHeight="1" x14ac:dyDescent="0.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8"/>
    </row>
    <row r="5" spans="2:13" ht="19.5" customHeight="1" x14ac:dyDescent="0.25">
      <c r="B5" s="84"/>
      <c r="C5" s="85"/>
      <c r="D5" s="85"/>
      <c r="E5" s="85"/>
      <c r="F5" s="85"/>
      <c r="G5" s="85"/>
      <c r="H5" s="85"/>
      <c r="I5" s="85"/>
      <c r="J5" s="85"/>
      <c r="K5" s="85"/>
      <c r="L5" s="86"/>
    </row>
    <row r="6" spans="2:13" s="11" customFormat="1" ht="35.1" customHeight="1" x14ac:dyDescent="0.25">
      <c r="B6" s="87"/>
      <c r="C6" s="127" t="s">
        <v>28</v>
      </c>
      <c r="D6" s="128" t="s">
        <v>9</v>
      </c>
      <c r="E6" s="128" t="s">
        <v>69</v>
      </c>
      <c r="F6" s="129" t="s">
        <v>10</v>
      </c>
      <c r="G6" s="130" t="s">
        <v>11</v>
      </c>
      <c r="H6" s="129" t="s">
        <v>43</v>
      </c>
      <c r="I6" s="128" t="s">
        <v>70</v>
      </c>
      <c r="J6" s="130" t="s">
        <v>12</v>
      </c>
      <c r="K6" s="131" t="s">
        <v>71</v>
      </c>
      <c r="L6" s="88"/>
    </row>
    <row r="7" spans="2:13" s="14" customFormat="1" ht="18" customHeight="1" x14ac:dyDescent="0.25">
      <c r="B7" s="32"/>
      <c r="C7" s="169">
        <f>IFERROR(Calc!K7,"")</f>
        <v>0</v>
      </c>
      <c r="D7" s="169">
        <f>IFERROR(IF(LEN(C7)&gt;0,Calc!L7,""),"")</f>
        <v>40</v>
      </c>
      <c r="E7" s="170">
        <f ca="1">IFERROR(IF(LEN(C7)&gt;0,Calc!M7,""),"")</f>
        <v>4.7086968774086205E-2</v>
      </c>
      <c r="F7" s="171">
        <f>IFERROR(IF(LEN(C7)&gt;0,Calc!N7,""),"")</f>
        <v>0</v>
      </c>
      <c r="G7" s="171">
        <f>IFERROR(IF(LEN(C7)&gt;0,Calc!O7,""),"")</f>
        <v>0</v>
      </c>
      <c r="H7" s="171">
        <f ca="1">IFERROR(IF(LEN(C7)&gt;0,Calc!P7,""),"")</f>
        <v>537.82382489693953</v>
      </c>
      <c r="I7" s="171">
        <f ca="1">IFERROR(IF(LEN(C7)&gt;0,Calc!Q7,""),"")</f>
        <v>537.82382489693953</v>
      </c>
      <c r="J7" s="171">
        <f ca="1">IFERROR(IF(LEN(C7)&gt;0,Calc!R7,""),"")</f>
        <v>4462.1761751030608</v>
      </c>
      <c r="K7" s="171">
        <f>IFERROR(IF(LEN(C7)&gt;0,Calc!S7,""),"")</f>
        <v>0</v>
      </c>
      <c r="L7" s="88"/>
      <c r="M7" s="12"/>
    </row>
    <row r="8" spans="2:13" s="14" customFormat="1" ht="18" customHeight="1" x14ac:dyDescent="0.25">
      <c r="B8" s="87"/>
      <c r="C8" s="169">
        <f>IFERROR(Calc!K8,"")</f>
        <v>1</v>
      </c>
      <c r="D8" s="172">
        <f>IFERROR(IF(LEN(C8)&gt;0,Calc!L8,""),"")</f>
        <v>41</v>
      </c>
      <c r="E8" s="170">
        <f ca="1">IFERROR(IF(LEN(C8)&gt;0,Calc!M8,""),"")</f>
        <v>5.6870928976344125E-2</v>
      </c>
      <c r="F8" s="171">
        <f ca="1">IFERROR(IF(LEN(C8)&gt;0,Calc!N8,""),"")</f>
        <v>253.76810433422105</v>
      </c>
      <c r="G8" s="171">
        <f ca="1">IFERROR(IF(LEN(C8)&gt;0,Calc!O8,""),"")</f>
        <v>50.753620866844216</v>
      </c>
      <c r="H8" s="171">
        <f ca="1">IFERROR(IF(LEN(C8)&gt;0,Calc!P8,""),"")</f>
        <v>548.38224381307236</v>
      </c>
      <c r="I8" s="171">
        <f ca="1">IFERROR(IF(LEN(C8)&gt;0,Calc!Q8,""),"")</f>
        <v>497.62862294622812</v>
      </c>
      <c r="J8" s="171">
        <f ca="1">IFERROR(IF(LEN(C8)&gt;0,Calc!R8,""),"")</f>
        <v>4167.5620356242089</v>
      </c>
      <c r="K8" s="171">
        <f ca="1">IFERROR(IF(LEN(C8)&gt;0,Calc!S8,""),"")</f>
        <v>253.76810433422105</v>
      </c>
      <c r="L8" s="88"/>
      <c r="M8" s="12"/>
    </row>
    <row r="9" spans="2:13" s="14" customFormat="1" ht="18" customHeight="1" x14ac:dyDescent="0.25">
      <c r="B9" s="87"/>
      <c r="C9" s="169">
        <f>IFERROR(Calc!K9,"")</f>
        <v>2</v>
      </c>
      <c r="D9" s="172">
        <f>IFERROR(IF(LEN(C9)&gt;0,Calc!L9,""),"")</f>
        <v>42</v>
      </c>
      <c r="E9" s="170">
        <f ca="1">IFERROR(IF(LEN(C9)&gt;0,Calc!M9,""),"")</f>
        <v>3.896723888678754E-2</v>
      </c>
      <c r="F9" s="171">
        <f ca="1">IFERROR(IF(LEN(C9)&gt;0,Calc!N9,""),"")</f>
        <v>162.39838541767512</v>
      </c>
      <c r="G9" s="171">
        <f ca="1">IFERROR(IF(LEN(C9)&gt;0,Calc!O9,""),"")</f>
        <v>32.479677083535023</v>
      </c>
      <c r="H9" s="171">
        <f ca="1">IFERROR(IF(LEN(C9)&gt;0,Calc!P9,""),"")</f>
        <v>536.88667829605356</v>
      </c>
      <c r="I9" s="171">
        <f ca="1">IFERROR(IF(LEN(C9)&gt;0,Calc!Q9,""),"")</f>
        <v>504.40700121251854</v>
      </c>
      <c r="J9" s="171">
        <f ca="1">IFERROR(IF(LEN(C9)&gt;0,Calc!R9,""),"")</f>
        <v>3793.0737427458303</v>
      </c>
      <c r="K9" s="171">
        <f ca="1">IFERROR(IF(LEN(C9)&gt;0,Calc!S9,""),"")</f>
        <v>416.16648975189617</v>
      </c>
      <c r="L9" s="88"/>
      <c r="M9" s="12"/>
    </row>
    <row r="10" spans="2:13" s="14" customFormat="1" ht="18" customHeight="1" x14ac:dyDescent="0.25">
      <c r="B10" s="87"/>
      <c r="C10" s="169">
        <f>IFERROR(Calc!K10,"")</f>
        <v>3</v>
      </c>
      <c r="D10" s="172">
        <f>IFERROR(IF(LEN(C10)&gt;0,Calc!L10,""),"")</f>
        <v>43</v>
      </c>
      <c r="E10" s="170">
        <f ca="1">IFERROR(IF(LEN(C10)&gt;0,Calc!M10,""),"")</f>
        <v>4.2629692838408728E-2</v>
      </c>
      <c r="F10" s="171">
        <f ca="1">IFERROR(IF(LEN(C10)&gt;0,Calc!N10,""),"")</f>
        <v>161.69756856668812</v>
      </c>
      <c r="G10" s="171">
        <f ca="1">IFERROR(IF(LEN(C10)&gt;0,Calc!O10,""),"")</f>
        <v>32.339513713337624</v>
      </c>
      <c r="H10" s="171">
        <f ca="1">IFERROR(IF(LEN(C10)&gt;0,Calc!P10,""),"")</f>
        <v>561.8790450767749</v>
      </c>
      <c r="I10" s="171">
        <f ca="1">IFERROR(IF(LEN(C10)&gt;0,Calc!Q10,""),"")</f>
        <v>529.53953136343728</v>
      </c>
      <c r="J10" s="171">
        <f ca="1">IFERROR(IF(LEN(C10)&gt;0,Calc!R10,""),"")</f>
        <v>3392.8922662357436</v>
      </c>
      <c r="K10" s="171">
        <f ca="1">IFERROR(IF(LEN(C10)&gt;0,Calc!S10,""),"")</f>
        <v>577.86405831858428</v>
      </c>
      <c r="L10" s="88"/>
      <c r="M10" s="12"/>
    </row>
    <row r="11" spans="2:13" s="14" customFormat="1" ht="18" customHeight="1" x14ac:dyDescent="0.25">
      <c r="B11" s="87"/>
      <c r="C11" s="169">
        <f>IFERROR(Calc!K11,"")</f>
        <v>4</v>
      </c>
      <c r="D11" s="172">
        <f>IFERROR(IF(LEN(C11)&gt;0,Calc!L11,""),"")</f>
        <v>44</v>
      </c>
      <c r="E11" s="170">
        <f ca="1">IFERROR(IF(LEN(C11)&gt;0,Calc!M11,""),"")</f>
        <v>4.7767584395041127E-2</v>
      </c>
      <c r="F11" s="171">
        <f ca="1">IFERROR(IF(LEN(C11)&gt;0,Calc!N11,""),"")</f>
        <v>162.07026767069823</v>
      </c>
      <c r="G11" s="171">
        <f ca="1">IFERROR(IF(LEN(C11)&gt;0,Calc!O11,""),"")</f>
        <v>32.414053534139647</v>
      </c>
      <c r="H11" s="171">
        <f ca="1">IFERROR(IF(LEN(C11)&gt;0,Calc!P11,""),"")</f>
        <v>589.93329580638749</v>
      </c>
      <c r="I11" s="171">
        <f ca="1">IFERROR(IF(LEN(C11)&gt;0,Calc!Q11,""),"")</f>
        <v>557.51924227224788</v>
      </c>
      <c r="J11" s="171">
        <f ca="1">IFERROR(IF(LEN(C11)&gt;0,Calc!R11,""),"")</f>
        <v>2965.0292381000545</v>
      </c>
      <c r="K11" s="171">
        <f ca="1">IFERROR(IF(LEN(C11)&gt;0,Calc!S11,""),"")</f>
        <v>739.93432598928257</v>
      </c>
      <c r="L11" s="88"/>
      <c r="M11" s="12"/>
    </row>
    <row r="12" spans="2:13" s="14" customFormat="1" ht="18" customHeight="1" x14ac:dyDescent="0.25">
      <c r="B12" s="87"/>
      <c r="C12" s="169">
        <f>IFERROR(Calc!K12,"")</f>
        <v>5</v>
      </c>
      <c r="D12" s="172">
        <f>IFERROR(IF(LEN(C12)&gt;0,Calc!L12,""),"")</f>
        <v>45</v>
      </c>
      <c r="E12" s="170">
        <f ca="1">IFERROR(IF(LEN(C12)&gt;0,Calc!M12,""),"")</f>
        <v>3.7055989876733739E-2</v>
      </c>
      <c r="F12" s="171">
        <f ca="1">IFERROR(IF(LEN(C12)&gt;0,Calc!N12,""),"")</f>
        <v>109.87209343125517</v>
      </c>
      <c r="G12" s="171">
        <f ca="1">IFERROR(IF(LEN(C12)&gt;0,Calc!O12,""),"")</f>
        <v>21.974418686251035</v>
      </c>
      <c r="H12" s="171">
        <f ca="1">IFERROR(IF(LEN(C12)&gt;0,Calc!P12,""),"")</f>
        <v>601.1304022112588</v>
      </c>
      <c r="I12" s="171">
        <f ca="1">IFERROR(IF(LEN(C12)&gt;0,Calc!Q12,""),"")</f>
        <v>579.15598352500774</v>
      </c>
      <c r="J12" s="171">
        <f ca="1">IFERROR(IF(LEN(C12)&gt;0,Calc!R12,""),"")</f>
        <v>2473.7709293200505</v>
      </c>
      <c r="K12" s="171">
        <f ca="1">IFERROR(IF(LEN(C12)&gt;0,Calc!S12,""),"")</f>
        <v>849.80641942053774</v>
      </c>
      <c r="L12" s="88"/>
      <c r="M12" s="12"/>
    </row>
    <row r="13" spans="2:13" s="14" customFormat="1" ht="18" customHeight="1" x14ac:dyDescent="0.25">
      <c r="B13" s="87"/>
      <c r="C13" s="169">
        <f>IFERROR(Calc!K13,"")</f>
        <v>6</v>
      </c>
      <c r="D13" s="172">
        <f>IFERROR(IF(LEN(C13)&gt;0,Calc!L13,""),"")</f>
        <v>46</v>
      </c>
      <c r="E13" s="170">
        <f ca="1">IFERROR(IF(LEN(C13)&gt;0,Calc!M13,""),"")</f>
        <v>3.2651331228492411E-2</v>
      </c>
      <c r="F13" s="171">
        <f ca="1">IFERROR(IF(LEN(C13)&gt;0,Calc!N13,""),"")</f>
        <v>80.771913996644457</v>
      </c>
      <c r="G13" s="171">
        <f ca="1">IFERROR(IF(LEN(C13)&gt;0,Calc!O13,""),"")</f>
        <v>16.154382799328893</v>
      </c>
      <c r="H13" s="171">
        <f ca="1">IFERROR(IF(LEN(C13)&gt;0,Calc!P13,""),"")</f>
        <v>620.8296114978491</v>
      </c>
      <c r="I13" s="171">
        <f ca="1">IFERROR(IF(LEN(C13)&gt;0,Calc!Q13,""),"")</f>
        <v>604.67522869852019</v>
      </c>
      <c r="J13" s="171">
        <f ca="1">IFERROR(IF(LEN(C13)&gt;0,Calc!R13,""),"")</f>
        <v>1933.7132318188458</v>
      </c>
      <c r="K13" s="171">
        <f ca="1">IFERROR(IF(LEN(C13)&gt;0,Calc!S13,""),"")</f>
        <v>930.57833341718219</v>
      </c>
      <c r="L13" s="88"/>
      <c r="M13" s="12"/>
    </row>
    <row r="14" spans="2:13" s="14" customFormat="1" ht="18" customHeight="1" x14ac:dyDescent="0.25">
      <c r="B14" s="87"/>
      <c r="C14" s="169">
        <f>IFERROR(Calc!K14,"")</f>
        <v>7</v>
      </c>
      <c r="D14" s="172">
        <f>IFERROR(IF(LEN(C14)&gt;0,Calc!L14,""),"")</f>
        <v>47</v>
      </c>
      <c r="E14" s="170">
        <f ca="1">IFERROR(IF(LEN(C14)&gt;0,Calc!M14,""),"")</f>
        <v>4.5380000668726328E-2</v>
      </c>
      <c r="F14" s="171">
        <f ca="1">IFERROR(IF(LEN(C14)&gt;0,Calc!N14,""),"")</f>
        <v>87.751907753064174</v>
      </c>
      <c r="G14" s="171">
        <f ca="1">IFERROR(IF(LEN(C14)&gt;0,Calc!O14,""),"")</f>
        <v>17.550381550612837</v>
      </c>
      <c r="H14" s="171">
        <f ca="1">IFERROR(IF(LEN(C14)&gt;0,Calc!P14,""),"")</f>
        <v>654.14793578765955</v>
      </c>
      <c r="I14" s="171">
        <f ca="1">IFERROR(IF(LEN(C14)&gt;0,Calc!Q14,""),"")</f>
        <v>636.59755423704667</v>
      </c>
      <c r="J14" s="171">
        <f ca="1">IFERROR(IF(LEN(C14)&gt;0,Calc!R14,""),"")</f>
        <v>1367.3172037842505</v>
      </c>
      <c r="K14" s="171">
        <f ca="1">IFERROR(IF(LEN(C14)&gt;0,Calc!S14,""),"")</f>
        <v>1018.3302411702464</v>
      </c>
      <c r="L14" s="88"/>
      <c r="M14" s="12"/>
    </row>
    <row r="15" spans="2:13" s="14" customFormat="1" ht="18" customHeight="1" x14ac:dyDescent="0.25">
      <c r="B15" s="87"/>
      <c r="C15" s="169">
        <f>IFERROR(Calc!K15,"")</f>
        <v>8</v>
      </c>
      <c r="D15" s="172">
        <f>IFERROR(IF(LEN(C15)&gt;0,Calc!L15,""),"")</f>
        <v>48</v>
      </c>
      <c r="E15" s="170">
        <f ca="1">IFERROR(IF(LEN(C15)&gt;0,Calc!M15,""),"")</f>
        <v>4.6926638260139528E-2</v>
      </c>
      <c r="F15" s="171">
        <f ca="1">IFERROR(IF(LEN(C15)&gt;0,Calc!N15,""),"")</f>
        <v>64.163599808849</v>
      </c>
      <c r="G15" s="171">
        <f ca="1">IFERROR(IF(LEN(C15)&gt;0,Calc!O15,""),"")</f>
        <v>12.832719961769801</v>
      </c>
      <c r="H15" s="171">
        <f ca="1">IFERROR(IF(LEN(C15)&gt;0,Calc!P15,""),"")</f>
        <v>689.23031619078472</v>
      </c>
      <c r="I15" s="171">
        <f ca="1">IFERROR(IF(LEN(C15)&gt;0,Calc!Q15,""),"")</f>
        <v>676.39759622901488</v>
      </c>
      <c r="J15" s="171">
        <f ca="1">IFERROR(IF(LEN(C15)&gt;0,Calc!R15,""),"")</f>
        <v>742.25048740231489</v>
      </c>
      <c r="K15" s="171">
        <f ca="1">IFERROR(IF(LEN(C15)&gt;0,Calc!S15,""),"")</f>
        <v>1082.4938409790955</v>
      </c>
      <c r="L15" s="88"/>
      <c r="M15" s="12"/>
    </row>
    <row r="16" spans="2:13" s="14" customFormat="1" ht="18" customHeight="1" x14ac:dyDescent="0.25">
      <c r="B16" s="87"/>
      <c r="C16" s="169">
        <f>IFERROR(Calc!K16,"")</f>
        <v>9</v>
      </c>
      <c r="D16" s="172">
        <f>IFERROR(IF(LEN(C16)&gt;0,Calc!L16,""),"")</f>
        <v>49</v>
      </c>
      <c r="E16" s="170">
        <f ca="1">IFERROR(IF(LEN(C16)&gt;0,Calc!M16,""),"")</f>
        <v>5.0099477043381552E-2</v>
      </c>
      <c r="F16" s="171">
        <f ca="1">IFERROR(IF(LEN(C16)&gt;0,Calc!N16,""),"")</f>
        <v>37.186361254051043</v>
      </c>
      <c r="G16" s="171">
        <f ca="1">IFERROR(IF(LEN(C16)&gt;0,Calc!O16,""),"")</f>
        <v>7.4372722508102092</v>
      </c>
      <c r="H16" s="171">
        <f ca="1">IFERROR(IF(LEN(C16)&gt;0,Calc!P16,""),"")</f>
        <v>742.250487402315</v>
      </c>
      <c r="I16" s="171">
        <f ca="1">IFERROR(IF(LEN(C16)&gt;0,Calc!Q16,""),"")</f>
        <v>734.81321515150478</v>
      </c>
      <c r="J16" s="171">
        <f ca="1">IFERROR(IF(LEN(C16)&gt;0,Calc!R16,""),"")</f>
        <v>37.186361254050894</v>
      </c>
      <c r="K16" s="171">
        <f ca="1">IFERROR(IF(LEN(C16)&gt;0,Calc!S16,""),"")</f>
        <v>1119.6802022331465</v>
      </c>
      <c r="L16" s="88"/>
      <c r="M16" s="12"/>
    </row>
    <row r="17" spans="2:16" s="14" customFormat="1" ht="18" customHeight="1" x14ac:dyDescent="0.25">
      <c r="B17" s="87"/>
      <c r="C17" s="165"/>
      <c r="D17" s="166"/>
      <c r="E17" s="167"/>
      <c r="F17" s="168"/>
      <c r="G17" s="168"/>
      <c r="H17" s="168"/>
      <c r="I17" s="168"/>
      <c r="J17" s="168"/>
      <c r="K17" s="168"/>
      <c r="L17" s="88"/>
      <c r="M17" s="12"/>
    </row>
    <row r="18" spans="2:16" s="14" customFormat="1" ht="18" customHeight="1" x14ac:dyDescent="0.25">
      <c r="B18" s="87"/>
      <c r="C18" s="158"/>
      <c r="D18" s="159"/>
      <c r="E18" s="160"/>
      <c r="F18" s="161"/>
      <c r="G18" s="161"/>
      <c r="H18" s="161"/>
      <c r="I18" s="161"/>
      <c r="J18" s="161"/>
      <c r="K18" s="161"/>
      <c r="L18" s="88"/>
      <c r="M18" s="12"/>
      <c r="P18" s="12"/>
    </row>
    <row r="19" spans="2:16" s="14" customFormat="1" ht="18" customHeight="1" x14ac:dyDescent="0.25">
      <c r="B19" s="87"/>
      <c r="C19" s="158"/>
      <c r="D19" s="159"/>
      <c r="E19" s="160"/>
      <c r="F19" s="161"/>
      <c r="G19" s="161"/>
      <c r="H19" s="161"/>
      <c r="I19" s="161"/>
      <c r="J19" s="161"/>
      <c r="K19" s="161"/>
      <c r="L19" s="88"/>
      <c r="M19" s="12"/>
    </row>
    <row r="20" spans="2:16" s="14" customFormat="1" ht="18" customHeight="1" x14ac:dyDescent="0.25">
      <c r="B20" s="87"/>
      <c r="C20" s="158"/>
      <c r="D20" s="159"/>
      <c r="E20" s="160"/>
      <c r="F20" s="161"/>
      <c r="G20" s="161"/>
      <c r="H20" s="161"/>
      <c r="I20" s="161"/>
      <c r="J20" s="161"/>
      <c r="K20" s="161"/>
      <c r="L20" s="88"/>
    </row>
    <row r="21" spans="2:16" s="14" customFormat="1" ht="18" customHeight="1" x14ac:dyDescent="0.25">
      <c r="B21" s="87"/>
      <c r="C21" s="158"/>
      <c r="D21" s="159"/>
      <c r="E21" s="160"/>
      <c r="F21" s="161"/>
      <c r="G21" s="161"/>
      <c r="H21" s="161"/>
      <c r="I21" s="161"/>
      <c r="J21" s="161"/>
      <c r="K21" s="161"/>
      <c r="L21" s="88"/>
      <c r="M21" s="12"/>
    </row>
    <row r="22" spans="2:16" s="14" customFormat="1" ht="18" customHeight="1" x14ac:dyDescent="0.25">
      <c r="B22" s="87"/>
      <c r="C22" s="158"/>
      <c r="D22" s="159"/>
      <c r="E22" s="160"/>
      <c r="F22" s="161"/>
      <c r="G22" s="161"/>
      <c r="H22" s="161"/>
      <c r="I22" s="161"/>
      <c r="J22" s="161"/>
      <c r="K22" s="161"/>
      <c r="L22" s="88"/>
      <c r="M22" s="12"/>
    </row>
    <row r="23" spans="2:16" s="14" customFormat="1" ht="18" customHeight="1" x14ac:dyDescent="0.25">
      <c r="B23" s="87"/>
      <c r="C23" s="158"/>
      <c r="D23" s="159"/>
      <c r="E23" s="160"/>
      <c r="F23" s="161"/>
      <c r="G23" s="161"/>
      <c r="H23" s="161"/>
      <c r="I23" s="161"/>
      <c r="J23" s="161"/>
      <c r="K23" s="161"/>
      <c r="L23" s="88"/>
      <c r="M23" s="12"/>
    </row>
    <row r="24" spans="2:16" s="14" customFormat="1" ht="18" customHeight="1" x14ac:dyDescent="0.25">
      <c r="B24" s="87"/>
      <c r="C24" s="158"/>
      <c r="D24" s="159"/>
      <c r="E24" s="160"/>
      <c r="F24" s="161"/>
      <c r="G24" s="161"/>
      <c r="H24" s="161"/>
      <c r="I24" s="161"/>
      <c r="J24" s="161"/>
      <c r="K24" s="161"/>
      <c r="L24" s="88"/>
      <c r="M24" s="12"/>
    </row>
    <row r="25" spans="2:16" s="14" customFormat="1" ht="18" customHeight="1" x14ac:dyDescent="0.25">
      <c r="B25" s="87"/>
      <c r="C25" s="158"/>
      <c r="D25" s="159"/>
      <c r="E25" s="160"/>
      <c r="F25" s="161"/>
      <c r="G25" s="161"/>
      <c r="H25" s="161"/>
      <c r="I25" s="161"/>
      <c r="J25" s="161"/>
      <c r="K25" s="161"/>
      <c r="L25" s="88"/>
      <c r="M25" s="12"/>
    </row>
    <row r="26" spans="2:16" s="14" customFormat="1" ht="18" customHeight="1" x14ac:dyDescent="0.25">
      <c r="B26" s="87"/>
      <c r="C26" s="158"/>
      <c r="D26" s="159"/>
      <c r="E26" s="160"/>
      <c r="F26" s="161"/>
      <c r="G26" s="161"/>
      <c r="H26" s="161"/>
      <c r="I26" s="161"/>
      <c r="J26" s="161"/>
      <c r="K26" s="161"/>
      <c r="L26" s="88"/>
      <c r="M26" s="12"/>
    </row>
    <row r="27" spans="2:16" s="14" customFormat="1" ht="18" customHeight="1" x14ac:dyDescent="0.25">
      <c r="B27" s="87"/>
      <c r="C27" s="158"/>
      <c r="D27" s="159"/>
      <c r="E27" s="160"/>
      <c r="F27" s="161"/>
      <c r="G27" s="161"/>
      <c r="H27" s="161"/>
      <c r="I27" s="161"/>
      <c r="J27" s="161"/>
      <c r="K27" s="161"/>
      <c r="L27" s="88"/>
      <c r="M27" s="12"/>
    </row>
    <row r="28" spans="2:16" s="14" customFormat="1" ht="18" customHeight="1" x14ac:dyDescent="0.25">
      <c r="B28" s="87"/>
      <c r="C28" s="158"/>
      <c r="D28" s="159"/>
      <c r="E28" s="160"/>
      <c r="F28" s="161"/>
      <c r="G28" s="161"/>
      <c r="H28" s="161"/>
      <c r="I28" s="161"/>
      <c r="J28" s="161"/>
      <c r="K28" s="161"/>
      <c r="L28" s="88"/>
      <c r="M28" s="12"/>
    </row>
    <row r="29" spans="2:16" s="14" customFormat="1" ht="18" customHeight="1" x14ac:dyDescent="0.25">
      <c r="B29" s="87"/>
      <c r="C29" s="158"/>
      <c r="D29" s="159"/>
      <c r="E29" s="160"/>
      <c r="F29" s="161"/>
      <c r="G29" s="161"/>
      <c r="H29" s="161"/>
      <c r="I29" s="161"/>
      <c r="J29" s="161"/>
      <c r="K29" s="161"/>
      <c r="L29" s="88"/>
      <c r="M29" s="12"/>
    </row>
    <row r="30" spans="2:16" s="14" customFormat="1" ht="18" customHeight="1" x14ac:dyDescent="0.25">
      <c r="B30" s="87"/>
      <c r="C30" s="158"/>
      <c r="D30" s="159"/>
      <c r="E30" s="160"/>
      <c r="F30" s="161"/>
      <c r="G30" s="161"/>
      <c r="H30" s="161"/>
      <c r="I30" s="161"/>
      <c r="J30" s="161"/>
      <c r="K30" s="161"/>
      <c r="L30" s="88"/>
      <c r="M30" s="12"/>
    </row>
    <row r="31" spans="2:16" s="14" customFormat="1" ht="18" customHeight="1" x14ac:dyDescent="0.25">
      <c r="B31" s="87"/>
      <c r="C31" s="158"/>
      <c r="D31" s="159"/>
      <c r="E31" s="160"/>
      <c r="F31" s="161"/>
      <c r="G31" s="161"/>
      <c r="H31" s="161"/>
      <c r="I31" s="161"/>
      <c r="J31" s="161"/>
      <c r="K31" s="161"/>
      <c r="L31" s="88"/>
      <c r="M31" s="12"/>
    </row>
    <row r="32" spans="2:16" s="14" customFormat="1" ht="18" customHeight="1" x14ac:dyDescent="0.25">
      <c r="B32" s="87"/>
      <c r="C32" s="158"/>
      <c r="D32" s="159"/>
      <c r="E32" s="160"/>
      <c r="F32" s="161"/>
      <c r="G32" s="161"/>
      <c r="H32" s="161"/>
      <c r="I32" s="161"/>
      <c r="J32" s="161"/>
      <c r="K32" s="161"/>
      <c r="L32" s="88"/>
      <c r="M32" s="12"/>
    </row>
    <row r="33" spans="2:12" s="14" customFormat="1" ht="18" customHeight="1" x14ac:dyDescent="0.25">
      <c r="B33" s="87"/>
      <c r="C33" s="158"/>
      <c r="D33" s="159"/>
      <c r="E33" s="160"/>
      <c r="F33" s="161"/>
      <c r="G33" s="161"/>
      <c r="H33" s="161"/>
      <c r="I33" s="161"/>
      <c r="J33" s="161"/>
      <c r="K33" s="161"/>
      <c r="L33" s="88"/>
    </row>
    <row r="34" spans="2:12" s="14" customFormat="1" ht="18" customHeight="1" x14ac:dyDescent="0.25">
      <c r="B34" s="87"/>
      <c r="C34" s="158"/>
      <c r="D34" s="159"/>
      <c r="E34" s="160"/>
      <c r="F34" s="161"/>
      <c r="G34" s="161"/>
      <c r="H34" s="161"/>
      <c r="I34" s="161"/>
      <c r="J34" s="161"/>
      <c r="K34" s="161"/>
      <c r="L34" s="88"/>
    </row>
    <row r="35" spans="2:12" s="14" customFormat="1" ht="18" customHeight="1" x14ac:dyDescent="0.25">
      <c r="B35" s="87"/>
      <c r="C35" s="158"/>
      <c r="D35" s="159"/>
      <c r="E35" s="160"/>
      <c r="F35" s="161"/>
      <c r="G35" s="161"/>
      <c r="H35" s="161"/>
      <c r="I35" s="161"/>
      <c r="J35" s="161"/>
      <c r="K35" s="161"/>
      <c r="L35" s="88"/>
    </row>
    <row r="36" spans="2:12" s="14" customFormat="1" ht="18" customHeight="1" x14ac:dyDescent="0.25">
      <c r="B36" s="87"/>
      <c r="C36" s="158"/>
      <c r="D36" s="159"/>
      <c r="E36" s="160"/>
      <c r="F36" s="161"/>
      <c r="G36" s="161"/>
      <c r="H36" s="161"/>
      <c r="I36" s="161"/>
      <c r="J36" s="161"/>
      <c r="K36" s="161"/>
      <c r="L36" s="88"/>
    </row>
    <row r="37" spans="2:12" s="14" customFormat="1" ht="18" customHeight="1" x14ac:dyDescent="0.25">
      <c r="B37" s="87"/>
      <c r="C37" s="158"/>
      <c r="D37" s="159"/>
      <c r="E37" s="160"/>
      <c r="F37" s="161"/>
      <c r="G37" s="161"/>
      <c r="H37" s="161"/>
      <c r="I37" s="161"/>
      <c r="J37" s="161"/>
      <c r="K37" s="161"/>
      <c r="L37" s="88"/>
    </row>
    <row r="38" spans="2:12" s="14" customFormat="1" ht="18" customHeight="1" x14ac:dyDescent="0.25">
      <c r="B38" s="87"/>
      <c r="C38" s="158"/>
      <c r="D38" s="159"/>
      <c r="E38" s="160"/>
      <c r="F38" s="161"/>
      <c r="G38" s="161"/>
      <c r="H38" s="161"/>
      <c r="I38" s="161"/>
      <c r="J38" s="161"/>
      <c r="K38" s="161"/>
      <c r="L38" s="88"/>
    </row>
    <row r="39" spans="2:12" s="14" customFormat="1" ht="18" customHeight="1" x14ac:dyDescent="0.25">
      <c r="B39" s="87"/>
      <c r="C39" s="158"/>
      <c r="D39" s="159"/>
      <c r="E39" s="160"/>
      <c r="F39" s="161"/>
      <c r="G39" s="161"/>
      <c r="H39" s="161"/>
      <c r="I39" s="161"/>
      <c r="J39" s="161"/>
      <c r="K39" s="161"/>
      <c r="L39" s="88"/>
    </row>
    <row r="40" spans="2:12" s="14" customFormat="1" ht="18" customHeight="1" x14ac:dyDescent="0.25">
      <c r="B40" s="87"/>
      <c r="C40" s="158"/>
      <c r="D40" s="159"/>
      <c r="E40" s="160"/>
      <c r="F40" s="161"/>
      <c r="G40" s="161"/>
      <c r="H40" s="161"/>
      <c r="I40" s="161"/>
      <c r="J40" s="161"/>
      <c r="K40" s="161"/>
      <c r="L40" s="88"/>
    </row>
    <row r="41" spans="2:12" s="14" customFormat="1" ht="18" customHeight="1" x14ac:dyDescent="0.25">
      <c r="B41" s="87"/>
      <c r="C41" s="158"/>
      <c r="D41" s="159"/>
      <c r="E41" s="160"/>
      <c r="F41" s="161"/>
      <c r="G41" s="161"/>
      <c r="H41" s="161"/>
      <c r="I41" s="161"/>
      <c r="J41" s="161"/>
      <c r="K41" s="161"/>
      <c r="L41" s="88"/>
    </row>
    <row r="42" spans="2:12" s="14" customFormat="1" ht="18" customHeight="1" x14ac:dyDescent="0.25">
      <c r="B42" s="87"/>
      <c r="C42" s="158"/>
      <c r="D42" s="159"/>
      <c r="E42" s="160"/>
      <c r="F42" s="161"/>
      <c r="G42" s="161"/>
      <c r="H42" s="161"/>
      <c r="I42" s="161"/>
      <c r="J42" s="161"/>
      <c r="K42" s="161"/>
      <c r="L42" s="88"/>
    </row>
    <row r="43" spans="2:12" s="14" customFormat="1" ht="18" customHeight="1" x14ac:dyDescent="0.25">
      <c r="B43" s="87"/>
      <c r="C43" s="158"/>
      <c r="D43" s="159"/>
      <c r="E43" s="160"/>
      <c r="F43" s="161"/>
      <c r="G43" s="161"/>
      <c r="H43" s="161"/>
      <c r="I43" s="161"/>
      <c r="J43" s="161"/>
      <c r="K43" s="161"/>
      <c r="L43" s="88"/>
    </row>
    <row r="44" spans="2:12" s="14" customFormat="1" ht="18" customHeight="1" x14ac:dyDescent="0.25">
      <c r="B44" s="87"/>
      <c r="C44" s="158"/>
      <c r="D44" s="159"/>
      <c r="E44" s="160"/>
      <c r="F44" s="161"/>
      <c r="G44" s="161"/>
      <c r="H44" s="161"/>
      <c r="I44" s="161"/>
      <c r="J44" s="161"/>
      <c r="K44" s="161"/>
      <c r="L44" s="88"/>
    </row>
    <row r="45" spans="2:12" s="14" customFormat="1" ht="18" customHeight="1" x14ac:dyDescent="0.25">
      <c r="B45" s="87"/>
      <c r="C45" s="158"/>
      <c r="D45" s="159"/>
      <c r="E45" s="160"/>
      <c r="F45" s="161"/>
      <c r="G45" s="161"/>
      <c r="H45" s="161"/>
      <c r="I45" s="161"/>
      <c r="J45" s="161"/>
      <c r="K45" s="161"/>
      <c r="L45" s="88"/>
    </row>
    <row r="46" spans="2:12" s="14" customFormat="1" ht="18" customHeight="1" x14ac:dyDescent="0.25">
      <c r="B46" s="87"/>
      <c r="C46" s="158"/>
      <c r="D46" s="159"/>
      <c r="E46" s="160"/>
      <c r="F46" s="161"/>
      <c r="G46" s="161"/>
      <c r="H46" s="161"/>
      <c r="I46" s="161"/>
      <c r="J46" s="161"/>
      <c r="K46" s="161"/>
      <c r="L46" s="88"/>
    </row>
    <row r="47" spans="2:12" s="14" customFormat="1" ht="18" customHeight="1" x14ac:dyDescent="0.25">
      <c r="B47" s="87"/>
      <c r="C47" s="158"/>
      <c r="D47" s="159"/>
      <c r="E47" s="160"/>
      <c r="F47" s="161"/>
      <c r="G47" s="161"/>
      <c r="H47" s="161"/>
      <c r="I47" s="161"/>
      <c r="J47" s="161"/>
      <c r="K47" s="161"/>
      <c r="L47" s="88"/>
    </row>
    <row r="48" spans="2:12" s="14" customFormat="1" ht="18" customHeight="1" x14ac:dyDescent="0.25">
      <c r="B48" s="87"/>
      <c r="C48" s="158"/>
      <c r="D48" s="159"/>
      <c r="E48" s="160"/>
      <c r="F48" s="161"/>
      <c r="G48" s="161"/>
      <c r="H48" s="161"/>
      <c r="I48" s="161"/>
      <c r="J48" s="161"/>
      <c r="K48" s="161"/>
      <c r="L48" s="88"/>
    </row>
    <row r="49" spans="2:12" s="14" customFormat="1" ht="18" customHeight="1" x14ac:dyDescent="0.25">
      <c r="B49" s="87"/>
      <c r="C49" s="158"/>
      <c r="D49" s="159"/>
      <c r="E49" s="160"/>
      <c r="F49" s="161"/>
      <c r="G49" s="161"/>
      <c r="H49" s="161"/>
      <c r="I49" s="161"/>
      <c r="J49" s="161"/>
      <c r="K49" s="161"/>
      <c r="L49" s="88"/>
    </row>
    <row r="50" spans="2:12" s="14" customFormat="1" ht="18" customHeight="1" x14ac:dyDescent="0.25">
      <c r="B50" s="87"/>
      <c r="C50" s="158"/>
      <c r="D50" s="159"/>
      <c r="E50" s="160"/>
      <c r="F50" s="161"/>
      <c r="G50" s="161"/>
      <c r="H50" s="161"/>
      <c r="I50" s="161"/>
      <c r="J50" s="161"/>
      <c r="K50" s="161"/>
      <c r="L50" s="88"/>
    </row>
    <row r="51" spans="2:12" s="14" customFormat="1" ht="18" customHeight="1" x14ac:dyDescent="0.25">
      <c r="B51" s="87"/>
      <c r="C51" s="158"/>
      <c r="D51" s="159"/>
      <c r="E51" s="160"/>
      <c r="F51" s="161"/>
      <c r="G51" s="161"/>
      <c r="H51" s="161"/>
      <c r="I51" s="161"/>
      <c r="J51" s="161"/>
      <c r="K51" s="161"/>
      <c r="L51" s="88"/>
    </row>
    <row r="52" spans="2:12" s="14" customFormat="1" ht="18" customHeight="1" x14ac:dyDescent="0.25">
      <c r="B52" s="87"/>
      <c r="C52" s="158"/>
      <c r="D52" s="159"/>
      <c r="E52" s="160"/>
      <c r="F52" s="161"/>
      <c r="G52" s="161"/>
      <c r="H52" s="161"/>
      <c r="I52" s="161"/>
      <c r="J52" s="161"/>
      <c r="K52" s="161"/>
      <c r="L52" s="88"/>
    </row>
    <row r="53" spans="2:12" s="14" customFormat="1" ht="18" customHeight="1" x14ac:dyDescent="0.25">
      <c r="B53" s="87"/>
      <c r="C53" s="158"/>
      <c r="D53" s="159"/>
      <c r="E53" s="160"/>
      <c r="F53" s="161"/>
      <c r="G53" s="161"/>
      <c r="H53" s="161"/>
      <c r="I53" s="161"/>
      <c r="J53" s="161"/>
      <c r="K53" s="161"/>
      <c r="L53" s="88"/>
    </row>
    <row r="54" spans="2:12" s="14" customFormat="1" ht="18" customHeight="1" x14ac:dyDescent="0.25">
      <c r="B54" s="87"/>
      <c r="C54" s="158"/>
      <c r="D54" s="159"/>
      <c r="E54" s="160"/>
      <c r="F54" s="161"/>
      <c r="G54" s="161"/>
      <c r="H54" s="161"/>
      <c r="I54" s="161"/>
      <c r="J54" s="161"/>
      <c r="K54" s="161"/>
      <c r="L54" s="88"/>
    </row>
    <row r="55" spans="2:12" s="14" customFormat="1" ht="18" customHeight="1" x14ac:dyDescent="0.25">
      <c r="B55" s="87"/>
      <c r="C55" s="158"/>
      <c r="D55" s="159"/>
      <c r="E55" s="160"/>
      <c r="F55" s="161"/>
      <c r="G55" s="161"/>
      <c r="H55" s="161"/>
      <c r="I55" s="161"/>
      <c r="J55" s="161"/>
      <c r="K55" s="161"/>
      <c r="L55" s="88"/>
    </row>
    <row r="56" spans="2:12" s="14" customFormat="1" ht="18" customHeight="1" x14ac:dyDescent="0.25">
      <c r="B56" s="87"/>
      <c r="C56" s="158"/>
      <c r="D56" s="159"/>
      <c r="E56" s="160"/>
      <c r="F56" s="161"/>
      <c r="G56" s="161"/>
      <c r="H56" s="161"/>
      <c r="I56" s="161"/>
      <c r="J56" s="161"/>
      <c r="K56" s="161"/>
      <c r="L56" s="88"/>
    </row>
    <row r="57" spans="2:12" s="14" customFormat="1" ht="18" customHeight="1" x14ac:dyDescent="0.25">
      <c r="B57" s="87"/>
      <c r="C57" s="158"/>
      <c r="D57" s="159"/>
      <c r="E57" s="160"/>
      <c r="F57" s="161"/>
      <c r="G57" s="161"/>
      <c r="H57" s="161"/>
      <c r="I57" s="161"/>
      <c r="J57" s="161"/>
      <c r="K57" s="161"/>
      <c r="L57" s="88"/>
    </row>
    <row r="58" spans="2:12" s="14" customFormat="1" ht="18" customHeight="1" x14ac:dyDescent="0.25">
      <c r="B58" s="87"/>
      <c r="C58" s="158"/>
      <c r="D58" s="159"/>
      <c r="E58" s="160"/>
      <c r="F58" s="161"/>
      <c r="G58" s="161"/>
      <c r="H58" s="161"/>
      <c r="I58" s="161"/>
      <c r="J58" s="161"/>
      <c r="K58" s="161"/>
      <c r="L58" s="88"/>
    </row>
    <row r="59" spans="2:12" s="14" customFormat="1" ht="18" customHeight="1" x14ac:dyDescent="0.25">
      <c r="B59" s="87"/>
      <c r="C59" s="158"/>
      <c r="D59" s="159"/>
      <c r="E59" s="160"/>
      <c r="F59" s="161"/>
      <c r="G59" s="161"/>
      <c r="H59" s="161"/>
      <c r="I59" s="161"/>
      <c r="J59" s="161"/>
      <c r="K59" s="161"/>
      <c r="L59" s="88"/>
    </row>
    <row r="60" spans="2:12" s="14" customFormat="1" ht="18" customHeight="1" x14ac:dyDescent="0.25">
      <c r="B60" s="87"/>
      <c r="C60" s="158"/>
      <c r="D60" s="159"/>
      <c r="E60" s="160"/>
      <c r="F60" s="161"/>
      <c r="G60" s="161"/>
      <c r="H60" s="161"/>
      <c r="I60" s="161"/>
      <c r="J60" s="161"/>
      <c r="K60" s="161"/>
      <c r="L60" s="88"/>
    </row>
    <row r="61" spans="2:12" s="14" customFormat="1" ht="18" customHeight="1" x14ac:dyDescent="0.25">
      <c r="B61" s="87"/>
      <c r="C61" s="158"/>
      <c r="D61" s="159"/>
      <c r="E61" s="160"/>
      <c r="F61" s="161"/>
      <c r="G61" s="161"/>
      <c r="H61" s="161"/>
      <c r="I61" s="161"/>
      <c r="J61" s="161"/>
      <c r="K61" s="161"/>
      <c r="L61" s="88"/>
    </row>
    <row r="62" spans="2:12" s="14" customFormat="1" ht="18" customHeight="1" x14ac:dyDescent="0.25">
      <c r="B62" s="87"/>
      <c r="C62" s="158"/>
      <c r="D62" s="159"/>
      <c r="E62" s="160"/>
      <c r="F62" s="161"/>
      <c r="G62" s="161"/>
      <c r="H62" s="161"/>
      <c r="I62" s="161"/>
      <c r="J62" s="161"/>
      <c r="K62" s="161"/>
      <c r="L62" s="88"/>
    </row>
    <row r="63" spans="2:12" ht="18" customHeight="1" x14ac:dyDescent="0.25">
      <c r="B63" s="87"/>
      <c r="C63" s="158"/>
      <c r="D63" s="159"/>
      <c r="E63" s="160"/>
      <c r="F63" s="161"/>
      <c r="G63" s="161"/>
      <c r="H63" s="161"/>
      <c r="I63" s="161"/>
      <c r="J63" s="161"/>
      <c r="K63" s="161"/>
      <c r="L63" s="88"/>
    </row>
    <row r="64" spans="2:12" ht="18" customHeight="1" x14ac:dyDescent="0.25">
      <c r="B64" s="87"/>
      <c r="C64" s="158"/>
      <c r="D64" s="159"/>
      <c r="E64" s="160"/>
      <c r="F64" s="161"/>
      <c r="G64" s="161"/>
      <c r="H64" s="161"/>
      <c r="I64" s="161"/>
      <c r="J64" s="161"/>
      <c r="K64" s="161"/>
      <c r="L64" s="88"/>
    </row>
    <row r="65" spans="2:12" ht="18" customHeight="1" x14ac:dyDescent="0.25">
      <c r="B65" s="87"/>
      <c r="C65" s="158"/>
      <c r="D65" s="159"/>
      <c r="E65" s="160"/>
      <c r="F65" s="161"/>
      <c r="G65" s="161"/>
      <c r="H65" s="161"/>
      <c r="I65" s="161"/>
      <c r="J65" s="161"/>
      <c r="K65" s="161"/>
      <c r="L65" s="88"/>
    </row>
    <row r="66" spans="2:12" ht="18" customHeight="1" x14ac:dyDescent="0.25">
      <c r="B66" s="87"/>
      <c r="C66" s="158"/>
      <c r="D66" s="159"/>
      <c r="E66" s="160"/>
      <c r="F66" s="161"/>
      <c r="G66" s="161"/>
      <c r="H66" s="161"/>
      <c r="I66" s="161"/>
      <c r="J66" s="161"/>
      <c r="K66" s="161"/>
      <c r="L66" s="88"/>
    </row>
    <row r="67" spans="2:12" ht="18" customHeight="1" x14ac:dyDescent="0.25">
      <c r="B67" s="87"/>
      <c r="C67" s="158"/>
      <c r="D67" s="159"/>
      <c r="E67" s="160"/>
      <c r="F67" s="161"/>
      <c r="G67" s="161"/>
      <c r="H67" s="161"/>
      <c r="I67" s="161"/>
      <c r="J67" s="161"/>
      <c r="K67" s="161"/>
      <c r="L67" s="88"/>
    </row>
    <row r="68" spans="2:12" ht="18" customHeight="1" x14ac:dyDescent="0.25">
      <c r="B68" s="87"/>
      <c r="C68" s="158"/>
      <c r="D68" s="159"/>
      <c r="E68" s="160"/>
      <c r="F68" s="161"/>
      <c r="G68" s="161"/>
      <c r="H68" s="161"/>
      <c r="I68" s="161"/>
      <c r="J68" s="161"/>
      <c r="K68" s="161"/>
      <c r="L68" s="88"/>
    </row>
    <row r="69" spans="2:12" ht="18" customHeight="1" x14ac:dyDescent="0.25">
      <c r="B69" s="87"/>
      <c r="C69" s="158"/>
      <c r="D69" s="159"/>
      <c r="E69" s="160"/>
      <c r="F69" s="161"/>
      <c r="G69" s="161"/>
      <c r="H69" s="161"/>
      <c r="I69" s="161"/>
      <c r="J69" s="161"/>
      <c r="K69" s="161"/>
      <c r="L69" s="88"/>
    </row>
    <row r="70" spans="2:12" ht="18" customHeight="1" x14ac:dyDescent="0.25">
      <c r="B70" s="87"/>
      <c r="C70" s="158"/>
      <c r="D70" s="159"/>
      <c r="E70" s="160"/>
      <c r="F70" s="161"/>
      <c r="G70" s="161"/>
      <c r="H70" s="161"/>
      <c r="I70" s="161"/>
      <c r="J70" s="161"/>
      <c r="K70" s="161"/>
      <c r="L70" s="88"/>
    </row>
    <row r="71" spans="2:12" ht="18" customHeight="1" x14ac:dyDescent="0.25">
      <c r="B71" s="87"/>
      <c r="C71" s="158"/>
      <c r="D71" s="159"/>
      <c r="E71" s="160"/>
      <c r="F71" s="161"/>
      <c r="G71" s="161"/>
      <c r="H71" s="161"/>
      <c r="I71" s="161"/>
      <c r="J71" s="161"/>
      <c r="K71" s="161"/>
      <c r="L71" s="88"/>
    </row>
    <row r="72" spans="2:12" ht="18" customHeight="1" x14ac:dyDescent="0.25">
      <c r="B72" s="87"/>
      <c r="C72" s="158"/>
      <c r="D72" s="159"/>
      <c r="E72" s="160"/>
      <c r="F72" s="161"/>
      <c r="G72" s="161"/>
      <c r="H72" s="161"/>
      <c r="I72" s="161"/>
      <c r="J72" s="161"/>
      <c r="K72" s="161"/>
      <c r="L72" s="88"/>
    </row>
    <row r="73" spans="2:12" ht="18" customHeight="1" x14ac:dyDescent="0.25">
      <c r="B73" s="87"/>
      <c r="C73" s="158"/>
      <c r="D73" s="159"/>
      <c r="E73" s="160"/>
      <c r="F73" s="161"/>
      <c r="G73" s="161"/>
      <c r="H73" s="161"/>
      <c r="I73" s="161"/>
      <c r="J73" s="161"/>
      <c r="K73" s="161"/>
      <c r="L73" s="88"/>
    </row>
    <row r="74" spans="2:12" ht="18" customHeight="1" x14ac:dyDescent="0.25">
      <c r="B74" s="87"/>
      <c r="C74" s="158"/>
      <c r="D74" s="159"/>
      <c r="E74" s="160"/>
      <c r="F74" s="161"/>
      <c r="G74" s="161"/>
      <c r="H74" s="161"/>
      <c r="I74" s="161"/>
      <c r="J74" s="161"/>
      <c r="K74" s="161"/>
      <c r="L74" s="88"/>
    </row>
    <row r="75" spans="2:12" ht="18" customHeight="1" x14ac:dyDescent="0.25">
      <c r="B75" s="87"/>
      <c r="C75" s="158"/>
      <c r="D75" s="159"/>
      <c r="E75" s="160"/>
      <c r="F75" s="161"/>
      <c r="G75" s="161"/>
      <c r="H75" s="161"/>
      <c r="I75" s="161"/>
      <c r="J75" s="161"/>
      <c r="K75" s="161"/>
      <c r="L75" s="88"/>
    </row>
    <row r="76" spans="2:12" ht="18" customHeight="1" x14ac:dyDescent="0.25">
      <c r="B76" s="87"/>
      <c r="C76" s="158"/>
      <c r="D76" s="159"/>
      <c r="E76" s="160"/>
      <c r="F76" s="161"/>
      <c r="G76" s="161"/>
      <c r="H76" s="161"/>
      <c r="I76" s="161"/>
      <c r="J76" s="161"/>
      <c r="K76" s="161"/>
      <c r="L76" s="88"/>
    </row>
    <row r="77" spans="2:12" ht="18" customHeight="1" x14ac:dyDescent="0.25">
      <c r="B77" s="87"/>
      <c r="C77" s="158"/>
      <c r="D77" s="159"/>
      <c r="E77" s="160"/>
      <c r="F77" s="161"/>
      <c r="G77" s="161"/>
      <c r="H77" s="161"/>
      <c r="I77" s="161"/>
      <c r="J77" s="161"/>
      <c r="K77" s="161"/>
      <c r="L77" s="88"/>
    </row>
    <row r="78" spans="2:12" ht="18" customHeight="1" x14ac:dyDescent="0.25">
      <c r="B78" s="87"/>
      <c r="C78" s="158"/>
      <c r="D78" s="159"/>
      <c r="E78" s="160"/>
      <c r="F78" s="161"/>
      <c r="G78" s="161"/>
      <c r="H78" s="161"/>
      <c r="I78" s="161"/>
      <c r="J78" s="161"/>
      <c r="K78" s="161"/>
      <c r="L78" s="88"/>
    </row>
    <row r="79" spans="2:12" ht="18" customHeight="1" x14ac:dyDescent="0.25">
      <c r="B79" s="87"/>
      <c r="C79" s="158"/>
      <c r="D79" s="159"/>
      <c r="E79" s="160"/>
      <c r="F79" s="161"/>
      <c r="G79" s="161"/>
      <c r="H79" s="161"/>
      <c r="I79" s="161"/>
      <c r="J79" s="161"/>
      <c r="K79" s="161"/>
      <c r="L79" s="88"/>
    </row>
    <row r="80" spans="2:12" ht="18" customHeight="1" x14ac:dyDescent="0.25">
      <c r="B80" s="87"/>
      <c r="C80" s="158"/>
      <c r="D80" s="159"/>
      <c r="E80" s="160"/>
      <c r="F80" s="161"/>
      <c r="G80" s="161"/>
      <c r="H80" s="161"/>
      <c r="I80" s="161"/>
      <c r="J80" s="161"/>
      <c r="K80" s="161"/>
      <c r="L80" s="88"/>
    </row>
    <row r="81" spans="2:12" ht="18" customHeight="1" x14ac:dyDescent="0.25">
      <c r="B81" s="87"/>
      <c r="C81" s="158"/>
      <c r="D81" s="159"/>
      <c r="E81" s="160"/>
      <c r="F81" s="161"/>
      <c r="G81" s="161"/>
      <c r="H81" s="161"/>
      <c r="I81" s="161"/>
      <c r="J81" s="161"/>
      <c r="K81" s="161"/>
      <c r="L81" s="88"/>
    </row>
    <row r="82" spans="2:12" ht="18" customHeight="1" x14ac:dyDescent="0.25">
      <c r="B82" s="87"/>
      <c r="C82" s="158"/>
      <c r="D82" s="159"/>
      <c r="E82" s="160"/>
      <c r="F82" s="161"/>
      <c r="G82" s="161"/>
      <c r="H82" s="161"/>
      <c r="I82" s="161"/>
      <c r="J82" s="161"/>
      <c r="K82" s="161"/>
      <c r="L82" s="88"/>
    </row>
    <row r="83" spans="2:12" ht="18" customHeight="1" x14ac:dyDescent="0.25">
      <c r="B83" s="87"/>
      <c r="C83" s="158"/>
      <c r="D83" s="159"/>
      <c r="E83" s="160"/>
      <c r="F83" s="161"/>
      <c r="G83" s="161"/>
      <c r="H83" s="161"/>
      <c r="I83" s="161"/>
      <c r="J83" s="161"/>
      <c r="K83" s="161"/>
      <c r="L83" s="88"/>
    </row>
    <row r="84" spans="2:12" ht="18" customHeight="1" x14ac:dyDescent="0.25">
      <c r="B84" s="87"/>
      <c r="C84" s="158"/>
      <c r="D84" s="159"/>
      <c r="E84" s="160"/>
      <c r="F84" s="161"/>
      <c r="G84" s="161"/>
      <c r="H84" s="161"/>
      <c r="I84" s="161"/>
      <c r="J84" s="161"/>
      <c r="K84" s="161"/>
      <c r="L84" s="88"/>
    </row>
    <row r="85" spans="2:12" ht="18" customHeight="1" x14ac:dyDescent="0.25">
      <c r="B85" s="87"/>
      <c r="C85" s="158"/>
      <c r="D85" s="159"/>
      <c r="E85" s="160"/>
      <c r="F85" s="161"/>
      <c r="G85" s="161"/>
      <c r="H85" s="161"/>
      <c r="I85" s="161"/>
      <c r="J85" s="161"/>
      <c r="K85" s="161"/>
      <c r="L85" s="88"/>
    </row>
    <row r="86" spans="2:12" ht="18" customHeight="1" x14ac:dyDescent="0.25">
      <c r="B86" s="87"/>
      <c r="C86" s="158"/>
      <c r="D86" s="159"/>
      <c r="E86" s="160"/>
      <c r="F86" s="161"/>
      <c r="G86" s="161"/>
      <c r="H86" s="161"/>
      <c r="I86" s="161"/>
      <c r="J86" s="161"/>
      <c r="K86" s="161"/>
      <c r="L86" s="88"/>
    </row>
    <row r="87" spans="2:12" ht="18" customHeight="1" x14ac:dyDescent="0.25">
      <c r="B87" s="87"/>
      <c r="C87" s="158"/>
      <c r="D87" s="159"/>
      <c r="E87" s="160"/>
      <c r="F87" s="161"/>
      <c r="G87" s="161"/>
      <c r="H87" s="161"/>
      <c r="I87" s="161"/>
      <c r="J87" s="161"/>
      <c r="K87" s="161"/>
      <c r="L87" s="88"/>
    </row>
    <row r="88" spans="2:12" ht="18" customHeight="1" x14ac:dyDescent="0.25">
      <c r="B88" s="87"/>
      <c r="C88" s="158"/>
      <c r="D88" s="159"/>
      <c r="E88" s="160"/>
      <c r="F88" s="161"/>
      <c r="G88" s="161"/>
      <c r="H88" s="161"/>
      <c r="I88" s="161"/>
      <c r="J88" s="161"/>
      <c r="K88" s="161"/>
      <c r="L88" s="88"/>
    </row>
    <row r="89" spans="2:12" ht="18" customHeight="1" x14ac:dyDescent="0.25">
      <c r="B89" s="87"/>
      <c r="C89" s="158"/>
      <c r="D89" s="159"/>
      <c r="E89" s="160"/>
      <c r="F89" s="161"/>
      <c r="G89" s="161"/>
      <c r="H89" s="161"/>
      <c r="I89" s="161"/>
      <c r="J89" s="161"/>
      <c r="K89" s="161"/>
      <c r="L89" s="88"/>
    </row>
    <row r="90" spans="2:12" ht="18" customHeight="1" x14ac:dyDescent="0.25">
      <c r="B90" s="87"/>
      <c r="C90" s="158"/>
      <c r="D90" s="159"/>
      <c r="E90" s="160"/>
      <c r="F90" s="161"/>
      <c r="G90" s="161"/>
      <c r="H90" s="161"/>
      <c r="I90" s="161"/>
      <c r="J90" s="161"/>
      <c r="K90" s="161"/>
      <c r="L90" s="88"/>
    </row>
    <row r="91" spans="2:12" ht="18" customHeight="1" x14ac:dyDescent="0.25">
      <c r="B91" s="87"/>
      <c r="C91" s="158"/>
      <c r="D91" s="159"/>
      <c r="E91" s="160"/>
      <c r="F91" s="161"/>
      <c r="G91" s="161"/>
      <c r="H91" s="161"/>
      <c r="I91" s="161"/>
      <c r="J91" s="161"/>
      <c r="K91" s="161"/>
      <c r="L91" s="88"/>
    </row>
    <row r="92" spans="2:12" ht="18" customHeight="1" x14ac:dyDescent="0.25">
      <c r="B92" s="87"/>
      <c r="C92" s="158"/>
      <c r="D92" s="159"/>
      <c r="E92" s="160"/>
      <c r="F92" s="161"/>
      <c r="G92" s="161"/>
      <c r="H92" s="161"/>
      <c r="I92" s="161"/>
      <c r="J92" s="161"/>
      <c r="K92" s="161"/>
      <c r="L92" s="88"/>
    </row>
    <row r="93" spans="2:12" ht="18" customHeight="1" x14ac:dyDescent="0.25">
      <c r="B93" s="87"/>
      <c r="C93" s="158"/>
      <c r="D93" s="159"/>
      <c r="E93" s="160"/>
      <c r="F93" s="161"/>
      <c r="G93" s="161"/>
      <c r="H93" s="161"/>
      <c r="I93" s="161"/>
      <c r="J93" s="161"/>
      <c r="K93" s="161"/>
      <c r="L93" s="88"/>
    </row>
    <row r="94" spans="2:12" ht="18" customHeight="1" x14ac:dyDescent="0.25">
      <c r="B94" s="87"/>
      <c r="C94" s="158"/>
      <c r="D94" s="159"/>
      <c r="E94" s="160"/>
      <c r="F94" s="161"/>
      <c r="G94" s="161"/>
      <c r="H94" s="161"/>
      <c r="I94" s="161"/>
      <c r="J94" s="161"/>
      <c r="K94" s="161"/>
      <c r="L94" s="88"/>
    </row>
    <row r="95" spans="2:12" ht="18" customHeight="1" x14ac:dyDescent="0.25">
      <c r="B95" s="87"/>
      <c r="C95" s="158"/>
      <c r="D95" s="159"/>
      <c r="E95" s="160"/>
      <c r="F95" s="161"/>
      <c r="G95" s="161"/>
      <c r="H95" s="161"/>
      <c r="I95" s="161"/>
      <c r="J95" s="161"/>
      <c r="K95" s="161"/>
      <c r="L95" s="88"/>
    </row>
    <row r="96" spans="2:12" ht="18" customHeight="1" x14ac:dyDescent="0.25">
      <c r="B96" s="87"/>
      <c r="C96" s="158"/>
      <c r="D96" s="159"/>
      <c r="E96" s="160"/>
      <c r="F96" s="161"/>
      <c r="G96" s="161"/>
      <c r="H96" s="161"/>
      <c r="I96" s="161"/>
      <c r="J96" s="161"/>
      <c r="K96" s="161"/>
      <c r="L96" s="88"/>
    </row>
    <row r="97" spans="2:12" ht="18" customHeight="1" x14ac:dyDescent="0.25">
      <c r="B97" s="87"/>
      <c r="C97" s="158"/>
      <c r="D97" s="159"/>
      <c r="E97" s="160"/>
      <c r="F97" s="161"/>
      <c r="G97" s="161"/>
      <c r="H97" s="161"/>
      <c r="I97" s="161"/>
      <c r="J97" s="161"/>
      <c r="K97" s="161"/>
      <c r="L97" s="88"/>
    </row>
    <row r="98" spans="2:12" ht="18" customHeight="1" x14ac:dyDescent="0.25">
      <c r="B98" s="87"/>
      <c r="C98" s="158"/>
      <c r="D98" s="159"/>
      <c r="E98" s="160"/>
      <c r="F98" s="161"/>
      <c r="G98" s="161"/>
      <c r="H98" s="161"/>
      <c r="I98" s="161"/>
      <c r="J98" s="161"/>
      <c r="K98" s="161"/>
      <c r="L98" s="88"/>
    </row>
    <row r="99" spans="2:12" ht="18" customHeight="1" x14ac:dyDescent="0.25">
      <c r="B99" s="87"/>
      <c r="C99" s="158"/>
      <c r="D99" s="159"/>
      <c r="E99" s="160"/>
      <c r="F99" s="161"/>
      <c r="G99" s="161"/>
      <c r="H99" s="161"/>
      <c r="I99" s="161"/>
      <c r="J99" s="161"/>
      <c r="K99" s="161"/>
      <c r="L99" s="88"/>
    </row>
    <row r="100" spans="2:12" ht="18" customHeight="1" x14ac:dyDescent="0.25">
      <c r="B100" s="87"/>
      <c r="C100" s="158"/>
      <c r="D100" s="159"/>
      <c r="E100" s="160"/>
      <c r="F100" s="161"/>
      <c r="G100" s="161"/>
      <c r="H100" s="161"/>
      <c r="I100" s="161"/>
      <c r="J100" s="161"/>
      <c r="K100" s="161"/>
      <c r="L100" s="88"/>
    </row>
    <row r="101" spans="2:12" ht="18" customHeight="1" x14ac:dyDescent="0.25">
      <c r="B101" s="87"/>
      <c r="C101" s="158"/>
      <c r="D101" s="159"/>
      <c r="E101" s="160"/>
      <c r="F101" s="161"/>
      <c r="G101" s="161"/>
      <c r="H101" s="161"/>
      <c r="I101" s="161"/>
      <c r="J101" s="161"/>
      <c r="K101" s="161"/>
      <c r="L101" s="88"/>
    </row>
    <row r="102" spans="2:12" ht="18" customHeight="1" x14ac:dyDescent="0.25">
      <c r="B102" s="87"/>
      <c r="C102" s="158"/>
      <c r="D102" s="159"/>
      <c r="E102" s="160"/>
      <c r="F102" s="161"/>
      <c r="G102" s="161"/>
      <c r="H102" s="161"/>
      <c r="I102" s="161"/>
      <c r="J102" s="161"/>
      <c r="K102" s="161"/>
      <c r="L102" s="88"/>
    </row>
    <row r="103" spans="2:12" ht="18" customHeight="1" x14ac:dyDescent="0.25">
      <c r="B103" s="87"/>
      <c r="C103" s="158"/>
      <c r="D103" s="159"/>
      <c r="E103" s="160"/>
      <c r="F103" s="161"/>
      <c r="G103" s="161"/>
      <c r="H103" s="161"/>
      <c r="I103" s="161"/>
      <c r="J103" s="161"/>
      <c r="K103" s="161"/>
      <c r="L103" s="88"/>
    </row>
    <row r="104" spans="2:12" ht="18" customHeight="1" x14ac:dyDescent="0.25">
      <c r="B104" s="87"/>
      <c r="C104" s="158"/>
      <c r="D104" s="159"/>
      <c r="E104" s="160"/>
      <c r="F104" s="161"/>
      <c r="G104" s="161"/>
      <c r="H104" s="161"/>
      <c r="I104" s="161"/>
      <c r="J104" s="161"/>
      <c r="K104" s="161"/>
      <c r="L104" s="88"/>
    </row>
    <row r="105" spans="2:12" ht="18" customHeight="1" x14ac:dyDescent="0.25">
      <c r="B105" s="87"/>
      <c r="C105" s="158"/>
      <c r="D105" s="159"/>
      <c r="E105" s="160"/>
      <c r="F105" s="161"/>
      <c r="G105" s="161"/>
      <c r="H105" s="161"/>
      <c r="I105" s="161"/>
      <c r="J105" s="161"/>
      <c r="K105" s="161"/>
      <c r="L105" s="88"/>
    </row>
    <row r="106" spans="2:12" ht="18" customHeight="1" x14ac:dyDescent="0.25">
      <c r="B106" s="87"/>
      <c r="C106" s="158"/>
      <c r="D106" s="159"/>
      <c r="E106" s="160"/>
      <c r="F106" s="161"/>
      <c r="G106" s="161"/>
      <c r="H106" s="161"/>
      <c r="I106" s="161"/>
      <c r="J106" s="161"/>
      <c r="K106" s="161"/>
      <c r="L106" s="88"/>
    </row>
    <row r="107" spans="2:12" ht="18" customHeight="1" x14ac:dyDescent="0.25">
      <c r="B107" s="87"/>
      <c r="C107" s="158"/>
      <c r="D107" s="159"/>
      <c r="E107" s="160"/>
      <c r="F107" s="161"/>
      <c r="G107" s="161"/>
      <c r="H107" s="161"/>
      <c r="I107" s="161"/>
      <c r="J107" s="161"/>
      <c r="K107" s="161"/>
      <c r="L107" s="88"/>
    </row>
    <row r="108" spans="2:12" ht="18" customHeight="1" x14ac:dyDescent="0.25">
      <c r="B108" s="87"/>
      <c r="C108" s="158"/>
      <c r="D108" s="159"/>
      <c r="E108" s="160"/>
      <c r="F108" s="161"/>
      <c r="G108" s="161"/>
      <c r="H108" s="161"/>
      <c r="I108" s="161"/>
      <c r="J108" s="161"/>
      <c r="K108" s="161"/>
      <c r="L108" s="88"/>
    </row>
    <row r="109" spans="2:12" ht="18" customHeight="1" x14ac:dyDescent="0.25">
      <c r="B109" s="87"/>
      <c r="C109" s="158"/>
      <c r="D109" s="159"/>
      <c r="E109" s="160"/>
      <c r="F109" s="161"/>
      <c r="G109" s="161"/>
      <c r="H109" s="161"/>
      <c r="I109" s="161"/>
      <c r="J109" s="161"/>
      <c r="K109" s="161"/>
      <c r="L109" s="88"/>
    </row>
    <row r="110" spans="2:12" ht="18" customHeight="1" x14ac:dyDescent="0.25">
      <c r="B110" s="87"/>
      <c r="C110" s="158"/>
      <c r="D110" s="159"/>
      <c r="E110" s="160"/>
      <c r="F110" s="161"/>
      <c r="G110" s="161"/>
      <c r="H110" s="161"/>
      <c r="I110" s="161"/>
      <c r="J110" s="161"/>
      <c r="K110" s="161"/>
      <c r="L110" s="88"/>
    </row>
    <row r="111" spans="2:12" ht="18" customHeight="1" x14ac:dyDescent="0.25">
      <c r="B111" s="87"/>
      <c r="C111" s="158"/>
      <c r="D111" s="159"/>
      <c r="E111" s="160"/>
      <c r="F111" s="161"/>
      <c r="G111" s="161"/>
      <c r="H111" s="161"/>
      <c r="I111" s="161"/>
      <c r="J111" s="161"/>
      <c r="K111" s="161"/>
      <c r="L111" s="88"/>
    </row>
    <row r="112" spans="2:12" ht="18" customHeight="1" x14ac:dyDescent="0.25">
      <c r="B112" s="87"/>
      <c r="C112" s="158"/>
      <c r="D112" s="159"/>
      <c r="E112" s="160"/>
      <c r="F112" s="161"/>
      <c r="G112" s="161"/>
      <c r="H112" s="161"/>
      <c r="I112" s="161"/>
      <c r="J112" s="161"/>
      <c r="K112" s="161"/>
      <c r="L112" s="88"/>
    </row>
    <row r="113" spans="2:12" ht="18" customHeight="1" x14ac:dyDescent="0.25">
      <c r="B113" s="87"/>
      <c r="C113" s="158"/>
      <c r="D113" s="159"/>
      <c r="E113" s="160"/>
      <c r="F113" s="161"/>
      <c r="G113" s="161"/>
      <c r="H113" s="161"/>
      <c r="I113" s="161"/>
      <c r="J113" s="161"/>
      <c r="K113" s="161"/>
      <c r="L113" s="88"/>
    </row>
    <row r="114" spans="2:12" ht="18" customHeight="1" x14ac:dyDescent="0.25">
      <c r="B114" s="87"/>
      <c r="C114" s="158"/>
      <c r="D114" s="159"/>
      <c r="E114" s="160"/>
      <c r="F114" s="161"/>
      <c r="G114" s="161"/>
      <c r="H114" s="161"/>
      <c r="I114" s="161"/>
      <c r="J114" s="161"/>
      <c r="K114" s="161"/>
      <c r="L114" s="88"/>
    </row>
    <row r="115" spans="2:12" ht="18" customHeight="1" x14ac:dyDescent="0.25">
      <c r="B115" s="87"/>
      <c r="C115" s="158"/>
      <c r="D115" s="159"/>
      <c r="E115" s="160"/>
      <c r="F115" s="161"/>
      <c r="G115" s="161"/>
      <c r="H115" s="161"/>
      <c r="I115" s="161"/>
      <c r="J115" s="161"/>
      <c r="K115" s="161"/>
      <c r="L115" s="88"/>
    </row>
    <row r="116" spans="2:12" ht="18" customHeight="1" x14ac:dyDescent="0.25">
      <c r="B116" s="87"/>
      <c r="C116" s="158"/>
      <c r="D116" s="159"/>
      <c r="E116" s="160"/>
      <c r="F116" s="161"/>
      <c r="G116" s="161"/>
      <c r="H116" s="161"/>
      <c r="I116" s="161"/>
      <c r="J116" s="161"/>
      <c r="K116" s="161"/>
      <c r="L116" s="88"/>
    </row>
    <row r="117" spans="2:12" ht="18" customHeight="1" x14ac:dyDescent="0.25">
      <c r="B117" s="87"/>
      <c r="C117" s="158"/>
      <c r="D117" s="159"/>
      <c r="E117" s="160"/>
      <c r="F117" s="161"/>
      <c r="G117" s="161"/>
      <c r="H117" s="161"/>
      <c r="I117" s="161"/>
      <c r="J117" s="161"/>
      <c r="K117" s="161"/>
      <c r="L117" s="88"/>
    </row>
    <row r="118" spans="2:12" ht="18" customHeight="1" x14ac:dyDescent="0.25">
      <c r="B118" s="87"/>
      <c r="C118" s="158"/>
      <c r="D118" s="159"/>
      <c r="E118" s="160"/>
      <c r="F118" s="161"/>
      <c r="G118" s="161"/>
      <c r="H118" s="161"/>
      <c r="I118" s="161"/>
      <c r="J118" s="161"/>
      <c r="K118" s="161"/>
      <c r="L118" s="88"/>
    </row>
    <row r="119" spans="2:12" ht="18" customHeight="1" x14ac:dyDescent="0.25">
      <c r="B119" s="87"/>
      <c r="C119" s="158"/>
      <c r="D119" s="159"/>
      <c r="E119" s="160"/>
      <c r="F119" s="161"/>
      <c r="G119" s="161"/>
      <c r="H119" s="161"/>
      <c r="I119" s="161"/>
      <c r="J119" s="161"/>
      <c r="K119" s="161"/>
      <c r="L119" s="88"/>
    </row>
    <row r="120" spans="2:12" ht="18" customHeight="1" x14ac:dyDescent="0.25">
      <c r="B120" s="87"/>
      <c r="C120" s="158"/>
      <c r="D120" s="159"/>
      <c r="E120" s="160"/>
      <c r="F120" s="161"/>
      <c r="G120" s="161"/>
      <c r="H120" s="161"/>
      <c r="I120" s="161"/>
      <c r="J120" s="161"/>
      <c r="K120" s="161"/>
      <c r="L120" s="88"/>
    </row>
    <row r="121" spans="2:12" ht="18" customHeight="1" x14ac:dyDescent="0.25">
      <c r="B121" s="87"/>
      <c r="C121" s="158"/>
      <c r="D121" s="159"/>
      <c r="E121" s="160"/>
      <c r="F121" s="161"/>
      <c r="G121" s="161"/>
      <c r="H121" s="161"/>
      <c r="I121" s="161"/>
      <c r="J121" s="161"/>
      <c r="K121" s="161"/>
      <c r="L121" s="88"/>
    </row>
    <row r="122" spans="2:12" ht="18" customHeight="1" x14ac:dyDescent="0.25">
      <c r="B122" s="87"/>
      <c r="C122" s="158"/>
      <c r="D122" s="159"/>
      <c r="E122" s="160"/>
      <c r="F122" s="161"/>
      <c r="G122" s="161"/>
      <c r="H122" s="161"/>
      <c r="I122" s="161"/>
      <c r="J122" s="161"/>
      <c r="K122" s="161"/>
      <c r="L122" s="88"/>
    </row>
    <row r="123" spans="2:12" ht="18" customHeight="1" x14ac:dyDescent="0.25">
      <c r="B123" s="87"/>
      <c r="C123" s="158"/>
      <c r="D123" s="159"/>
      <c r="E123" s="160"/>
      <c r="F123" s="161"/>
      <c r="G123" s="161"/>
      <c r="H123" s="161"/>
      <c r="I123" s="161"/>
      <c r="J123" s="161"/>
      <c r="K123" s="161"/>
      <c r="L123" s="88"/>
    </row>
    <row r="124" spans="2:12" ht="18" customHeight="1" x14ac:dyDescent="0.25">
      <c r="B124" s="87"/>
      <c r="C124" s="158"/>
      <c r="D124" s="159"/>
      <c r="E124" s="160"/>
      <c r="F124" s="161"/>
      <c r="G124" s="161"/>
      <c r="H124" s="161"/>
      <c r="I124" s="161"/>
      <c r="J124" s="161"/>
      <c r="K124" s="161"/>
      <c r="L124" s="88"/>
    </row>
    <row r="125" spans="2:12" ht="18" customHeight="1" x14ac:dyDescent="0.25">
      <c r="B125" s="87"/>
      <c r="C125" s="158"/>
      <c r="D125" s="159"/>
      <c r="E125" s="160"/>
      <c r="F125" s="161"/>
      <c r="G125" s="161"/>
      <c r="H125" s="161"/>
      <c r="I125" s="161"/>
      <c r="J125" s="161"/>
      <c r="K125" s="161"/>
      <c r="L125" s="88"/>
    </row>
    <row r="126" spans="2:12" ht="18" customHeight="1" x14ac:dyDescent="0.25">
      <c r="B126" s="87"/>
      <c r="C126" s="158"/>
      <c r="D126" s="159"/>
      <c r="E126" s="160"/>
      <c r="F126" s="161"/>
      <c r="G126" s="161"/>
      <c r="H126" s="161"/>
      <c r="I126" s="161"/>
      <c r="J126" s="161"/>
      <c r="K126" s="161"/>
      <c r="L126" s="88"/>
    </row>
    <row r="127" spans="2:12" ht="18" customHeight="1" x14ac:dyDescent="0.25">
      <c r="B127" s="87"/>
      <c r="C127" s="158"/>
      <c r="D127" s="159"/>
      <c r="E127" s="160"/>
      <c r="F127" s="161"/>
      <c r="G127" s="161"/>
      <c r="H127" s="161"/>
      <c r="I127" s="161"/>
      <c r="J127" s="161"/>
      <c r="K127" s="161"/>
      <c r="L127" s="88"/>
    </row>
    <row r="128" spans="2:12" ht="18" customHeight="1" x14ac:dyDescent="0.25">
      <c r="B128" s="87"/>
      <c r="C128" s="158"/>
      <c r="D128" s="159"/>
      <c r="E128" s="160"/>
      <c r="F128" s="161"/>
      <c r="G128" s="161"/>
      <c r="H128" s="161"/>
      <c r="I128" s="161"/>
      <c r="J128" s="161"/>
      <c r="K128" s="161"/>
      <c r="L128" s="88"/>
    </row>
    <row r="129" spans="2:12" ht="18" customHeight="1" x14ac:dyDescent="0.25">
      <c r="B129" s="87"/>
      <c r="C129" s="158"/>
      <c r="D129" s="159"/>
      <c r="E129" s="160"/>
      <c r="F129" s="161"/>
      <c r="G129" s="161"/>
      <c r="H129" s="161"/>
      <c r="I129" s="161"/>
      <c r="J129" s="161"/>
      <c r="K129" s="161"/>
      <c r="L129" s="88"/>
    </row>
    <row r="130" spans="2:12" ht="18" customHeight="1" x14ac:dyDescent="0.25">
      <c r="B130" s="87"/>
      <c r="C130" s="158"/>
      <c r="D130" s="159"/>
      <c r="E130" s="160"/>
      <c r="F130" s="161"/>
      <c r="G130" s="161"/>
      <c r="H130" s="161"/>
      <c r="I130" s="161"/>
      <c r="J130" s="161"/>
      <c r="K130" s="161"/>
      <c r="L130" s="88"/>
    </row>
    <row r="131" spans="2:12" ht="18" customHeight="1" x14ac:dyDescent="0.25">
      <c r="B131" s="87"/>
      <c r="C131" s="158"/>
      <c r="D131" s="159"/>
      <c r="E131" s="160"/>
      <c r="F131" s="161"/>
      <c r="G131" s="161"/>
      <c r="H131" s="161"/>
      <c r="I131" s="161"/>
      <c r="J131" s="161"/>
      <c r="K131" s="161"/>
      <c r="L131" s="88"/>
    </row>
    <row r="132" spans="2:12" ht="18" customHeight="1" x14ac:dyDescent="0.25">
      <c r="B132" s="87"/>
      <c r="C132" s="158"/>
      <c r="D132" s="159"/>
      <c r="E132" s="160"/>
      <c r="F132" s="161"/>
      <c r="G132" s="161"/>
      <c r="H132" s="161"/>
      <c r="I132" s="161"/>
      <c r="J132" s="161"/>
      <c r="K132" s="161"/>
      <c r="L132" s="88"/>
    </row>
    <row r="133" spans="2:12" ht="18" customHeight="1" x14ac:dyDescent="0.25">
      <c r="B133" s="87"/>
      <c r="C133" s="158"/>
      <c r="D133" s="159"/>
      <c r="E133" s="160"/>
      <c r="F133" s="161"/>
      <c r="G133" s="161"/>
      <c r="H133" s="161"/>
      <c r="I133" s="161"/>
      <c r="J133" s="161"/>
      <c r="K133" s="161"/>
      <c r="L133" s="88"/>
    </row>
    <row r="134" spans="2:12" ht="18" customHeight="1" x14ac:dyDescent="0.25">
      <c r="B134" s="87"/>
      <c r="C134" s="158"/>
      <c r="D134" s="159"/>
      <c r="E134" s="160"/>
      <c r="F134" s="161"/>
      <c r="G134" s="161"/>
      <c r="H134" s="161"/>
      <c r="I134" s="161"/>
      <c r="J134" s="161"/>
      <c r="K134" s="161"/>
      <c r="L134" s="88"/>
    </row>
    <row r="135" spans="2:12" ht="18" customHeight="1" x14ac:dyDescent="0.25">
      <c r="B135" s="87"/>
      <c r="C135" s="158"/>
      <c r="D135" s="159"/>
      <c r="E135" s="160"/>
      <c r="F135" s="161"/>
      <c r="G135" s="161"/>
      <c r="H135" s="161"/>
      <c r="I135" s="161"/>
      <c r="J135" s="161"/>
      <c r="K135" s="161"/>
      <c r="L135" s="88"/>
    </row>
    <row r="136" spans="2:12" ht="18" customHeight="1" x14ac:dyDescent="0.25">
      <c r="B136" s="87"/>
      <c r="C136" s="158"/>
      <c r="D136" s="159"/>
      <c r="E136" s="160"/>
      <c r="F136" s="161"/>
      <c r="G136" s="161"/>
      <c r="H136" s="161"/>
      <c r="I136" s="161"/>
      <c r="J136" s="161"/>
      <c r="K136" s="161"/>
      <c r="L136" s="88"/>
    </row>
    <row r="137" spans="2:12" ht="18" customHeight="1" x14ac:dyDescent="0.25">
      <c r="B137" s="87"/>
      <c r="C137" s="158"/>
      <c r="D137" s="159"/>
      <c r="E137" s="160"/>
      <c r="F137" s="161"/>
      <c r="G137" s="161"/>
      <c r="H137" s="161"/>
      <c r="I137" s="161"/>
      <c r="J137" s="161"/>
      <c r="K137" s="161"/>
      <c r="L137" s="88"/>
    </row>
    <row r="138" spans="2:12" ht="18" customHeight="1" x14ac:dyDescent="0.25">
      <c r="B138" s="87"/>
      <c r="C138" s="158"/>
      <c r="D138" s="159"/>
      <c r="E138" s="160"/>
      <c r="F138" s="161"/>
      <c r="G138" s="161"/>
      <c r="H138" s="161"/>
      <c r="I138" s="161"/>
      <c r="J138" s="161"/>
      <c r="K138" s="161"/>
      <c r="L138" s="88"/>
    </row>
    <row r="139" spans="2:12" ht="18" customHeight="1" x14ac:dyDescent="0.25">
      <c r="B139" s="87"/>
      <c r="C139" s="158"/>
      <c r="D139" s="159"/>
      <c r="E139" s="160"/>
      <c r="F139" s="161"/>
      <c r="G139" s="161"/>
      <c r="H139" s="161"/>
      <c r="I139" s="161"/>
      <c r="J139" s="161"/>
      <c r="K139" s="161"/>
      <c r="L139" s="88"/>
    </row>
    <row r="140" spans="2:12" ht="18" customHeight="1" x14ac:dyDescent="0.25">
      <c r="B140" s="87"/>
      <c r="C140" s="158"/>
      <c r="D140" s="159"/>
      <c r="E140" s="160"/>
      <c r="F140" s="161"/>
      <c r="G140" s="161"/>
      <c r="H140" s="161"/>
      <c r="I140" s="161"/>
      <c r="J140" s="161"/>
      <c r="K140" s="161"/>
      <c r="L140" s="88"/>
    </row>
    <row r="141" spans="2:12" ht="18" customHeight="1" x14ac:dyDescent="0.25">
      <c r="B141" s="87"/>
      <c r="C141" s="158"/>
      <c r="D141" s="159"/>
      <c r="E141" s="160"/>
      <c r="F141" s="161"/>
      <c r="G141" s="161"/>
      <c r="H141" s="161"/>
      <c r="I141" s="161"/>
      <c r="J141" s="161"/>
      <c r="K141" s="161"/>
      <c r="L141" s="88"/>
    </row>
    <row r="142" spans="2:12" ht="18" customHeight="1" x14ac:dyDescent="0.25">
      <c r="B142" s="87"/>
      <c r="C142" s="158"/>
      <c r="D142" s="159"/>
      <c r="E142" s="160"/>
      <c r="F142" s="161"/>
      <c r="G142" s="161"/>
      <c r="H142" s="161"/>
      <c r="I142" s="161"/>
      <c r="J142" s="161"/>
      <c r="K142" s="161"/>
      <c r="L142" s="88"/>
    </row>
    <row r="143" spans="2:12" ht="18" customHeight="1" x14ac:dyDescent="0.25">
      <c r="B143" s="87"/>
      <c r="C143" s="158"/>
      <c r="D143" s="159"/>
      <c r="E143" s="160"/>
      <c r="F143" s="161"/>
      <c r="G143" s="161"/>
      <c r="H143" s="161"/>
      <c r="I143" s="161"/>
      <c r="J143" s="161"/>
      <c r="K143" s="161"/>
      <c r="L143" s="88"/>
    </row>
    <row r="144" spans="2:12" ht="18" customHeight="1" x14ac:dyDescent="0.25">
      <c r="B144" s="87"/>
      <c r="C144" s="158"/>
      <c r="D144" s="159"/>
      <c r="E144" s="160"/>
      <c r="F144" s="161"/>
      <c r="G144" s="161"/>
      <c r="H144" s="161"/>
      <c r="I144" s="161"/>
      <c r="J144" s="161"/>
      <c r="K144" s="161"/>
      <c r="L144" s="88"/>
    </row>
    <row r="145" spans="2:12" ht="18" customHeight="1" x14ac:dyDescent="0.25">
      <c r="B145" s="87"/>
      <c r="C145" s="158"/>
      <c r="D145" s="159"/>
      <c r="E145" s="160"/>
      <c r="F145" s="161"/>
      <c r="G145" s="161"/>
      <c r="H145" s="161"/>
      <c r="I145" s="161"/>
      <c r="J145" s="161"/>
      <c r="K145" s="161"/>
      <c r="L145" s="88"/>
    </row>
    <row r="146" spans="2:12" ht="18" customHeight="1" x14ac:dyDescent="0.25">
      <c r="B146" s="87"/>
      <c r="C146" s="158"/>
      <c r="D146" s="159"/>
      <c r="E146" s="160"/>
      <c r="F146" s="161"/>
      <c r="G146" s="161"/>
      <c r="H146" s="161"/>
      <c r="I146" s="161"/>
      <c r="J146" s="161"/>
      <c r="K146" s="161"/>
      <c r="L146" s="88"/>
    </row>
    <row r="147" spans="2:12" ht="18" customHeight="1" x14ac:dyDescent="0.25">
      <c r="B147" s="87"/>
      <c r="C147" s="158"/>
      <c r="D147" s="159"/>
      <c r="E147" s="160"/>
      <c r="F147" s="161"/>
      <c r="G147" s="161"/>
      <c r="H147" s="161"/>
      <c r="I147" s="161"/>
      <c r="J147" s="161"/>
      <c r="K147" s="161"/>
      <c r="L147" s="88"/>
    </row>
    <row r="148" spans="2:12" ht="18" customHeight="1" x14ac:dyDescent="0.25">
      <c r="B148" s="87"/>
      <c r="C148" s="158"/>
      <c r="D148" s="159"/>
      <c r="E148" s="160"/>
      <c r="F148" s="161"/>
      <c r="G148" s="161"/>
      <c r="H148" s="161"/>
      <c r="I148" s="161"/>
      <c r="J148" s="161"/>
      <c r="K148" s="161"/>
      <c r="L148" s="88"/>
    </row>
    <row r="149" spans="2:12" ht="18" customHeight="1" x14ac:dyDescent="0.25">
      <c r="B149" s="87"/>
      <c r="C149" s="158"/>
      <c r="D149" s="159"/>
      <c r="E149" s="160"/>
      <c r="F149" s="161"/>
      <c r="G149" s="161"/>
      <c r="H149" s="161"/>
      <c r="I149" s="161"/>
      <c r="J149" s="161"/>
      <c r="K149" s="161"/>
      <c r="L149" s="88"/>
    </row>
    <row r="150" spans="2:12" ht="18" customHeight="1" x14ac:dyDescent="0.25">
      <c r="B150" s="87"/>
      <c r="C150" s="158"/>
      <c r="D150" s="159"/>
      <c r="E150" s="160"/>
      <c r="F150" s="161"/>
      <c r="G150" s="161"/>
      <c r="H150" s="161"/>
      <c r="I150" s="161"/>
      <c r="J150" s="161"/>
      <c r="K150" s="161"/>
      <c r="L150" s="88"/>
    </row>
    <row r="151" spans="2:12" ht="18" customHeight="1" x14ac:dyDescent="0.25">
      <c r="B151" s="87"/>
      <c r="C151" s="158"/>
      <c r="D151" s="159"/>
      <c r="E151" s="160"/>
      <c r="F151" s="161"/>
      <c r="G151" s="161"/>
      <c r="H151" s="161"/>
      <c r="I151" s="161"/>
      <c r="J151" s="161"/>
      <c r="K151" s="161"/>
      <c r="L151" s="88"/>
    </row>
    <row r="152" spans="2:12" ht="18" customHeight="1" x14ac:dyDescent="0.25">
      <c r="B152" s="87"/>
      <c r="C152" s="158"/>
      <c r="D152" s="159"/>
      <c r="E152" s="160"/>
      <c r="F152" s="161"/>
      <c r="G152" s="161"/>
      <c r="H152" s="161"/>
      <c r="I152" s="161"/>
      <c r="J152" s="161"/>
      <c r="K152" s="161"/>
      <c r="L152" s="88"/>
    </row>
    <row r="153" spans="2:12" ht="18" customHeight="1" x14ac:dyDescent="0.25">
      <c r="B153" s="87"/>
      <c r="C153" s="158"/>
      <c r="D153" s="159"/>
      <c r="E153" s="160"/>
      <c r="F153" s="161"/>
      <c r="G153" s="161"/>
      <c r="H153" s="161"/>
      <c r="I153" s="161"/>
      <c r="J153" s="161"/>
      <c r="K153" s="161"/>
      <c r="L153" s="88"/>
    </row>
    <row r="154" spans="2:12" ht="18" customHeight="1" x14ac:dyDescent="0.25">
      <c r="B154" s="87"/>
      <c r="C154" s="158"/>
      <c r="D154" s="159"/>
      <c r="E154" s="160"/>
      <c r="F154" s="161"/>
      <c r="G154" s="161"/>
      <c r="H154" s="161"/>
      <c r="I154" s="161"/>
      <c r="J154" s="161"/>
      <c r="K154" s="161"/>
      <c r="L154" s="88"/>
    </row>
    <row r="155" spans="2:12" ht="18" customHeight="1" x14ac:dyDescent="0.25">
      <c r="B155" s="87"/>
      <c r="C155" s="158"/>
      <c r="D155" s="159"/>
      <c r="E155" s="160"/>
      <c r="F155" s="161"/>
      <c r="G155" s="161"/>
      <c r="H155" s="161"/>
      <c r="I155" s="161"/>
      <c r="J155" s="161"/>
      <c r="K155" s="161"/>
      <c r="L155" s="88"/>
    </row>
    <row r="156" spans="2:12" ht="18" customHeight="1" x14ac:dyDescent="0.25">
      <c r="B156" s="87"/>
      <c r="C156" s="158"/>
      <c r="D156" s="159"/>
      <c r="E156" s="160"/>
      <c r="F156" s="161"/>
      <c r="G156" s="161"/>
      <c r="H156" s="161"/>
      <c r="I156" s="161"/>
      <c r="J156" s="161"/>
      <c r="K156" s="161"/>
      <c r="L156" s="88"/>
    </row>
    <row r="157" spans="2:12" ht="18" customHeight="1" x14ac:dyDescent="0.25">
      <c r="B157" s="87"/>
      <c r="C157" s="158"/>
      <c r="D157" s="159"/>
      <c r="E157" s="160"/>
      <c r="F157" s="161"/>
      <c r="G157" s="161"/>
      <c r="H157" s="161"/>
      <c r="I157" s="161"/>
      <c r="J157" s="161"/>
      <c r="K157" s="161"/>
      <c r="L157" s="88"/>
    </row>
    <row r="158" spans="2:12" ht="18" customHeight="1" x14ac:dyDescent="0.25">
      <c r="B158" s="87"/>
      <c r="C158" s="158"/>
      <c r="D158" s="159"/>
      <c r="E158" s="160"/>
      <c r="F158" s="161"/>
      <c r="G158" s="161"/>
      <c r="H158" s="161"/>
      <c r="I158" s="161"/>
      <c r="J158" s="161"/>
      <c r="K158" s="161"/>
      <c r="L158" s="88"/>
    </row>
    <row r="159" spans="2:12" ht="18" customHeight="1" x14ac:dyDescent="0.25">
      <c r="B159" s="87"/>
      <c r="C159" s="158"/>
      <c r="D159" s="159"/>
      <c r="E159" s="160"/>
      <c r="F159" s="161"/>
      <c r="G159" s="161"/>
      <c r="H159" s="161"/>
      <c r="I159" s="161"/>
      <c r="J159" s="161"/>
      <c r="K159" s="161"/>
      <c r="L159" s="88"/>
    </row>
    <row r="160" spans="2:12" ht="18" customHeight="1" x14ac:dyDescent="0.25">
      <c r="B160" s="87"/>
      <c r="C160" s="158"/>
      <c r="D160" s="159"/>
      <c r="E160" s="160"/>
      <c r="F160" s="161"/>
      <c r="G160" s="161"/>
      <c r="H160" s="161"/>
      <c r="I160" s="161"/>
      <c r="J160" s="161"/>
      <c r="K160" s="161"/>
      <c r="L160" s="88"/>
    </row>
    <row r="161" spans="2:12" ht="18" customHeight="1" x14ac:dyDescent="0.25">
      <c r="B161" s="87"/>
      <c r="C161" s="158"/>
      <c r="D161" s="159"/>
      <c r="E161" s="160"/>
      <c r="F161" s="161"/>
      <c r="G161" s="161"/>
      <c r="H161" s="161"/>
      <c r="I161" s="161"/>
      <c r="J161" s="161"/>
      <c r="K161" s="161"/>
      <c r="L161" s="88"/>
    </row>
    <row r="162" spans="2:12" ht="18" customHeight="1" x14ac:dyDescent="0.25">
      <c r="B162" s="87"/>
      <c r="C162" s="158"/>
      <c r="D162" s="159"/>
      <c r="E162" s="160"/>
      <c r="F162" s="161"/>
      <c r="G162" s="161"/>
      <c r="H162" s="161"/>
      <c r="I162" s="161"/>
      <c r="J162" s="161"/>
      <c r="K162" s="161"/>
      <c r="L162" s="88"/>
    </row>
    <row r="163" spans="2:12" ht="18" customHeight="1" x14ac:dyDescent="0.25">
      <c r="B163" s="87"/>
      <c r="C163" s="158"/>
      <c r="D163" s="159"/>
      <c r="E163" s="160"/>
      <c r="F163" s="161"/>
      <c r="G163" s="161"/>
      <c r="H163" s="161"/>
      <c r="I163" s="161"/>
      <c r="J163" s="161"/>
      <c r="K163" s="161"/>
      <c r="L163" s="88"/>
    </row>
    <row r="164" spans="2:12" ht="18" customHeight="1" x14ac:dyDescent="0.25">
      <c r="B164" s="87"/>
      <c r="C164" s="158"/>
      <c r="D164" s="159"/>
      <c r="E164" s="160"/>
      <c r="F164" s="161"/>
      <c r="G164" s="161"/>
      <c r="H164" s="161"/>
      <c r="I164" s="161"/>
      <c r="J164" s="161"/>
      <c r="K164" s="161"/>
      <c r="L164" s="88"/>
    </row>
    <row r="165" spans="2:12" ht="18" customHeight="1" x14ac:dyDescent="0.25">
      <c r="B165" s="87"/>
      <c r="C165" s="158"/>
      <c r="D165" s="159"/>
      <c r="E165" s="160"/>
      <c r="F165" s="161"/>
      <c r="G165" s="161"/>
      <c r="H165" s="161"/>
      <c r="I165" s="161"/>
      <c r="J165" s="161"/>
      <c r="K165" s="161"/>
      <c r="L165" s="88"/>
    </row>
    <row r="166" spans="2:12" ht="18" customHeight="1" x14ac:dyDescent="0.25">
      <c r="B166" s="87"/>
      <c r="C166" s="158"/>
      <c r="D166" s="159"/>
      <c r="E166" s="160"/>
      <c r="F166" s="161"/>
      <c r="G166" s="161"/>
      <c r="H166" s="161"/>
      <c r="I166" s="161"/>
      <c r="J166" s="161"/>
      <c r="K166" s="161"/>
      <c r="L166" s="88"/>
    </row>
    <row r="167" spans="2:12" ht="18" customHeight="1" x14ac:dyDescent="0.25">
      <c r="B167" s="87"/>
      <c r="C167" s="158"/>
      <c r="D167" s="159"/>
      <c r="E167" s="160"/>
      <c r="F167" s="161"/>
      <c r="G167" s="161"/>
      <c r="H167" s="161"/>
      <c r="I167" s="161"/>
      <c r="J167" s="161"/>
      <c r="K167" s="161"/>
      <c r="L167" s="88"/>
    </row>
    <row r="168" spans="2:12" ht="18" customHeight="1" x14ac:dyDescent="0.25">
      <c r="B168" s="87"/>
      <c r="C168" s="158"/>
      <c r="D168" s="159"/>
      <c r="E168" s="160"/>
      <c r="F168" s="161"/>
      <c r="G168" s="161"/>
      <c r="H168" s="161"/>
      <c r="I168" s="161"/>
      <c r="J168" s="161"/>
      <c r="K168" s="161"/>
      <c r="L168" s="88"/>
    </row>
    <row r="169" spans="2:12" ht="18" customHeight="1" x14ac:dyDescent="0.25">
      <c r="B169" s="87"/>
      <c r="C169" s="158"/>
      <c r="D169" s="159"/>
      <c r="E169" s="160"/>
      <c r="F169" s="161"/>
      <c r="G169" s="161"/>
      <c r="H169" s="161"/>
      <c r="I169" s="161"/>
      <c r="J169" s="161"/>
      <c r="K169" s="161"/>
      <c r="L169" s="88"/>
    </row>
    <row r="170" spans="2:12" ht="18" customHeight="1" x14ac:dyDescent="0.25">
      <c r="B170" s="87"/>
      <c r="C170" s="158"/>
      <c r="D170" s="159"/>
      <c r="E170" s="160"/>
      <c r="F170" s="161"/>
      <c r="G170" s="161"/>
      <c r="H170" s="161"/>
      <c r="I170" s="161"/>
      <c r="J170" s="161"/>
      <c r="K170" s="161"/>
      <c r="L170" s="88"/>
    </row>
    <row r="171" spans="2:12" ht="18" customHeight="1" x14ac:dyDescent="0.25">
      <c r="B171" s="87"/>
      <c r="C171" s="158"/>
      <c r="D171" s="159"/>
      <c r="E171" s="160"/>
      <c r="F171" s="161"/>
      <c r="G171" s="161"/>
      <c r="H171" s="161"/>
      <c r="I171" s="161"/>
      <c r="J171" s="161"/>
      <c r="K171" s="161"/>
      <c r="L171" s="88"/>
    </row>
    <row r="172" spans="2:12" ht="18" customHeight="1" x14ac:dyDescent="0.25">
      <c r="B172" s="87"/>
      <c r="C172" s="158"/>
      <c r="D172" s="159"/>
      <c r="E172" s="160"/>
      <c r="F172" s="161"/>
      <c r="G172" s="161"/>
      <c r="H172" s="161"/>
      <c r="I172" s="161"/>
      <c r="J172" s="161"/>
      <c r="K172" s="161"/>
      <c r="L172" s="88"/>
    </row>
    <row r="173" spans="2:12" ht="18" customHeight="1" x14ac:dyDescent="0.25">
      <c r="B173" s="87"/>
      <c r="C173" s="158"/>
      <c r="D173" s="159"/>
      <c r="E173" s="160"/>
      <c r="F173" s="161"/>
      <c r="G173" s="161"/>
      <c r="H173" s="161"/>
      <c r="I173" s="161"/>
      <c r="J173" s="161"/>
      <c r="K173" s="161"/>
      <c r="L173" s="88"/>
    </row>
    <row r="174" spans="2:12" ht="18" customHeight="1" x14ac:dyDescent="0.25">
      <c r="B174" s="87"/>
      <c r="C174" s="158"/>
      <c r="D174" s="159"/>
      <c r="E174" s="160"/>
      <c r="F174" s="161"/>
      <c r="G174" s="161"/>
      <c r="H174" s="161"/>
      <c r="I174" s="161"/>
      <c r="J174" s="161"/>
      <c r="K174" s="161"/>
      <c r="L174" s="88"/>
    </row>
    <row r="175" spans="2:12" ht="18" customHeight="1" x14ac:dyDescent="0.25">
      <c r="B175" s="87"/>
      <c r="C175" s="158"/>
      <c r="D175" s="159"/>
      <c r="E175" s="160"/>
      <c r="F175" s="161"/>
      <c r="G175" s="161"/>
      <c r="H175" s="161"/>
      <c r="I175" s="161"/>
      <c r="J175" s="161"/>
      <c r="K175" s="161"/>
      <c r="L175" s="88"/>
    </row>
    <row r="176" spans="2:12" ht="18" customHeight="1" x14ac:dyDescent="0.25">
      <c r="B176" s="87"/>
      <c r="C176" s="158"/>
      <c r="D176" s="159"/>
      <c r="E176" s="160"/>
      <c r="F176" s="161"/>
      <c r="G176" s="161"/>
      <c r="H176" s="161"/>
      <c r="I176" s="161"/>
      <c r="J176" s="161"/>
      <c r="K176" s="161"/>
      <c r="L176" s="88"/>
    </row>
    <row r="177" spans="2:12" ht="18" customHeight="1" x14ac:dyDescent="0.25">
      <c r="B177" s="87"/>
      <c r="C177" s="158"/>
      <c r="D177" s="159"/>
      <c r="E177" s="160"/>
      <c r="F177" s="161"/>
      <c r="G177" s="161"/>
      <c r="H177" s="161"/>
      <c r="I177" s="161"/>
      <c r="J177" s="161"/>
      <c r="K177" s="161"/>
      <c r="L177" s="88"/>
    </row>
    <row r="178" spans="2:12" ht="18" customHeight="1" x14ac:dyDescent="0.25">
      <c r="B178" s="87"/>
      <c r="C178" s="158"/>
      <c r="D178" s="159"/>
      <c r="E178" s="160"/>
      <c r="F178" s="161"/>
      <c r="G178" s="161"/>
      <c r="H178" s="161"/>
      <c r="I178" s="161"/>
      <c r="J178" s="161"/>
      <c r="K178" s="161"/>
      <c r="L178" s="88"/>
    </row>
    <row r="179" spans="2:12" ht="18" customHeight="1" x14ac:dyDescent="0.25">
      <c r="B179" s="87"/>
      <c r="C179" s="158"/>
      <c r="D179" s="159"/>
      <c r="E179" s="160"/>
      <c r="F179" s="161"/>
      <c r="G179" s="161"/>
      <c r="H179" s="161"/>
      <c r="I179" s="161"/>
      <c r="J179" s="161"/>
      <c r="K179" s="161"/>
      <c r="L179" s="88"/>
    </row>
    <row r="180" spans="2:12" ht="18" customHeight="1" x14ac:dyDescent="0.25">
      <c r="B180" s="87"/>
      <c r="C180" s="158"/>
      <c r="D180" s="159"/>
      <c r="E180" s="160"/>
      <c r="F180" s="161"/>
      <c r="G180" s="161"/>
      <c r="H180" s="161"/>
      <c r="I180" s="161"/>
      <c r="J180" s="161"/>
      <c r="K180" s="161"/>
      <c r="L180" s="88"/>
    </row>
    <row r="181" spans="2:12" ht="18" customHeight="1" x14ac:dyDescent="0.25">
      <c r="B181" s="87"/>
      <c r="C181" s="158"/>
      <c r="D181" s="159"/>
      <c r="E181" s="160"/>
      <c r="F181" s="161"/>
      <c r="G181" s="161"/>
      <c r="H181" s="161"/>
      <c r="I181" s="161"/>
      <c r="J181" s="161"/>
      <c r="K181" s="161"/>
      <c r="L181" s="88"/>
    </row>
    <row r="182" spans="2:12" ht="18" customHeight="1" x14ac:dyDescent="0.25">
      <c r="B182" s="87"/>
      <c r="C182" s="158"/>
      <c r="D182" s="159"/>
      <c r="E182" s="160"/>
      <c r="F182" s="161"/>
      <c r="G182" s="161"/>
      <c r="H182" s="161"/>
      <c r="I182" s="161"/>
      <c r="J182" s="161"/>
      <c r="K182" s="161"/>
      <c r="L182" s="88"/>
    </row>
    <row r="183" spans="2:12" ht="18" customHeight="1" x14ac:dyDescent="0.25">
      <c r="B183" s="87"/>
      <c r="C183" s="158"/>
      <c r="D183" s="159"/>
      <c r="E183" s="160"/>
      <c r="F183" s="161"/>
      <c r="G183" s="161"/>
      <c r="H183" s="161"/>
      <c r="I183" s="161"/>
      <c r="J183" s="161"/>
      <c r="K183" s="161"/>
      <c r="L183" s="88"/>
    </row>
    <row r="184" spans="2:12" ht="18" customHeight="1" x14ac:dyDescent="0.25">
      <c r="B184" s="87"/>
      <c r="C184" s="158"/>
      <c r="D184" s="159"/>
      <c r="E184" s="160"/>
      <c r="F184" s="161"/>
      <c r="G184" s="161"/>
      <c r="H184" s="161"/>
      <c r="I184" s="161"/>
      <c r="J184" s="161"/>
      <c r="K184" s="161"/>
      <c r="L184" s="88"/>
    </row>
    <row r="185" spans="2:12" ht="18" customHeight="1" x14ac:dyDescent="0.25">
      <c r="B185" s="87"/>
      <c r="C185" s="158"/>
      <c r="D185" s="159"/>
      <c r="E185" s="160"/>
      <c r="F185" s="161"/>
      <c r="G185" s="161"/>
      <c r="H185" s="161"/>
      <c r="I185" s="161"/>
      <c r="J185" s="161"/>
      <c r="K185" s="161"/>
      <c r="L185" s="88"/>
    </row>
    <row r="186" spans="2:12" ht="18" customHeight="1" x14ac:dyDescent="0.25">
      <c r="B186" s="87"/>
      <c r="C186" s="158"/>
      <c r="D186" s="159"/>
      <c r="E186" s="160"/>
      <c r="F186" s="161"/>
      <c r="G186" s="161"/>
      <c r="H186" s="161"/>
      <c r="I186" s="161"/>
      <c r="J186" s="161"/>
      <c r="K186" s="161"/>
      <c r="L186" s="88"/>
    </row>
    <row r="187" spans="2:12" ht="18" customHeight="1" x14ac:dyDescent="0.25">
      <c r="B187" s="87"/>
      <c r="C187" s="158"/>
      <c r="D187" s="159"/>
      <c r="E187" s="160"/>
      <c r="F187" s="161"/>
      <c r="G187" s="161"/>
      <c r="H187" s="161"/>
      <c r="I187" s="161"/>
      <c r="J187" s="161"/>
      <c r="K187" s="161"/>
      <c r="L187" s="88"/>
    </row>
    <row r="188" spans="2:12" ht="18" customHeight="1" x14ac:dyDescent="0.25">
      <c r="B188" s="87"/>
      <c r="C188" s="158"/>
      <c r="D188" s="159"/>
      <c r="E188" s="160"/>
      <c r="F188" s="161"/>
      <c r="G188" s="161"/>
      <c r="H188" s="161"/>
      <c r="I188" s="161"/>
      <c r="J188" s="161"/>
      <c r="K188" s="161"/>
      <c r="L188" s="88"/>
    </row>
    <row r="189" spans="2:12" ht="18" customHeight="1" x14ac:dyDescent="0.25">
      <c r="B189" s="87"/>
      <c r="C189" s="158"/>
      <c r="D189" s="159"/>
      <c r="E189" s="160"/>
      <c r="F189" s="161"/>
      <c r="G189" s="161"/>
      <c r="H189" s="161"/>
      <c r="I189" s="161"/>
      <c r="J189" s="161"/>
      <c r="K189" s="161"/>
      <c r="L189" s="88"/>
    </row>
    <row r="190" spans="2:12" ht="18" customHeight="1" x14ac:dyDescent="0.25">
      <c r="B190" s="87"/>
      <c r="C190" s="158"/>
      <c r="D190" s="159"/>
      <c r="E190" s="160"/>
      <c r="F190" s="161"/>
      <c r="G190" s="161"/>
      <c r="H190" s="161"/>
      <c r="I190" s="161"/>
      <c r="J190" s="161"/>
      <c r="K190" s="161"/>
      <c r="L190" s="88"/>
    </row>
    <row r="191" spans="2:12" ht="18" customHeight="1" x14ac:dyDescent="0.25">
      <c r="B191" s="87"/>
      <c r="C191" s="158"/>
      <c r="D191" s="159"/>
      <c r="E191" s="160"/>
      <c r="F191" s="161"/>
      <c r="G191" s="161"/>
      <c r="H191" s="161"/>
      <c r="I191" s="161"/>
      <c r="J191" s="161"/>
      <c r="K191" s="161"/>
      <c r="L191" s="88"/>
    </row>
    <row r="192" spans="2:12" ht="18" customHeight="1" x14ac:dyDescent="0.25">
      <c r="B192" s="87"/>
      <c r="C192" s="158"/>
      <c r="D192" s="159"/>
      <c r="E192" s="160"/>
      <c r="F192" s="161"/>
      <c r="G192" s="161"/>
      <c r="H192" s="161"/>
      <c r="I192" s="161"/>
      <c r="J192" s="161"/>
      <c r="K192" s="161"/>
      <c r="L192" s="88"/>
    </row>
    <row r="193" spans="2:12" ht="18" customHeight="1" x14ac:dyDescent="0.25">
      <c r="B193" s="87"/>
      <c r="C193" s="158"/>
      <c r="D193" s="159"/>
      <c r="E193" s="160"/>
      <c r="F193" s="161"/>
      <c r="G193" s="161"/>
      <c r="H193" s="161"/>
      <c r="I193" s="161"/>
      <c r="J193" s="161"/>
      <c r="K193" s="161"/>
      <c r="L193" s="88"/>
    </row>
    <row r="194" spans="2:12" ht="18" customHeight="1" x14ac:dyDescent="0.25">
      <c r="B194" s="87"/>
      <c r="C194" s="158"/>
      <c r="D194" s="159"/>
      <c r="E194" s="160"/>
      <c r="F194" s="161"/>
      <c r="G194" s="161"/>
      <c r="H194" s="161"/>
      <c r="I194" s="161"/>
      <c r="J194" s="161"/>
      <c r="K194" s="161"/>
      <c r="L194" s="88"/>
    </row>
    <row r="195" spans="2:12" ht="18" customHeight="1" x14ac:dyDescent="0.25">
      <c r="B195" s="87"/>
      <c r="C195" s="158"/>
      <c r="D195" s="159"/>
      <c r="E195" s="160"/>
      <c r="F195" s="161"/>
      <c r="G195" s="161"/>
      <c r="H195" s="161"/>
      <c r="I195" s="161"/>
      <c r="J195" s="161"/>
      <c r="K195" s="161"/>
      <c r="L195" s="88"/>
    </row>
    <row r="196" spans="2:12" ht="18" customHeight="1" x14ac:dyDescent="0.25">
      <c r="B196" s="87"/>
      <c r="C196" s="158"/>
      <c r="D196" s="159"/>
      <c r="E196" s="160"/>
      <c r="F196" s="161"/>
      <c r="G196" s="161"/>
      <c r="H196" s="161"/>
      <c r="I196" s="161"/>
      <c r="J196" s="161"/>
      <c r="K196" s="161"/>
      <c r="L196" s="88"/>
    </row>
    <row r="197" spans="2:12" ht="18" customHeight="1" x14ac:dyDescent="0.25">
      <c r="B197" s="87"/>
      <c r="C197" s="158"/>
      <c r="D197" s="159"/>
      <c r="E197" s="160"/>
      <c r="F197" s="161"/>
      <c r="G197" s="161"/>
      <c r="H197" s="161"/>
      <c r="I197" s="161"/>
      <c r="J197" s="161"/>
      <c r="K197" s="161"/>
      <c r="L197" s="88"/>
    </row>
    <row r="198" spans="2:12" ht="18" customHeight="1" x14ac:dyDescent="0.25">
      <c r="B198" s="87"/>
      <c r="C198" s="158"/>
      <c r="D198" s="159"/>
      <c r="E198" s="160"/>
      <c r="F198" s="161"/>
      <c r="G198" s="161"/>
      <c r="H198" s="161"/>
      <c r="I198" s="161"/>
      <c r="J198" s="161"/>
      <c r="K198" s="161"/>
      <c r="L198" s="88"/>
    </row>
    <row r="199" spans="2:12" ht="18" customHeight="1" x14ac:dyDescent="0.25">
      <c r="B199" s="87"/>
      <c r="C199" s="158"/>
      <c r="D199" s="159"/>
      <c r="E199" s="160"/>
      <c r="F199" s="161"/>
      <c r="G199" s="161"/>
      <c r="H199" s="161"/>
      <c r="I199" s="161"/>
      <c r="J199" s="161"/>
      <c r="K199" s="161"/>
      <c r="L199" s="88"/>
    </row>
    <row r="200" spans="2:12" ht="18" customHeight="1" x14ac:dyDescent="0.25">
      <c r="B200" s="87"/>
      <c r="C200" s="158"/>
      <c r="D200" s="159"/>
      <c r="E200" s="160"/>
      <c r="F200" s="161"/>
      <c r="G200" s="161"/>
      <c r="H200" s="161"/>
      <c r="I200" s="161"/>
      <c r="J200" s="161"/>
      <c r="K200" s="161"/>
      <c r="L200" s="88"/>
    </row>
    <row r="201" spans="2:12" ht="18" customHeight="1" x14ac:dyDescent="0.25">
      <c r="B201" s="87"/>
      <c r="C201" s="158"/>
      <c r="D201" s="159"/>
      <c r="E201" s="160"/>
      <c r="F201" s="161"/>
      <c r="G201" s="161"/>
      <c r="H201" s="161"/>
      <c r="I201" s="161"/>
      <c r="J201" s="161"/>
      <c r="K201" s="161"/>
      <c r="L201" s="88"/>
    </row>
    <row r="202" spans="2:12" ht="18" customHeight="1" x14ac:dyDescent="0.25">
      <c r="B202" s="87"/>
      <c r="C202" s="158"/>
      <c r="D202" s="159"/>
      <c r="E202" s="160"/>
      <c r="F202" s="161"/>
      <c r="G202" s="161"/>
      <c r="H202" s="161"/>
      <c r="I202" s="161"/>
      <c r="J202" s="161"/>
      <c r="K202" s="161"/>
      <c r="L202" s="88"/>
    </row>
    <row r="203" spans="2:12" ht="18" customHeight="1" x14ac:dyDescent="0.25">
      <c r="B203" s="87"/>
      <c r="C203" s="158"/>
      <c r="D203" s="159"/>
      <c r="E203" s="160"/>
      <c r="F203" s="161"/>
      <c r="G203" s="161"/>
      <c r="H203" s="161"/>
      <c r="I203" s="161"/>
      <c r="J203" s="161"/>
      <c r="K203" s="161"/>
      <c r="L203" s="88"/>
    </row>
    <row r="204" spans="2:12" ht="18" customHeight="1" x14ac:dyDescent="0.25">
      <c r="B204" s="87"/>
      <c r="C204" s="158"/>
      <c r="D204" s="159"/>
      <c r="E204" s="160"/>
      <c r="F204" s="161"/>
      <c r="G204" s="161"/>
      <c r="H204" s="161"/>
      <c r="I204" s="161"/>
      <c r="J204" s="161"/>
      <c r="K204" s="161"/>
      <c r="L204" s="88"/>
    </row>
    <row r="205" spans="2:12" ht="18" customHeight="1" x14ac:dyDescent="0.25">
      <c r="B205" s="87"/>
      <c r="C205" s="158"/>
      <c r="D205" s="159"/>
      <c r="E205" s="160"/>
      <c r="F205" s="161"/>
      <c r="G205" s="161"/>
      <c r="H205" s="161"/>
      <c r="I205" s="161"/>
      <c r="J205" s="161"/>
      <c r="K205" s="161"/>
      <c r="L205" s="88"/>
    </row>
    <row r="206" spans="2:12" ht="18" customHeight="1" x14ac:dyDescent="0.25">
      <c r="B206" s="87"/>
      <c r="C206" s="158"/>
      <c r="D206" s="159"/>
      <c r="E206" s="160"/>
      <c r="F206" s="161"/>
      <c r="G206" s="161"/>
      <c r="H206" s="161"/>
      <c r="I206" s="161"/>
      <c r="J206" s="161"/>
      <c r="K206" s="161"/>
      <c r="L206" s="88"/>
    </row>
    <row r="207" spans="2:12" ht="18" customHeight="1" x14ac:dyDescent="0.25">
      <c r="B207" s="87"/>
      <c r="C207" s="158"/>
      <c r="D207" s="159"/>
      <c r="E207" s="160"/>
      <c r="F207" s="161"/>
      <c r="G207" s="161"/>
      <c r="H207" s="161"/>
      <c r="I207" s="161"/>
      <c r="J207" s="161"/>
      <c r="K207" s="161"/>
      <c r="L207" s="88"/>
    </row>
    <row r="208" spans="2:12" ht="18" customHeight="1" x14ac:dyDescent="0.25">
      <c r="B208" s="87"/>
      <c r="C208" s="158"/>
      <c r="D208" s="159"/>
      <c r="E208" s="160"/>
      <c r="F208" s="161"/>
      <c r="G208" s="161"/>
      <c r="H208" s="161"/>
      <c r="I208" s="161"/>
      <c r="J208" s="161"/>
      <c r="K208" s="161"/>
      <c r="L208" s="88"/>
    </row>
    <row r="209" spans="2:12" ht="18" customHeight="1" x14ac:dyDescent="0.25">
      <c r="B209" s="87"/>
      <c r="C209" s="158"/>
      <c r="D209" s="159"/>
      <c r="E209" s="160"/>
      <c r="F209" s="161"/>
      <c r="G209" s="161"/>
      <c r="H209" s="161"/>
      <c r="I209" s="161"/>
      <c r="J209" s="161"/>
      <c r="K209" s="161"/>
      <c r="L209" s="88"/>
    </row>
    <row r="210" spans="2:12" ht="18" customHeight="1" x14ac:dyDescent="0.25">
      <c r="B210" s="87"/>
      <c r="C210" s="158"/>
      <c r="D210" s="159"/>
      <c r="E210" s="160"/>
      <c r="F210" s="161"/>
      <c r="G210" s="161"/>
      <c r="H210" s="161"/>
      <c r="I210" s="161"/>
      <c r="J210" s="161"/>
      <c r="K210" s="161"/>
      <c r="L210" s="88"/>
    </row>
    <row r="211" spans="2:12" ht="18" customHeight="1" x14ac:dyDescent="0.25">
      <c r="B211" s="87"/>
      <c r="C211" s="158"/>
      <c r="D211" s="159"/>
      <c r="E211" s="160"/>
      <c r="F211" s="161"/>
      <c r="G211" s="161"/>
      <c r="H211" s="161"/>
      <c r="I211" s="161"/>
      <c r="J211" s="161"/>
      <c r="K211" s="161"/>
      <c r="L211" s="88"/>
    </row>
    <row r="212" spans="2:12" ht="18" customHeight="1" x14ac:dyDescent="0.25">
      <c r="B212" s="87"/>
      <c r="C212" s="158"/>
      <c r="D212" s="159"/>
      <c r="E212" s="160"/>
      <c r="F212" s="161"/>
      <c r="G212" s="161"/>
      <c r="H212" s="161"/>
      <c r="I212" s="161"/>
      <c r="J212" s="161"/>
      <c r="K212" s="161"/>
      <c r="L212" s="88"/>
    </row>
    <row r="213" spans="2:12" ht="18" customHeight="1" x14ac:dyDescent="0.25">
      <c r="B213" s="87"/>
      <c r="C213" s="158"/>
      <c r="D213" s="159"/>
      <c r="E213" s="160"/>
      <c r="F213" s="161"/>
      <c r="G213" s="161"/>
      <c r="H213" s="161"/>
      <c r="I213" s="161"/>
      <c r="J213" s="161"/>
      <c r="K213" s="161"/>
      <c r="L213" s="88"/>
    </row>
    <row r="214" spans="2:12" ht="18" customHeight="1" x14ac:dyDescent="0.25">
      <c r="B214" s="87"/>
      <c r="C214" s="158"/>
      <c r="D214" s="159"/>
      <c r="E214" s="160"/>
      <c r="F214" s="161"/>
      <c r="G214" s="161"/>
      <c r="H214" s="161"/>
      <c r="I214" s="161"/>
      <c r="J214" s="161"/>
      <c r="K214" s="161"/>
      <c r="L214" s="88"/>
    </row>
    <row r="215" spans="2:12" ht="18" customHeight="1" x14ac:dyDescent="0.25">
      <c r="B215" s="87"/>
      <c r="C215" s="158"/>
      <c r="D215" s="159"/>
      <c r="E215" s="160"/>
      <c r="F215" s="161"/>
      <c r="G215" s="161"/>
      <c r="H215" s="161"/>
      <c r="I215" s="161"/>
      <c r="J215" s="161"/>
      <c r="K215" s="161"/>
      <c r="L215" s="88"/>
    </row>
    <row r="216" spans="2:12" ht="18" customHeight="1" x14ac:dyDescent="0.25">
      <c r="B216" s="87"/>
      <c r="C216" s="158"/>
      <c r="D216" s="159"/>
      <c r="E216" s="160"/>
      <c r="F216" s="161"/>
      <c r="G216" s="161"/>
      <c r="H216" s="161"/>
      <c r="I216" s="161"/>
      <c r="J216" s="161"/>
      <c r="K216" s="161"/>
      <c r="L216" s="88"/>
    </row>
    <row r="217" spans="2:12" ht="18" customHeight="1" x14ac:dyDescent="0.25">
      <c r="B217" s="87"/>
      <c r="C217" s="158"/>
      <c r="D217" s="159"/>
      <c r="E217" s="160"/>
      <c r="F217" s="161"/>
      <c r="G217" s="161"/>
      <c r="H217" s="161"/>
      <c r="I217" s="161"/>
      <c r="J217" s="161"/>
      <c r="K217" s="161"/>
      <c r="L217" s="88"/>
    </row>
    <row r="218" spans="2:12" ht="18" customHeight="1" x14ac:dyDescent="0.25">
      <c r="B218" s="87"/>
      <c r="C218" s="158"/>
      <c r="D218" s="159"/>
      <c r="E218" s="160"/>
      <c r="F218" s="161"/>
      <c r="G218" s="161"/>
      <c r="H218" s="161"/>
      <c r="I218" s="161"/>
      <c r="J218" s="161"/>
      <c r="K218" s="161"/>
      <c r="L218" s="88"/>
    </row>
    <row r="219" spans="2:12" ht="18" customHeight="1" x14ac:dyDescent="0.25">
      <c r="B219" s="87"/>
      <c r="C219" s="158"/>
      <c r="D219" s="159"/>
      <c r="E219" s="160"/>
      <c r="F219" s="161"/>
      <c r="G219" s="161"/>
      <c r="H219" s="161"/>
      <c r="I219" s="161"/>
      <c r="J219" s="161"/>
      <c r="K219" s="161"/>
      <c r="L219" s="88"/>
    </row>
    <row r="220" spans="2:12" ht="18" customHeight="1" x14ac:dyDescent="0.25">
      <c r="B220" s="87"/>
      <c r="C220" s="158"/>
      <c r="D220" s="159"/>
      <c r="E220" s="160"/>
      <c r="F220" s="161"/>
      <c r="G220" s="161"/>
      <c r="H220" s="161"/>
      <c r="I220" s="161"/>
      <c r="J220" s="161"/>
      <c r="K220" s="161"/>
      <c r="L220" s="88"/>
    </row>
    <row r="221" spans="2:12" ht="18" customHeight="1" x14ac:dyDescent="0.25">
      <c r="B221" s="87"/>
      <c r="C221" s="158"/>
      <c r="D221" s="159"/>
      <c r="E221" s="160"/>
      <c r="F221" s="161"/>
      <c r="G221" s="161"/>
      <c r="H221" s="161"/>
      <c r="I221" s="161"/>
      <c r="J221" s="161"/>
      <c r="K221" s="161"/>
      <c r="L221" s="88"/>
    </row>
    <row r="222" spans="2:12" ht="18" customHeight="1" x14ac:dyDescent="0.25">
      <c r="B222" s="87"/>
      <c r="C222" s="158"/>
      <c r="D222" s="159"/>
      <c r="E222" s="160"/>
      <c r="F222" s="161"/>
      <c r="G222" s="161"/>
      <c r="H222" s="161"/>
      <c r="I222" s="161"/>
      <c r="J222" s="161"/>
      <c r="K222" s="161"/>
      <c r="L222" s="88"/>
    </row>
    <row r="223" spans="2:12" ht="18" customHeight="1" x14ac:dyDescent="0.25">
      <c r="B223" s="87"/>
      <c r="C223" s="158"/>
      <c r="D223" s="159"/>
      <c r="E223" s="160"/>
      <c r="F223" s="161"/>
      <c r="G223" s="161"/>
      <c r="H223" s="161"/>
      <c r="I223" s="161"/>
      <c r="J223" s="161"/>
      <c r="K223" s="161"/>
      <c r="L223" s="88"/>
    </row>
    <row r="224" spans="2:12" ht="18" customHeight="1" x14ac:dyDescent="0.25">
      <c r="B224" s="87"/>
      <c r="C224" s="158"/>
      <c r="D224" s="159"/>
      <c r="E224" s="160"/>
      <c r="F224" s="161"/>
      <c r="G224" s="161"/>
      <c r="H224" s="161"/>
      <c r="I224" s="161"/>
      <c r="J224" s="161"/>
      <c r="K224" s="161"/>
      <c r="L224" s="88"/>
    </row>
    <row r="225" spans="2:12" ht="18" customHeight="1" x14ac:dyDescent="0.25">
      <c r="B225" s="87"/>
      <c r="C225" s="158"/>
      <c r="D225" s="159"/>
      <c r="E225" s="160"/>
      <c r="F225" s="161"/>
      <c r="G225" s="161"/>
      <c r="H225" s="161"/>
      <c r="I225" s="161"/>
      <c r="J225" s="161"/>
      <c r="K225" s="161"/>
      <c r="L225" s="88"/>
    </row>
    <row r="226" spans="2:12" ht="18" customHeight="1" x14ac:dyDescent="0.25">
      <c r="B226" s="87"/>
      <c r="C226" s="158"/>
      <c r="D226" s="159"/>
      <c r="E226" s="160"/>
      <c r="F226" s="161"/>
      <c r="G226" s="161"/>
      <c r="H226" s="161"/>
      <c r="I226" s="161"/>
      <c r="J226" s="161"/>
      <c r="K226" s="161"/>
      <c r="L226" s="88"/>
    </row>
    <row r="227" spans="2:12" ht="18" customHeight="1" x14ac:dyDescent="0.25">
      <c r="B227" s="87"/>
      <c r="C227" s="158"/>
      <c r="D227" s="159"/>
      <c r="E227" s="160"/>
      <c r="F227" s="161"/>
      <c r="G227" s="161"/>
      <c r="H227" s="161"/>
      <c r="I227" s="161"/>
      <c r="J227" s="161"/>
      <c r="K227" s="161"/>
      <c r="L227" s="88"/>
    </row>
    <row r="228" spans="2:12" ht="18" customHeight="1" x14ac:dyDescent="0.25">
      <c r="B228" s="87"/>
      <c r="C228" s="158"/>
      <c r="D228" s="159"/>
      <c r="E228" s="160"/>
      <c r="F228" s="161"/>
      <c r="G228" s="161"/>
      <c r="H228" s="161"/>
      <c r="I228" s="161"/>
      <c r="J228" s="161"/>
      <c r="K228" s="161"/>
      <c r="L228" s="88"/>
    </row>
    <row r="229" spans="2:12" ht="18" customHeight="1" x14ac:dyDescent="0.25">
      <c r="B229" s="87"/>
      <c r="C229" s="158"/>
      <c r="D229" s="159"/>
      <c r="E229" s="160"/>
      <c r="F229" s="161"/>
      <c r="G229" s="161"/>
      <c r="H229" s="161"/>
      <c r="I229" s="161"/>
      <c r="J229" s="161"/>
      <c r="K229" s="161"/>
      <c r="L229" s="88"/>
    </row>
    <row r="230" spans="2:12" ht="18" customHeight="1" x14ac:dyDescent="0.25">
      <c r="B230" s="87"/>
      <c r="C230" s="158"/>
      <c r="D230" s="159"/>
      <c r="E230" s="160"/>
      <c r="F230" s="161"/>
      <c r="G230" s="161"/>
      <c r="H230" s="161"/>
      <c r="I230" s="161"/>
      <c r="J230" s="161"/>
      <c r="K230" s="161"/>
      <c r="L230" s="88"/>
    </row>
    <row r="231" spans="2:12" ht="18" customHeight="1" x14ac:dyDescent="0.25">
      <c r="B231" s="87"/>
      <c r="C231" s="158"/>
      <c r="D231" s="159"/>
      <c r="E231" s="160"/>
      <c r="F231" s="161"/>
      <c r="G231" s="161"/>
      <c r="H231" s="161"/>
      <c r="I231" s="161"/>
      <c r="J231" s="161"/>
      <c r="K231" s="161"/>
      <c r="L231" s="88"/>
    </row>
    <row r="232" spans="2:12" ht="18" customHeight="1" x14ac:dyDescent="0.25">
      <c r="B232" s="87"/>
      <c r="C232" s="158"/>
      <c r="D232" s="159"/>
      <c r="E232" s="160"/>
      <c r="F232" s="161"/>
      <c r="G232" s="161"/>
      <c r="H232" s="161"/>
      <c r="I232" s="161"/>
      <c r="J232" s="161"/>
      <c r="K232" s="161"/>
      <c r="L232" s="88"/>
    </row>
    <row r="233" spans="2:12" ht="18" customHeight="1" x14ac:dyDescent="0.25">
      <c r="B233" s="87"/>
      <c r="C233" s="158"/>
      <c r="D233" s="159"/>
      <c r="E233" s="160"/>
      <c r="F233" s="161"/>
      <c r="G233" s="161"/>
      <c r="H233" s="161"/>
      <c r="I233" s="161"/>
      <c r="J233" s="161"/>
      <c r="K233" s="161"/>
      <c r="L233" s="88"/>
    </row>
    <row r="234" spans="2:12" ht="18" customHeight="1" x14ac:dyDescent="0.25">
      <c r="B234" s="87"/>
      <c r="C234" s="158"/>
      <c r="D234" s="159"/>
      <c r="E234" s="160"/>
      <c r="F234" s="161"/>
      <c r="G234" s="161"/>
      <c r="H234" s="161"/>
      <c r="I234" s="161"/>
      <c r="J234" s="161"/>
      <c r="K234" s="161"/>
      <c r="L234" s="88"/>
    </row>
    <row r="235" spans="2:12" ht="18" customHeight="1" x14ac:dyDescent="0.25">
      <c r="B235" s="87"/>
      <c r="C235" s="158"/>
      <c r="D235" s="159"/>
      <c r="E235" s="160"/>
      <c r="F235" s="161"/>
      <c r="G235" s="161"/>
      <c r="H235" s="161"/>
      <c r="I235" s="161"/>
      <c r="J235" s="161"/>
      <c r="K235" s="161"/>
      <c r="L235" s="88"/>
    </row>
    <row r="236" spans="2:12" ht="18" customHeight="1" x14ac:dyDescent="0.25">
      <c r="B236" s="87"/>
      <c r="C236" s="158"/>
      <c r="D236" s="159"/>
      <c r="E236" s="160"/>
      <c r="F236" s="161"/>
      <c r="G236" s="161"/>
      <c r="H236" s="161"/>
      <c r="I236" s="161"/>
      <c r="J236" s="161"/>
      <c r="K236" s="161"/>
      <c r="L236" s="88"/>
    </row>
    <row r="237" spans="2:12" ht="18" customHeight="1" x14ac:dyDescent="0.25">
      <c r="B237" s="87"/>
      <c r="C237" s="158"/>
      <c r="D237" s="159"/>
      <c r="E237" s="160"/>
      <c r="F237" s="161"/>
      <c r="G237" s="161"/>
      <c r="H237" s="161"/>
      <c r="I237" s="161"/>
      <c r="J237" s="161"/>
      <c r="K237" s="161"/>
      <c r="L237" s="88"/>
    </row>
    <row r="238" spans="2:12" ht="18" customHeight="1" x14ac:dyDescent="0.25">
      <c r="B238" s="87"/>
      <c r="C238" s="158"/>
      <c r="D238" s="159"/>
      <c r="E238" s="160"/>
      <c r="F238" s="161"/>
      <c r="G238" s="161"/>
      <c r="H238" s="161"/>
      <c r="I238" s="161"/>
      <c r="J238" s="161"/>
      <c r="K238" s="161"/>
      <c r="L238" s="88"/>
    </row>
    <row r="239" spans="2:12" ht="18" customHeight="1" x14ac:dyDescent="0.25">
      <c r="B239" s="87"/>
      <c r="C239" s="158"/>
      <c r="D239" s="159"/>
      <c r="E239" s="160"/>
      <c r="F239" s="161"/>
      <c r="G239" s="161"/>
      <c r="H239" s="161"/>
      <c r="I239" s="161"/>
      <c r="J239" s="161"/>
      <c r="K239" s="161"/>
      <c r="L239" s="88"/>
    </row>
    <row r="240" spans="2:12" ht="18" customHeight="1" x14ac:dyDescent="0.25">
      <c r="B240" s="87"/>
      <c r="C240" s="158"/>
      <c r="D240" s="159"/>
      <c r="E240" s="160"/>
      <c r="F240" s="161"/>
      <c r="G240" s="161"/>
      <c r="H240" s="161"/>
      <c r="I240" s="161"/>
      <c r="J240" s="161"/>
      <c r="K240" s="161"/>
      <c r="L240" s="88"/>
    </row>
    <row r="241" spans="2:12" ht="18" customHeight="1" x14ac:dyDescent="0.25">
      <c r="B241" s="87"/>
      <c r="C241" s="158"/>
      <c r="D241" s="159"/>
      <c r="E241" s="160"/>
      <c r="F241" s="161"/>
      <c r="G241" s="161"/>
      <c r="H241" s="161"/>
      <c r="I241" s="161"/>
      <c r="J241" s="161"/>
      <c r="K241" s="161"/>
      <c r="L241" s="88"/>
    </row>
    <row r="242" spans="2:12" ht="18" customHeight="1" x14ac:dyDescent="0.25">
      <c r="B242" s="87"/>
      <c r="C242" s="158"/>
      <c r="D242" s="159"/>
      <c r="E242" s="160"/>
      <c r="F242" s="161"/>
      <c r="G242" s="161"/>
      <c r="H242" s="161"/>
      <c r="I242" s="161"/>
      <c r="J242" s="161"/>
      <c r="K242" s="161"/>
      <c r="L242" s="88"/>
    </row>
    <row r="243" spans="2:12" ht="18" customHeight="1" x14ac:dyDescent="0.25">
      <c r="B243" s="87"/>
      <c r="C243" s="158"/>
      <c r="D243" s="159"/>
      <c r="E243" s="160"/>
      <c r="F243" s="161"/>
      <c r="G243" s="161"/>
      <c r="H243" s="161"/>
      <c r="I243" s="161"/>
      <c r="J243" s="161"/>
      <c r="K243" s="161"/>
      <c r="L243" s="88"/>
    </row>
    <row r="244" spans="2:12" ht="18" customHeight="1" x14ac:dyDescent="0.25">
      <c r="B244" s="87"/>
      <c r="C244" s="158"/>
      <c r="D244" s="159"/>
      <c r="E244" s="160"/>
      <c r="F244" s="161"/>
      <c r="G244" s="161"/>
      <c r="H244" s="161"/>
      <c r="I244" s="161"/>
      <c r="J244" s="161"/>
      <c r="K244" s="161"/>
      <c r="L244" s="88"/>
    </row>
    <row r="245" spans="2:12" ht="18" customHeight="1" x14ac:dyDescent="0.25">
      <c r="B245" s="87"/>
      <c r="C245" s="158"/>
      <c r="D245" s="159"/>
      <c r="E245" s="160"/>
      <c r="F245" s="161"/>
      <c r="G245" s="161"/>
      <c r="H245" s="161"/>
      <c r="I245" s="161"/>
      <c r="J245" s="161"/>
      <c r="K245" s="161"/>
      <c r="L245" s="88"/>
    </row>
    <row r="246" spans="2:12" ht="18" customHeight="1" x14ac:dyDescent="0.25">
      <c r="B246" s="87"/>
      <c r="C246" s="158"/>
      <c r="D246" s="159"/>
      <c r="E246" s="160"/>
      <c r="F246" s="161"/>
      <c r="G246" s="161"/>
      <c r="H246" s="161"/>
      <c r="I246" s="161"/>
      <c r="J246" s="161"/>
      <c r="K246" s="161"/>
      <c r="L246" s="88"/>
    </row>
    <row r="247" spans="2:12" ht="18" customHeight="1" x14ac:dyDescent="0.25">
      <c r="B247" s="87"/>
      <c r="C247" s="158"/>
      <c r="D247" s="159"/>
      <c r="E247" s="160"/>
      <c r="F247" s="161"/>
      <c r="G247" s="161"/>
      <c r="H247" s="161"/>
      <c r="I247" s="161"/>
      <c r="J247" s="161"/>
      <c r="K247" s="161"/>
      <c r="L247" s="88"/>
    </row>
    <row r="248" spans="2:12" ht="18" customHeight="1" x14ac:dyDescent="0.25">
      <c r="B248" s="87"/>
      <c r="C248" s="158"/>
      <c r="D248" s="159"/>
      <c r="E248" s="160"/>
      <c r="F248" s="161"/>
      <c r="G248" s="161"/>
      <c r="H248" s="161"/>
      <c r="I248" s="161"/>
      <c r="J248" s="161"/>
      <c r="K248" s="161"/>
      <c r="L248" s="88"/>
    </row>
    <row r="249" spans="2:12" ht="18" customHeight="1" x14ac:dyDescent="0.25">
      <c r="B249" s="87"/>
      <c r="C249" s="158"/>
      <c r="D249" s="159"/>
      <c r="E249" s="160"/>
      <c r="F249" s="161"/>
      <c r="G249" s="161"/>
      <c r="H249" s="161"/>
      <c r="I249" s="161"/>
      <c r="J249" s="161"/>
      <c r="K249" s="161"/>
      <c r="L249" s="88"/>
    </row>
    <row r="250" spans="2:12" ht="18" customHeight="1" x14ac:dyDescent="0.25">
      <c r="B250" s="87"/>
      <c r="C250" s="158"/>
      <c r="D250" s="159"/>
      <c r="E250" s="160"/>
      <c r="F250" s="161"/>
      <c r="G250" s="161"/>
      <c r="H250" s="161"/>
      <c r="I250" s="161"/>
      <c r="J250" s="161"/>
      <c r="K250" s="161"/>
      <c r="L250" s="88"/>
    </row>
    <row r="251" spans="2:12" ht="18" customHeight="1" x14ac:dyDescent="0.25">
      <c r="B251" s="87"/>
      <c r="C251" s="158"/>
      <c r="D251" s="159"/>
      <c r="E251" s="160"/>
      <c r="F251" s="161"/>
      <c r="G251" s="161"/>
      <c r="H251" s="161"/>
      <c r="I251" s="161"/>
      <c r="J251" s="161"/>
      <c r="K251" s="161"/>
      <c r="L251" s="88"/>
    </row>
    <row r="252" spans="2:12" ht="18" customHeight="1" x14ac:dyDescent="0.25">
      <c r="B252" s="87"/>
      <c r="C252" s="158"/>
      <c r="D252" s="159"/>
      <c r="E252" s="160"/>
      <c r="F252" s="161"/>
      <c r="G252" s="161"/>
      <c r="H252" s="161"/>
      <c r="I252" s="161"/>
      <c r="J252" s="161"/>
      <c r="K252" s="161"/>
      <c r="L252" s="88"/>
    </row>
    <row r="253" spans="2:12" ht="18" customHeight="1" x14ac:dyDescent="0.25">
      <c r="B253" s="87"/>
      <c r="C253" s="158"/>
      <c r="D253" s="159"/>
      <c r="E253" s="160"/>
      <c r="F253" s="161"/>
      <c r="G253" s="161"/>
      <c r="H253" s="161"/>
      <c r="I253" s="161"/>
      <c r="J253" s="161"/>
      <c r="K253" s="161"/>
      <c r="L253" s="88"/>
    </row>
    <row r="254" spans="2:12" ht="18" customHeight="1" x14ac:dyDescent="0.25">
      <c r="B254" s="87"/>
      <c r="C254" s="158"/>
      <c r="D254" s="159"/>
      <c r="E254" s="160"/>
      <c r="F254" s="161"/>
      <c r="G254" s="161"/>
      <c r="H254" s="161"/>
      <c r="I254" s="161"/>
      <c r="J254" s="161"/>
      <c r="K254" s="161"/>
      <c r="L254" s="88"/>
    </row>
    <row r="255" spans="2:12" ht="18" customHeight="1" x14ac:dyDescent="0.25">
      <c r="B255" s="87"/>
      <c r="C255" s="158"/>
      <c r="D255" s="159"/>
      <c r="E255" s="160"/>
      <c r="F255" s="161"/>
      <c r="G255" s="161"/>
      <c r="H255" s="161"/>
      <c r="I255" s="161"/>
      <c r="J255" s="161"/>
      <c r="K255" s="161"/>
      <c r="L255" s="88"/>
    </row>
    <row r="256" spans="2:12" ht="18" customHeight="1" x14ac:dyDescent="0.25">
      <c r="B256" s="87"/>
      <c r="C256" s="158"/>
      <c r="D256" s="159"/>
      <c r="E256" s="160"/>
      <c r="F256" s="161"/>
      <c r="G256" s="161"/>
      <c r="H256" s="161"/>
      <c r="I256" s="161"/>
      <c r="J256" s="161"/>
      <c r="K256" s="161"/>
      <c r="L256" s="88"/>
    </row>
    <row r="257" spans="2:12" ht="18" customHeight="1" x14ac:dyDescent="0.25">
      <c r="B257" s="87"/>
      <c r="C257" s="158"/>
      <c r="D257" s="159"/>
      <c r="E257" s="160"/>
      <c r="F257" s="161"/>
      <c r="G257" s="161"/>
      <c r="H257" s="161"/>
      <c r="I257" s="161"/>
      <c r="J257" s="161"/>
      <c r="K257" s="161"/>
      <c r="L257" s="88"/>
    </row>
    <row r="258" spans="2:12" ht="18" customHeight="1" x14ac:dyDescent="0.25">
      <c r="B258" s="87"/>
      <c r="C258" s="158"/>
      <c r="D258" s="159"/>
      <c r="E258" s="160"/>
      <c r="F258" s="161"/>
      <c r="G258" s="161"/>
      <c r="H258" s="161"/>
      <c r="I258" s="161"/>
      <c r="J258" s="161"/>
      <c r="K258" s="161"/>
      <c r="L258" s="88"/>
    </row>
    <row r="259" spans="2:12" ht="18" customHeight="1" x14ac:dyDescent="0.25">
      <c r="B259" s="87"/>
      <c r="C259" s="158"/>
      <c r="D259" s="159"/>
      <c r="E259" s="160"/>
      <c r="F259" s="161"/>
      <c r="G259" s="161"/>
      <c r="H259" s="161"/>
      <c r="I259" s="161"/>
      <c r="J259" s="161"/>
      <c r="K259" s="161"/>
      <c r="L259" s="88"/>
    </row>
    <row r="260" spans="2:12" ht="18" customHeight="1" x14ac:dyDescent="0.25">
      <c r="B260" s="87"/>
      <c r="C260" s="158"/>
      <c r="D260" s="159"/>
      <c r="E260" s="160"/>
      <c r="F260" s="161"/>
      <c r="G260" s="161"/>
      <c r="H260" s="161"/>
      <c r="I260" s="161"/>
      <c r="J260" s="161"/>
      <c r="K260" s="161"/>
      <c r="L260" s="88"/>
    </row>
    <row r="261" spans="2:12" ht="18" customHeight="1" x14ac:dyDescent="0.25">
      <c r="B261" s="87"/>
      <c r="C261" s="158"/>
      <c r="D261" s="159"/>
      <c r="E261" s="160"/>
      <c r="F261" s="161"/>
      <c r="G261" s="161"/>
      <c r="H261" s="161"/>
      <c r="I261" s="161"/>
      <c r="J261" s="161"/>
      <c r="K261" s="161"/>
      <c r="L261" s="88"/>
    </row>
    <row r="262" spans="2:12" ht="18" customHeight="1" x14ac:dyDescent="0.25">
      <c r="B262" s="87"/>
      <c r="C262" s="158"/>
      <c r="D262" s="159"/>
      <c r="E262" s="160"/>
      <c r="F262" s="161"/>
      <c r="G262" s="161"/>
      <c r="H262" s="161"/>
      <c r="I262" s="161"/>
      <c r="J262" s="161"/>
      <c r="K262" s="161"/>
      <c r="L262" s="88"/>
    </row>
    <row r="263" spans="2:12" ht="18" customHeight="1" x14ac:dyDescent="0.25">
      <c r="B263" s="87"/>
      <c r="C263" s="158"/>
      <c r="D263" s="159"/>
      <c r="E263" s="160"/>
      <c r="F263" s="161"/>
      <c r="G263" s="161"/>
      <c r="H263" s="161"/>
      <c r="I263" s="161"/>
      <c r="J263" s="161"/>
      <c r="K263" s="161"/>
      <c r="L263" s="88"/>
    </row>
    <row r="264" spans="2:12" ht="18" customHeight="1" x14ac:dyDescent="0.25">
      <c r="B264" s="87"/>
      <c r="C264" s="158"/>
      <c r="D264" s="159"/>
      <c r="E264" s="160"/>
      <c r="F264" s="161"/>
      <c r="G264" s="161"/>
      <c r="H264" s="161"/>
      <c r="I264" s="161"/>
      <c r="J264" s="161"/>
      <c r="K264" s="161"/>
      <c r="L264" s="88"/>
    </row>
    <row r="265" spans="2:12" ht="18" customHeight="1" x14ac:dyDescent="0.25">
      <c r="B265" s="87"/>
      <c r="C265" s="158"/>
      <c r="D265" s="159"/>
      <c r="E265" s="160"/>
      <c r="F265" s="161"/>
      <c r="G265" s="161"/>
      <c r="H265" s="161"/>
      <c r="I265" s="161"/>
      <c r="J265" s="161"/>
      <c r="K265" s="161"/>
      <c r="L265" s="88"/>
    </row>
    <row r="266" spans="2:12" ht="18" customHeight="1" x14ac:dyDescent="0.25">
      <c r="B266" s="87"/>
      <c r="C266" s="158"/>
      <c r="D266" s="159"/>
      <c r="E266" s="160"/>
      <c r="F266" s="161"/>
      <c r="G266" s="161"/>
      <c r="H266" s="161"/>
      <c r="I266" s="161"/>
      <c r="J266" s="161"/>
      <c r="K266" s="161"/>
      <c r="L266" s="88"/>
    </row>
    <row r="267" spans="2:12" ht="18" customHeight="1" x14ac:dyDescent="0.25">
      <c r="B267" s="87"/>
      <c r="C267" s="158"/>
      <c r="D267" s="159"/>
      <c r="E267" s="160"/>
      <c r="F267" s="161"/>
      <c r="G267" s="161"/>
      <c r="H267" s="161"/>
      <c r="I267" s="161"/>
      <c r="J267" s="161"/>
      <c r="K267" s="161"/>
      <c r="L267" s="88"/>
    </row>
    <row r="268" spans="2:12" ht="18" customHeight="1" x14ac:dyDescent="0.25">
      <c r="B268" s="87"/>
      <c r="C268" s="158"/>
      <c r="D268" s="159"/>
      <c r="E268" s="160"/>
      <c r="F268" s="161"/>
      <c r="G268" s="161"/>
      <c r="H268" s="161"/>
      <c r="I268" s="161"/>
      <c r="J268" s="161"/>
      <c r="K268" s="161"/>
      <c r="L268" s="88"/>
    </row>
    <row r="269" spans="2:12" ht="18" customHeight="1" x14ac:dyDescent="0.25">
      <c r="B269" s="87"/>
      <c r="C269" s="158"/>
      <c r="D269" s="159"/>
      <c r="E269" s="160"/>
      <c r="F269" s="161"/>
      <c r="G269" s="161"/>
      <c r="H269" s="161"/>
      <c r="I269" s="161"/>
      <c r="J269" s="161"/>
      <c r="K269" s="161"/>
      <c r="L269" s="88"/>
    </row>
    <row r="270" spans="2:12" ht="18" customHeight="1" x14ac:dyDescent="0.25">
      <c r="B270" s="87"/>
      <c r="C270" s="158"/>
      <c r="D270" s="159"/>
      <c r="E270" s="160"/>
      <c r="F270" s="161"/>
      <c r="G270" s="161"/>
      <c r="H270" s="161"/>
      <c r="I270" s="161"/>
      <c r="J270" s="161"/>
      <c r="K270" s="161"/>
      <c r="L270" s="88"/>
    </row>
    <row r="271" spans="2:12" ht="18" customHeight="1" x14ac:dyDescent="0.25">
      <c r="B271" s="87"/>
      <c r="C271" s="158"/>
      <c r="D271" s="159"/>
      <c r="E271" s="160"/>
      <c r="F271" s="161"/>
      <c r="G271" s="161"/>
      <c r="H271" s="161"/>
      <c r="I271" s="161"/>
      <c r="J271" s="161"/>
      <c r="K271" s="161"/>
      <c r="L271" s="88"/>
    </row>
    <row r="272" spans="2:12" ht="18" customHeight="1" x14ac:dyDescent="0.25">
      <c r="B272" s="87"/>
      <c r="C272" s="158"/>
      <c r="D272" s="159"/>
      <c r="E272" s="160"/>
      <c r="F272" s="161"/>
      <c r="G272" s="161"/>
      <c r="H272" s="161"/>
      <c r="I272" s="161"/>
      <c r="J272" s="161"/>
      <c r="K272" s="161"/>
      <c r="L272" s="88"/>
    </row>
    <row r="273" spans="2:12" ht="18" customHeight="1" x14ac:dyDescent="0.25">
      <c r="B273" s="87"/>
      <c r="C273" s="158"/>
      <c r="D273" s="159"/>
      <c r="E273" s="160"/>
      <c r="F273" s="161"/>
      <c r="G273" s="161"/>
      <c r="H273" s="161"/>
      <c r="I273" s="161"/>
      <c r="J273" s="161"/>
      <c r="K273" s="161"/>
      <c r="L273" s="88"/>
    </row>
    <row r="274" spans="2:12" ht="18" customHeight="1" x14ac:dyDescent="0.25">
      <c r="B274" s="87"/>
      <c r="C274" s="158"/>
      <c r="D274" s="159"/>
      <c r="E274" s="160"/>
      <c r="F274" s="161"/>
      <c r="G274" s="161"/>
      <c r="H274" s="161"/>
      <c r="I274" s="161"/>
      <c r="J274" s="161"/>
      <c r="K274" s="161"/>
      <c r="L274" s="88"/>
    </row>
    <row r="275" spans="2:12" ht="18" customHeight="1" x14ac:dyDescent="0.25">
      <c r="B275" s="87"/>
      <c r="C275" s="158"/>
      <c r="D275" s="159"/>
      <c r="E275" s="160"/>
      <c r="F275" s="161"/>
      <c r="G275" s="161"/>
      <c r="H275" s="161"/>
      <c r="I275" s="161"/>
      <c r="J275" s="161"/>
      <c r="K275" s="161"/>
      <c r="L275" s="88"/>
    </row>
    <row r="276" spans="2:12" ht="18" customHeight="1" x14ac:dyDescent="0.25">
      <c r="B276" s="87"/>
      <c r="C276" s="158"/>
      <c r="D276" s="159"/>
      <c r="E276" s="160"/>
      <c r="F276" s="161"/>
      <c r="G276" s="161"/>
      <c r="H276" s="161"/>
      <c r="I276" s="161"/>
      <c r="J276" s="161"/>
      <c r="K276" s="161"/>
      <c r="L276" s="88"/>
    </row>
    <row r="277" spans="2:12" ht="18" customHeight="1" x14ac:dyDescent="0.25">
      <c r="B277" s="87"/>
      <c r="C277" s="158"/>
      <c r="D277" s="159"/>
      <c r="E277" s="160"/>
      <c r="F277" s="161"/>
      <c r="G277" s="161"/>
      <c r="H277" s="161"/>
      <c r="I277" s="161"/>
      <c r="J277" s="161"/>
      <c r="K277" s="161"/>
      <c r="L277" s="88"/>
    </row>
    <row r="278" spans="2:12" ht="18" customHeight="1" x14ac:dyDescent="0.25">
      <c r="B278" s="87"/>
      <c r="C278" s="158"/>
      <c r="D278" s="159"/>
      <c r="E278" s="160"/>
      <c r="F278" s="161"/>
      <c r="G278" s="161"/>
      <c r="H278" s="161"/>
      <c r="I278" s="161"/>
      <c r="J278" s="161"/>
      <c r="K278" s="161"/>
      <c r="L278" s="88"/>
    </row>
    <row r="279" spans="2:12" ht="18" customHeight="1" x14ac:dyDescent="0.25">
      <c r="B279" s="87"/>
      <c r="C279" s="158"/>
      <c r="D279" s="159"/>
      <c r="E279" s="160"/>
      <c r="F279" s="161"/>
      <c r="G279" s="161"/>
      <c r="H279" s="161"/>
      <c r="I279" s="161"/>
      <c r="J279" s="161"/>
      <c r="K279" s="161"/>
      <c r="L279" s="88"/>
    </row>
    <row r="280" spans="2:12" ht="18" customHeight="1" x14ac:dyDescent="0.25">
      <c r="B280" s="87"/>
      <c r="C280" s="158"/>
      <c r="D280" s="159"/>
      <c r="E280" s="160"/>
      <c r="F280" s="161"/>
      <c r="G280" s="161"/>
      <c r="H280" s="161"/>
      <c r="I280" s="161"/>
      <c r="J280" s="161"/>
      <c r="K280" s="161"/>
      <c r="L280" s="88"/>
    </row>
    <row r="281" spans="2:12" ht="18" customHeight="1" x14ac:dyDescent="0.25">
      <c r="B281" s="87"/>
      <c r="C281" s="158"/>
      <c r="D281" s="159"/>
      <c r="E281" s="160"/>
      <c r="F281" s="161"/>
      <c r="G281" s="161"/>
      <c r="H281" s="161"/>
      <c r="I281" s="161"/>
      <c r="J281" s="161"/>
      <c r="K281" s="161"/>
      <c r="L281" s="88"/>
    </row>
    <row r="282" spans="2:12" ht="18" customHeight="1" x14ac:dyDescent="0.25">
      <c r="B282" s="87"/>
      <c r="C282" s="158"/>
      <c r="D282" s="159"/>
      <c r="E282" s="160"/>
      <c r="F282" s="161"/>
      <c r="G282" s="161"/>
      <c r="H282" s="161"/>
      <c r="I282" s="161"/>
      <c r="J282" s="161"/>
      <c r="K282" s="161"/>
      <c r="L282" s="88"/>
    </row>
    <row r="283" spans="2:12" ht="18" customHeight="1" x14ac:dyDescent="0.25">
      <c r="B283" s="87"/>
      <c r="C283" s="158"/>
      <c r="D283" s="159"/>
      <c r="E283" s="160"/>
      <c r="F283" s="161"/>
      <c r="G283" s="161"/>
      <c r="H283" s="161"/>
      <c r="I283" s="161"/>
      <c r="J283" s="161"/>
      <c r="K283" s="161"/>
      <c r="L283" s="88"/>
    </row>
    <row r="284" spans="2:12" ht="18" customHeight="1" x14ac:dyDescent="0.25">
      <c r="B284" s="87"/>
      <c r="C284" s="158"/>
      <c r="D284" s="159"/>
      <c r="E284" s="160"/>
      <c r="F284" s="161"/>
      <c r="G284" s="161"/>
      <c r="H284" s="161"/>
      <c r="I284" s="161"/>
      <c r="J284" s="161"/>
      <c r="K284" s="161"/>
      <c r="L284" s="88"/>
    </row>
    <row r="285" spans="2:12" ht="18" customHeight="1" x14ac:dyDescent="0.25">
      <c r="B285" s="87"/>
      <c r="C285" s="158"/>
      <c r="D285" s="159"/>
      <c r="E285" s="160"/>
      <c r="F285" s="161"/>
      <c r="G285" s="161"/>
      <c r="H285" s="161"/>
      <c r="I285" s="161"/>
      <c r="J285" s="161"/>
      <c r="K285" s="161"/>
      <c r="L285" s="88"/>
    </row>
    <row r="286" spans="2:12" ht="18" customHeight="1" x14ac:dyDescent="0.25">
      <c r="B286" s="87"/>
      <c r="C286" s="158"/>
      <c r="D286" s="159"/>
      <c r="E286" s="160"/>
      <c r="F286" s="161"/>
      <c r="G286" s="161"/>
      <c r="H286" s="161"/>
      <c r="I286" s="161"/>
      <c r="J286" s="161"/>
      <c r="K286" s="161"/>
      <c r="L286" s="88"/>
    </row>
    <row r="287" spans="2:12" ht="18" customHeight="1" x14ac:dyDescent="0.25">
      <c r="B287" s="87"/>
      <c r="C287" s="158"/>
      <c r="D287" s="159"/>
      <c r="E287" s="160"/>
      <c r="F287" s="161"/>
      <c r="G287" s="161"/>
      <c r="H287" s="161"/>
      <c r="I287" s="161"/>
      <c r="J287" s="161"/>
      <c r="K287" s="161"/>
      <c r="L287" s="88"/>
    </row>
    <row r="288" spans="2:12" ht="18" customHeight="1" x14ac:dyDescent="0.25">
      <c r="B288" s="87"/>
      <c r="C288" s="158"/>
      <c r="D288" s="159"/>
      <c r="E288" s="160"/>
      <c r="F288" s="161"/>
      <c r="G288" s="161"/>
      <c r="H288" s="161"/>
      <c r="I288" s="161"/>
      <c r="J288" s="161"/>
      <c r="K288" s="161"/>
      <c r="L288" s="88"/>
    </row>
    <row r="289" spans="2:12" ht="18" customHeight="1" x14ac:dyDescent="0.25">
      <c r="B289" s="87"/>
      <c r="C289" s="158"/>
      <c r="D289" s="159"/>
      <c r="E289" s="160"/>
      <c r="F289" s="161"/>
      <c r="G289" s="161"/>
      <c r="H289" s="161"/>
      <c r="I289" s="161"/>
      <c r="J289" s="161"/>
      <c r="K289" s="161"/>
      <c r="L289" s="88"/>
    </row>
    <row r="290" spans="2:12" ht="18" customHeight="1" x14ac:dyDescent="0.25">
      <c r="B290" s="87"/>
      <c r="C290" s="158"/>
      <c r="D290" s="159"/>
      <c r="E290" s="160"/>
      <c r="F290" s="161"/>
      <c r="G290" s="161"/>
      <c r="H290" s="161"/>
      <c r="I290" s="161"/>
      <c r="J290" s="161"/>
      <c r="K290" s="161"/>
      <c r="L290" s="88"/>
    </row>
    <row r="291" spans="2:12" ht="18" customHeight="1" x14ac:dyDescent="0.25">
      <c r="B291" s="87"/>
      <c r="C291" s="158"/>
      <c r="D291" s="159"/>
      <c r="E291" s="160"/>
      <c r="F291" s="161"/>
      <c r="G291" s="161"/>
      <c r="H291" s="161"/>
      <c r="I291" s="161"/>
      <c r="J291" s="161"/>
      <c r="K291" s="161"/>
      <c r="L291" s="88"/>
    </row>
    <row r="292" spans="2:12" ht="18" customHeight="1" x14ac:dyDescent="0.25">
      <c r="B292" s="87"/>
      <c r="C292" s="158"/>
      <c r="D292" s="159"/>
      <c r="E292" s="160"/>
      <c r="F292" s="161"/>
      <c r="G292" s="161"/>
      <c r="H292" s="161"/>
      <c r="I292" s="161"/>
      <c r="J292" s="161"/>
      <c r="K292" s="161"/>
      <c r="L292" s="88"/>
    </row>
    <row r="293" spans="2:12" ht="18" customHeight="1" x14ac:dyDescent="0.25">
      <c r="B293" s="87"/>
      <c r="C293" s="158"/>
      <c r="D293" s="159"/>
      <c r="E293" s="160"/>
      <c r="F293" s="161"/>
      <c r="G293" s="161"/>
      <c r="H293" s="161"/>
      <c r="I293" s="161"/>
      <c r="J293" s="161"/>
      <c r="K293" s="161"/>
      <c r="L293" s="88"/>
    </row>
    <row r="294" spans="2:12" ht="18" customHeight="1" x14ac:dyDescent="0.25">
      <c r="B294" s="87"/>
      <c r="C294" s="158"/>
      <c r="D294" s="159"/>
      <c r="E294" s="160"/>
      <c r="F294" s="161"/>
      <c r="G294" s="161"/>
      <c r="H294" s="161"/>
      <c r="I294" s="161"/>
      <c r="J294" s="161"/>
      <c r="K294" s="161"/>
      <c r="L294" s="88"/>
    </row>
    <row r="295" spans="2:12" ht="18" customHeight="1" x14ac:dyDescent="0.25">
      <c r="B295" s="87"/>
      <c r="C295" s="158"/>
      <c r="D295" s="159"/>
      <c r="E295" s="160"/>
      <c r="F295" s="161"/>
      <c r="G295" s="161"/>
      <c r="H295" s="161"/>
      <c r="I295" s="161"/>
      <c r="J295" s="161"/>
      <c r="K295" s="161"/>
      <c r="L295" s="88"/>
    </row>
    <row r="296" spans="2:12" ht="18" customHeight="1" x14ac:dyDescent="0.25">
      <c r="B296" s="87"/>
      <c r="C296" s="158"/>
      <c r="D296" s="159"/>
      <c r="E296" s="160"/>
      <c r="F296" s="161"/>
      <c r="G296" s="161"/>
      <c r="H296" s="161"/>
      <c r="I296" s="161"/>
      <c r="J296" s="161"/>
      <c r="K296" s="161"/>
      <c r="L296" s="88"/>
    </row>
    <row r="297" spans="2:12" ht="18" customHeight="1" x14ac:dyDescent="0.25">
      <c r="B297" s="87"/>
      <c r="C297" s="158"/>
      <c r="D297" s="159"/>
      <c r="E297" s="160"/>
      <c r="F297" s="161"/>
      <c r="G297" s="161"/>
      <c r="H297" s="161"/>
      <c r="I297" s="161"/>
      <c r="J297" s="161"/>
      <c r="K297" s="161"/>
      <c r="L297" s="88"/>
    </row>
    <row r="298" spans="2:12" ht="18" customHeight="1" x14ac:dyDescent="0.25">
      <c r="B298" s="87"/>
      <c r="C298" s="158"/>
      <c r="D298" s="159"/>
      <c r="E298" s="160"/>
      <c r="F298" s="161"/>
      <c r="G298" s="161"/>
      <c r="H298" s="161"/>
      <c r="I298" s="161"/>
      <c r="J298" s="161"/>
      <c r="K298" s="161"/>
      <c r="L298" s="88"/>
    </row>
    <row r="299" spans="2:12" ht="18" customHeight="1" x14ac:dyDescent="0.25">
      <c r="B299" s="87"/>
      <c r="C299" s="158"/>
      <c r="D299" s="159"/>
      <c r="E299" s="160"/>
      <c r="F299" s="161"/>
      <c r="G299" s="161"/>
      <c r="H299" s="161"/>
      <c r="I299" s="161"/>
      <c r="J299" s="161"/>
      <c r="K299" s="161"/>
      <c r="L299" s="88"/>
    </row>
    <row r="300" spans="2:12" ht="18" customHeight="1" x14ac:dyDescent="0.25">
      <c r="B300" s="87"/>
      <c r="C300" s="158"/>
      <c r="D300" s="159"/>
      <c r="E300" s="160"/>
      <c r="F300" s="161"/>
      <c r="G300" s="161"/>
      <c r="H300" s="161"/>
      <c r="I300" s="161"/>
      <c r="J300" s="161"/>
      <c r="K300" s="161"/>
      <c r="L300" s="88"/>
    </row>
    <row r="301" spans="2:12" ht="18" customHeight="1" x14ac:dyDescent="0.25">
      <c r="B301" s="87"/>
      <c r="C301" s="158"/>
      <c r="D301" s="159"/>
      <c r="E301" s="160"/>
      <c r="F301" s="161"/>
      <c r="G301" s="161"/>
      <c r="H301" s="161"/>
      <c r="I301" s="161"/>
      <c r="J301" s="161"/>
      <c r="K301" s="161"/>
      <c r="L301" s="88"/>
    </row>
    <row r="302" spans="2:12" ht="18" customHeight="1" x14ac:dyDescent="0.25">
      <c r="B302" s="87"/>
      <c r="C302" s="158"/>
      <c r="D302" s="159"/>
      <c r="E302" s="160"/>
      <c r="F302" s="161"/>
      <c r="G302" s="161"/>
      <c r="H302" s="161"/>
      <c r="I302" s="161"/>
      <c r="J302" s="161"/>
      <c r="K302" s="161"/>
      <c r="L302" s="88"/>
    </row>
    <row r="303" spans="2:12" ht="18" customHeight="1" x14ac:dyDescent="0.25">
      <c r="B303" s="87"/>
      <c r="C303" s="158"/>
      <c r="D303" s="159"/>
      <c r="E303" s="160"/>
      <c r="F303" s="161"/>
      <c r="G303" s="161"/>
      <c r="H303" s="161"/>
      <c r="I303" s="161"/>
      <c r="J303" s="161"/>
      <c r="K303" s="161"/>
      <c r="L303" s="88"/>
    </row>
    <row r="304" spans="2:12" ht="18" customHeight="1" x14ac:dyDescent="0.25">
      <c r="B304" s="87"/>
      <c r="C304" s="158"/>
      <c r="D304" s="159"/>
      <c r="E304" s="160"/>
      <c r="F304" s="161"/>
      <c r="G304" s="161"/>
      <c r="H304" s="161"/>
      <c r="I304" s="161"/>
      <c r="J304" s="161"/>
      <c r="K304" s="161"/>
      <c r="L304" s="88"/>
    </row>
    <row r="305" spans="2:12" ht="18" customHeight="1" x14ac:dyDescent="0.25">
      <c r="B305" s="87"/>
      <c r="C305" s="158"/>
      <c r="D305" s="159"/>
      <c r="E305" s="160"/>
      <c r="F305" s="161"/>
      <c r="G305" s="161"/>
      <c r="H305" s="161"/>
      <c r="I305" s="161"/>
      <c r="J305" s="161"/>
      <c r="K305" s="161"/>
      <c r="L305" s="88"/>
    </row>
    <row r="306" spans="2:12" ht="18" customHeight="1" x14ac:dyDescent="0.25">
      <c r="B306" s="87"/>
      <c r="C306" s="158"/>
      <c r="D306" s="159"/>
      <c r="E306" s="160"/>
      <c r="F306" s="161"/>
      <c r="G306" s="161"/>
      <c r="H306" s="161"/>
      <c r="I306" s="161"/>
      <c r="J306" s="161"/>
      <c r="K306" s="161"/>
      <c r="L306" s="88"/>
    </row>
    <row r="307" spans="2:12" ht="18" customHeight="1" x14ac:dyDescent="0.25">
      <c r="B307" s="87"/>
      <c r="C307" s="158"/>
      <c r="D307" s="159"/>
      <c r="E307" s="160"/>
      <c r="F307" s="161"/>
      <c r="G307" s="161"/>
      <c r="H307" s="161"/>
      <c r="I307" s="161"/>
      <c r="J307" s="161"/>
      <c r="K307" s="161"/>
      <c r="L307" s="88"/>
    </row>
    <row r="308" spans="2:12" ht="18" customHeight="1" x14ac:dyDescent="0.25">
      <c r="B308" s="87"/>
      <c r="C308" s="158"/>
      <c r="D308" s="159"/>
      <c r="E308" s="160"/>
      <c r="F308" s="161"/>
      <c r="G308" s="161"/>
      <c r="H308" s="161"/>
      <c r="I308" s="161"/>
      <c r="J308" s="161"/>
      <c r="K308" s="161"/>
      <c r="L308" s="88"/>
    </row>
    <row r="309" spans="2:12" ht="18" customHeight="1" x14ac:dyDescent="0.25">
      <c r="B309" s="87"/>
      <c r="C309" s="158"/>
      <c r="D309" s="159"/>
      <c r="E309" s="160"/>
      <c r="F309" s="161"/>
      <c r="G309" s="161"/>
      <c r="H309" s="161"/>
      <c r="I309" s="161"/>
      <c r="J309" s="161"/>
      <c r="K309" s="161"/>
      <c r="L309" s="88"/>
    </row>
    <row r="310" spans="2:12" ht="18" customHeight="1" x14ac:dyDescent="0.25">
      <c r="B310" s="87"/>
      <c r="C310" s="158"/>
      <c r="D310" s="159"/>
      <c r="E310" s="160"/>
      <c r="F310" s="161"/>
      <c r="G310" s="161"/>
      <c r="H310" s="161"/>
      <c r="I310" s="161"/>
      <c r="J310" s="161"/>
      <c r="K310" s="161"/>
      <c r="L310" s="88"/>
    </row>
    <row r="311" spans="2:12" ht="18" customHeight="1" x14ac:dyDescent="0.25">
      <c r="B311" s="87"/>
      <c r="C311" s="158"/>
      <c r="D311" s="159"/>
      <c r="E311" s="160"/>
      <c r="F311" s="161"/>
      <c r="G311" s="161"/>
      <c r="H311" s="161"/>
      <c r="I311" s="161"/>
      <c r="J311" s="161"/>
      <c r="K311" s="161"/>
      <c r="L311" s="88"/>
    </row>
    <row r="312" spans="2:12" ht="18" customHeight="1" x14ac:dyDescent="0.25">
      <c r="B312" s="87"/>
      <c r="C312" s="158"/>
      <c r="D312" s="159"/>
      <c r="E312" s="160"/>
      <c r="F312" s="161"/>
      <c r="G312" s="161"/>
      <c r="H312" s="161"/>
      <c r="I312" s="161"/>
      <c r="J312" s="161"/>
      <c r="K312" s="161"/>
      <c r="L312" s="88"/>
    </row>
    <row r="313" spans="2:12" ht="18" customHeight="1" x14ac:dyDescent="0.25">
      <c r="B313" s="87"/>
      <c r="C313" s="158"/>
      <c r="D313" s="159"/>
      <c r="E313" s="160"/>
      <c r="F313" s="161"/>
      <c r="G313" s="161"/>
      <c r="H313" s="161"/>
      <c r="I313" s="161"/>
      <c r="J313" s="161"/>
      <c r="K313" s="161"/>
      <c r="L313" s="88"/>
    </row>
    <row r="314" spans="2:12" ht="18" customHeight="1" x14ac:dyDescent="0.25">
      <c r="B314" s="87"/>
      <c r="C314" s="158"/>
      <c r="D314" s="159"/>
      <c r="E314" s="160"/>
      <c r="F314" s="161"/>
      <c r="G314" s="161"/>
      <c r="H314" s="161"/>
      <c r="I314" s="161"/>
      <c r="J314" s="161"/>
      <c r="K314" s="161"/>
      <c r="L314" s="88"/>
    </row>
    <row r="315" spans="2:12" ht="18" customHeight="1" x14ac:dyDescent="0.25">
      <c r="B315" s="87"/>
      <c r="C315" s="158"/>
      <c r="D315" s="159"/>
      <c r="E315" s="160"/>
      <c r="F315" s="161"/>
      <c r="G315" s="161"/>
      <c r="H315" s="161"/>
      <c r="I315" s="161"/>
      <c r="J315" s="161"/>
      <c r="K315" s="161"/>
      <c r="L315" s="88"/>
    </row>
    <row r="316" spans="2:12" ht="18" customHeight="1" x14ac:dyDescent="0.25">
      <c r="B316" s="87"/>
      <c r="C316" s="158"/>
      <c r="D316" s="159"/>
      <c r="E316" s="160"/>
      <c r="F316" s="161"/>
      <c r="G316" s="161"/>
      <c r="H316" s="161"/>
      <c r="I316" s="161"/>
      <c r="J316" s="161"/>
      <c r="K316" s="161"/>
      <c r="L316" s="88"/>
    </row>
    <row r="317" spans="2:12" ht="18" customHeight="1" x14ac:dyDescent="0.25">
      <c r="B317" s="87"/>
      <c r="C317" s="158"/>
      <c r="D317" s="159"/>
      <c r="E317" s="160"/>
      <c r="F317" s="161"/>
      <c r="G317" s="161"/>
      <c r="H317" s="161"/>
      <c r="I317" s="161"/>
      <c r="J317" s="161"/>
      <c r="K317" s="161"/>
      <c r="L317" s="88"/>
    </row>
    <row r="318" spans="2:12" ht="18" customHeight="1" x14ac:dyDescent="0.25">
      <c r="B318" s="87"/>
      <c r="C318" s="158"/>
      <c r="D318" s="159"/>
      <c r="E318" s="160"/>
      <c r="F318" s="161"/>
      <c r="G318" s="161"/>
      <c r="H318" s="161"/>
      <c r="I318" s="161"/>
      <c r="J318" s="161"/>
      <c r="K318" s="161"/>
      <c r="L318" s="88"/>
    </row>
    <row r="319" spans="2:12" ht="18" customHeight="1" x14ac:dyDescent="0.25">
      <c r="B319" s="87"/>
      <c r="C319" s="158"/>
      <c r="D319" s="159"/>
      <c r="E319" s="160"/>
      <c r="F319" s="161"/>
      <c r="G319" s="161"/>
      <c r="H319" s="161"/>
      <c r="I319" s="161"/>
      <c r="J319" s="161"/>
      <c r="K319" s="161"/>
      <c r="L319" s="88"/>
    </row>
    <row r="320" spans="2:12" ht="18" customHeight="1" x14ac:dyDescent="0.25">
      <c r="B320" s="87"/>
      <c r="C320" s="158"/>
      <c r="D320" s="159"/>
      <c r="E320" s="160"/>
      <c r="F320" s="161"/>
      <c r="G320" s="161"/>
      <c r="H320" s="161"/>
      <c r="I320" s="161"/>
      <c r="J320" s="161"/>
      <c r="K320" s="161"/>
      <c r="L320" s="88"/>
    </row>
    <row r="321" spans="2:12" ht="18" customHeight="1" x14ac:dyDescent="0.25">
      <c r="B321" s="87"/>
      <c r="C321" s="158"/>
      <c r="D321" s="159"/>
      <c r="E321" s="160"/>
      <c r="F321" s="161"/>
      <c r="G321" s="161"/>
      <c r="H321" s="161"/>
      <c r="I321" s="161"/>
      <c r="J321" s="161"/>
      <c r="K321" s="161"/>
      <c r="L321" s="88"/>
    </row>
    <row r="322" spans="2:12" ht="18" customHeight="1" x14ac:dyDescent="0.25">
      <c r="B322" s="87"/>
      <c r="C322" s="158"/>
      <c r="D322" s="159"/>
      <c r="E322" s="160"/>
      <c r="F322" s="161"/>
      <c r="G322" s="161"/>
      <c r="H322" s="161"/>
      <c r="I322" s="161"/>
      <c r="J322" s="161"/>
      <c r="K322" s="161"/>
      <c r="L322" s="88"/>
    </row>
    <row r="323" spans="2:12" ht="18" customHeight="1" x14ac:dyDescent="0.25">
      <c r="B323" s="87"/>
      <c r="C323" s="158"/>
      <c r="D323" s="159"/>
      <c r="E323" s="160"/>
      <c r="F323" s="161"/>
      <c r="G323" s="161"/>
      <c r="H323" s="161"/>
      <c r="I323" s="161"/>
      <c r="J323" s="161"/>
      <c r="K323" s="161"/>
      <c r="L323" s="88"/>
    </row>
    <row r="324" spans="2:12" ht="18" customHeight="1" x14ac:dyDescent="0.25">
      <c r="B324" s="87"/>
      <c r="C324" s="158"/>
      <c r="D324" s="159"/>
      <c r="E324" s="160"/>
      <c r="F324" s="161"/>
      <c r="G324" s="161"/>
      <c r="H324" s="161"/>
      <c r="I324" s="161"/>
      <c r="J324" s="161"/>
      <c r="K324" s="161"/>
      <c r="L324" s="88"/>
    </row>
    <row r="325" spans="2:12" ht="18" customHeight="1" x14ac:dyDescent="0.25">
      <c r="B325" s="87"/>
      <c r="C325" s="158"/>
      <c r="D325" s="159"/>
      <c r="E325" s="160"/>
      <c r="F325" s="161"/>
      <c r="G325" s="161"/>
      <c r="H325" s="161"/>
      <c r="I325" s="161"/>
      <c r="J325" s="161"/>
      <c r="K325" s="161"/>
      <c r="L325" s="88"/>
    </row>
    <row r="326" spans="2:12" ht="18" customHeight="1" x14ac:dyDescent="0.25">
      <c r="B326" s="87"/>
      <c r="C326" s="158"/>
      <c r="D326" s="159"/>
      <c r="E326" s="160"/>
      <c r="F326" s="161"/>
      <c r="G326" s="161"/>
      <c r="H326" s="161"/>
      <c r="I326" s="161"/>
      <c r="J326" s="161"/>
      <c r="K326" s="161"/>
      <c r="L326" s="88"/>
    </row>
    <row r="327" spans="2:12" ht="18" customHeight="1" x14ac:dyDescent="0.25">
      <c r="B327" s="87"/>
      <c r="C327" s="158"/>
      <c r="D327" s="159"/>
      <c r="E327" s="160"/>
      <c r="F327" s="161"/>
      <c r="G327" s="161"/>
      <c r="H327" s="161"/>
      <c r="I327" s="161"/>
      <c r="J327" s="161"/>
      <c r="K327" s="161"/>
      <c r="L327" s="88"/>
    </row>
    <row r="328" spans="2:12" ht="18" customHeight="1" x14ac:dyDescent="0.25">
      <c r="B328" s="87"/>
      <c r="C328" s="158"/>
      <c r="D328" s="159"/>
      <c r="E328" s="160"/>
      <c r="F328" s="161"/>
      <c r="G328" s="161"/>
      <c r="H328" s="161"/>
      <c r="I328" s="161"/>
      <c r="J328" s="161"/>
      <c r="K328" s="161"/>
      <c r="L328" s="88"/>
    </row>
    <row r="329" spans="2:12" ht="18" customHeight="1" x14ac:dyDescent="0.25">
      <c r="B329" s="87"/>
      <c r="C329" s="158"/>
      <c r="D329" s="159"/>
      <c r="E329" s="160"/>
      <c r="F329" s="161"/>
      <c r="G329" s="161"/>
      <c r="H329" s="161"/>
      <c r="I329" s="161"/>
      <c r="J329" s="161"/>
      <c r="K329" s="161"/>
      <c r="L329" s="88"/>
    </row>
    <row r="330" spans="2:12" ht="18" customHeight="1" x14ac:dyDescent="0.25">
      <c r="B330" s="87"/>
      <c r="C330" s="158"/>
      <c r="D330" s="159"/>
      <c r="E330" s="160"/>
      <c r="F330" s="161"/>
      <c r="G330" s="161"/>
      <c r="H330" s="161"/>
      <c r="I330" s="161"/>
      <c r="J330" s="161"/>
      <c r="K330" s="161"/>
      <c r="L330" s="88"/>
    </row>
    <row r="331" spans="2:12" ht="18" customHeight="1" x14ac:dyDescent="0.25">
      <c r="B331" s="87"/>
      <c r="C331" s="158"/>
      <c r="D331" s="159"/>
      <c r="E331" s="160"/>
      <c r="F331" s="161"/>
      <c r="G331" s="161"/>
      <c r="H331" s="161"/>
      <c r="I331" s="161"/>
      <c r="J331" s="161"/>
      <c r="K331" s="161"/>
      <c r="L331" s="88"/>
    </row>
    <row r="332" spans="2:12" ht="18" customHeight="1" x14ac:dyDescent="0.25">
      <c r="B332" s="87"/>
      <c r="C332" s="158"/>
      <c r="D332" s="159"/>
      <c r="E332" s="160"/>
      <c r="F332" s="161"/>
      <c r="G332" s="161"/>
      <c r="H332" s="161"/>
      <c r="I332" s="161"/>
      <c r="J332" s="161"/>
      <c r="K332" s="161"/>
      <c r="L332" s="88"/>
    </row>
    <row r="333" spans="2:12" ht="18" customHeight="1" x14ac:dyDescent="0.25">
      <c r="B333" s="87"/>
      <c r="C333" s="158"/>
      <c r="D333" s="159"/>
      <c r="E333" s="160"/>
      <c r="F333" s="161"/>
      <c r="G333" s="161"/>
      <c r="H333" s="161"/>
      <c r="I333" s="161"/>
      <c r="J333" s="161"/>
      <c r="K333" s="161"/>
      <c r="L333" s="88"/>
    </row>
    <row r="334" spans="2:12" ht="18" customHeight="1" x14ac:dyDescent="0.25">
      <c r="B334" s="87"/>
      <c r="C334" s="158"/>
      <c r="D334" s="159"/>
      <c r="E334" s="160"/>
      <c r="F334" s="161"/>
      <c r="G334" s="161"/>
      <c r="H334" s="161"/>
      <c r="I334" s="161"/>
      <c r="J334" s="161"/>
      <c r="K334" s="161"/>
      <c r="L334" s="88"/>
    </row>
    <row r="335" spans="2:12" ht="18" customHeight="1" x14ac:dyDescent="0.25">
      <c r="B335" s="87"/>
      <c r="C335" s="158"/>
      <c r="D335" s="159"/>
      <c r="E335" s="160"/>
      <c r="F335" s="161"/>
      <c r="G335" s="161"/>
      <c r="H335" s="161"/>
      <c r="I335" s="161"/>
      <c r="J335" s="161"/>
      <c r="K335" s="161"/>
      <c r="L335" s="88"/>
    </row>
    <row r="336" spans="2:12" ht="18" customHeight="1" x14ac:dyDescent="0.25">
      <c r="B336" s="87"/>
      <c r="C336" s="158"/>
      <c r="D336" s="159"/>
      <c r="E336" s="160"/>
      <c r="F336" s="161"/>
      <c r="G336" s="161"/>
      <c r="H336" s="161"/>
      <c r="I336" s="161"/>
      <c r="J336" s="161"/>
      <c r="K336" s="161"/>
      <c r="L336" s="88"/>
    </row>
    <row r="337" spans="2:12" ht="18" customHeight="1" x14ac:dyDescent="0.25">
      <c r="B337" s="87"/>
      <c r="C337" s="158"/>
      <c r="D337" s="159"/>
      <c r="E337" s="160"/>
      <c r="F337" s="161"/>
      <c r="G337" s="161"/>
      <c r="H337" s="161"/>
      <c r="I337" s="161"/>
      <c r="J337" s="161"/>
      <c r="K337" s="161"/>
      <c r="L337" s="88"/>
    </row>
    <row r="338" spans="2:12" ht="18" customHeight="1" x14ac:dyDescent="0.25">
      <c r="B338" s="87"/>
      <c r="C338" s="158"/>
      <c r="D338" s="159"/>
      <c r="E338" s="160"/>
      <c r="F338" s="161"/>
      <c r="G338" s="161"/>
      <c r="H338" s="161"/>
      <c r="I338" s="161"/>
      <c r="J338" s="161"/>
      <c r="K338" s="161"/>
      <c r="L338" s="88"/>
    </row>
    <row r="339" spans="2:12" ht="18" customHeight="1" x14ac:dyDescent="0.25">
      <c r="B339" s="87"/>
      <c r="C339" s="158"/>
      <c r="D339" s="159"/>
      <c r="E339" s="160"/>
      <c r="F339" s="161"/>
      <c r="G339" s="161"/>
      <c r="H339" s="161"/>
      <c r="I339" s="161"/>
      <c r="J339" s="161"/>
      <c r="K339" s="161"/>
      <c r="L339" s="88"/>
    </row>
    <row r="340" spans="2:12" ht="18" customHeight="1" x14ac:dyDescent="0.25">
      <c r="B340" s="87"/>
      <c r="C340" s="158"/>
      <c r="D340" s="159"/>
      <c r="E340" s="160"/>
      <c r="F340" s="161"/>
      <c r="G340" s="161"/>
      <c r="H340" s="161"/>
      <c r="I340" s="161"/>
      <c r="J340" s="161"/>
      <c r="K340" s="161"/>
      <c r="L340" s="88"/>
    </row>
    <row r="341" spans="2:12" ht="18" customHeight="1" x14ac:dyDescent="0.25">
      <c r="B341" s="87"/>
      <c r="C341" s="158"/>
      <c r="D341" s="159"/>
      <c r="E341" s="160"/>
      <c r="F341" s="161"/>
      <c r="G341" s="161"/>
      <c r="H341" s="161"/>
      <c r="I341" s="161"/>
      <c r="J341" s="161"/>
      <c r="K341" s="161"/>
      <c r="L341" s="88"/>
    </row>
    <row r="342" spans="2:12" ht="18" customHeight="1" x14ac:dyDescent="0.25">
      <c r="B342" s="87"/>
      <c r="C342" s="158"/>
      <c r="D342" s="159"/>
      <c r="E342" s="160"/>
      <c r="F342" s="161"/>
      <c r="G342" s="161"/>
      <c r="H342" s="161"/>
      <c r="I342" s="161"/>
      <c r="J342" s="161"/>
      <c r="K342" s="161"/>
      <c r="L342" s="88"/>
    </row>
    <row r="343" spans="2:12" ht="18" customHeight="1" x14ac:dyDescent="0.25">
      <c r="B343" s="87"/>
      <c r="C343" s="158"/>
      <c r="D343" s="159"/>
      <c r="E343" s="160"/>
      <c r="F343" s="161"/>
      <c r="G343" s="161"/>
      <c r="H343" s="161"/>
      <c r="I343" s="161"/>
      <c r="J343" s="161"/>
      <c r="K343" s="161"/>
      <c r="L343" s="88"/>
    </row>
    <row r="344" spans="2:12" ht="18" customHeight="1" x14ac:dyDescent="0.25">
      <c r="B344" s="87"/>
      <c r="C344" s="158"/>
      <c r="D344" s="159"/>
      <c r="E344" s="160"/>
      <c r="F344" s="161"/>
      <c r="G344" s="161"/>
      <c r="H344" s="161"/>
      <c r="I344" s="161"/>
      <c r="J344" s="161"/>
      <c r="K344" s="161"/>
      <c r="L344" s="88"/>
    </row>
    <row r="345" spans="2:12" ht="18" customHeight="1" x14ac:dyDescent="0.25">
      <c r="B345" s="87"/>
      <c r="C345" s="158"/>
      <c r="D345" s="159"/>
      <c r="E345" s="160"/>
      <c r="F345" s="161"/>
      <c r="G345" s="161"/>
      <c r="H345" s="161"/>
      <c r="I345" s="161"/>
      <c r="J345" s="161"/>
      <c r="K345" s="161"/>
      <c r="L345" s="88"/>
    </row>
    <row r="346" spans="2:12" ht="18" customHeight="1" x14ac:dyDescent="0.25">
      <c r="B346" s="87"/>
      <c r="C346" s="158"/>
      <c r="D346" s="159"/>
      <c r="E346" s="160"/>
      <c r="F346" s="161"/>
      <c r="G346" s="161"/>
      <c r="H346" s="161"/>
      <c r="I346" s="161"/>
      <c r="J346" s="161"/>
      <c r="K346" s="161"/>
      <c r="L346" s="88"/>
    </row>
    <row r="347" spans="2:12" ht="18" customHeight="1" x14ac:dyDescent="0.25">
      <c r="B347" s="87"/>
      <c r="C347" s="158"/>
      <c r="D347" s="159"/>
      <c r="E347" s="160"/>
      <c r="F347" s="161"/>
      <c r="G347" s="161"/>
      <c r="H347" s="161"/>
      <c r="I347" s="161"/>
      <c r="J347" s="161"/>
      <c r="K347" s="161"/>
      <c r="L347" s="88"/>
    </row>
    <row r="348" spans="2:12" ht="18" customHeight="1" x14ac:dyDescent="0.25">
      <c r="B348" s="87"/>
      <c r="C348" s="158"/>
      <c r="D348" s="159"/>
      <c r="E348" s="160"/>
      <c r="F348" s="161"/>
      <c r="G348" s="161"/>
      <c r="H348" s="161"/>
      <c r="I348" s="161"/>
      <c r="J348" s="161"/>
      <c r="K348" s="161"/>
      <c r="L348" s="88"/>
    </row>
    <row r="349" spans="2:12" ht="18" customHeight="1" x14ac:dyDescent="0.25">
      <c r="B349" s="87"/>
      <c r="C349" s="158"/>
      <c r="D349" s="159"/>
      <c r="E349" s="160"/>
      <c r="F349" s="161"/>
      <c r="G349" s="161"/>
      <c r="H349" s="161"/>
      <c r="I349" s="161"/>
      <c r="J349" s="161"/>
      <c r="K349" s="161"/>
      <c r="L349" s="88"/>
    </row>
    <row r="350" spans="2:12" ht="18" customHeight="1" x14ac:dyDescent="0.25">
      <c r="B350" s="87"/>
      <c r="C350" s="158"/>
      <c r="D350" s="159"/>
      <c r="E350" s="160"/>
      <c r="F350" s="161"/>
      <c r="G350" s="161"/>
      <c r="H350" s="161"/>
      <c r="I350" s="161"/>
      <c r="J350" s="161"/>
      <c r="K350" s="161"/>
      <c r="L350" s="88"/>
    </row>
    <row r="351" spans="2:12" ht="18" customHeight="1" x14ac:dyDescent="0.25">
      <c r="B351" s="87"/>
      <c r="C351" s="158"/>
      <c r="D351" s="159"/>
      <c r="E351" s="160"/>
      <c r="F351" s="161"/>
      <c r="G351" s="161"/>
      <c r="H351" s="161"/>
      <c r="I351" s="161"/>
      <c r="J351" s="161"/>
      <c r="K351" s="161"/>
      <c r="L351" s="88"/>
    </row>
    <row r="352" spans="2:12" ht="18" customHeight="1" x14ac:dyDescent="0.25">
      <c r="B352" s="87"/>
      <c r="C352" s="158"/>
      <c r="D352" s="159"/>
      <c r="E352" s="160"/>
      <c r="F352" s="161"/>
      <c r="G352" s="161"/>
      <c r="H352" s="161"/>
      <c r="I352" s="161"/>
      <c r="J352" s="161"/>
      <c r="K352" s="161"/>
      <c r="L352" s="88"/>
    </row>
    <row r="353" spans="2:12" ht="18" customHeight="1" x14ac:dyDescent="0.25">
      <c r="B353" s="87"/>
      <c r="C353" s="158"/>
      <c r="D353" s="159"/>
      <c r="E353" s="160"/>
      <c r="F353" s="161"/>
      <c r="G353" s="161"/>
      <c r="H353" s="161"/>
      <c r="I353" s="161"/>
      <c r="J353" s="161"/>
      <c r="K353" s="161"/>
      <c r="L353" s="88"/>
    </row>
    <row r="354" spans="2:12" ht="18" customHeight="1" x14ac:dyDescent="0.25">
      <c r="B354" s="87"/>
      <c r="C354" s="158"/>
      <c r="D354" s="159"/>
      <c r="E354" s="160"/>
      <c r="F354" s="161"/>
      <c r="G354" s="161"/>
      <c r="H354" s="161"/>
      <c r="I354" s="161"/>
      <c r="J354" s="161"/>
      <c r="K354" s="161"/>
      <c r="L354" s="88"/>
    </row>
    <row r="355" spans="2:12" ht="18" customHeight="1" x14ac:dyDescent="0.25">
      <c r="B355" s="87"/>
      <c r="C355" s="158"/>
      <c r="D355" s="159"/>
      <c r="E355" s="160"/>
      <c r="F355" s="161"/>
      <c r="G355" s="161"/>
      <c r="H355" s="161"/>
      <c r="I355" s="161"/>
      <c r="J355" s="161"/>
      <c r="K355" s="161"/>
      <c r="L355" s="88"/>
    </row>
    <row r="356" spans="2:12" ht="18" customHeight="1" x14ac:dyDescent="0.25">
      <c r="B356" s="87"/>
      <c r="C356" s="158"/>
      <c r="D356" s="159"/>
      <c r="E356" s="160"/>
      <c r="F356" s="161"/>
      <c r="G356" s="161"/>
      <c r="H356" s="161"/>
      <c r="I356" s="161"/>
      <c r="J356" s="161"/>
      <c r="K356" s="161"/>
      <c r="L356" s="88"/>
    </row>
    <row r="357" spans="2:12" ht="18" customHeight="1" x14ac:dyDescent="0.25">
      <c r="B357" s="87"/>
      <c r="C357" s="158"/>
      <c r="D357" s="159"/>
      <c r="E357" s="160"/>
      <c r="F357" s="161"/>
      <c r="G357" s="161"/>
      <c r="H357" s="161"/>
      <c r="I357" s="161"/>
      <c r="J357" s="161"/>
      <c r="K357" s="161"/>
      <c r="L357" s="88"/>
    </row>
    <row r="358" spans="2:12" ht="18" customHeight="1" x14ac:dyDescent="0.25">
      <c r="B358" s="87"/>
      <c r="C358" s="158"/>
      <c r="D358" s="159"/>
      <c r="E358" s="160"/>
      <c r="F358" s="161"/>
      <c r="G358" s="161"/>
      <c r="H358" s="161"/>
      <c r="I358" s="161"/>
      <c r="J358" s="161"/>
      <c r="K358" s="161"/>
      <c r="L358" s="88"/>
    </row>
    <row r="359" spans="2:12" ht="18" customHeight="1" x14ac:dyDescent="0.25">
      <c r="B359" s="87"/>
      <c r="C359" s="158"/>
      <c r="D359" s="159"/>
      <c r="E359" s="160"/>
      <c r="F359" s="161"/>
      <c r="G359" s="161"/>
      <c r="H359" s="161"/>
      <c r="I359" s="161"/>
      <c r="J359" s="161"/>
      <c r="K359" s="161"/>
      <c r="L359" s="88"/>
    </row>
    <row r="360" spans="2:12" ht="18" customHeight="1" x14ac:dyDescent="0.25">
      <c r="B360" s="87"/>
      <c r="C360" s="158"/>
      <c r="D360" s="159"/>
      <c r="E360" s="160"/>
      <c r="F360" s="161"/>
      <c r="G360" s="161"/>
      <c r="H360" s="161"/>
      <c r="I360" s="161"/>
      <c r="J360" s="161"/>
      <c r="K360" s="161"/>
      <c r="L360" s="88"/>
    </row>
    <row r="361" spans="2:12" ht="18" customHeight="1" x14ac:dyDescent="0.25">
      <c r="B361" s="87"/>
      <c r="C361" s="158"/>
      <c r="D361" s="159"/>
      <c r="E361" s="160"/>
      <c r="F361" s="161"/>
      <c r="G361" s="161"/>
      <c r="H361" s="161"/>
      <c r="I361" s="161"/>
      <c r="J361" s="161"/>
      <c r="K361" s="161"/>
      <c r="L361" s="88"/>
    </row>
    <row r="362" spans="2:12" ht="18" customHeight="1" x14ac:dyDescent="0.25">
      <c r="B362" s="87"/>
      <c r="C362" s="158"/>
      <c r="D362" s="159"/>
      <c r="E362" s="160"/>
      <c r="F362" s="161"/>
      <c r="G362" s="161"/>
      <c r="H362" s="161"/>
      <c r="I362" s="161"/>
      <c r="J362" s="161"/>
      <c r="K362" s="161"/>
      <c r="L362" s="88"/>
    </row>
    <row r="363" spans="2:12" ht="18" customHeight="1" x14ac:dyDescent="0.25">
      <c r="B363" s="87"/>
      <c r="C363" s="158"/>
      <c r="D363" s="159"/>
      <c r="E363" s="160"/>
      <c r="F363" s="161"/>
      <c r="G363" s="161"/>
      <c r="H363" s="161"/>
      <c r="I363" s="161"/>
      <c r="J363" s="161"/>
      <c r="K363" s="161"/>
      <c r="L363" s="88"/>
    </row>
    <row r="364" spans="2:12" ht="18" customHeight="1" x14ac:dyDescent="0.25">
      <c r="B364" s="87"/>
      <c r="C364" s="158"/>
      <c r="D364" s="159"/>
      <c r="E364" s="160"/>
      <c r="F364" s="161"/>
      <c r="G364" s="161"/>
      <c r="H364" s="161"/>
      <c r="I364" s="161"/>
      <c r="J364" s="161"/>
      <c r="K364" s="161"/>
      <c r="L364" s="88"/>
    </row>
    <row r="365" spans="2:12" ht="18" customHeight="1" x14ac:dyDescent="0.25">
      <c r="B365" s="87"/>
      <c r="C365" s="158"/>
      <c r="D365" s="159"/>
      <c r="E365" s="160"/>
      <c r="F365" s="161"/>
      <c r="G365" s="161"/>
      <c r="H365" s="161"/>
      <c r="I365" s="161"/>
      <c r="J365" s="161"/>
      <c r="K365" s="161"/>
      <c r="L365" s="88"/>
    </row>
    <row r="366" spans="2:12" ht="18" customHeight="1" x14ac:dyDescent="0.25">
      <c r="B366" s="87"/>
      <c r="C366" s="158"/>
      <c r="D366" s="159"/>
      <c r="E366" s="160"/>
      <c r="F366" s="161"/>
      <c r="G366" s="161"/>
      <c r="H366" s="161"/>
      <c r="I366" s="161"/>
      <c r="J366" s="161"/>
      <c r="K366" s="161"/>
      <c r="L366" s="88"/>
    </row>
    <row r="367" spans="2:12" ht="18" customHeight="1" x14ac:dyDescent="0.25">
      <c r="B367" s="87"/>
      <c r="C367" s="158"/>
      <c r="D367" s="159"/>
      <c r="E367" s="160"/>
      <c r="F367" s="161"/>
      <c r="G367" s="161"/>
      <c r="H367" s="161"/>
      <c r="I367" s="161"/>
      <c r="J367" s="161"/>
      <c r="K367" s="161"/>
      <c r="L367" s="88"/>
    </row>
    <row r="368" spans="2:12" ht="18" customHeight="1" x14ac:dyDescent="0.25">
      <c r="B368" s="87"/>
      <c r="C368" s="158"/>
      <c r="D368" s="159"/>
      <c r="E368" s="160"/>
      <c r="F368" s="161"/>
      <c r="G368" s="161"/>
      <c r="H368" s="161"/>
      <c r="I368" s="161"/>
      <c r="J368" s="161"/>
      <c r="K368" s="161"/>
      <c r="L368" s="88"/>
    </row>
    <row r="369" spans="2:12" ht="18" customHeight="1" x14ac:dyDescent="0.25">
      <c r="B369" s="87"/>
      <c r="C369" s="158"/>
      <c r="D369" s="159"/>
      <c r="E369" s="160"/>
      <c r="F369" s="161"/>
      <c r="G369" s="161"/>
      <c r="H369" s="161"/>
      <c r="I369" s="161"/>
      <c r="J369" s="161"/>
      <c r="K369" s="161"/>
      <c r="L369" s="88"/>
    </row>
    <row r="370" spans="2:12" ht="18" customHeight="1" x14ac:dyDescent="0.25">
      <c r="B370" s="87"/>
      <c r="C370" s="158"/>
      <c r="D370" s="159"/>
      <c r="E370" s="160"/>
      <c r="F370" s="161"/>
      <c r="G370" s="161"/>
      <c r="H370" s="161"/>
      <c r="I370" s="161"/>
      <c r="J370" s="161"/>
      <c r="K370" s="161"/>
      <c r="L370" s="88"/>
    </row>
    <row r="371" spans="2:12" ht="18" customHeight="1" x14ac:dyDescent="0.25">
      <c r="B371" s="87"/>
      <c r="C371" s="158"/>
      <c r="D371" s="159"/>
      <c r="E371" s="160"/>
      <c r="F371" s="161"/>
      <c r="G371" s="161"/>
      <c r="H371" s="161"/>
      <c r="I371" s="161"/>
      <c r="J371" s="161"/>
      <c r="K371" s="161"/>
      <c r="L371" s="88"/>
    </row>
    <row r="372" spans="2:12" ht="18" customHeight="1" x14ac:dyDescent="0.25">
      <c r="B372" s="87"/>
      <c r="C372" s="158"/>
      <c r="D372" s="159"/>
      <c r="E372" s="160"/>
      <c r="F372" s="161"/>
      <c r="G372" s="161"/>
      <c r="H372" s="161"/>
      <c r="I372" s="161"/>
      <c r="J372" s="161"/>
      <c r="K372" s="161"/>
      <c r="L372" s="88"/>
    </row>
    <row r="373" spans="2:12" ht="18" customHeight="1" x14ac:dyDescent="0.25">
      <c r="B373" s="87"/>
      <c r="C373" s="158"/>
      <c r="D373" s="159"/>
      <c r="E373" s="160"/>
      <c r="F373" s="161"/>
      <c r="G373" s="161"/>
      <c r="H373" s="161"/>
      <c r="I373" s="161"/>
      <c r="J373" s="161"/>
      <c r="K373" s="161"/>
      <c r="L373" s="88"/>
    </row>
    <row r="374" spans="2:12" ht="18" customHeight="1" x14ac:dyDescent="0.25">
      <c r="B374" s="87"/>
      <c r="C374" s="158"/>
      <c r="D374" s="159"/>
      <c r="E374" s="160"/>
      <c r="F374" s="161"/>
      <c r="G374" s="161"/>
      <c r="H374" s="161"/>
      <c r="I374" s="161"/>
      <c r="J374" s="161"/>
      <c r="K374" s="161"/>
      <c r="L374" s="88"/>
    </row>
    <row r="375" spans="2:12" ht="18" customHeight="1" x14ac:dyDescent="0.25">
      <c r="B375" s="87"/>
      <c r="C375" s="158"/>
      <c r="D375" s="159"/>
      <c r="E375" s="160"/>
      <c r="F375" s="161"/>
      <c r="G375" s="161"/>
      <c r="H375" s="161"/>
      <c r="I375" s="161"/>
      <c r="J375" s="161"/>
      <c r="K375" s="161"/>
      <c r="L375" s="88"/>
    </row>
    <row r="376" spans="2:12" ht="18" customHeight="1" x14ac:dyDescent="0.25">
      <c r="B376" s="87"/>
      <c r="C376" s="158"/>
      <c r="D376" s="159"/>
      <c r="E376" s="160"/>
      <c r="F376" s="161"/>
      <c r="G376" s="161"/>
      <c r="H376" s="161"/>
      <c r="I376" s="161"/>
      <c r="J376" s="161"/>
      <c r="K376" s="161"/>
      <c r="L376" s="88"/>
    </row>
    <row r="377" spans="2:12" ht="18" customHeight="1" x14ac:dyDescent="0.25">
      <c r="B377" s="87"/>
      <c r="C377" s="158"/>
      <c r="D377" s="159"/>
      <c r="E377" s="160"/>
      <c r="F377" s="161"/>
      <c r="G377" s="161"/>
      <c r="H377" s="161"/>
      <c r="I377" s="161"/>
      <c r="J377" s="161"/>
      <c r="K377" s="161"/>
      <c r="L377" s="88"/>
    </row>
    <row r="378" spans="2:12" ht="18" customHeight="1" x14ac:dyDescent="0.25">
      <c r="B378" s="87"/>
      <c r="C378" s="158"/>
      <c r="D378" s="159"/>
      <c r="E378" s="160"/>
      <c r="F378" s="161"/>
      <c r="G378" s="161"/>
      <c r="H378" s="161"/>
      <c r="I378" s="161"/>
      <c r="J378" s="161"/>
      <c r="K378" s="161"/>
      <c r="L378" s="88"/>
    </row>
    <row r="379" spans="2:12" ht="18" customHeight="1" x14ac:dyDescent="0.25">
      <c r="B379" s="87"/>
      <c r="C379" s="158"/>
      <c r="D379" s="159"/>
      <c r="E379" s="160"/>
      <c r="F379" s="161"/>
      <c r="G379" s="161"/>
      <c r="H379" s="161"/>
      <c r="I379" s="161"/>
      <c r="J379" s="161"/>
      <c r="K379" s="161"/>
      <c r="L379" s="88"/>
    </row>
    <row r="380" spans="2:12" ht="18" customHeight="1" x14ac:dyDescent="0.25">
      <c r="B380" s="87"/>
      <c r="C380" s="158"/>
      <c r="D380" s="159"/>
      <c r="E380" s="160"/>
      <c r="F380" s="161"/>
      <c r="G380" s="161"/>
      <c r="H380" s="161"/>
      <c r="I380" s="161"/>
      <c r="J380" s="161"/>
      <c r="K380" s="161"/>
      <c r="L380" s="88"/>
    </row>
    <row r="381" spans="2:12" ht="18" customHeight="1" x14ac:dyDescent="0.25">
      <c r="B381" s="87"/>
      <c r="C381" s="158"/>
      <c r="D381" s="159"/>
      <c r="E381" s="160"/>
      <c r="F381" s="161"/>
      <c r="G381" s="161"/>
      <c r="H381" s="161"/>
      <c r="I381" s="161"/>
      <c r="J381" s="161"/>
      <c r="K381" s="161"/>
      <c r="L381" s="88"/>
    </row>
    <row r="382" spans="2:12" ht="18" customHeight="1" x14ac:dyDescent="0.25">
      <c r="B382" s="87"/>
      <c r="C382" s="158"/>
      <c r="D382" s="159"/>
      <c r="E382" s="160"/>
      <c r="F382" s="161"/>
      <c r="G382" s="161"/>
      <c r="H382" s="161"/>
      <c r="I382" s="161"/>
      <c r="J382" s="161"/>
      <c r="K382" s="161"/>
      <c r="L382" s="88"/>
    </row>
    <row r="383" spans="2:12" ht="18" customHeight="1" x14ac:dyDescent="0.25">
      <c r="B383" s="87"/>
      <c r="C383" s="158"/>
      <c r="D383" s="159"/>
      <c r="E383" s="160"/>
      <c r="F383" s="161"/>
      <c r="G383" s="161"/>
      <c r="H383" s="161"/>
      <c r="I383" s="161"/>
      <c r="J383" s="161"/>
      <c r="K383" s="161"/>
      <c r="L383" s="88"/>
    </row>
    <row r="384" spans="2:12" ht="18" customHeight="1" x14ac:dyDescent="0.25">
      <c r="B384" s="87"/>
      <c r="C384" s="158"/>
      <c r="D384" s="159"/>
      <c r="E384" s="160"/>
      <c r="F384" s="161"/>
      <c r="G384" s="161"/>
      <c r="H384" s="161"/>
      <c r="I384" s="161"/>
      <c r="J384" s="161"/>
      <c r="K384" s="161"/>
      <c r="L384" s="88"/>
    </row>
    <row r="385" spans="2:12" ht="18" customHeight="1" x14ac:dyDescent="0.25">
      <c r="B385" s="87"/>
      <c r="C385" s="158"/>
      <c r="D385" s="159"/>
      <c r="E385" s="160"/>
      <c r="F385" s="161"/>
      <c r="G385" s="161"/>
      <c r="H385" s="161"/>
      <c r="I385" s="161"/>
      <c r="J385" s="161"/>
      <c r="K385" s="161"/>
      <c r="L385" s="88"/>
    </row>
    <row r="386" spans="2:12" ht="18" customHeight="1" x14ac:dyDescent="0.25">
      <c r="B386" s="87"/>
      <c r="C386" s="158"/>
      <c r="D386" s="159"/>
      <c r="E386" s="160"/>
      <c r="F386" s="161"/>
      <c r="G386" s="161"/>
      <c r="H386" s="161"/>
      <c r="I386" s="161"/>
      <c r="J386" s="161"/>
      <c r="K386" s="161"/>
      <c r="L386" s="88"/>
    </row>
    <row r="387" spans="2:12" ht="18" customHeight="1" x14ac:dyDescent="0.25">
      <c r="B387" s="87"/>
      <c r="C387" s="158"/>
      <c r="D387" s="159"/>
      <c r="E387" s="160"/>
      <c r="F387" s="161"/>
      <c r="G387" s="161"/>
      <c r="H387" s="161"/>
      <c r="I387" s="161"/>
      <c r="J387" s="161"/>
      <c r="K387" s="161"/>
      <c r="L387" s="88"/>
    </row>
    <row r="388" spans="2:12" ht="18" customHeight="1" x14ac:dyDescent="0.25">
      <c r="B388" s="87"/>
      <c r="C388" s="158"/>
      <c r="D388" s="159"/>
      <c r="E388" s="160"/>
      <c r="F388" s="161"/>
      <c r="G388" s="161"/>
      <c r="H388" s="161"/>
      <c r="I388" s="161"/>
      <c r="J388" s="161"/>
      <c r="K388" s="161"/>
      <c r="L388" s="88"/>
    </row>
    <row r="389" spans="2:12" ht="18" customHeight="1" x14ac:dyDescent="0.25">
      <c r="B389" s="87"/>
      <c r="C389" s="158"/>
      <c r="D389" s="159"/>
      <c r="E389" s="160"/>
      <c r="F389" s="161"/>
      <c r="G389" s="161"/>
      <c r="H389" s="161"/>
      <c r="I389" s="161"/>
      <c r="J389" s="161"/>
      <c r="K389" s="161"/>
      <c r="L389" s="88"/>
    </row>
    <row r="390" spans="2:12" ht="18" customHeight="1" x14ac:dyDescent="0.25">
      <c r="B390" s="87"/>
      <c r="C390" s="158"/>
      <c r="D390" s="159"/>
      <c r="E390" s="160"/>
      <c r="F390" s="161"/>
      <c r="G390" s="161"/>
      <c r="H390" s="161"/>
      <c r="I390" s="161"/>
      <c r="J390" s="161"/>
      <c r="K390" s="161"/>
      <c r="L390" s="88"/>
    </row>
    <row r="391" spans="2:12" ht="18" customHeight="1" x14ac:dyDescent="0.25">
      <c r="B391" s="87"/>
      <c r="C391" s="158"/>
      <c r="D391" s="159"/>
      <c r="E391" s="160"/>
      <c r="F391" s="161"/>
      <c r="G391" s="161"/>
      <c r="H391" s="161"/>
      <c r="I391" s="161"/>
      <c r="J391" s="161"/>
      <c r="K391" s="161"/>
      <c r="L391" s="88"/>
    </row>
    <row r="392" spans="2:12" ht="18" customHeight="1" x14ac:dyDescent="0.25">
      <c r="B392" s="87"/>
      <c r="C392" s="158"/>
      <c r="D392" s="159"/>
      <c r="E392" s="160"/>
      <c r="F392" s="161"/>
      <c r="G392" s="161"/>
      <c r="H392" s="161"/>
      <c r="I392" s="161"/>
      <c r="J392" s="161"/>
      <c r="K392" s="161"/>
      <c r="L392" s="88"/>
    </row>
    <row r="393" spans="2:12" ht="18" customHeight="1" x14ac:dyDescent="0.25">
      <c r="B393" s="87"/>
      <c r="C393" s="158"/>
      <c r="D393" s="159"/>
      <c r="E393" s="160"/>
      <c r="F393" s="161"/>
      <c r="G393" s="161"/>
      <c r="H393" s="161"/>
      <c r="I393" s="161"/>
      <c r="J393" s="161"/>
      <c r="K393" s="161"/>
      <c r="L393" s="88"/>
    </row>
    <row r="394" spans="2:12" ht="18" customHeight="1" x14ac:dyDescent="0.25">
      <c r="B394" s="87"/>
      <c r="C394" s="158"/>
      <c r="D394" s="159"/>
      <c r="E394" s="160"/>
      <c r="F394" s="161"/>
      <c r="G394" s="161"/>
      <c r="H394" s="161"/>
      <c r="I394" s="161"/>
      <c r="J394" s="161"/>
      <c r="K394" s="161"/>
      <c r="L394" s="88"/>
    </row>
    <row r="395" spans="2:12" ht="18" customHeight="1" x14ac:dyDescent="0.25">
      <c r="B395" s="87"/>
      <c r="C395" s="158"/>
      <c r="D395" s="159"/>
      <c r="E395" s="160"/>
      <c r="F395" s="161"/>
      <c r="G395" s="161"/>
      <c r="H395" s="161"/>
      <c r="I395" s="161"/>
      <c r="J395" s="161"/>
      <c r="K395" s="161"/>
      <c r="L395" s="88"/>
    </row>
    <row r="396" spans="2:12" ht="18" customHeight="1" x14ac:dyDescent="0.25">
      <c r="B396" s="87"/>
      <c r="C396" s="158"/>
      <c r="D396" s="159"/>
      <c r="E396" s="160"/>
      <c r="F396" s="161"/>
      <c r="G396" s="161"/>
      <c r="H396" s="161"/>
      <c r="I396" s="161"/>
      <c r="J396" s="161"/>
      <c r="K396" s="161"/>
      <c r="L396" s="88"/>
    </row>
    <row r="397" spans="2:12" ht="18" customHeight="1" x14ac:dyDescent="0.25">
      <c r="B397" s="87"/>
      <c r="C397" s="158"/>
      <c r="D397" s="159"/>
      <c r="E397" s="160"/>
      <c r="F397" s="161"/>
      <c r="G397" s="161"/>
      <c r="H397" s="161"/>
      <c r="I397" s="161"/>
      <c r="J397" s="161"/>
      <c r="K397" s="161"/>
      <c r="L397" s="88"/>
    </row>
    <row r="398" spans="2:12" ht="18" customHeight="1" x14ac:dyDescent="0.25">
      <c r="B398" s="87"/>
      <c r="C398" s="158"/>
      <c r="D398" s="159"/>
      <c r="E398" s="160"/>
      <c r="F398" s="161"/>
      <c r="G398" s="161"/>
      <c r="H398" s="161"/>
      <c r="I398" s="161"/>
      <c r="J398" s="161"/>
      <c r="K398" s="161"/>
      <c r="L398" s="88"/>
    </row>
    <row r="399" spans="2:12" ht="18" customHeight="1" x14ac:dyDescent="0.25">
      <c r="B399" s="87"/>
      <c r="C399" s="158"/>
      <c r="D399" s="159"/>
      <c r="E399" s="160"/>
      <c r="F399" s="161"/>
      <c r="G399" s="161"/>
      <c r="H399" s="161"/>
      <c r="I399" s="161"/>
      <c r="J399" s="161"/>
      <c r="K399" s="161"/>
      <c r="L399" s="88"/>
    </row>
    <row r="400" spans="2:12" ht="18" customHeight="1" x14ac:dyDescent="0.25">
      <c r="B400" s="87"/>
      <c r="C400" s="158"/>
      <c r="D400" s="159"/>
      <c r="E400" s="160"/>
      <c r="F400" s="161"/>
      <c r="G400" s="161"/>
      <c r="H400" s="161"/>
      <c r="I400" s="161"/>
      <c r="J400" s="161"/>
      <c r="K400" s="161"/>
      <c r="L400" s="88"/>
    </row>
    <row r="401" spans="2:12" ht="18" customHeight="1" x14ac:dyDescent="0.25">
      <c r="B401" s="87"/>
      <c r="C401" s="158"/>
      <c r="D401" s="159"/>
      <c r="E401" s="160"/>
      <c r="F401" s="161"/>
      <c r="G401" s="161"/>
      <c r="H401" s="161"/>
      <c r="I401" s="161"/>
      <c r="J401" s="161"/>
      <c r="K401" s="161"/>
      <c r="L401" s="88"/>
    </row>
    <row r="402" spans="2:12" ht="18" customHeight="1" x14ac:dyDescent="0.25">
      <c r="B402" s="87"/>
      <c r="C402" s="158"/>
      <c r="D402" s="159"/>
      <c r="E402" s="160"/>
      <c r="F402" s="161"/>
      <c r="G402" s="161"/>
      <c r="H402" s="161"/>
      <c r="I402" s="161"/>
      <c r="J402" s="161"/>
      <c r="K402" s="161"/>
      <c r="L402" s="88"/>
    </row>
    <row r="403" spans="2:12" ht="18" customHeight="1" x14ac:dyDescent="0.25">
      <c r="B403" s="87"/>
      <c r="C403" s="158"/>
      <c r="D403" s="159"/>
      <c r="E403" s="160"/>
      <c r="F403" s="161"/>
      <c r="G403" s="161"/>
      <c r="H403" s="161"/>
      <c r="I403" s="161"/>
      <c r="J403" s="161"/>
      <c r="K403" s="161"/>
      <c r="L403" s="88"/>
    </row>
    <row r="404" spans="2:12" ht="18" customHeight="1" x14ac:dyDescent="0.25">
      <c r="B404" s="87"/>
      <c r="C404" s="158"/>
      <c r="D404" s="159"/>
      <c r="E404" s="160"/>
      <c r="F404" s="161"/>
      <c r="G404" s="161"/>
      <c r="H404" s="161"/>
      <c r="I404" s="161"/>
      <c r="J404" s="161"/>
      <c r="K404" s="161"/>
      <c r="L404" s="88"/>
    </row>
    <row r="405" spans="2:12" ht="18" customHeight="1" x14ac:dyDescent="0.25">
      <c r="B405" s="87"/>
      <c r="C405" s="158"/>
      <c r="D405" s="159"/>
      <c r="E405" s="160"/>
      <c r="F405" s="161"/>
      <c r="G405" s="161"/>
      <c r="H405" s="161"/>
      <c r="I405" s="161"/>
      <c r="J405" s="161"/>
      <c r="K405" s="161"/>
      <c r="L405" s="88"/>
    </row>
    <row r="406" spans="2:12" ht="18" customHeight="1" x14ac:dyDescent="0.25">
      <c r="B406" s="87"/>
      <c r="C406" s="158"/>
      <c r="D406" s="159"/>
      <c r="E406" s="160"/>
      <c r="F406" s="161"/>
      <c r="G406" s="161"/>
      <c r="H406" s="161"/>
      <c r="I406" s="161"/>
      <c r="J406" s="161"/>
      <c r="K406" s="161"/>
      <c r="L406" s="88"/>
    </row>
    <row r="407" spans="2:12" ht="18" customHeight="1" x14ac:dyDescent="0.25">
      <c r="B407" s="87"/>
      <c r="C407" s="158"/>
      <c r="D407" s="159"/>
      <c r="E407" s="160"/>
      <c r="F407" s="161"/>
      <c r="G407" s="161"/>
      <c r="H407" s="161"/>
      <c r="I407" s="161"/>
      <c r="J407" s="161"/>
      <c r="K407" s="161"/>
      <c r="L407" s="88"/>
    </row>
    <row r="408" spans="2:12" ht="18" customHeight="1" x14ac:dyDescent="0.25">
      <c r="B408" s="87"/>
      <c r="C408" s="158"/>
      <c r="D408" s="159"/>
      <c r="E408" s="160"/>
      <c r="F408" s="161"/>
      <c r="G408" s="161"/>
      <c r="H408" s="161"/>
      <c r="I408" s="161"/>
      <c r="J408" s="161"/>
      <c r="K408" s="161"/>
      <c r="L408" s="88"/>
    </row>
    <row r="409" spans="2:12" ht="18" customHeight="1" x14ac:dyDescent="0.25">
      <c r="B409" s="87"/>
      <c r="C409" s="158"/>
      <c r="D409" s="159"/>
      <c r="E409" s="160"/>
      <c r="F409" s="161"/>
      <c r="G409" s="161"/>
      <c r="H409" s="161"/>
      <c r="I409" s="161"/>
      <c r="J409" s="161"/>
      <c r="K409" s="161"/>
      <c r="L409" s="88"/>
    </row>
    <row r="410" spans="2:12" ht="18" customHeight="1" x14ac:dyDescent="0.25">
      <c r="B410" s="87"/>
      <c r="C410" s="158"/>
      <c r="D410" s="159"/>
      <c r="E410" s="160"/>
      <c r="F410" s="161"/>
      <c r="G410" s="161"/>
      <c r="H410" s="161"/>
      <c r="I410" s="161"/>
      <c r="J410" s="161"/>
      <c r="K410" s="161"/>
      <c r="L410" s="88"/>
    </row>
    <row r="411" spans="2:12" ht="18" customHeight="1" x14ac:dyDescent="0.25">
      <c r="B411" s="87"/>
      <c r="C411" s="158"/>
      <c r="D411" s="159"/>
      <c r="E411" s="160"/>
      <c r="F411" s="161"/>
      <c r="G411" s="161"/>
      <c r="H411" s="161"/>
      <c r="I411" s="161"/>
      <c r="J411" s="161"/>
      <c r="K411" s="161"/>
      <c r="L411" s="88"/>
    </row>
    <row r="412" spans="2:12" ht="18" customHeight="1" x14ac:dyDescent="0.25">
      <c r="B412" s="87"/>
      <c r="C412" s="158"/>
      <c r="D412" s="159"/>
      <c r="E412" s="160"/>
      <c r="F412" s="161"/>
      <c r="G412" s="161"/>
      <c r="H412" s="161"/>
      <c r="I412" s="161"/>
      <c r="J412" s="161"/>
      <c r="K412" s="161"/>
      <c r="L412" s="88"/>
    </row>
    <row r="413" spans="2:12" ht="18" customHeight="1" x14ac:dyDescent="0.25">
      <c r="B413" s="87"/>
      <c r="C413" s="158"/>
      <c r="D413" s="159"/>
      <c r="E413" s="160"/>
      <c r="F413" s="161"/>
      <c r="G413" s="161"/>
      <c r="H413" s="161"/>
      <c r="I413" s="161"/>
      <c r="J413" s="161"/>
      <c r="K413" s="161"/>
      <c r="L413" s="88"/>
    </row>
    <row r="414" spans="2:12" ht="18" customHeight="1" x14ac:dyDescent="0.25">
      <c r="B414" s="87"/>
      <c r="C414" s="158"/>
      <c r="D414" s="159"/>
      <c r="E414" s="160"/>
      <c r="F414" s="161"/>
      <c r="G414" s="161"/>
      <c r="H414" s="161"/>
      <c r="I414" s="161"/>
      <c r="J414" s="161"/>
      <c r="K414" s="161"/>
      <c r="L414" s="88"/>
    </row>
    <row r="415" spans="2:12" ht="18" customHeight="1" x14ac:dyDescent="0.25">
      <c r="B415" s="87"/>
      <c r="C415" s="158"/>
      <c r="D415" s="159"/>
      <c r="E415" s="160"/>
      <c r="F415" s="161"/>
      <c r="G415" s="161"/>
      <c r="H415" s="161"/>
      <c r="I415" s="161"/>
      <c r="J415" s="161"/>
      <c r="K415" s="161"/>
      <c r="L415" s="88"/>
    </row>
    <row r="416" spans="2:12" ht="18" customHeight="1" x14ac:dyDescent="0.25">
      <c r="B416" s="87"/>
      <c r="C416" s="158"/>
      <c r="D416" s="159"/>
      <c r="E416" s="160"/>
      <c r="F416" s="161"/>
      <c r="G416" s="161"/>
      <c r="H416" s="161"/>
      <c r="I416" s="161"/>
      <c r="J416" s="161"/>
      <c r="K416" s="161"/>
      <c r="L416" s="88"/>
    </row>
    <row r="417" spans="2:12" ht="18" customHeight="1" x14ac:dyDescent="0.25">
      <c r="B417" s="87"/>
      <c r="C417" s="158"/>
      <c r="D417" s="159"/>
      <c r="E417" s="160"/>
      <c r="F417" s="161"/>
      <c r="G417" s="161"/>
      <c r="H417" s="161"/>
      <c r="I417" s="161"/>
      <c r="J417" s="161"/>
      <c r="K417" s="161"/>
      <c r="L417" s="88"/>
    </row>
    <row r="418" spans="2:12" ht="18" customHeight="1" x14ac:dyDescent="0.25">
      <c r="B418" s="87"/>
      <c r="C418" s="158"/>
      <c r="D418" s="159"/>
      <c r="E418" s="160"/>
      <c r="F418" s="161"/>
      <c r="G418" s="161"/>
      <c r="H418" s="161"/>
      <c r="I418" s="161"/>
      <c r="J418" s="161"/>
      <c r="K418" s="161"/>
      <c r="L418" s="88"/>
    </row>
    <row r="419" spans="2:12" ht="18" customHeight="1" x14ac:dyDescent="0.25">
      <c r="B419" s="87"/>
      <c r="C419" s="158"/>
      <c r="D419" s="159"/>
      <c r="E419" s="160"/>
      <c r="F419" s="161"/>
      <c r="G419" s="161"/>
      <c r="H419" s="161"/>
      <c r="I419" s="161"/>
      <c r="J419" s="161"/>
      <c r="K419" s="161"/>
      <c r="L419" s="88"/>
    </row>
    <row r="420" spans="2:12" ht="18" customHeight="1" x14ac:dyDescent="0.25">
      <c r="B420" s="87"/>
      <c r="C420" s="158"/>
      <c r="D420" s="159"/>
      <c r="E420" s="160"/>
      <c r="F420" s="161"/>
      <c r="G420" s="161"/>
      <c r="H420" s="161"/>
      <c r="I420" s="161"/>
      <c r="J420" s="161"/>
      <c r="K420" s="161"/>
      <c r="L420" s="88"/>
    </row>
    <row r="421" spans="2:12" ht="18" customHeight="1" x14ac:dyDescent="0.25">
      <c r="B421" s="87"/>
      <c r="C421" s="158"/>
      <c r="D421" s="159"/>
      <c r="E421" s="160"/>
      <c r="F421" s="161"/>
      <c r="G421" s="161"/>
      <c r="H421" s="161"/>
      <c r="I421" s="161"/>
      <c r="J421" s="161"/>
      <c r="K421" s="161"/>
      <c r="L421" s="88"/>
    </row>
    <row r="422" spans="2:12" ht="18" customHeight="1" x14ac:dyDescent="0.25">
      <c r="B422" s="87"/>
      <c r="C422" s="158"/>
      <c r="D422" s="159"/>
      <c r="E422" s="160"/>
      <c r="F422" s="161"/>
      <c r="G422" s="161"/>
      <c r="H422" s="161"/>
      <c r="I422" s="161"/>
      <c r="J422" s="161"/>
      <c r="K422" s="161"/>
      <c r="L422" s="88"/>
    </row>
    <row r="423" spans="2:12" ht="18" customHeight="1" x14ac:dyDescent="0.25">
      <c r="B423" s="87"/>
      <c r="C423" s="158"/>
      <c r="D423" s="159"/>
      <c r="E423" s="160"/>
      <c r="F423" s="161"/>
      <c r="G423" s="161"/>
      <c r="H423" s="161"/>
      <c r="I423" s="161"/>
      <c r="J423" s="161"/>
      <c r="K423" s="161"/>
      <c r="L423" s="88"/>
    </row>
    <row r="424" spans="2:12" ht="18" customHeight="1" x14ac:dyDescent="0.25">
      <c r="B424" s="87"/>
      <c r="C424" s="158"/>
      <c r="D424" s="159"/>
      <c r="E424" s="160"/>
      <c r="F424" s="161"/>
      <c r="G424" s="161"/>
      <c r="H424" s="161"/>
      <c r="I424" s="161"/>
      <c r="J424" s="161"/>
      <c r="K424" s="161"/>
      <c r="L424" s="88"/>
    </row>
    <row r="425" spans="2:12" ht="18" customHeight="1" x14ac:dyDescent="0.25">
      <c r="B425" s="87"/>
      <c r="C425" s="158"/>
      <c r="D425" s="159"/>
      <c r="E425" s="160"/>
      <c r="F425" s="161"/>
      <c r="G425" s="161"/>
      <c r="H425" s="161"/>
      <c r="I425" s="161"/>
      <c r="J425" s="161"/>
      <c r="K425" s="161"/>
      <c r="L425" s="88"/>
    </row>
    <row r="426" spans="2:12" ht="18" customHeight="1" x14ac:dyDescent="0.25">
      <c r="B426" s="87"/>
      <c r="C426" s="158"/>
      <c r="D426" s="159"/>
      <c r="E426" s="160"/>
      <c r="F426" s="161"/>
      <c r="G426" s="161"/>
      <c r="H426" s="161"/>
      <c r="I426" s="161"/>
      <c r="J426" s="161"/>
      <c r="K426" s="161"/>
      <c r="L426" s="88"/>
    </row>
    <row r="427" spans="2:12" ht="18" customHeight="1" x14ac:dyDescent="0.25">
      <c r="B427" s="87"/>
      <c r="C427" s="158"/>
      <c r="D427" s="159"/>
      <c r="E427" s="160"/>
      <c r="F427" s="161"/>
      <c r="G427" s="161"/>
      <c r="H427" s="161"/>
      <c r="I427" s="161"/>
      <c r="J427" s="161"/>
      <c r="K427" s="161"/>
      <c r="L427" s="88"/>
    </row>
    <row r="428" spans="2:12" ht="18" customHeight="1" x14ac:dyDescent="0.25">
      <c r="B428" s="87"/>
      <c r="C428" s="158"/>
      <c r="D428" s="159"/>
      <c r="E428" s="160"/>
      <c r="F428" s="161"/>
      <c r="G428" s="161"/>
      <c r="H428" s="161"/>
      <c r="I428" s="161"/>
      <c r="J428" s="161"/>
      <c r="K428" s="161"/>
      <c r="L428" s="88"/>
    </row>
    <row r="429" spans="2:12" ht="18" customHeight="1" x14ac:dyDescent="0.25">
      <c r="B429" s="87"/>
      <c r="C429" s="158"/>
      <c r="D429" s="159"/>
      <c r="E429" s="160"/>
      <c r="F429" s="161"/>
      <c r="G429" s="161"/>
      <c r="H429" s="161"/>
      <c r="I429" s="161"/>
      <c r="J429" s="161"/>
      <c r="K429" s="161"/>
      <c r="L429" s="88"/>
    </row>
    <row r="430" spans="2:12" ht="18" customHeight="1" x14ac:dyDescent="0.25">
      <c r="B430" s="87"/>
      <c r="C430" s="158"/>
      <c r="D430" s="159"/>
      <c r="E430" s="160"/>
      <c r="F430" s="161"/>
      <c r="G430" s="161"/>
      <c r="H430" s="161"/>
      <c r="I430" s="161"/>
      <c r="J430" s="161"/>
      <c r="K430" s="161"/>
      <c r="L430" s="88"/>
    </row>
    <row r="431" spans="2:12" ht="18" customHeight="1" x14ac:dyDescent="0.25">
      <c r="B431" s="87"/>
      <c r="C431" s="158"/>
      <c r="D431" s="159"/>
      <c r="E431" s="160"/>
      <c r="F431" s="161"/>
      <c r="G431" s="161"/>
      <c r="H431" s="161"/>
      <c r="I431" s="161"/>
      <c r="J431" s="161"/>
      <c r="K431" s="161"/>
      <c r="L431" s="88"/>
    </row>
    <row r="432" spans="2:12" ht="18" customHeight="1" x14ac:dyDescent="0.25">
      <c r="B432" s="87"/>
      <c r="C432" s="158"/>
      <c r="D432" s="159"/>
      <c r="E432" s="160"/>
      <c r="F432" s="161"/>
      <c r="G432" s="161"/>
      <c r="H432" s="161"/>
      <c r="I432" s="161"/>
      <c r="J432" s="161"/>
      <c r="K432" s="161"/>
      <c r="L432" s="88"/>
    </row>
    <row r="433" spans="2:12" ht="18" customHeight="1" x14ac:dyDescent="0.25">
      <c r="B433" s="87"/>
      <c r="C433" s="158"/>
      <c r="D433" s="159"/>
      <c r="E433" s="160"/>
      <c r="F433" s="161"/>
      <c r="G433" s="161"/>
      <c r="H433" s="161"/>
      <c r="I433" s="161"/>
      <c r="J433" s="161"/>
      <c r="K433" s="161"/>
      <c r="L433" s="88"/>
    </row>
    <row r="434" spans="2:12" ht="18" customHeight="1" x14ac:dyDescent="0.25">
      <c r="B434" s="87"/>
      <c r="C434" s="158"/>
      <c r="D434" s="159"/>
      <c r="E434" s="160"/>
      <c r="F434" s="161"/>
      <c r="G434" s="161"/>
      <c r="H434" s="161"/>
      <c r="I434" s="161"/>
      <c r="J434" s="161"/>
      <c r="K434" s="161"/>
      <c r="L434" s="88"/>
    </row>
    <row r="435" spans="2:12" ht="18" customHeight="1" x14ac:dyDescent="0.25">
      <c r="B435" s="87"/>
      <c r="C435" s="158"/>
      <c r="D435" s="159"/>
      <c r="E435" s="160"/>
      <c r="F435" s="161"/>
      <c r="G435" s="161"/>
      <c r="H435" s="161"/>
      <c r="I435" s="161"/>
      <c r="J435" s="161"/>
      <c r="K435" s="161"/>
      <c r="L435" s="88"/>
    </row>
    <row r="436" spans="2:12" ht="18" customHeight="1" x14ac:dyDescent="0.25">
      <c r="B436" s="87"/>
      <c r="C436" s="158"/>
      <c r="D436" s="159"/>
      <c r="E436" s="160"/>
      <c r="F436" s="161"/>
      <c r="G436" s="161"/>
      <c r="H436" s="161"/>
      <c r="I436" s="161"/>
      <c r="J436" s="161"/>
      <c r="K436" s="161"/>
      <c r="L436" s="88"/>
    </row>
    <row r="437" spans="2:12" ht="18" customHeight="1" x14ac:dyDescent="0.25">
      <c r="B437" s="87"/>
      <c r="C437" s="158"/>
      <c r="D437" s="159"/>
      <c r="E437" s="160"/>
      <c r="F437" s="161"/>
      <c r="G437" s="161"/>
      <c r="H437" s="161"/>
      <c r="I437" s="161"/>
      <c r="J437" s="161"/>
      <c r="K437" s="161"/>
      <c r="L437" s="88"/>
    </row>
    <row r="438" spans="2:12" ht="18" customHeight="1" x14ac:dyDescent="0.25">
      <c r="B438" s="87"/>
      <c r="C438" s="158"/>
      <c r="D438" s="159"/>
      <c r="E438" s="160"/>
      <c r="F438" s="161"/>
      <c r="G438" s="161"/>
      <c r="H438" s="161"/>
      <c r="I438" s="161"/>
      <c r="J438" s="161"/>
      <c r="K438" s="161"/>
      <c r="L438" s="88"/>
    </row>
    <row r="439" spans="2:12" ht="18" customHeight="1" x14ac:dyDescent="0.25">
      <c r="B439" s="87"/>
      <c r="C439" s="158"/>
      <c r="D439" s="159"/>
      <c r="E439" s="160"/>
      <c r="F439" s="161"/>
      <c r="G439" s="161"/>
      <c r="H439" s="161"/>
      <c r="I439" s="161"/>
      <c r="J439" s="161"/>
      <c r="K439" s="161"/>
      <c r="L439" s="88"/>
    </row>
    <row r="440" spans="2:12" ht="18" customHeight="1" x14ac:dyDescent="0.25">
      <c r="B440" s="87"/>
      <c r="C440" s="158"/>
      <c r="D440" s="159"/>
      <c r="E440" s="160"/>
      <c r="F440" s="161"/>
      <c r="G440" s="161"/>
      <c r="H440" s="161"/>
      <c r="I440" s="161"/>
      <c r="J440" s="161"/>
      <c r="K440" s="161"/>
      <c r="L440" s="88"/>
    </row>
    <row r="441" spans="2:12" ht="18" customHeight="1" x14ac:dyDescent="0.25">
      <c r="B441" s="87"/>
      <c r="C441" s="158"/>
      <c r="D441" s="159"/>
      <c r="E441" s="160"/>
      <c r="F441" s="161"/>
      <c r="G441" s="161"/>
      <c r="H441" s="161"/>
      <c r="I441" s="161"/>
      <c r="J441" s="161"/>
      <c r="K441" s="161"/>
      <c r="L441" s="88"/>
    </row>
    <row r="442" spans="2:12" ht="18" customHeight="1" x14ac:dyDescent="0.25">
      <c r="B442" s="87"/>
      <c r="C442" s="158"/>
      <c r="D442" s="159"/>
      <c r="E442" s="160"/>
      <c r="F442" s="161"/>
      <c r="G442" s="161"/>
      <c r="H442" s="161"/>
      <c r="I442" s="161"/>
      <c r="J442" s="161"/>
      <c r="K442" s="161"/>
      <c r="L442" s="88"/>
    </row>
    <row r="443" spans="2:12" ht="18" customHeight="1" x14ac:dyDescent="0.25">
      <c r="B443" s="87"/>
      <c r="C443" s="158"/>
      <c r="D443" s="159"/>
      <c r="E443" s="160"/>
      <c r="F443" s="161"/>
      <c r="G443" s="161"/>
      <c r="H443" s="161"/>
      <c r="I443" s="161"/>
      <c r="J443" s="161"/>
      <c r="K443" s="161"/>
      <c r="L443" s="88"/>
    </row>
    <row r="444" spans="2:12" ht="18" customHeight="1" x14ac:dyDescent="0.25">
      <c r="B444" s="87"/>
      <c r="C444" s="158"/>
      <c r="D444" s="159"/>
      <c r="E444" s="160"/>
      <c r="F444" s="161"/>
      <c r="G444" s="161"/>
      <c r="H444" s="161"/>
      <c r="I444" s="161"/>
      <c r="J444" s="161"/>
      <c r="K444" s="161"/>
      <c r="L444" s="88"/>
    </row>
    <row r="445" spans="2:12" ht="18" customHeight="1" x14ac:dyDescent="0.25">
      <c r="B445" s="87"/>
      <c r="C445" s="158"/>
      <c r="D445" s="159"/>
      <c r="E445" s="160"/>
      <c r="F445" s="161"/>
      <c r="G445" s="161"/>
      <c r="H445" s="161"/>
      <c r="I445" s="161"/>
      <c r="J445" s="161"/>
      <c r="K445" s="161"/>
      <c r="L445" s="88"/>
    </row>
    <row r="446" spans="2:12" ht="18" customHeight="1" x14ac:dyDescent="0.25">
      <c r="B446" s="87"/>
      <c r="C446" s="158"/>
      <c r="D446" s="159"/>
      <c r="E446" s="160"/>
      <c r="F446" s="161"/>
      <c r="G446" s="161"/>
      <c r="H446" s="161"/>
      <c r="I446" s="161"/>
      <c r="J446" s="161"/>
      <c r="K446" s="161"/>
      <c r="L446" s="88"/>
    </row>
    <row r="447" spans="2:12" ht="18" customHeight="1" x14ac:dyDescent="0.25">
      <c r="B447" s="87"/>
      <c r="C447" s="158"/>
      <c r="D447" s="159"/>
      <c r="E447" s="160"/>
      <c r="F447" s="161"/>
      <c r="G447" s="161"/>
      <c r="H447" s="161"/>
      <c r="I447" s="161"/>
      <c r="J447" s="161"/>
      <c r="K447" s="161"/>
      <c r="L447" s="88"/>
    </row>
    <row r="448" spans="2:12" ht="18" customHeight="1" x14ac:dyDescent="0.25">
      <c r="B448" s="87"/>
      <c r="C448" s="158"/>
      <c r="D448" s="159"/>
      <c r="E448" s="160"/>
      <c r="F448" s="161"/>
      <c r="G448" s="161"/>
      <c r="H448" s="161"/>
      <c r="I448" s="161"/>
      <c r="J448" s="161"/>
      <c r="K448" s="161"/>
      <c r="L448" s="88"/>
    </row>
    <row r="449" spans="2:12" ht="18" customHeight="1" x14ac:dyDescent="0.25">
      <c r="B449" s="87"/>
      <c r="C449" s="158"/>
      <c r="D449" s="159"/>
      <c r="E449" s="160"/>
      <c r="F449" s="161"/>
      <c r="G449" s="161"/>
      <c r="H449" s="161"/>
      <c r="I449" s="161"/>
      <c r="J449" s="161"/>
      <c r="K449" s="161"/>
      <c r="L449" s="88"/>
    </row>
    <row r="450" spans="2:12" ht="18" customHeight="1" x14ac:dyDescent="0.25">
      <c r="B450" s="87"/>
      <c r="C450" s="158"/>
      <c r="D450" s="159"/>
      <c r="E450" s="160"/>
      <c r="F450" s="161"/>
      <c r="G450" s="161"/>
      <c r="H450" s="161"/>
      <c r="I450" s="161"/>
      <c r="J450" s="161"/>
      <c r="K450" s="161"/>
      <c r="L450" s="88"/>
    </row>
    <row r="451" spans="2:12" ht="18" customHeight="1" x14ac:dyDescent="0.25">
      <c r="B451" s="87"/>
      <c r="C451" s="158"/>
      <c r="D451" s="159"/>
      <c r="E451" s="160"/>
      <c r="F451" s="161"/>
      <c r="G451" s="161"/>
      <c r="H451" s="161"/>
      <c r="I451" s="161"/>
      <c r="J451" s="161"/>
      <c r="K451" s="161"/>
      <c r="L451" s="88"/>
    </row>
    <row r="452" spans="2:12" ht="18" customHeight="1" x14ac:dyDescent="0.25">
      <c r="B452" s="87"/>
      <c r="C452" s="158"/>
      <c r="D452" s="159"/>
      <c r="E452" s="160"/>
      <c r="F452" s="161"/>
      <c r="G452" s="161"/>
      <c r="H452" s="161"/>
      <c r="I452" s="161"/>
      <c r="J452" s="161"/>
      <c r="K452" s="161"/>
      <c r="L452" s="88"/>
    </row>
    <row r="453" spans="2:12" ht="18" customHeight="1" x14ac:dyDescent="0.25">
      <c r="B453" s="87"/>
      <c r="C453" s="158"/>
      <c r="D453" s="159"/>
      <c r="E453" s="160"/>
      <c r="F453" s="161"/>
      <c r="G453" s="161"/>
      <c r="H453" s="161"/>
      <c r="I453" s="161"/>
      <c r="J453" s="161"/>
      <c r="K453" s="161"/>
      <c r="L453" s="88"/>
    </row>
    <row r="454" spans="2:12" ht="18" customHeight="1" x14ac:dyDescent="0.25">
      <c r="B454" s="87"/>
      <c r="C454" s="158"/>
      <c r="D454" s="159"/>
      <c r="E454" s="160"/>
      <c r="F454" s="161"/>
      <c r="G454" s="161"/>
      <c r="H454" s="161"/>
      <c r="I454" s="161"/>
      <c r="J454" s="161"/>
      <c r="K454" s="161"/>
      <c r="L454" s="88"/>
    </row>
    <row r="455" spans="2:12" ht="18" customHeight="1" x14ac:dyDescent="0.25">
      <c r="B455" s="87"/>
      <c r="C455" s="158"/>
      <c r="D455" s="159"/>
      <c r="E455" s="160"/>
      <c r="F455" s="161"/>
      <c r="G455" s="161"/>
      <c r="H455" s="161"/>
      <c r="I455" s="161"/>
      <c r="J455" s="161"/>
      <c r="K455" s="161"/>
      <c r="L455" s="88"/>
    </row>
    <row r="456" spans="2:12" ht="18" customHeight="1" x14ac:dyDescent="0.25">
      <c r="B456" s="87"/>
      <c r="C456" s="158"/>
      <c r="D456" s="159"/>
      <c r="E456" s="160"/>
      <c r="F456" s="161"/>
      <c r="G456" s="161"/>
      <c r="H456" s="161"/>
      <c r="I456" s="161"/>
      <c r="J456" s="161"/>
      <c r="K456" s="161"/>
      <c r="L456" s="88"/>
    </row>
    <row r="457" spans="2:12" ht="18" customHeight="1" x14ac:dyDescent="0.25">
      <c r="B457" s="87"/>
      <c r="C457" s="158"/>
      <c r="D457" s="159"/>
      <c r="E457" s="160"/>
      <c r="F457" s="161"/>
      <c r="G457" s="161"/>
      <c r="H457" s="161"/>
      <c r="I457" s="161"/>
      <c r="J457" s="161"/>
      <c r="K457" s="161"/>
      <c r="L457" s="88"/>
    </row>
    <row r="458" spans="2:12" ht="18" customHeight="1" x14ac:dyDescent="0.25">
      <c r="B458" s="87"/>
      <c r="C458" s="158"/>
      <c r="D458" s="159"/>
      <c r="E458" s="160"/>
      <c r="F458" s="161"/>
      <c r="G458" s="161"/>
      <c r="H458" s="161"/>
      <c r="I458" s="161"/>
      <c r="J458" s="161"/>
      <c r="K458" s="161"/>
      <c r="L458" s="88"/>
    </row>
    <row r="459" spans="2:12" ht="18" customHeight="1" x14ac:dyDescent="0.25">
      <c r="B459" s="87"/>
      <c r="C459" s="158"/>
      <c r="D459" s="159"/>
      <c r="E459" s="160"/>
      <c r="F459" s="161"/>
      <c r="G459" s="161"/>
      <c r="H459" s="161"/>
      <c r="I459" s="161"/>
      <c r="J459" s="161"/>
      <c r="K459" s="161"/>
      <c r="L459" s="88"/>
    </row>
    <row r="460" spans="2:12" ht="18" customHeight="1" x14ac:dyDescent="0.25">
      <c r="B460" s="87"/>
      <c r="C460" s="158"/>
      <c r="D460" s="159"/>
      <c r="E460" s="160"/>
      <c r="F460" s="161"/>
      <c r="G460" s="161"/>
      <c r="H460" s="161"/>
      <c r="I460" s="161"/>
      <c r="J460" s="161"/>
      <c r="K460" s="161"/>
      <c r="L460" s="88"/>
    </row>
    <row r="461" spans="2:12" ht="18" customHeight="1" x14ac:dyDescent="0.25">
      <c r="B461" s="87"/>
      <c r="C461" s="158"/>
      <c r="D461" s="159"/>
      <c r="E461" s="160"/>
      <c r="F461" s="161"/>
      <c r="G461" s="161"/>
      <c r="H461" s="161"/>
      <c r="I461" s="161"/>
      <c r="J461" s="161"/>
      <c r="K461" s="161"/>
      <c r="L461" s="88"/>
    </row>
    <row r="462" spans="2:12" ht="18" customHeight="1" x14ac:dyDescent="0.25">
      <c r="B462" s="87"/>
      <c r="C462" s="158"/>
      <c r="D462" s="159"/>
      <c r="E462" s="160"/>
      <c r="F462" s="161"/>
      <c r="G462" s="161"/>
      <c r="H462" s="161"/>
      <c r="I462" s="161"/>
      <c r="J462" s="161"/>
      <c r="K462" s="161"/>
      <c r="L462" s="88"/>
    </row>
    <row r="463" spans="2:12" ht="18" customHeight="1" x14ac:dyDescent="0.25">
      <c r="B463" s="87"/>
      <c r="C463" s="158"/>
      <c r="D463" s="159"/>
      <c r="E463" s="160"/>
      <c r="F463" s="161"/>
      <c r="G463" s="161"/>
      <c r="H463" s="161"/>
      <c r="I463" s="161"/>
      <c r="J463" s="161"/>
      <c r="K463" s="161"/>
      <c r="L463" s="88"/>
    </row>
    <row r="464" spans="2:12" ht="18" customHeight="1" x14ac:dyDescent="0.25">
      <c r="B464" s="87"/>
      <c r="C464" s="158"/>
      <c r="D464" s="159"/>
      <c r="E464" s="160"/>
      <c r="F464" s="161"/>
      <c r="G464" s="161"/>
      <c r="H464" s="161"/>
      <c r="I464" s="161"/>
      <c r="J464" s="161"/>
      <c r="K464" s="161"/>
      <c r="L464" s="88"/>
    </row>
    <row r="465" spans="2:12" ht="18" customHeight="1" x14ac:dyDescent="0.25">
      <c r="B465" s="87"/>
      <c r="C465" s="158"/>
      <c r="D465" s="159"/>
      <c r="E465" s="160"/>
      <c r="F465" s="161"/>
      <c r="G465" s="161"/>
      <c r="H465" s="161"/>
      <c r="I465" s="161"/>
      <c r="J465" s="161"/>
      <c r="K465" s="161"/>
      <c r="L465" s="88"/>
    </row>
    <row r="466" spans="2:12" ht="18" customHeight="1" x14ac:dyDescent="0.25">
      <c r="B466" s="87"/>
      <c r="C466" s="158"/>
      <c r="D466" s="159"/>
      <c r="E466" s="160"/>
      <c r="F466" s="161"/>
      <c r="G466" s="161"/>
      <c r="H466" s="161"/>
      <c r="I466" s="161"/>
      <c r="J466" s="161"/>
      <c r="K466" s="161"/>
      <c r="L466" s="88"/>
    </row>
    <row r="467" spans="2:12" ht="18" customHeight="1" x14ac:dyDescent="0.25">
      <c r="B467" s="87"/>
      <c r="C467" s="158"/>
      <c r="D467" s="159"/>
      <c r="E467" s="160"/>
      <c r="F467" s="161"/>
      <c r="G467" s="161"/>
      <c r="H467" s="161"/>
      <c r="I467" s="161"/>
      <c r="J467" s="161"/>
      <c r="K467" s="161"/>
      <c r="L467" s="88"/>
    </row>
    <row r="468" spans="2:12" ht="18" customHeight="1" x14ac:dyDescent="0.25">
      <c r="B468" s="87"/>
      <c r="C468" s="158"/>
      <c r="D468" s="159"/>
      <c r="E468" s="160"/>
      <c r="F468" s="161"/>
      <c r="G468" s="161"/>
      <c r="H468" s="161"/>
      <c r="I468" s="161"/>
      <c r="J468" s="161"/>
      <c r="K468" s="161"/>
      <c r="L468" s="88"/>
    </row>
    <row r="469" spans="2:12" ht="18" customHeight="1" x14ac:dyDescent="0.25">
      <c r="B469" s="87"/>
      <c r="C469" s="158"/>
      <c r="D469" s="159"/>
      <c r="E469" s="160"/>
      <c r="F469" s="161"/>
      <c r="G469" s="161"/>
      <c r="H469" s="161"/>
      <c r="I469" s="161"/>
      <c r="J469" s="161"/>
      <c r="K469" s="161"/>
      <c r="L469" s="88"/>
    </row>
    <row r="470" spans="2:12" ht="18" customHeight="1" x14ac:dyDescent="0.25">
      <c r="B470" s="87"/>
      <c r="C470" s="158"/>
      <c r="D470" s="159"/>
      <c r="E470" s="160"/>
      <c r="F470" s="161"/>
      <c r="G470" s="161"/>
      <c r="H470" s="161"/>
      <c r="I470" s="161"/>
      <c r="J470" s="161"/>
      <c r="K470" s="161"/>
      <c r="L470" s="88"/>
    </row>
    <row r="471" spans="2:12" ht="18" customHeight="1" x14ac:dyDescent="0.25">
      <c r="B471" s="87"/>
      <c r="C471" s="158"/>
      <c r="D471" s="159"/>
      <c r="E471" s="160"/>
      <c r="F471" s="161"/>
      <c r="G471" s="161"/>
      <c r="H471" s="161"/>
      <c r="I471" s="161"/>
      <c r="J471" s="161"/>
      <c r="K471" s="161"/>
      <c r="L471" s="88"/>
    </row>
    <row r="472" spans="2:12" ht="18" customHeight="1" x14ac:dyDescent="0.25">
      <c r="B472" s="87"/>
      <c r="C472" s="158"/>
      <c r="D472" s="159"/>
      <c r="E472" s="160"/>
      <c r="F472" s="161"/>
      <c r="G472" s="161"/>
      <c r="H472" s="161"/>
      <c r="I472" s="161"/>
      <c r="J472" s="161"/>
      <c r="K472" s="161"/>
      <c r="L472" s="88"/>
    </row>
    <row r="473" spans="2:12" ht="18" customHeight="1" x14ac:dyDescent="0.25">
      <c r="B473" s="87"/>
      <c r="C473" s="158"/>
      <c r="D473" s="159"/>
      <c r="E473" s="160"/>
      <c r="F473" s="161"/>
      <c r="G473" s="161"/>
      <c r="H473" s="161"/>
      <c r="I473" s="161"/>
      <c r="J473" s="161"/>
      <c r="K473" s="161"/>
      <c r="L473" s="88"/>
    </row>
    <row r="474" spans="2:12" ht="18" customHeight="1" x14ac:dyDescent="0.25">
      <c r="B474" s="87"/>
      <c r="C474" s="158"/>
      <c r="D474" s="159"/>
      <c r="E474" s="160"/>
      <c r="F474" s="161"/>
      <c r="G474" s="161"/>
      <c r="H474" s="161"/>
      <c r="I474" s="161"/>
      <c r="J474" s="161"/>
      <c r="K474" s="161"/>
      <c r="L474" s="88"/>
    </row>
    <row r="475" spans="2:12" ht="18" customHeight="1" x14ac:dyDescent="0.25">
      <c r="B475" s="87"/>
      <c r="C475" s="158"/>
      <c r="D475" s="159"/>
      <c r="E475" s="160"/>
      <c r="F475" s="161"/>
      <c r="G475" s="161"/>
      <c r="H475" s="161"/>
      <c r="I475" s="161"/>
      <c r="J475" s="161"/>
      <c r="K475" s="161"/>
      <c r="L475" s="88"/>
    </row>
    <row r="476" spans="2:12" ht="18" customHeight="1" x14ac:dyDescent="0.25">
      <c r="B476" s="87"/>
      <c r="C476" s="158"/>
      <c r="D476" s="159"/>
      <c r="E476" s="160"/>
      <c r="F476" s="161"/>
      <c r="G476" s="161"/>
      <c r="H476" s="161"/>
      <c r="I476" s="161"/>
      <c r="J476" s="161"/>
      <c r="K476" s="161"/>
      <c r="L476" s="88"/>
    </row>
    <row r="477" spans="2:12" ht="18" customHeight="1" x14ac:dyDescent="0.25">
      <c r="B477" s="87"/>
      <c r="C477" s="158"/>
      <c r="D477" s="159"/>
      <c r="E477" s="160"/>
      <c r="F477" s="161"/>
      <c r="G477" s="161"/>
      <c r="H477" s="161"/>
      <c r="I477" s="161"/>
      <c r="J477" s="161"/>
      <c r="K477" s="161"/>
      <c r="L477" s="88"/>
    </row>
    <row r="478" spans="2:12" ht="18" customHeight="1" x14ac:dyDescent="0.25">
      <c r="B478" s="87"/>
      <c r="C478" s="158"/>
      <c r="D478" s="159"/>
      <c r="E478" s="160"/>
      <c r="F478" s="161"/>
      <c r="G478" s="161"/>
      <c r="H478" s="161"/>
      <c r="I478" s="161"/>
      <c r="J478" s="161"/>
      <c r="K478" s="161"/>
      <c r="L478" s="88"/>
    </row>
    <row r="479" spans="2:12" ht="18" customHeight="1" x14ac:dyDescent="0.25">
      <c r="B479" s="87"/>
      <c r="C479" s="158"/>
      <c r="D479" s="159"/>
      <c r="E479" s="160"/>
      <c r="F479" s="161"/>
      <c r="G479" s="161"/>
      <c r="H479" s="161"/>
      <c r="I479" s="161"/>
      <c r="J479" s="161"/>
      <c r="K479" s="161"/>
      <c r="L479" s="88"/>
    </row>
    <row r="480" spans="2:12" ht="18" customHeight="1" x14ac:dyDescent="0.25">
      <c r="B480" s="87"/>
      <c r="C480" s="158"/>
      <c r="D480" s="159"/>
      <c r="E480" s="160"/>
      <c r="F480" s="161"/>
      <c r="G480" s="161"/>
      <c r="H480" s="161"/>
      <c r="I480" s="161"/>
      <c r="J480" s="161"/>
      <c r="K480" s="161"/>
      <c r="L480" s="88"/>
    </row>
    <row r="481" spans="2:12" ht="18" customHeight="1" x14ac:dyDescent="0.25">
      <c r="B481" s="87"/>
      <c r="C481" s="158"/>
      <c r="D481" s="159"/>
      <c r="E481" s="160"/>
      <c r="F481" s="161"/>
      <c r="G481" s="161"/>
      <c r="H481" s="161"/>
      <c r="I481" s="161"/>
      <c r="J481" s="161"/>
      <c r="K481" s="161"/>
      <c r="L481" s="88"/>
    </row>
    <row r="482" spans="2:12" ht="18" customHeight="1" x14ac:dyDescent="0.25">
      <c r="B482" s="87"/>
      <c r="C482" s="158"/>
      <c r="D482" s="159"/>
      <c r="E482" s="160"/>
      <c r="F482" s="161"/>
      <c r="G482" s="161"/>
      <c r="H482" s="161"/>
      <c r="I482" s="161"/>
      <c r="J482" s="161"/>
      <c r="K482" s="161"/>
      <c r="L482" s="88"/>
    </row>
    <row r="483" spans="2:12" ht="18" customHeight="1" x14ac:dyDescent="0.25">
      <c r="B483" s="87"/>
      <c r="C483" s="158"/>
      <c r="D483" s="159"/>
      <c r="E483" s="160"/>
      <c r="F483" s="161"/>
      <c r="G483" s="161"/>
      <c r="H483" s="161"/>
      <c r="I483" s="161"/>
      <c r="J483" s="161"/>
      <c r="K483" s="161"/>
      <c r="L483" s="88"/>
    </row>
    <row r="484" spans="2:12" ht="18" customHeight="1" x14ac:dyDescent="0.25">
      <c r="B484" s="87"/>
      <c r="C484" s="158"/>
      <c r="D484" s="159"/>
      <c r="E484" s="160"/>
      <c r="F484" s="161"/>
      <c r="G484" s="161"/>
      <c r="H484" s="161"/>
      <c r="I484" s="161"/>
      <c r="J484" s="161"/>
      <c r="K484" s="161"/>
      <c r="L484" s="88"/>
    </row>
    <row r="485" spans="2:12" ht="18" customHeight="1" x14ac:dyDescent="0.25">
      <c r="B485" s="87"/>
      <c r="C485" s="158"/>
      <c r="D485" s="159"/>
      <c r="E485" s="160"/>
      <c r="F485" s="161"/>
      <c r="G485" s="161"/>
      <c r="H485" s="161"/>
      <c r="I485" s="161"/>
      <c r="J485" s="161"/>
      <c r="K485" s="161"/>
      <c r="L485" s="88"/>
    </row>
    <row r="486" spans="2:12" ht="18" customHeight="1" x14ac:dyDescent="0.25">
      <c r="B486" s="87"/>
      <c r="C486" s="158"/>
      <c r="D486" s="159"/>
      <c r="E486" s="160"/>
      <c r="F486" s="161"/>
      <c r="G486" s="161"/>
      <c r="H486" s="161"/>
      <c r="I486" s="161"/>
      <c r="J486" s="161"/>
      <c r="K486" s="161"/>
      <c r="L486" s="88"/>
    </row>
    <row r="487" spans="2:12" x14ac:dyDescent="0.25">
      <c r="B487" s="162"/>
      <c r="C487" s="163"/>
      <c r="D487" s="163"/>
      <c r="E487" s="163"/>
      <c r="F487" s="163"/>
      <c r="G487" s="163"/>
      <c r="H487" s="163"/>
      <c r="I487" s="163"/>
      <c r="J487" s="163"/>
      <c r="K487" s="163"/>
      <c r="L487" s="164"/>
    </row>
  </sheetData>
  <sheetProtection algorithmName="SHA-512" hashValue="nquCky4SPbsgciV+28n/yFB3k/AibiZtT77T2iPFivrE1CCfjQHVrnGCmdlmd5gDEUIngoHewUD45DoqY/9R/Q==" saltValue="VQD2Ldj8iWG4vtOfa6+5GA==" spinCount="100000" sheet="1" objects="1" scenarios="1"/>
  <phoneticPr fontId="6" type="noConversion"/>
  <printOptions horizontalCentered="1"/>
  <pageMargins left="0.31496062992125984" right="0.31496062992125984" top="0.31496062992125984" bottom="0.31496062992125984" header="0.31496062992125984" footer="0.31496062992125984"/>
  <pageSetup paperSize="12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B8B3-15A6-49AD-ADB8-6093B83A9B87}">
  <sheetPr>
    <pageSetUpPr fitToPage="1"/>
  </sheetPr>
  <dimension ref="A1:T32"/>
  <sheetViews>
    <sheetView showGridLines="0" showRowColHeaders="0" zoomScaleNormal="100" zoomScaleSheetLayoutView="70" workbookViewId="0">
      <pane ySplit="4" topLeftCell="A5" activePane="bottomLeft" state="frozen"/>
      <selection pane="bottomLeft" activeCell="D6" sqref="D6:J6"/>
    </sheetView>
  </sheetViews>
  <sheetFormatPr defaultColWidth="9.140625" defaultRowHeight="15" x14ac:dyDescent="0.25"/>
  <cols>
    <col min="1" max="1" width="3.7109375" style="2" customWidth="1"/>
    <col min="2" max="2" width="21.7109375" style="2" customWidth="1"/>
    <col min="3" max="6" width="9.140625" style="2"/>
    <col min="7" max="7" width="13.28515625" style="2" customWidth="1"/>
    <col min="8" max="8" width="12.42578125" style="2" customWidth="1"/>
    <col min="9" max="9" width="28.85546875" style="2" customWidth="1"/>
    <col min="10" max="10" width="1.7109375" style="2" customWidth="1"/>
    <col min="11" max="11" width="20.42578125" style="2" customWidth="1"/>
    <col min="12" max="16384" width="9.140625" style="2"/>
  </cols>
  <sheetData>
    <row r="1" spans="1:20" s="5" customFormat="1" ht="6.75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Q1" s="6"/>
      <c r="S1" s="6"/>
      <c r="T1" s="7"/>
    </row>
    <row r="2" spans="1:20" s="56" customFormat="1" ht="20.100000000000001" customHeight="1" x14ac:dyDescent="0.3">
      <c r="A2" s="62"/>
      <c r="B2" s="76" t="s">
        <v>35</v>
      </c>
      <c r="C2" s="63"/>
      <c r="D2" s="63"/>
      <c r="E2" s="63"/>
      <c r="F2" s="63"/>
      <c r="G2" s="63"/>
      <c r="H2" s="63"/>
      <c r="I2" s="63"/>
      <c r="J2" s="63"/>
      <c r="K2" s="54"/>
      <c r="R2" s="57"/>
    </row>
    <row r="3" spans="1:20" s="60" customFormat="1" ht="24" customHeight="1" x14ac:dyDescent="0.35">
      <c r="B3" s="77" t="s">
        <v>61</v>
      </c>
      <c r="C3" s="64"/>
      <c r="D3" s="64"/>
      <c r="E3" s="64"/>
      <c r="F3" s="64"/>
      <c r="G3" s="64"/>
      <c r="H3" s="64"/>
      <c r="I3" s="64"/>
      <c r="J3" s="64"/>
      <c r="K3" s="65"/>
    </row>
    <row r="4" spans="1:20" ht="5.0999999999999996" customHeight="1" x14ac:dyDescent="0.25"/>
    <row r="5" spans="1:20" ht="5.0999999999999996" customHeight="1" x14ac:dyDescent="0.25"/>
    <row r="6" spans="1:20" ht="21.95" customHeight="1" x14ac:dyDescent="0.25">
      <c r="B6" s="191" t="s">
        <v>49</v>
      </c>
      <c r="C6" s="192"/>
      <c r="D6" s="193" t="s">
        <v>54</v>
      </c>
      <c r="E6" s="194"/>
      <c r="F6" s="194"/>
      <c r="G6" s="194"/>
      <c r="H6" s="194"/>
      <c r="I6" s="194"/>
      <c r="J6" s="195"/>
    </row>
    <row r="7" spans="1:20" ht="5.0999999999999996" customHeight="1" x14ac:dyDescent="0.25"/>
    <row r="8" spans="1:20" ht="6.95" customHeight="1" x14ac:dyDescent="0.25">
      <c r="B8" s="45"/>
      <c r="C8" s="46"/>
      <c r="D8" s="46"/>
      <c r="E8" s="46"/>
      <c r="F8" s="46"/>
      <c r="G8" s="46"/>
      <c r="H8" s="46"/>
      <c r="I8" s="46"/>
      <c r="J8" s="47"/>
    </row>
    <row r="9" spans="1:20" ht="18" customHeight="1" x14ac:dyDescent="0.25">
      <c r="B9" s="40" t="s">
        <v>15</v>
      </c>
      <c r="C9" s="1"/>
      <c r="D9" s="1"/>
      <c r="E9" s="1"/>
      <c r="F9" s="1"/>
      <c r="G9" s="1"/>
      <c r="H9" s="1"/>
      <c r="I9" s="125">
        <v>5000</v>
      </c>
      <c r="J9" s="41"/>
    </row>
    <row r="10" spans="1:20" ht="18" customHeight="1" x14ac:dyDescent="0.25">
      <c r="B10" s="40" t="s">
        <v>22</v>
      </c>
      <c r="C10" s="1"/>
      <c r="D10" s="1"/>
      <c r="E10" s="1"/>
      <c r="F10" s="1"/>
      <c r="G10" s="1"/>
      <c r="H10" s="1"/>
      <c r="I10" s="112" t="s">
        <v>25</v>
      </c>
      <c r="J10" s="41"/>
    </row>
    <row r="11" spans="1:20" ht="18" customHeight="1" x14ac:dyDescent="0.25">
      <c r="B11" s="40" t="s">
        <v>56</v>
      </c>
      <c r="C11" s="1"/>
      <c r="D11" s="1"/>
      <c r="E11" s="1"/>
      <c r="F11" s="1"/>
      <c r="G11" s="1"/>
      <c r="H11" s="1"/>
      <c r="I11" s="125">
        <v>4000</v>
      </c>
      <c r="J11" s="41"/>
    </row>
    <row r="12" spans="1:20" ht="18" customHeight="1" x14ac:dyDescent="0.25">
      <c r="B12" s="40" t="s">
        <v>55</v>
      </c>
      <c r="C12" s="1"/>
      <c r="D12" s="1"/>
      <c r="E12" s="1"/>
      <c r="F12" s="1"/>
      <c r="G12" s="1"/>
      <c r="H12" s="1"/>
      <c r="I12" s="126">
        <v>24</v>
      </c>
      <c r="J12" s="41"/>
    </row>
    <row r="13" spans="1:20" ht="18" customHeight="1" x14ac:dyDescent="0.25">
      <c r="B13" s="40" t="s">
        <v>50</v>
      </c>
      <c r="C13" s="1"/>
      <c r="D13" s="1"/>
      <c r="E13" s="1"/>
      <c r="F13" s="1"/>
      <c r="G13" s="1"/>
      <c r="H13" s="1"/>
      <c r="I13" s="113">
        <v>0.02</v>
      </c>
      <c r="J13" s="41"/>
      <c r="L13" s="5"/>
      <c r="M13" s="5"/>
      <c r="N13" s="5"/>
      <c r="O13" s="5"/>
      <c r="P13" s="5"/>
      <c r="Q13" s="5"/>
      <c r="R13" s="5"/>
      <c r="S13" s="5"/>
    </row>
    <row r="14" spans="1:20" ht="18" customHeight="1" x14ac:dyDescent="0.25">
      <c r="B14" s="40" t="s">
        <v>51</v>
      </c>
      <c r="C14" s="1"/>
      <c r="D14" s="1"/>
      <c r="E14" s="1"/>
      <c r="F14" s="1"/>
      <c r="G14" s="1"/>
      <c r="H14" s="1"/>
      <c r="I14" s="113">
        <v>0.03</v>
      </c>
      <c r="J14" s="41"/>
      <c r="L14" s="5"/>
      <c r="M14" s="5"/>
      <c r="N14" s="5"/>
      <c r="O14" s="5"/>
      <c r="P14" s="5"/>
      <c r="Q14" s="5"/>
      <c r="R14" s="5"/>
      <c r="S14" s="5"/>
    </row>
    <row r="15" spans="1:20" ht="18" customHeight="1" x14ac:dyDescent="0.25">
      <c r="B15" s="40" t="s">
        <v>16</v>
      </c>
      <c r="C15" s="1"/>
      <c r="D15" s="1"/>
      <c r="E15" s="1"/>
      <c r="F15" s="1"/>
      <c r="G15" s="1"/>
      <c r="H15" s="1"/>
      <c r="I15" s="114" t="s">
        <v>8</v>
      </c>
      <c r="J15" s="41"/>
      <c r="L15" s="5"/>
      <c r="M15" s="5"/>
      <c r="N15" s="5"/>
      <c r="O15" s="5"/>
      <c r="P15" s="5"/>
      <c r="Q15" s="5"/>
      <c r="R15" s="5"/>
      <c r="S15" s="5"/>
    </row>
    <row r="16" spans="1:20" ht="18" customHeight="1" x14ac:dyDescent="0.25">
      <c r="B16" s="40" t="s">
        <v>17</v>
      </c>
      <c r="C16" s="1"/>
      <c r="D16" s="1"/>
      <c r="E16" s="1"/>
      <c r="F16" s="1"/>
      <c r="G16" s="1"/>
      <c r="H16" s="1"/>
      <c r="I16" s="122">
        <f>IFERROR(IF(I15="Beginning of Year",1,0),"")</f>
        <v>1</v>
      </c>
      <c r="J16" s="41"/>
      <c r="L16" s="5"/>
      <c r="M16" s="5"/>
      <c r="N16" s="5"/>
      <c r="O16" s="5"/>
      <c r="P16" s="5"/>
      <c r="Q16" s="5"/>
      <c r="R16" s="5"/>
      <c r="S16" s="5"/>
    </row>
    <row r="17" spans="2:19" ht="18" customHeight="1" x14ac:dyDescent="0.25">
      <c r="B17" s="40" t="s">
        <v>53</v>
      </c>
      <c r="C17" s="1"/>
      <c r="D17" s="1"/>
      <c r="E17" s="1"/>
      <c r="F17" s="1"/>
      <c r="G17" s="1"/>
      <c r="H17" s="1"/>
      <c r="I17" s="123">
        <f>IFERROR(IF($I$10=Calc!$B$4,AnnuityCalculator!$I$13/12,IF($I$10=Calc!$B$5,AnnuityCalculator!$I$13/4,IF(AnnuityCalculator!$I$10=Calc!$B$6,AnnuityCalculator!$I$13/2,AnnuityCalculator!$I$13))),"")</f>
        <v>5.0000000000000001E-3</v>
      </c>
      <c r="J17" s="41"/>
      <c r="L17" s="5"/>
      <c r="M17" s="5"/>
      <c r="N17" s="5"/>
      <c r="O17" s="5"/>
      <c r="P17" s="5"/>
      <c r="Q17" s="5"/>
      <c r="R17" s="5"/>
      <c r="S17" s="5"/>
    </row>
    <row r="18" spans="2:19" ht="18" customHeight="1" x14ac:dyDescent="0.25">
      <c r="B18" s="40" t="s">
        <v>52</v>
      </c>
      <c r="C18" s="1"/>
      <c r="D18" s="1"/>
      <c r="E18" s="1"/>
      <c r="F18" s="1"/>
      <c r="G18" s="1"/>
      <c r="H18" s="1"/>
      <c r="I18" s="123">
        <f>IFERROR(IF($I$10=Calc!$B$4,AnnuityCalculator!$I$14/12,IF($I$10=Calc!$B$5,AnnuityCalculator!$I$14/4,IF(AnnuityCalculator!$I$10=Calc!$B$6,AnnuityCalculator!$I$14/2,AnnuityCalculator!$I$14))),"")</f>
        <v>7.4999999999999997E-3</v>
      </c>
      <c r="J18" s="41"/>
      <c r="L18" s="5"/>
      <c r="M18" s="5"/>
      <c r="N18" s="5"/>
      <c r="O18" s="5"/>
      <c r="P18" s="5"/>
      <c r="Q18" s="5"/>
      <c r="R18" s="5"/>
      <c r="S18" s="5"/>
    </row>
    <row r="19" spans="2:19" ht="18" customHeight="1" x14ac:dyDescent="0.25">
      <c r="B19" s="40" t="s">
        <v>67</v>
      </c>
      <c r="C19" s="1"/>
      <c r="D19" s="1"/>
      <c r="E19" s="1"/>
      <c r="F19" s="1"/>
      <c r="G19" s="1"/>
      <c r="H19" s="1"/>
      <c r="I19" s="124">
        <f>IFERROR(IF(AnnuityCalculator!I10=Calc!$B$4,$I$12*Calc!$C$4,IF(AnnuityCalculator!I10=Calc!$B$5,Calc!C5*AnnuityCalculator!I12,IF(AnnuityCalculator!I10=Calc!$B$6,Calc!$C$6*AnnuityCalculator!I12,AnnuityCalculator!I12))),"")</f>
        <v>96</v>
      </c>
      <c r="J19" s="41"/>
      <c r="L19" s="5"/>
      <c r="M19" s="5"/>
      <c r="N19" s="5"/>
      <c r="O19" s="5"/>
      <c r="P19" s="5"/>
      <c r="Q19" s="5"/>
      <c r="R19" s="5"/>
      <c r="S19" s="5"/>
    </row>
    <row r="20" spans="2:19" ht="18" customHeight="1" x14ac:dyDescent="0.25">
      <c r="B20" s="40"/>
      <c r="C20" s="1"/>
      <c r="D20" s="1"/>
      <c r="E20" s="1"/>
      <c r="F20" s="1"/>
      <c r="G20" s="1"/>
      <c r="H20" s="1"/>
      <c r="I20" s="115"/>
      <c r="J20" s="41"/>
      <c r="L20" s="5"/>
      <c r="M20" s="5"/>
      <c r="N20" s="5"/>
      <c r="O20" s="5"/>
      <c r="P20" s="5"/>
      <c r="Q20" s="5"/>
      <c r="R20" s="5"/>
      <c r="S20" s="5"/>
    </row>
    <row r="21" spans="2:19" ht="18" customHeight="1" x14ac:dyDescent="0.25">
      <c r="B21" s="40" t="s">
        <v>47</v>
      </c>
      <c r="C21" s="1"/>
      <c r="D21" s="1"/>
      <c r="E21" s="1"/>
      <c r="F21" s="1"/>
      <c r="G21" s="1"/>
      <c r="H21" s="1"/>
      <c r="I21" s="121">
        <f>IFERROR(NPER(I17,I11,-I9,,I16),"")</f>
        <v>1.2507812514210426</v>
      </c>
      <c r="J21" s="41"/>
      <c r="L21" s="5"/>
      <c r="M21" s="5"/>
      <c r="N21" s="5"/>
      <c r="O21" s="5"/>
      <c r="P21" s="5"/>
      <c r="Q21" s="5"/>
      <c r="R21" s="5"/>
      <c r="S21" s="5"/>
    </row>
    <row r="22" spans="2:19" ht="18" customHeight="1" x14ac:dyDescent="0.25">
      <c r="B22" s="40" t="s">
        <v>48</v>
      </c>
      <c r="C22" s="1"/>
      <c r="D22" s="1"/>
      <c r="E22" s="1"/>
      <c r="F22" s="1"/>
      <c r="G22" s="1"/>
      <c r="H22" s="1"/>
      <c r="I22" s="121">
        <f>IFERROR(NPER((1+I17)/(1+I18)-1,IF(I16=1,I11,I11/(1+I18)),-I9,,I16),"")</f>
        <v>1.2496122827041687</v>
      </c>
      <c r="J22" s="41"/>
      <c r="L22" s="5"/>
      <c r="M22" s="5"/>
      <c r="N22" s="5"/>
      <c r="O22" s="5"/>
      <c r="P22" s="5"/>
      <c r="Q22" s="5"/>
      <c r="R22" s="5"/>
      <c r="S22" s="5"/>
    </row>
    <row r="23" spans="2:19" ht="18" customHeight="1" x14ac:dyDescent="0.25">
      <c r="B23" s="40"/>
      <c r="C23" s="1"/>
      <c r="D23" s="1"/>
      <c r="E23" s="1"/>
      <c r="F23" s="1"/>
      <c r="G23" s="1"/>
      <c r="H23" s="1"/>
      <c r="I23" s="115"/>
      <c r="J23" s="41"/>
      <c r="L23" s="5"/>
      <c r="M23" s="5"/>
      <c r="N23" s="5"/>
      <c r="O23" s="5"/>
      <c r="P23" s="5"/>
      <c r="Q23" s="5"/>
      <c r="R23" s="5"/>
      <c r="S23" s="5"/>
    </row>
    <row r="24" spans="2:19" ht="18" customHeight="1" x14ac:dyDescent="0.25">
      <c r="B24" s="40" t="s">
        <v>15</v>
      </c>
      <c r="C24" s="1"/>
      <c r="D24" s="1"/>
      <c r="E24" s="1"/>
      <c r="F24" s="1"/>
      <c r="G24" s="1"/>
      <c r="H24" s="1"/>
      <c r="I24" s="119">
        <f>IFERROR(PV(I17,I19,-I11,,I16),"")</f>
        <v>305902.77737793658</v>
      </c>
      <c r="J24" s="41"/>
      <c r="L24" s="5"/>
      <c r="M24" s="5"/>
      <c r="N24" s="5"/>
      <c r="O24" s="5"/>
      <c r="P24" s="5"/>
      <c r="Q24" s="5"/>
      <c r="R24" s="5"/>
      <c r="S24" s="5"/>
    </row>
    <row r="25" spans="2:19" ht="18" customHeight="1" x14ac:dyDescent="0.25">
      <c r="B25" s="40" t="s">
        <v>18</v>
      </c>
      <c r="C25" s="1"/>
      <c r="D25" s="1"/>
      <c r="E25" s="1"/>
      <c r="F25" s="1"/>
      <c r="G25" s="1"/>
      <c r="H25" s="1"/>
      <c r="I25" s="119">
        <f>IFERROR(PV((1+I17)/(1+I18)-1,I19,-IF(I16=1,I11,I11/(1+I18)),,I16),"")</f>
        <v>433123.94631436706</v>
      </c>
      <c r="J25" s="41"/>
      <c r="L25" s="5"/>
      <c r="M25" s="5"/>
      <c r="N25" s="5"/>
      <c r="O25" s="5"/>
      <c r="P25" s="5"/>
      <c r="Q25" s="5"/>
      <c r="R25" s="5"/>
      <c r="S25" s="5"/>
    </row>
    <row r="26" spans="2:19" ht="18" customHeight="1" x14ac:dyDescent="0.25">
      <c r="B26" s="40"/>
      <c r="C26" s="1"/>
      <c r="D26" s="1"/>
      <c r="E26" s="1"/>
      <c r="F26" s="1"/>
      <c r="G26" s="1"/>
      <c r="H26" s="1"/>
      <c r="I26" s="115"/>
      <c r="J26" s="41"/>
      <c r="L26" s="5"/>
      <c r="M26" s="5"/>
      <c r="N26" s="5"/>
      <c r="O26" s="5"/>
      <c r="P26" s="5"/>
      <c r="Q26" s="5"/>
      <c r="R26" s="5"/>
      <c r="S26" s="5"/>
    </row>
    <row r="27" spans="2:19" ht="18" customHeight="1" x14ac:dyDescent="0.25">
      <c r="B27" s="40" t="s">
        <v>57</v>
      </c>
      <c r="C27" s="1"/>
      <c r="D27" s="1"/>
      <c r="E27" s="1"/>
      <c r="F27" s="1"/>
      <c r="G27" s="1"/>
      <c r="H27" s="1"/>
      <c r="I27" s="120">
        <f>IFERROR(PMT(I17,I19,-I9,,I16),"")</f>
        <v>65.380249801687583</v>
      </c>
      <c r="J27" s="41"/>
      <c r="L27" s="5"/>
      <c r="M27" s="5"/>
      <c r="N27" s="5"/>
      <c r="O27" s="5"/>
      <c r="P27" s="5"/>
      <c r="Q27" s="5"/>
      <c r="R27" s="5"/>
      <c r="S27" s="5"/>
    </row>
    <row r="28" spans="2:19" ht="18" customHeight="1" x14ac:dyDescent="0.25">
      <c r="B28" s="40" t="s">
        <v>63</v>
      </c>
      <c r="C28" s="1"/>
      <c r="D28" s="1"/>
      <c r="E28" s="1"/>
      <c r="F28" s="1"/>
      <c r="G28" s="1"/>
      <c r="H28" s="1"/>
      <c r="I28" s="120">
        <f>IFERROR(PMT((1+I17)/(1+I18)-1,I19,-I9,,I16)*(1+I18)^IF(I18=0,1,0),"")</f>
        <v>46.176158511180439</v>
      </c>
      <c r="J28" s="41"/>
      <c r="L28" s="5"/>
      <c r="M28" s="5"/>
      <c r="N28" s="5"/>
      <c r="O28" s="5"/>
      <c r="P28" s="5"/>
      <c r="Q28" s="5"/>
      <c r="R28" s="5"/>
      <c r="S28" s="5"/>
    </row>
    <row r="29" spans="2:19" ht="18" customHeight="1" x14ac:dyDescent="0.25">
      <c r="B29" s="40" t="s">
        <v>62</v>
      </c>
      <c r="C29" s="1"/>
      <c r="D29" s="1"/>
      <c r="E29" s="1"/>
      <c r="F29" s="1"/>
      <c r="G29" s="1"/>
      <c r="H29" s="1"/>
      <c r="I29" s="120">
        <f>IFERROR(PMT((1+I17)/(1+I18)-1,I19,-I9,,I16)*(1+I18)^IF(I16=0,I19,I19-1),"")</f>
        <v>93.907008845740762</v>
      </c>
      <c r="J29" s="41"/>
      <c r="L29" s="5"/>
      <c r="M29" s="5"/>
      <c r="N29" s="5"/>
      <c r="O29" s="5"/>
      <c r="P29" s="5"/>
      <c r="Q29" s="5"/>
      <c r="R29" s="5"/>
      <c r="S29" s="5"/>
    </row>
    <row r="30" spans="2:19" ht="6.95" customHeight="1" x14ac:dyDescent="0.25">
      <c r="B30" s="42"/>
      <c r="C30" s="43"/>
      <c r="D30" s="43"/>
      <c r="E30" s="43"/>
      <c r="F30" s="43"/>
      <c r="G30" s="43"/>
      <c r="H30" s="43"/>
      <c r="I30" s="43"/>
      <c r="J30" s="44"/>
      <c r="L30" s="5"/>
      <c r="M30" s="5"/>
      <c r="N30" s="5"/>
      <c r="O30" s="5"/>
      <c r="P30" s="5"/>
      <c r="Q30" s="5"/>
      <c r="R30" s="5"/>
      <c r="S30" s="5"/>
    </row>
    <row r="31" spans="2:19" ht="7.35" customHeight="1" x14ac:dyDescent="0.25">
      <c r="L31" s="5"/>
      <c r="M31" s="5"/>
      <c r="N31" s="5"/>
      <c r="O31" s="5"/>
      <c r="P31" s="5"/>
      <c r="Q31" s="5"/>
      <c r="R31" s="5"/>
      <c r="S31" s="5"/>
    </row>
    <row r="32" spans="2:19" ht="23.1" customHeight="1" x14ac:dyDescent="0.25">
      <c r="B32" s="93"/>
      <c r="C32" s="93"/>
      <c r="D32" s="94"/>
      <c r="E32" s="95"/>
      <c r="F32" s="95"/>
      <c r="G32" s="95"/>
      <c r="H32" s="93"/>
      <c r="I32" s="93"/>
      <c r="J32" s="93"/>
    </row>
  </sheetData>
  <sheetProtection algorithmName="SHA-512" hashValue="07QgUqGr2lJdzwEQhRZEYeYJ/znJsEj1UE7qK9X6P2i4YpaXDfjMIrf5brMGS/cUgHR25cFah8CPbaw4rz9llw==" saltValue="aOdclr5Ok8XugHWcRwMOeg==" spinCount="100000" sheet="1" objects="1" scenarios="1"/>
  <mergeCells count="2">
    <mergeCell ref="B6:C6"/>
    <mergeCell ref="D6:J6"/>
  </mergeCells>
  <dataValidations count="3">
    <dataValidation type="list" allowBlank="1" showInputMessage="1" showErrorMessage="1" sqref="I15" xr:uid="{6EFF5372-F381-40C4-A22A-84F671A6936C}">
      <formula1>"Beginning of Year, End of Year"</formula1>
    </dataValidation>
    <dataValidation type="whole" operator="lessThanOrEqual" showInputMessage="1" showErrorMessage="1" errorTitle="Buy Full Version" error="Please purchase the full version for more initial principal!_x000a_" sqref="I9" xr:uid="{DF2131F0-0504-465B-B6B8-0665389A1BA6}">
      <formula1>5000</formula1>
    </dataValidation>
    <dataValidation type="whole" operator="lessThanOrEqual" allowBlank="1" showInputMessage="1" showErrorMessage="1" errorTitle="Buy Full Version" error="Please purchase the full version for more initial principal!" sqref="I11" xr:uid="{9902C916-50A7-47E2-BCFF-85E31AF3D8F7}">
      <formula1>5000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03FF510F-04D7-4FE8-A2F6-4E01A82C9C23}">
            <xm:f>$D$6=Calc!$B$11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  <border>
                <left/>
                <right/>
                <top/>
                <bottom/>
              </border>
            </x14:dxf>
          </x14:cfRule>
          <xm:sqref>I9 I21:I22 I27:I29</xm:sqref>
        </x14:conditionalFormatting>
        <x14:conditionalFormatting xmlns:xm="http://schemas.microsoft.com/office/excel/2006/main">
          <x14:cfRule type="expression" priority="32" id="{4C350ABC-E9C6-4DBA-8B35-3343325FB076}">
            <xm:f>$D$6=Calc!$B$11</xm:f>
            <x14:dxf>
              <fill>
                <patternFill>
                  <bgColor theme="9" tint="0.59996337778862885"/>
                </patternFill>
              </fill>
            </x14:dxf>
          </x14:cfRule>
          <xm:sqref>I19:I20 I8 J8:J30 I23 I26 I30 B8:H30</xm:sqref>
        </x14:conditionalFormatting>
        <x14:conditionalFormatting xmlns:xm="http://schemas.microsoft.com/office/excel/2006/main">
          <x14:cfRule type="expression" priority="39" id="{A9AC96B9-920B-4D31-B046-172066B6A3F7}">
            <xm:f>$D$6=Calc!$B$10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I12 I27:I29 I24:I25 I19</xm:sqref>
        </x14:conditionalFormatting>
        <x14:conditionalFormatting xmlns:xm="http://schemas.microsoft.com/office/excel/2006/main">
          <x14:cfRule type="expression" priority="46" id="{6CB67108-174B-415B-A668-58642D95EF9D}">
            <xm:f>$D$6=Calc!$B$11</xm:f>
            <x14:dxf>
              <fill>
                <patternFill>
                  <bgColor theme="9" tint="-0.24994659260841701"/>
                </patternFill>
              </fill>
            </x14:dxf>
          </x14:cfRule>
          <xm:sqref>I24:I25</xm:sqref>
        </x14:conditionalFormatting>
        <x14:conditionalFormatting xmlns:xm="http://schemas.microsoft.com/office/excel/2006/main">
          <x14:cfRule type="expression" priority="49" id="{48248135-1571-40AB-87CF-B1F8EFD298FD}">
            <xm:f>$D$6=Calc!$B$12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  <border>
                <left/>
                <right/>
                <top/>
                <bottom/>
              </border>
            </x14:dxf>
          </x14:cfRule>
          <xm:sqref>I11 I21:I22 I24:I25</xm:sqref>
        </x14:conditionalFormatting>
        <x14:conditionalFormatting xmlns:xm="http://schemas.microsoft.com/office/excel/2006/main">
          <x14:cfRule type="expression" priority="52" id="{24218802-5A77-4874-9E08-C89B07AB0338}">
            <xm:f>$D$6=Calc!$B$12</xm:f>
            <x14:dxf>
              <fill>
                <patternFill>
                  <bgColor theme="6" tint="0.39994506668294322"/>
                </patternFill>
              </fill>
            </x14:dxf>
          </x14:cfRule>
          <xm:sqref>I8 I19:I20 I23 I26 I30 J8:J30 B8:H30</xm:sqref>
        </x14:conditionalFormatting>
        <x14:conditionalFormatting xmlns:xm="http://schemas.microsoft.com/office/excel/2006/main">
          <x14:cfRule type="expression" priority="59" id="{9CC26E08-D3BC-4458-9532-647ED3C9D3BE}">
            <xm:f>$D$6=Calc!$B$12</xm:f>
            <x14:dxf>
              <fill>
                <patternFill>
                  <bgColor theme="6" tint="-0.24994659260841701"/>
                </patternFill>
              </fill>
            </x14:dxf>
          </x14:cfRule>
          <xm:sqref>I27:I29</xm:sqref>
        </x14:conditionalFormatting>
        <x14:conditionalFormatting xmlns:xm="http://schemas.microsoft.com/office/excel/2006/main">
          <x14:cfRule type="expression" priority="7" id="{1169F8DD-E8C7-4D1F-9C62-B0E4E15AF413}">
            <xm:f>$B$6=Calc!$B$11</xm:f>
            <x14:dxf>
              <fill>
                <patternFill>
                  <bgColor theme="9" tint="-0.499984740745262"/>
                </patternFill>
              </fill>
            </x14:dxf>
          </x14:cfRule>
          <xm:sqref>B6:C6</xm:sqref>
        </x14:conditionalFormatting>
        <x14:conditionalFormatting xmlns:xm="http://schemas.microsoft.com/office/excel/2006/main">
          <x14:cfRule type="expression" priority="3" id="{7A137374-9B03-4C7A-B8F6-585E5CFC435D}">
            <xm:f>$D$6=Calc!$B$12</xm:f>
            <x14:dxf>
              <fill>
                <patternFill>
                  <fgColor rgb="FFFFD9D9"/>
                  <bgColor theme="5" tint="0.79998168889431442"/>
                </patternFill>
              </fill>
            </x14:dxf>
          </x14:cfRule>
          <xm:sqref>B8:H30 I30 I26 I23 I20 J8:J30 I8</xm:sqref>
        </x14:conditionalFormatting>
        <x14:conditionalFormatting xmlns:xm="http://schemas.microsoft.com/office/excel/2006/main">
          <x14:cfRule type="expression" priority="4" id="{89D7530B-B092-46D6-A31F-21EB4DB6B3A7}">
            <xm:f>$D$6=Calc!$B$12</xm:f>
            <x14:dxf>
              <fill>
                <patternFill>
                  <bgColor theme="5"/>
                </patternFill>
              </fill>
            </x14:dxf>
          </x14:cfRule>
          <xm:sqref>B6:C6 I27:I29 D6</xm:sqref>
        </x14:conditionalFormatting>
        <x14:conditionalFormatting xmlns:xm="http://schemas.microsoft.com/office/excel/2006/main">
          <x14:cfRule type="expression" priority="1" id="{661FF2BE-1F5A-47F8-B991-E89554F1DDDF}">
            <xm:f>$D$6=Calc!$B$12</xm:f>
            <x14:dxf>
              <font>
                <b val="0"/>
                <i/>
                <color rgb="FF0070C0"/>
              </font>
              <fill>
                <patternFill>
                  <bgColor theme="0" tint="-4.9989318521683403E-2"/>
                </patternFill>
              </fill>
            </x14:dxf>
          </x14:cfRule>
          <x14:cfRule type="expression" priority="2" id="{3C7CD2DF-1139-4E7D-919B-24264A978DAA}">
            <xm:f>$D$6=Calc!$B$11</xm:f>
            <x14:dxf>
              <font>
                <b val="0"/>
                <i/>
                <color rgb="FF0070C0"/>
              </font>
              <fill>
                <patternFill>
                  <bgColor theme="0" tint="-4.9989318521683403E-2"/>
                </patternFill>
              </fill>
            </x14:dxf>
          </x14:cfRule>
          <xm:sqref>I19</xm:sqref>
        </x14:conditionalFormatting>
        <x14:conditionalFormatting xmlns:xm="http://schemas.microsoft.com/office/excel/2006/main">
          <x14:cfRule type="expression" priority="6" id="{940D0D1B-DC66-4F01-9FCF-2C81F33F475E}">
            <xm:f>$D$6=Calc!$B$11</xm:f>
            <x14:dxf>
              <fill>
                <patternFill>
                  <bgColor theme="9" tint="-0.24994659260841701"/>
                </patternFill>
              </fill>
            </x14:dxf>
          </x14:cfRule>
          <xm:sqref>B6:D6</xm:sqref>
        </x14:conditionalFormatting>
        <x14:conditionalFormatting xmlns:xm="http://schemas.microsoft.com/office/excel/2006/main">
          <x14:cfRule type="expression" priority="5" id="{9C9E8EA6-F0F2-42BE-B09C-367A8B7DD5E9}">
            <xm:f>$D$6=Calc!$B$10</xm:f>
            <x14:dxf>
              <fill>
                <patternFill>
                  <bgColor theme="4" tint="-0.24994659260841701"/>
                </patternFill>
              </fill>
            </x14:dxf>
          </x14:cfRule>
          <xm:sqref>B6:D6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006AF5-7A4D-4700-9D33-37BDB16C10A6}">
          <x14:formula1>
            <xm:f>Calc!$B$4:$B$7</xm:f>
          </x14:formula1>
          <xm:sqref>I10:J10</xm:sqref>
        </x14:dataValidation>
        <x14:dataValidation type="list" allowBlank="1" showInputMessage="1" showErrorMessage="1" xr:uid="{45E593F7-180B-400A-827A-4EADB5B1618F}">
          <x14:formula1>
            <xm:f>Calc!$B$10:$B$12</xm:f>
          </x14:formula1>
          <xm:sqref>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EA582-0545-4B2E-A48D-48BDFAB7ED28}">
  <sheetPr>
    <pageSetUpPr fitToPage="1"/>
  </sheetPr>
  <dimension ref="A1:V28"/>
  <sheetViews>
    <sheetView showGridLines="0" showRowColHeaders="0" zoomScaleNormal="100" zoomScaleSheetLayoutView="145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2" width="3.7109375" style="5" customWidth="1"/>
    <col min="3" max="3" width="8.5703125" style="5" customWidth="1"/>
    <col min="4" max="4" width="13.140625" style="5" customWidth="1"/>
    <col min="5" max="6" width="13.28515625" style="5" customWidth="1"/>
    <col min="7" max="7" width="22.42578125" style="5" customWidth="1"/>
    <col min="8" max="8" width="21" style="5" customWidth="1"/>
    <col min="9" max="9" width="19.42578125" style="5" customWidth="1"/>
    <col min="10" max="10" width="31.42578125" style="5" customWidth="1"/>
    <col min="11" max="11" width="24.42578125" style="5" customWidth="1"/>
    <col min="12" max="12" width="13.85546875" style="5" customWidth="1"/>
    <col min="13" max="13" width="10.140625" style="5" customWidth="1"/>
    <col min="14" max="14" width="11.85546875" style="5" bestFit="1" customWidth="1"/>
    <col min="15" max="15" width="12" style="6" bestFit="1" customWidth="1"/>
    <col min="16" max="16" width="11.140625" style="5" bestFit="1" customWidth="1"/>
    <col min="17" max="17" width="11.140625" style="6" bestFit="1" customWidth="1"/>
    <col min="18" max="18" width="11.140625" style="7" customWidth="1"/>
    <col min="19" max="19" width="11.140625" style="5" customWidth="1"/>
    <col min="20" max="21" width="15" style="5" customWidth="1"/>
    <col min="22" max="22" width="10.85546875" style="5" bestFit="1" customWidth="1"/>
    <col min="23" max="23" width="11.140625" style="5" bestFit="1" customWidth="1"/>
    <col min="24" max="16384" width="9.140625" style="5"/>
  </cols>
  <sheetData>
    <row r="1" spans="1:22" ht="6.75" customHeight="1" x14ac:dyDescent="0.25">
      <c r="B1" s="15"/>
      <c r="C1" s="15"/>
      <c r="D1" s="15"/>
      <c r="E1" s="15"/>
      <c r="F1" s="15"/>
      <c r="G1" s="15"/>
      <c r="H1" s="15"/>
      <c r="I1" s="15"/>
      <c r="J1" s="15"/>
    </row>
    <row r="2" spans="1:22" s="56" customFormat="1" ht="20.100000000000001" customHeight="1" x14ac:dyDescent="0.3">
      <c r="B2" s="142"/>
      <c r="C2" s="133" t="s">
        <v>35</v>
      </c>
      <c r="D2" s="134"/>
      <c r="E2" s="63"/>
      <c r="F2" s="63"/>
      <c r="G2" s="63"/>
      <c r="H2" s="63"/>
      <c r="I2" s="63"/>
      <c r="J2" s="63"/>
      <c r="K2" s="54"/>
      <c r="L2" s="54"/>
      <c r="M2" s="54"/>
      <c r="N2" s="54"/>
      <c r="O2" s="55"/>
      <c r="Q2" s="55"/>
      <c r="R2" s="57"/>
    </row>
    <row r="3" spans="1:22" s="60" customFormat="1" ht="24" customHeight="1" x14ac:dyDescent="0.35">
      <c r="B3" s="143"/>
      <c r="C3" s="144" t="s">
        <v>60</v>
      </c>
      <c r="D3" s="64"/>
      <c r="E3" s="64"/>
      <c r="F3" s="64"/>
      <c r="G3" s="64"/>
      <c r="H3" s="64"/>
      <c r="I3" s="64"/>
      <c r="J3" s="64"/>
      <c r="K3" s="58"/>
      <c r="L3" s="58"/>
      <c r="M3" s="58"/>
      <c r="N3" s="58"/>
      <c r="O3" s="59"/>
      <c r="Q3" s="59"/>
      <c r="R3" s="61"/>
    </row>
    <row r="4" spans="1:22" s="2" customFormat="1" ht="5.0999999999999996" customHeight="1" x14ac:dyDescent="0.25">
      <c r="O4" s="3"/>
      <c r="Q4" s="3"/>
      <c r="R4" s="4"/>
    </row>
    <row r="5" spans="1:22" s="2" customFormat="1" ht="5.0999999999999996" customHeight="1" x14ac:dyDescent="0.25">
      <c r="A5" s="2" t="s">
        <v>76</v>
      </c>
      <c r="O5" s="3"/>
      <c r="Q5" s="3"/>
      <c r="R5" s="4"/>
    </row>
    <row r="6" spans="1:22" ht="18.75" customHeight="1" x14ac:dyDescent="0.25">
      <c r="B6" s="206"/>
      <c r="C6" s="207"/>
      <c r="D6" s="207"/>
      <c r="E6" s="78"/>
      <c r="F6" s="78"/>
      <c r="G6" s="78"/>
      <c r="H6" s="78"/>
      <c r="I6" s="78"/>
      <c r="J6" s="79"/>
      <c r="S6" s="8"/>
      <c r="T6" s="8"/>
      <c r="U6" s="8"/>
    </row>
    <row r="7" spans="1:22" s="11" customFormat="1" ht="35.1" customHeight="1" x14ac:dyDescent="0.25">
      <c r="B7" s="202"/>
      <c r="C7" s="203"/>
      <c r="D7" s="203"/>
      <c r="E7" s="48"/>
      <c r="F7" s="49"/>
      <c r="G7" s="48"/>
      <c r="H7" s="48"/>
      <c r="I7" s="48"/>
      <c r="J7" s="80"/>
      <c r="M7" s="9"/>
      <c r="N7" s="9"/>
      <c r="O7" s="16"/>
      <c r="Q7" s="16"/>
      <c r="R7" s="17"/>
      <c r="S7" s="9"/>
      <c r="T7" s="9"/>
      <c r="U7" s="9"/>
      <c r="V7" s="10"/>
    </row>
    <row r="8" spans="1:22" s="14" customFormat="1" ht="18" customHeight="1" x14ac:dyDescent="0.25">
      <c r="B8" s="202"/>
      <c r="C8" s="203"/>
      <c r="D8" s="203"/>
      <c r="E8" s="48"/>
      <c r="F8" s="48"/>
      <c r="G8" s="48"/>
      <c r="H8" s="48"/>
      <c r="I8" s="48"/>
      <c r="J8" s="80"/>
      <c r="K8" s="12"/>
      <c r="L8" s="12"/>
      <c r="M8" s="12"/>
      <c r="N8" s="12"/>
      <c r="O8" s="18"/>
      <c r="P8" s="18"/>
      <c r="Q8" s="18"/>
      <c r="R8" s="19"/>
      <c r="S8" s="12"/>
      <c r="T8" s="12"/>
      <c r="U8" s="12"/>
      <c r="V8" s="13"/>
    </row>
    <row r="9" spans="1:22" s="14" customFormat="1" ht="18" customHeight="1" x14ac:dyDescent="0.25">
      <c r="B9" s="202"/>
      <c r="C9" s="203"/>
      <c r="D9" s="203"/>
      <c r="E9" s="48"/>
      <c r="F9" s="50"/>
      <c r="G9" s="50"/>
      <c r="H9" s="48"/>
      <c r="I9" s="48"/>
      <c r="J9" s="80"/>
      <c r="K9" s="12"/>
      <c r="L9" s="12"/>
      <c r="M9" s="12"/>
      <c r="N9" s="12"/>
      <c r="O9" s="18"/>
      <c r="P9" s="18"/>
      <c r="Q9" s="18"/>
      <c r="R9" s="19"/>
      <c r="S9" s="12"/>
      <c r="T9" s="12"/>
      <c r="U9" s="12"/>
      <c r="V9" s="13"/>
    </row>
    <row r="10" spans="1:22" s="14" customFormat="1" ht="18" customHeight="1" x14ac:dyDescent="0.25">
      <c r="B10" s="204"/>
      <c r="C10" s="205"/>
      <c r="D10" s="205"/>
      <c r="E10" s="51"/>
      <c r="F10" s="48"/>
      <c r="G10" s="48"/>
      <c r="H10" s="48"/>
      <c r="I10" s="48"/>
      <c r="J10" s="80"/>
      <c r="K10" s="12"/>
      <c r="L10" s="12"/>
      <c r="M10" s="12"/>
      <c r="N10" s="12"/>
      <c r="O10" s="18"/>
      <c r="P10" s="18"/>
      <c r="Q10" s="18"/>
      <c r="R10" s="19"/>
      <c r="S10" s="12"/>
      <c r="T10" s="12"/>
      <c r="U10" s="12"/>
      <c r="V10" s="13"/>
    </row>
    <row r="11" spans="1:22" s="14" customFormat="1" ht="18" customHeight="1" x14ac:dyDescent="0.25">
      <c r="B11" s="196"/>
      <c r="C11" s="197"/>
      <c r="D11" s="197"/>
      <c r="E11" s="25"/>
      <c r="F11" s="48"/>
      <c r="G11" s="48"/>
      <c r="H11" s="48"/>
      <c r="I11" s="48"/>
      <c r="J11" s="80"/>
      <c r="K11" s="12"/>
      <c r="L11" s="12"/>
      <c r="M11" s="12"/>
      <c r="N11" s="12"/>
      <c r="O11" s="18"/>
      <c r="P11" s="18"/>
      <c r="Q11" s="18"/>
      <c r="R11" s="19"/>
      <c r="S11" s="12"/>
      <c r="T11" s="12"/>
      <c r="U11" s="12"/>
      <c r="V11" s="13"/>
    </row>
    <row r="12" spans="1:22" s="14" customFormat="1" ht="18" customHeight="1" x14ac:dyDescent="0.25">
      <c r="B12" s="81"/>
      <c r="C12" s="52"/>
      <c r="D12" s="52"/>
      <c r="E12" s="27"/>
      <c r="F12" s="25"/>
      <c r="G12" s="25"/>
      <c r="H12" s="25"/>
      <c r="I12" s="25"/>
      <c r="J12" s="26"/>
      <c r="K12" s="12"/>
      <c r="L12" s="12"/>
      <c r="M12" s="12"/>
      <c r="N12" s="12"/>
      <c r="O12" s="18"/>
      <c r="P12" s="18"/>
      <c r="Q12" s="18"/>
      <c r="R12" s="19"/>
      <c r="S12" s="12"/>
      <c r="T12" s="12"/>
      <c r="U12" s="12"/>
      <c r="V12" s="13"/>
    </row>
    <row r="13" spans="1:22" s="14" customFormat="1" ht="18" customHeight="1" x14ac:dyDescent="0.25">
      <c r="B13" s="82"/>
      <c r="C13" s="51"/>
      <c r="D13" s="51"/>
      <c r="E13" s="27"/>
      <c r="F13" s="29"/>
      <c r="G13" s="29"/>
      <c r="H13" s="25"/>
      <c r="I13" s="25"/>
      <c r="J13" s="26"/>
      <c r="K13" s="12"/>
      <c r="L13" s="12"/>
      <c r="M13" s="12"/>
      <c r="N13" s="12"/>
      <c r="O13" s="18"/>
      <c r="P13" s="18"/>
      <c r="Q13" s="18"/>
      <c r="R13" s="19"/>
      <c r="S13" s="12"/>
      <c r="T13" s="12"/>
      <c r="U13" s="12"/>
      <c r="V13" s="13"/>
    </row>
    <row r="14" spans="1:22" s="14" customFormat="1" ht="18" customHeight="1" x14ac:dyDescent="0.25">
      <c r="B14" s="82"/>
      <c r="C14" s="51"/>
      <c r="D14" s="51"/>
      <c r="E14" s="30"/>
      <c r="F14" s="25"/>
      <c r="G14" s="25"/>
      <c r="H14" s="25"/>
      <c r="I14" s="25"/>
      <c r="J14" s="26"/>
      <c r="K14" s="12"/>
      <c r="L14" s="12"/>
      <c r="M14" s="12"/>
      <c r="N14" s="12"/>
      <c r="O14" s="18"/>
      <c r="P14" s="18"/>
      <c r="Q14" s="18"/>
      <c r="R14" s="19"/>
      <c r="S14" s="12"/>
      <c r="T14" s="12"/>
      <c r="U14" s="12"/>
      <c r="V14" s="13"/>
    </row>
    <row r="15" spans="1:22" s="14" customFormat="1" ht="18" customHeight="1" x14ac:dyDescent="0.25">
      <c r="B15" s="81"/>
      <c r="C15" s="52"/>
      <c r="D15" s="52"/>
      <c r="E15" s="30"/>
      <c r="F15" s="27"/>
      <c r="G15" s="27"/>
      <c r="H15" s="25"/>
      <c r="I15" s="25"/>
      <c r="J15" s="26"/>
      <c r="K15" s="12"/>
      <c r="L15" s="12"/>
      <c r="M15" s="12"/>
      <c r="N15" s="12"/>
      <c r="O15" s="18"/>
      <c r="P15" s="18"/>
      <c r="Q15" s="18"/>
      <c r="R15" s="19"/>
      <c r="S15" s="12"/>
      <c r="T15" s="12"/>
      <c r="U15" s="12"/>
    </row>
    <row r="16" spans="1:22" s="14" customFormat="1" ht="18" customHeight="1" x14ac:dyDescent="0.25">
      <c r="B16" s="196"/>
      <c r="C16" s="197"/>
      <c r="D16" s="197"/>
      <c r="E16" s="31"/>
      <c r="F16" s="27"/>
      <c r="G16" s="27"/>
      <c r="H16" s="25"/>
      <c r="I16" s="25"/>
      <c r="J16" s="26"/>
      <c r="K16" s="12"/>
      <c r="L16" s="12"/>
      <c r="M16" s="12"/>
      <c r="N16" s="12"/>
      <c r="O16" s="18"/>
      <c r="P16" s="18"/>
      <c r="Q16" s="18"/>
      <c r="R16" s="19"/>
      <c r="S16" s="12"/>
      <c r="T16" s="12"/>
      <c r="U16" s="12"/>
    </row>
    <row r="17" spans="2:21" s="14" customFormat="1" ht="18" customHeight="1" x14ac:dyDescent="0.25">
      <c r="B17" s="200"/>
      <c r="C17" s="201"/>
      <c r="D17" s="201"/>
      <c r="E17" s="31"/>
      <c r="F17" s="30"/>
      <c r="G17" s="30"/>
      <c r="H17" s="25"/>
      <c r="I17" s="25"/>
      <c r="J17" s="26"/>
      <c r="K17" s="12"/>
      <c r="L17" s="12"/>
      <c r="M17" s="12"/>
      <c r="N17" s="12"/>
      <c r="O17" s="18"/>
      <c r="P17" s="18"/>
      <c r="Q17" s="18"/>
      <c r="R17" s="19"/>
      <c r="S17" s="12"/>
      <c r="T17" s="12"/>
      <c r="U17" s="12"/>
    </row>
    <row r="18" spans="2:21" s="14" customFormat="1" ht="18" customHeight="1" x14ac:dyDescent="0.25">
      <c r="B18" s="196"/>
      <c r="C18" s="197"/>
      <c r="D18" s="197"/>
      <c r="E18" s="25"/>
      <c r="F18" s="30"/>
      <c r="G18" s="30"/>
      <c r="H18" s="25"/>
      <c r="I18" s="25"/>
      <c r="J18" s="26"/>
      <c r="K18" s="12"/>
      <c r="L18" s="12"/>
      <c r="M18" s="12"/>
      <c r="N18" s="12"/>
      <c r="O18" s="18"/>
      <c r="P18" s="18"/>
      <c r="Q18" s="18"/>
      <c r="R18" s="19"/>
      <c r="S18" s="12"/>
      <c r="T18" s="12"/>
      <c r="U18" s="12"/>
    </row>
    <row r="19" spans="2:21" s="14" customFormat="1" ht="18.75" customHeight="1" x14ac:dyDescent="0.25">
      <c r="B19" s="196"/>
      <c r="C19" s="197"/>
      <c r="D19" s="197"/>
      <c r="E19" s="25"/>
      <c r="F19" s="31"/>
      <c r="G19" s="31"/>
      <c r="H19" s="25"/>
      <c r="I19" s="25"/>
      <c r="J19" s="26"/>
      <c r="K19" s="12"/>
      <c r="L19" s="12"/>
      <c r="M19" s="12"/>
      <c r="N19" s="12"/>
      <c r="O19" s="18"/>
      <c r="P19" s="18"/>
      <c r="Q19" s="18"/>
      <c r="R19" s="19"/>
      <c r="S19" s="12"/>
      <c r="T19" s="12"/>
      <c r="U19" s="12"/>
    </row>
    <row r="20" spans="2:21" s="14" customFormat="1" ht="18" customHeight="1" x14ac:dyDescent="0.25">
      <c r="B20" s="83"/>
      <c r="C20" s="53"/>
      <c r="D20" s="53"/>
      <c r="E20" s="25"/>
      <c r="F20" s="31"/>
      <c r="G20" s="31"/>
      <c r="H20" s="25"/>
      <c r="I20" s="25"/>
      <c r="J20" s="26"/>
      <c r="K20" s="12"/>
      <c r="L20" s="12"/>
      <c r="M20" s="12"/>
      <c r="N20" s="12"/>
      <c r="O20" s="18"/>
      <c r="P20" s="18"/>
      <c r="Q20" s="18"/>
      <c r="R20" s="19"/>
      <c r="S20" s="12"/>
      <c r="T20" s="12"/>
      <c r="U20" s="12"/>
    </row>
    <row r="21" spans="2:21" s="14" customFormat="1" ht="18" customHeight="1" x14ac:dyDescent="0.25">
      <c r="B21" s="196"/>
      <c r="C21" s="197"/>
      <c r="D21" s="197"/>
      <c r="E21" s="25"/>
      <c r="F21" s="25"/>
      <c r="G21" s="25"/>
      <c r="H21" s="25"/>
      <c r="I21" s="25"/>
      <c r="J21" s="26"/>
      <c r="K21" s="12"/>
      <c r="L21" s="12"/>
      <c r="M21" s="12"/>
      <c r="N21" s="12"/>
      <c r="O21" s="18"/>
      <c r="P21" s="18"/>
      <c r="Q21" s="18"/>
      <c r="R21" s="19"/>
      <c r="S21" s="12"/>
      <c r="T21" s="12"/>
      <c r="U21" s="12"/>
    </row>
    <row r="22" spans="2:21" s="14" customFormat="1" ht="18" customHeight="1" x14ac:dyDescent="0.25">
      <c r="B22" s="196"/>
      <c r="C22" s="197"/>
      <c r="D22" s="197"/>
      <c r="E22" s="29"/>
      <c r="F22" s="25"/>
      <c r="G22" s="25"/>
      <c r="H22" s="25"/>
      <c r="I22" s="25"/>
      <c r="J22" s="26"/>
      <c r="K22" s="12"/>
      <c r="L22" s="12"/>
      <c r="M22" s="12"/>
      <c r="N22" s="12"/>
      <c r="O22" s="18"/>
      <c r="P22" s="18"/>
      <c r="Q22" s="18"/>
      <c r="R22" s="19"/>
      <c r="S22" s="12"/>
      <c r="T22" s="12"/>
      <c r="U22" s="12"/>
    </row>
    <row r="23" spans="2:21" s="14" customFormat="1" ht="18" customHeight="1" x14ac:dyDescent="0.25">
      <c r="B23" s="200"/>
      <c r="C23" s="201"/>
      <c r="D23" s="201"/>
      <c r="E23" s="25"/>
      <c r="F23" s="25"/>
      <c r="G23" s="25"/>
      <c r="H23" s="25"/>
      <c r="I23" s="25"/>
      <c r="J23" s="26"/>
      <c r="K23" s="12"/>
      <c r="L23" s="12"/>
      <c r="M23" s="12"/>
      <c r="N23" s="12"/>
      <c r="O23" s="18"/>
      <c r="P23" s="18"/>
      <c r="Q23" s="18"/>
      <c r="R23" s="19"/>
      <c r="S23" s="12"/>
      <c r="T23" s="12"/>
      <c r="U23" s="12"/>
    </row>
    <row r="24" spans="2:21" s="14" customFormat="1" ht="18" customHeight="1" x14ac:dyDescent="0.25">
      <c r="B24" s="196"/>
      <c r="C24" s="197"/>
      <c r="D24" s="197"/>
      <c r="E24" s="25"/>
      <c r="F24" s="25"/>
      <c r="G24" s="25"/>
      <c r="H24" s="25"/>
      <c r="I24" s="25"/>
      <c r="J24" s="26"/>
      <c r="K24" s="12"/>
      <c r="L24" s="12"/>
      <c r="M24" s="12"/>
      <c r="N24" s="12"/>
      <c r="O24" s="18"/>
      <c r="P24" s="18"/>
      <c r="Q24" s="18"/>
      <c r="R24" s="19"/>
    </row>
    <row r="25" spans="2:21" s="14" customFormat="1" ht="18" customHeight="1" x14ac:dyDescent="0.25">
      <c r="B25" s="196"/>
      <c r="C25" s="197"/>
      <c r="D25" s="197"/>
      <c r="E25" s="25"/>
      <c r="F25" s="25"/>
      <c r="G25" s="25"/>
      <c r="H25" s="25"/>
      <c r="I25" s="25"/>
      <c r="J25" s="26"/>
      <c r="K25" s="12"/>
      <c r="L25" s="12"/>
      <c r="M25" s="12"/>
      <c r="N25" s="12"/>
      <c r="O25" s="18"/>
      <c r="P25" s="18"/>
      <c r="Q25" s="18"/>
      <c r="R25" s="19"/>
    </row>
    <row r="26" spans="2:21" s="14" customFormat="1" ht="164.25" customHeight="1" x14ac:dyDescent="0.25">
      <c r="B26" s="198"/>
      <c r="C26" s="199"/>
      <c r="D26" s="199"/>
      <c r="E26" s="36"/>
      <c r="F26" s="36"/>
      <c r="G26" s="36"/>
      <c r="H26" s="36"/>
      <c r="I26" s="36"/>
      <c r="J26" s="37"/>
      <c r="K26" s="12"/>
      <c r="L26" s="12"/>
      <c r="M26" s="12"/>
      <c r="N26" s="12"/>
      <c r="O26" s="18"/>
      <c r="P26" s="18"/>
      <c r="Q26" s="18"/>
      <c r="R26" s="19"/>
    </row>
    <row r="27" spans="2:21" s="14" customFormat="1" ht="7.35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12"/>
      <c r="L27" s="12"/>
      <c r="M27" s="12"/>
      <c r="N27" s="12"/>
      <c r="O27" s="18"/>
      <c r="P27" s="18"/>
      <c r="Q27" s="18"/>
      <c r="R27" s="19"/>
    </row>
    <row r="28" spans="2:21" s="14" customFormat="1" ht="23.1" customHeight="1" x14ac:dyDescent="0.25">
      <c r="B28" s="93"/>
      <c r="C28" s="93"/>
      <c r="D28" s="94"/>
      <c r="E28" s="95"/>
      <c r="F28" s="95"/>
      <c r="G28" s="95"/>
      <c r="H28" s="93"/>
      <c r="I28" s="93"/>
      <c r="J28" s="93"/>
      <c r="K28" s="12"/>
      <c r="L28" s="12"/>
      <c r="M28" s="12"/>
      <c r="N28" s="12"/>
      <c r="O28" s="18"/>
      <c r="P28" s="18"/>
      <c r="Q28" s="18"/>
      <c r="R28" s="19"/>
    </row>
  </sheetData>
  <sheetProtection algorithmName="SHA-512" hashValue="pEYRTSQ1n6CyAt2UvWfoMK2bFWme9/L1GmBnC8FLBeANnX8b7OEx5XKNHnBEoJBqrzmv0EsQAHaRKi4884X6kQ==" saltValue="uoH+df1C8LnEGI1hh55lkw==" spinCount="100000" sheet="1" objects="1" scenarios="1"/>
  <mergeCells count="16">
    <mergeCell ref="B9:D9"/>
    <mergeCell ref="B10:D10"/>
    <mergeCell ref="B11:D11"/>
    <mergeCell ref="B6:D6"/>
    <mergeCell ref="B7:D7"/>
    <mergeCell ref="B8:D8"/>
    <mergeCell ref="B17:D17"/>
    <mergeCell ref="B18:D18"/>
    <mergeCell ref="B19:D19"/>
    <mergeCell ref="B16:D16"/>
    <mergeCell ref="B24:D24"/>
    <mergeCell ref="B25:D25"/>
    <mergeCell ref="B26:D26"/>
    <mergeCell ref="B21:D21"/>
    <mergeCell ref="B22:D22"/>
    <mergeCell ref="B23:D23"/>
  </mergeCells>
  <printOptions horizontalCentered="1"/>
  <pageMargins left="0.31496062992125984" right="0.31496062992125984" top="0.31496062992125984" bottom="0.31496062992125984" header="0.31496062992125984" footer="0.31496062992125984"/>
  <pageSetup paperSize="125" scale="9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9EF4A3F-5BBE-41C6-9771-446498CED7F2}">
          <x14:formula1>
            <xm:f>Calc!$B$4:$B$7</xm:f>
          </x14:formula1>
          <xm:sqref>F21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1553-6F68-44C4-8A69-709093D96DA8}">
  <dimension ref="A1:Y489"/>
  <sheetViews>
    <sheetView showGridLines="0" showRowColHeaders="0" zoomScaleNormal="100" workbookViewId="0"/>
  </sheetViews>
  <sheetFormatPr defaultColWidth="11.42578125" defaultRowHeight="15" x14ac:dyDescent="0.25"/>
  <cols>
    <col min="1" max="1" width="3.7109375" style="96" customWidth="1"/>
    <col min="2" max="2" width="18" style="96" bestFit="1" customWidth="1"/>
    <col min="3" max="3" width="6.85546875" style="96" bestFit="1" customWidth="1"/>
    <col min="4" max="4" width="11.42578125" style="96" bestFit="1" customWidth="1"/>
    <col min="5" max="5" width="12" style="96" bestFit="1" customWidth="1"/>
    <col min="6" max="6" width="3" style="96" customWidth="1"/>
    <col min="7" max="7" width="17.5703125" style="96" bestFit="1" customWidth="1"/>
    <col min="8" max="8" width="6.7109375" style="96" bestFit="1" customWidth="1"/>
    <col min="9" max="9" width="12" style="96" bestFit="1" customWidth="1"/>
    <col min="10" max="10" width="11.42578125" style="96"/>
    <col min="11" max="11" width="12.5703125" style="96" bestFit="1" customWidth="1"/>
    <col min="12" max="12" width="7.85546875" style="96" customWidth="1"/>
    <col min="13" max="13" width="16.7109375" style="96" bestFit="1" customWidth="1"/>
    <col min="14" max="14" width="11.42578125" style="96"/>
    <col min="15" max="15" width="11" style="96" bestFit="1" customWidth="1"/>
    <col min="16" max="16" width="12" style="96" bestFit="1" customWidth="1"/>
    <col min="17" max="17" width="12.42578125" style="96" bestFit="1" customWidth="1"/>
    <col min="18" max="18" width="16.7109375" style="96" customWidth="1"/>
    <col min="19" max="19" width="17.85546875" style="96" bestFit="1" customWidth="1"/>
    <col min="20" max="20" width="11.42578125" style="5"/>
    <col min="21" max="21" width="5.28515625" style="5" bestFit="1" customWidth="1"/>
    <col min="22" max="22" width="7.7109375" style="5" bestFit="1" customWidth="1"/>
    <col min="23" max="23" width="7.5703125" style="5" bestFit="1" customWidth="1"/>
    <col min="24" max="24" width="12.140625" style="5" bestFit="1" customWidth="1"/>
    <col min="25" max="25" width="8.5703125" style="5" bestFit="1" customWidth="1"/>
    <col min="26" max="16384" width="11.42578125" style="5"/>
  </cols>
  <sheetData>
    <row r="1" spans="2:25" x14ac:dyDescent="0.25">
      <c r="T1" s="96"/>
      <c r="U1" s="96"/>
      <c r="V1" s="96"/>
      <c r="W1" s="96"/>
      <c r="X1" s="96"/>
      <c r="Y1" s="96"/>
    </row>
    <row r="2" spans="2:25" ht="6.75" customHeight="1" x14ac:dyDescent="0.25">
      <c r="T2" s="96"/>
      <c r="U2" s="96"/>
      <c r="V2" s="96"/>
      <c r="W2" s="96"/>
      <c r="X2" s="96"/>
      <c r="Y2" s="96"/>
    </row>
    <row r="3" spans="2:25" x14ac:dyDescent="0.25">
      <c r="B3" s="97" t="s">
        <v>23</v>
      </c>
      <c r="C3" s="97" t="s">
        <v>36</v>
      </c>
      <c r="D3" s="97" t="s">
        <v>14</v>
      </c>
      <c r="E3" s="97" t="s">
        <v>39</v>
      </c>
      <c r="F3" s="98"/>
      <c r="G3" s="97" t="s">
        <v>45</v>
      </c>
      <c r="H3" s="99"/>
      <c r="I3" s="99"/>
      <c r="K3" s="100" t="s">
        <v>28</v>
      </c>
      <c r="L3" s="101">
        <f>IF(PayFreq=Calc!$B$4,AnnuityEstimator!$F$8*Calc!$C$4,IF(PayFreq=Calc!$B$5,Calc!C5*AnnuityEstimator!$F$8,IF(PayFreq=Calc!$B$6,Calc!$C$6*AnnuityEstimator!$F$8,AnnuityEstimator!$F$8)))</f>
        <v>10</v>
      </c>
      <c r="M3" s="100" t="s">
        <v>38</v>
      </c>
      <c r="N3" s="101">
        <f>IF(PayFreq=Calc!$B$4,Calc!$E$4,IF(PayFreq=Calc!$B$5,Calc!$E$5,IF(PayFreq=Calc!$B$6,Calc!$E$6,Calc!$E$7)))</f>
        <v>0.2</v>
      </c>
      <c r="P3" s="100" t="s">
        <v>72</v>
      </c>
      <c r="Q3" s="101">
        <f>MAX(L3,COUNTA(Calc!$L$3))</f>
        <v>10</v>
      </c>
      <c r="T3" s="96"/>
      <c r="U3" s="96"/>
      <c r="V3" s="96"/>
      <c r="W3" s="96"/>
      <c r="X3" s="96"/>
      <c r="Y3" s="96"/>
    </row>
    <row r="4" spans="2:25" x14ac:dyDescent="0.25">
      <c r="B4" s="102" t="s">
        <v>24</v>
      </c>
      <c r="C4" s="90">
        <v>12</v>
      </c>
      <c r="D4" s="90">
        <f>AnnuityEstimator!$F$19/Calc!C4</f>
        <v>2.5000000000000001E-3</v>
      </c>
      <c r="E4" s="90">
        <f>AnnuityEstimator!$F$20/Calc!C4</f>
        <v>1.6666666666666666E-2</v>
      </c>
      <c r="F4" s="98"/>
      <c r="G4" s="90" t="s">
        <v>46</v>
      </c>
      <c r="H4" s="89">
        <f ca="1">IFERROR(I4/I6,"")</f>
        <v>0.81678534705048622</v>
      </c>
      <c r="I4" s="90">
        <f>Ini_cap</f>
        <v>5000</v>
      </c>
      <c r="K4" s="100" t="s">
        <v>37</v>
      </c>
      <c r="L4" s="101">
        <f>IF(PayFreq=Calc!$B$4,Calc!$D$4,IF(PayFreq=Calc!$B$5,Calc!$D$5,IF(PayFreq=Calc!$B$6,Calc!D6,Calc!$D$7)))</f>
        <v>0.03</v>
      </c>
      <c r="M4" s="100" t="s">
        <v>44</v>
      </c>
      <c r="N4" s="101">
        <f ca="1">_xlfn.AGGREGATE(9,6,N7:N486)</f>
        <v>1121.5593767146088</v>
      </c>
      <c r="T4" s="96"/>
      <c r="U4" s="96"/>
      <c r="V4" s="96"/>
      <c r="W4" s="96"/>
      <c r="X4" s="96"/>
      <c r="Y4" s="96"/>
    </row>
    <row r="5" spans="2:25" x14ac:dyDescent="0.25">
      <c r="B5" s="102" t="s">
        <v>25</v>
      </c>
      <c r="C5" s="90">
        <v>4</v>
      </c>
      <c r="D5" s="90">
        <f>AnnuityEstimator!$F$19/Calc!C5</f>
        <v>7.4999999999999997E-3</v>
      </c>
      <c r="E5" s="90">
        <f>AnnuityEstimator!$F$20/Calc!C5</f>
        <v>0.05</v>
      </c>
      <c r="F5" s="98"/>
      <c r="G5" s="90" t="s">
        <v>10</v>
      </c>
      <c r="H5" s="89">
        <f ca="1">IFERROR(I5/I6,"")</f>
        <v>0.18321465294951375</v>
      </c>
      <c r="I5" s="90">
        <f ca="1">N4</f>
        <v>1121.5593767146088</v>
      </c>
      <c r="K5" s="90">
        <f>COUNT(K7:K488)</f>
        <v>10</v>
      </c>
      <c r="T5" s="96"/>
      <c r="U5" s="96"/>
      <c r="V5" s="145">
        <f>IF(PayFreq="Annually",Calc!$L$3)</f>
        <v>10</v>
      </c>
      <c r="W5" s="146" t="b">
        <f>IF(PayFreq="Monthly",Calc!$L$3)</f>
        <v>0</v>
      </c>
      <c r="X5" s="146" t="b">
        <f>IF(PayFreq="Semi-Annually",Calc!$L$3)</f>
        <v>0</v>
      </c>
      <c r="Y5" s="147" t="b">
        <f>IF(PayFreq="Quarterly",Calc!$L$3)</f>
        <v>0</v>
      </c>
    </row>
    <row r="6" spans="2:25" x14ac:dyDescent="0.25">
      <c r="B6" s="102" t="s">
        <v>27</v>
      </c>
      <c r="C6" s="90">
        <v>2</v>
      </c>
      <c r="D6" s="90">
        <f>AnnuityEstimator!$F$19/Calc!C6</f>
        <v>1.4999999999999999E-2</v>
      </c>
      <c r="E6" s="90">
        <f>AnnuityEstimator!$F$20/Calc!C6</f>
        <v>0.1</v>
      </c>
      <c r="F6" s="98"/>
      <c r="G6" s="90"/>
      <c r="H6" s="90"/>
      <c r="I6" s="90">
        <f ca="1">I5+I4</f>
        <v>6121.5593767146092</v>
      </c>
      <c r="K6" s="97" t="s">
        <v>28</v>
      </c>
      <c r="L6" s="97" t="s">
        <v>9</v>
      </c>
      <c r="M6" s="97" t="s">
        <v>20</v>
      </c>
      <c r="N6" s="97" t="s">
        <v>10</v>
      </c>
      <c r="O6" s="97" t="s">
        <v>11</v>
      </c>
      <c r="P6" s="97" t="s">
        <v>43</v>
      </c>
      <c r="Q6" s="97" t="s">
        <v>21</v>
      </c>
      <c r="R6" s="97" t="s">
        <v>12</v>
      </c>
      <c r="S6" s="97" t="s">
        <v>19</v>
      </c>
      <c r="T6" s="96"/>
      <c r="U6" s="97" t="s">
        <v>73</v>
      </c>
      <c r="V6" s="116" t="s">
        <v>26</v>
      </c>
      <c r="W6" s="116" t="s">
        <v>24</v>
      </c>
      <c r="X6" s="116" t="s">
        <v>27</v>
      </c>
      <c r="Y6" s="116" t="s">
        <v>25</v>
      </c>
    </row>
    <row r="7" spans="2:25" x14ac:dyDescent="0.25">
      <c r="B7" s="103" t="s">
        <v>26</v>
      </c>
      <c r="C7" s="91">
        <v>1</v>
      </c>
      <c r="D7" s="91">
        <f>AnnuityEstimator!$F$19/Calc!C7</f>
        <v>0.03</v>
      </c>
      <c r="E7" s="91">
        <f>AnnuityEstimator!$F$20/Calc!C7</f>
        <v>0.2</v>
      </c>
      <c r="F7" s="98"/>
      <c r="G7" s="91"/>
      <c r="H7" s="91"/>
      <c r="I7" s="91"/>
      <c r="K7" s="90">
        <v>0</v>
      </c>
      <c r="L7" s="104">
        <f>IFERROR(V7,"")</f>
        <v>40</v>
      </c>
      <c r="M7" s="90">
        <f ca="1">IFERROR(IF(ISERROR(K7),NA(),(IF(PayFreq="Monthly",(IF(ISERROR(K7),NA(),IF(Rate=TRUE,AnnuityEstimator!$F$13+RAND()*(AnnuityEstimator!$F$14-AnnuityEstimator!$F$13),AnnuityEstimator!$F$17))/12),IF(PayFreq="Quarterly",(IF(ISERROR(K7),NA(),IF(Rate=TRUE,AnnuityEstimator!$F$13+RAND()*(AnnuityEstimator!$F$14-AnnuityEstimator!$F$13),AnnuityEstimator!$F$17))/4),IF(PayFreq="Semi-Annually",(IF(ISERROR(K7),NA(),IF(Rate=TRUE,AnnuityEstimator!$F$13+RAND()*(AnnuityEstimator!$F$14-AnnuityEstimator!$F$13),AnnuityEstimator!$F$17))/2),IF(PayFreq="Annually",(IF(ISERROR(K7),NA(),IF(Rate=TRUE,AnnuityEstimator!$F$13+RAND()*(AnnuityEstimator!$F$14-AnnuityEstimator!$F$13),AnnuityEstimator!$F$17))),AnnuityEstimator!$F$17)))))),"")</f>
        <v>4.7086968774086205E-2</v>
      </c>
      <c r="N7" s="105">
        <v>0</v>
      </c>
      <c r="O7" s="105">
        <f>IFERROR(IF(ISERROR(K7),NA(),IF(N7&gt;0,N7*$N$3,0)),"")</f>
        <v>0</v>
      </c>
      <c r="P7" s="105">
        <f ca="1">IFERROR(IF(Rate=FALSE,IF(ann_paid=TRUE,FP,0),IF(ann_paid=TRUE,PMT((1+M7)/(1+L4)-1,L3,-(Ini_cap+(N7-O7)),,Payment),0)),"")</f>
        <v>537.82382489693953</v>
      </c>
      <c r="Q7" s="105">
        <f ca="1">IFERROR(IF(ann_paid=TRUE,P7,0),"")</f>
        <v>537.82382489693953</v>
      </c>
      <c r="R7" s="105">
        <f ca="1">IFERROR(IF(ISERROR(K7),NA(),Ini_cap+(N7-O7)-Q7),"")</f>
        <v>4462.1761751030608</v>
      </c>
      <c r="S7" s="105">
        <f>N7</f>
        <v>0</v>
      </c>
      <c r="T7" s="96"/>
      <c r="U7" s="104">
        <v>1</v>
      </c>
      <c r="V7" s="104">
        <f>AnnuityEstimator!$F$7</f>
        <v>40</v>
      </c>
      <c r="W7" s="104">
        <f>AnnuityEstimator!$F$7</f>
        <v>40</v>
      </c>
      <c r="X7" s="104">
        <f>AnnuityEstimator!$F$7</f>
        <v>40</v>
      </c>
      <c r="Y7" s="104">
        <f>AnnuityEstimator!$F$7</f>
        <v>40</v>
      </c>
    </row>
    <row r="8" spans="2:25" x14ac:dyDescent="0.25">
      <c r="K8" s="90">
        <f>IFERROR(IF(ann_paid=TRUE,IF(K7&gt;=$L$3-1,NA(),K7+1),IF(K7&gt;=$L$3,NA(),K7+1)),"")</f>
        <v>1</v>
      </c>
      <c r="L8" s="90">
        <f>IFERROR(IF($L$3=$V$5,V8,IF($L$3=$W$5,W8,IF($L$3=$X$5,X8,IF($L$3=$Y$5,Y8)))),"")</f>
        <v>41</v>
      </c>
      <c r="M8" s="90">
        <f ca="1">IFERROR(IF(ISERROR(K8),NA(),(IF(PayFreq="Monthly",(IF(ISERROR(K8),NA(),IF(Rate=TRUE,AnnuityEstimator!$F$13+RAND()*(AnnuityEstimator!$F$14-AnnuityEstimator!$F$13),AnnuityEstimator!$F$17))/12),IF(PayFreq="Quarterly",(IF(ISERROR(K8),NA(),IF(Rate=TRUE,AnnuityEstimator!$F$13+RAND()*(AnnuityEstimator!$F$14-AnnuityEstimator!$F$13),AnnuityEstimator!$F$17))/4),IF(PayFreq="Semi-Annually",(IF(ISERROR(K8),NA(),IF(Rate=TRUE,AnnuityEstimator!$F$13+RAND()*(AnnuityEstimator!$F$14-AnnuityEstimator!$F$13),AnnuityEstimator!$F$17))/2),IF(PayFreq="Annually",(IF(ISERROR(K8),NA(),IF(Rate=TRUE,AnnuityEstimator!$F$13+RAND()*(AnnuityEstimator!$F$14-AnnuityEstimator!$F$13),AnnuityEstimator!$F$17))),AnnuityEstimator!$F$17)))))),"")</f>
        <v>5.6870928976344125E-2</v>
      </c>
      <c r="N8" s="106">
        <f ca="1">IFERROR(IF(ISERROR(K8),NA(),IF(ann_paid=TRUE,R7*M8,R7*M8)),"")</f>
        <v>253.76810433422105</v>
      </c>
      <c r="O8" s="106">
        <f ca="1">IFERROR(IF(ISERROR(K8),NA(),IF(N8&gt;0,N8*$N$3,0)),"")</f>
        <v>50.753620866844216</v>
      </c>
      <c r="P8" s="106">
        <f ca="1">IFERROR(IF(Rate=FALSE,IF(ISERROR(K8),NA(),FV($L$4,K8,,-FP)),PMT((1+M8)/(1+$L$4)-1,IF(ann_paid=TRUE,$L$3-K8,$L$3+1-K8),-(R7),,Payment)),"")</f>
        <v>548.38224381307236</v>
      </c>
      <c r="Q8" s="106">
        <f ca="1">IFERROR(IF(ISERROR(K8),NA(),P8-O8),"")</f>
        <v>497.62862294622812</v>
      </c>
      <c r="R8" s="106">
        <f ca="1">IFERROR(IF(ISERROR(K8),NA(),IF((R7+N8-P8)&lt;0,-(R7+N8-P8),(R7+N8-P8))),"")</f>
        <v>4167.5620356242089</v>
      </c>
      <c r="S8" s="106">
        <f ca="1">IFERROR(IF(ISERROR(K8),NA(),SUM($N$7:N8)),"")</f>
        <v>253.76810433422105</v>
      </c>
      <c r="T8" s="96"/>
      <c r="U8" s="90">
        <v>2</v>
      </c>
      <c r="V8" s="90">
        <f>V7+1</f>
        <v>41</v>
      </c>
      <c r="W8" s="90">
        <f>IF(MOD($U8,12)=1,$W7+1,$W7)</f>
        <v>40</v>
      </c>
      <c r="X8" s="90">
        <f>IF(MOD($U8,2)=1,$X7+1,$X7)</f>
        <v>40</v>
      </c>
      <c r="Y8" s="90">
        <f>IF(MOD($U8,4)=1,$Y7+1,$Y7)</f>
        <v>40</v>
      </c>
    </row>
    <row r="9" spans="2:25" x14ac:dyDescent="0.25">
      <c r="K9" s="90">
        <f>IFERROR(IF(ann_paid=TRUE,IF(K8&gt;=$L$3-1,NA(),K8+1),IF(K8&gt;=$L$3,NA(),K8+1)),"")</f>
        <v>2</v>
      </c>
      <c r="L9" s="90">
        <f t="shared" ref="L9:L72" si="0">IFERROR(IF($L$3=$V$5,V9,IF($L$3=$W$5,W9,IF($L$3=$X$5,X9,IF($L$3=$Y$5,Y9)))),"")</f>
        <v>42</v>
      </c>
      <c r="M9" s="90">
        <f ca="1">IFERROR(IF(ISERROR(K9),NA(),(IF(PayFreq="Monthly",(IF(ISERROR(K9),NA(),IF(Rate=TRUE,AnnuityEstimator!$F$13+RAND()*(AnnuityEstimator!$F$14-AnnuityEstimator!$F$13),AnnuityEstimator!$F$17))/12),IF(PayFreq="Quarterly",(IF(ISERROR(K9),NA(),IF(Rate=TRUE,AnnuityEstimator!$F$13+RAND()*(AnnuityEstimator!$F$14-AnnuityEstimator!$F$13),AnnuityEstimator!$F$17))/4),IF(PayFreq="Semi-Annually",(IF(ISERROR(K9),NA(),IF(Rate=TRUE,AnnuityEstimator!$F$13+RAND()*(AnnuityEstimator!$F$14-AnnuityEstimator!$F$13),AnnuityEstimator!$F$17))/2),IF(PayFreq="Annually",(IF(ISERROR(K9),NA(),IF(Rate=TRUE,AnnuityEstimator!$F$13+RAND()*(AnnuityEstimator!$F$14-AnnuityEstimator!$F$13),AnnuityEstimator!$F$17))),AnnuityEstimator!$F$17)))))),"")</f>
        <v>3.896723888678754E-2</v>
      </c>
      <c r="N9" s="106">
        <f ca="1">IFERROR(IF(ISERROR(K9),NA(),IF(ann_paid=TRUE,R8*M9,R8*M9)),"")</f>
        <v>162.39838541767512</v>
      </c>
      <c r="O9" s="106">
        <f t="shared" ref="O9:O72" ca="1" si="1">IFERROR(IF(ISERROR(K9),NA(),IF(N9&gt;0,N9*$N$3,0)),"")</f>
        <v>32.479677083535023</v>
      </c>
      <c r="P9" s="106">
        <f ca="1">IFERROR(IF(Rate=FALSE,IF(ISERROR(K9),NA(),FV($L$4,K9,,-FP)),PMT((1+M9)/(1+$L$4)-1,IF(ann_paid=TRUE,$L$3-K9,$L$3+1-K9),-(R8),,Payment)),"")</f>
        <v>536.88667829605356</v>
      </c>
      <c r="Q9" s="106">
        <f t="shared" ref="Q9:Q72" ca="1" si="2">IFERROR(IF(ISERROR(K9),NA(),P9-O9),"")</f>
        <v>504.40700121251854</v>
      </c>
      <c r="R9" s="106">
        <f t="shared" ref="R9:R72" ca="1" si="3">IFERROR(IF(ISERROR(K9),NA(),IF((R8+N9-P9)&lt;0,-(R8+N9-P9),(R8+N9-P9))),"")</f>
        <v>3793.0737427458303</v>
      </c>
      <c r="S9" s="106">
        <f ca="1">IFERROR(IF(ISERROR(K9),NA(),SUM($N$7:N9)),"")</f>
        <v>416.16648975189617</v>
      </c>
      <c r="T9" s="96"/>
      <c r="U9" s="90">
        <v>3</v>
      </c>
      <c r="V9" s="90">
        <f t="shared" ref="V9:V72" si="4">V8+1</f>
        <v>42</v>
      </c>
      <c r="W9" s="90">
        <f t="shared" ref="W9:W72" si="5">IF(MOD($U9,12)=1,$W8+1,$W8)</f>
        <v>40</v>
      </c>
      <c r="X9" s="90">
        <f t="shared" ref="X9:X72" si="6">IF(MOD($U9,2)=1,$X8+1,$X8)</f>
        <v>41</v>
      </c>
      <c r="Y9" s="90">
        <f t="shared" ref="Y9:Y72" si="7">IF(MOD($U9,4)=1,$Y8+1,$Y8)</f>
        <v>40</v>
      </c>
    </row>
    <row r="10" spans="2:25" x14ac:dyDescent="0.25">
      <c r="B10" s="111" t="s">
        <v>54</v>
      </c>
      <c r="K10" s="90">
        <f>IFERROR(IF(ann_paid=TRUE,IF(K9&gt;=$L$3-1,NA(),K9+1),IF(K9&gt;=$L$3,NA(),K9+1)),"")</f>
        <v>3</v>
      </c>
      <c r="L10" s="90">
        <f t="shared" si="0"/>
        <v>43</v>
      </c>
      <c r="M10" s="90">
        <f ca="1">IFERROR(IF(ISERROR(K10),NA(),(IF(PayFreq="Monthly",(IF(ISERROR(K10),NA(),IF(Rate=TRUE,AnnuityEstimator!$F$13+RAND()*(AnnuityEstimator!$F$14-AnnuityEstimator!$F$13),AnnuityEstimator!$F$17))/12),IF(PayFreq="Quarterly",(IF(ISERROR(K10),NA(),IF(Rate=TRUE,AnnuityEstimator!$F$13+RAND()*(AnnuityEstimator!$F$14-AnnuityEstimator!$F$13),AnnuityEstimator!$F$17))/4),IF(PayFreq="Semi-Annually",(IF(ISERROR(K10),NA(),IF(Rate=TRUE,AnnuityEstimator!$F$13+RAND()*(AnnuityEstimator!$F$14-AnnuityEstimator!$F$13),AnnuityEstimator!$F$17))/2),IF(PayFreq="Annually",(IF(ISERROR(K10),NA(),IF(Rate=TRUE,AnnuityEstimator!$F$13+RAND()*(AnnuityEstimator!$F$14-AnnuityEstimator!$F$13),AnnuityEstimator!$F$17))),AnnuityEstimator!$F$17)))))),"")</f>
        <v>4.2629692838408728E-2</v>
      </c>
      <c r="N10" s="106">
        <f ca="1">IFERROR(IF(ISERROR(K10),NA(),IF(ann_paid=TRUE,R9*M10,R9*M10)),"")</f>
        <v>161.69756856668812</v>
      </c>
      <c r="O10" s="106">
        <f t="shared" ca="1" si="1"/>
        <v>32.339513713337624</v>
      </c>
      <c r="P10" s="106">
        <f ca="1">IFERROR(IF(Rate=FALSE,IF(ISERROR(K10),NA(),FV($L$4,K10,,-FP)),PMT((1+M10)/(1+$L$4)-1,IF(ann_paid=TRUE,$L$3-K10,$L$3+1-K10),-(R9),,Payment)),"")</f>
        <v>561.8790450767749</v>
      </c>
      <c r="Q10" s="106">
        <f t="shared" ca="1" si="2"/>
        <v>529.53953136343728</v>
      </c>
      <c r="R10" s="106">
        <f t="shared" ca="1" si="3"/>
        <v>3392.8922662357436</v>
      </c>
      <c r="S10" s="106">
        <f ca="1">IFERROR(IF(ISERROR(K10),NA(),SUM($N$7:N10)),"")</f>
        <v>577.86405831858428</v>
      </c>
      <c r="T10" s="96"/>
      <c r="U10" s="90">
        <v>4</v>
      </c>
      <c r="V10" s="90">
        <f t="shared" si="4"/>
        <v>43</v>
      </c>
      <c r="W10" s="90">
        <f t="shared" si="5"/>
        <v>40</v>
      </c>
      <c r="X10" s="90">
        <f t="shared" si="6"/>
        <v>41</v>
      </c>
      <c r="Y10" s="90">
        <f t="shared" si="7"/>
        <v>40</v>
      </c>
    </row>
    <row r="11" spans="2:25" x14ac:dyDescent="0.25">
      <c r="B11" s="110" t="s">
        <v>15</v>
      </c>
      <c r="K11" s="90">
        <f>IFERROR(IF(ann_paid=TRUE,IF(K10&gt;=$L$3-1,NA(),K10+1),IF(K10&gt;=$L$3,NA(),K10+1)),"")</f>
        <v>4</v>
      </c>
      <c r="L11" s="90">
        <f t="shared" si="0"/>
        <v>44</v>
      </c>
      <c r="M11" s="90">
        <f ca="1">IFERROR(IF(ISERROR(K11),NA(),(IF(PayFreq="Monthly",(IF(ISERROR(K11),NA(),IF(Rate=TRUE,AnnuityEstimator!$F$13+RAND()*(AnnuityEstimator!$F$14-AnnuityEstimator!$F$13),AnnuityEstimator!$F$17))/12),IF(PayFreq="Quarterly",(IF(ISERROR(K11),NA(),IF(Rate=TRUE,AnnuityEstimator!$F$13+RAND()*(AnnuityEstimator!$F$14-AnnuityEstimator!$F$13),AnnuityEstimator!$F$17))/4),IF(PayFreq="Semi-Annually",(IF(ISERROR(K11),NA(),IF(Rate=TRUE,AnnuityEstimator!$F$13+RAND()*(AnnuityEstimator!$F$14-AnnuityEstimator!$F$13),AnnuityEstimator!$F$17))/2),IF(PayFreq="Annually",(IF(ISERROR(K11),NA(),IF(Rate=TRUE,AnnuityEstimator!$F$13+RAND()*(AnnuityEstimator!$F$14-AnnuityEstimator!$F$13),AnnuityEstimator!$F$17))),AnnuityEstimator!$F$17)))))),"")</f>
        <v>4.7767584395041127E-2</v>
      </c>
      <c r="N11" s="106">
        <f ca="1">IFERROR(IF(ISERROR(K11),NA(),IF(ann_paid=TRUE,R10*M11,R10*M11)),"")</f>
        <v>162.07026767069823</v>
      </c>
      <c r="O11" s="106">
        <f t="shared" ca="1" si="1"/>
        <v>32.414053534139647</v>
      </c>
      <c r="P11" s="106">
        <f ca="1">IFERROR(IF(Rate=FALSE,IF(ISERROR(K11),NA(),FV($L$4,K11,,-FP)),PMT((1+M11)/(1+$L$4)-1,IF(ann_paid=TRUE,$L$3-K11,$L$3+1-K11),-(R10),,Payment)),"")</f>
        <v>589.93329580638749</v>
      </c>
      <c r="Q11" s="106">
        <f t="shared" ca="1" si="2"/>
        <v>557.51924227224788</v>
      </c>
      <c r="R11" s="106">
        <f t="shared" ca="1" si="3"/>
        <v>2965.0292381000545</v>
      </c>
      <c r="S11" s="106">
        <f ca="1">IFERROR(IF(ISERROR(K11),NA(),SUM($N$7:N11)),"")</f>
        <v>739.93432598928257</v>
      </c>
      <c r="T11" s="96"/>
      <c r="U11" s="90">
        <v>5</v>
      </c>
      <c r="V11" s="90">
        <f t="shared" si="4"/>
        <v>44</v>
      </c>
      <c r="W11" s="90">
        <f t="shared" si="5"/>
        <v>40</v>
      </c>
      <c r="X11" s="90">
        <f t="shared" si="6"/>
        <v>42</v>
      </c>
      <c r="Y11" s="90">
        <f t="shared" si="7"/>
        <v>41</v>
      </c>
    </row>
    <row r="12" spans="2:25" x14ac:dyDescent="0.25">
      <c r="B12" s="109" t="s">
        <v>57</v>
      </c>
      <c r="K12" s="90">
        <f>IFERROR(IF(ann_paid=TRUE,IF(K11&gt;=$L$3-1,NA(),K11+1),IF(K11&gt;=$L$3,NA(),K11+1)),"")</f>
        <v>5</v>
      </c>
      <c r="L12" s="90">
        <f t="shared" si="0"/>
        <v>45</v>
      </c>
      <c r="M12" s="90">
        <f ca="1">IFERROR(IF(ISERROR(K12),NA(),(IF(PayFreq="Monthly",(IF(ISERROR(K12),NA(),IF(Rate=TRUE,AnnuityEstimator!$F$13+RAND()*(AnnuityEstimator!$F$14-AnnuityEstimator!$F$13),AnnuityEstimator!$F$17))/12),IF(PayFreq="Quarterly",(IF(ISERROR(K12),NA(),IF(Rate=TRUE,AnnuityEstimator!$F$13+RAND()*(AnnuityEstimator!$F$14-AnnuityEstimator!$F$13),AnnuityEstimator!$F$17))/4),IF(PayFreq="Semi-Annually",(IF(ISERROR(K12),NA(),IF(Rate=TRUE,AnnuityEstimator!$F$13+RAND()*(AnnuityEstimator!$F$14-AnnuityEstimator!$F$13),AnnuityEstimator!$F$17))/2),IF(PayFreq="Annually",(IF(ISERROR(K12),NA(),IF(Rate=TRUE,AnnuityEstimator!$F$13+RAND()*(AnnuityEstimator!$F$14-AnnuityEstimator!$F$13),AnnuityEstimator!$F$17))),AnnuityEstimator!$F$17)))))),"")</f>
        <v>3.7055989876733739E-2</v>
      </c>
      <c r="N12" s="106">
        <f ca="1">IFERROR(IF(ISERROR(K12),NA(),IF(ann_paid=TRUE,R11*M12,R11*M12)),"")</f>
        <v>109.87209343125517</v>
      </c>
      <c r="O12" s="106">
        <f t="shared" ca="1" si="1"/>
        <v>21.974418686251035</v>
      </c>
      <c r="P12" s="106">
        <f ca="1">IFERROR(IF(Rate=FALSE,IF(ISERROR(K12),NA(),FV($L$4,K12,,-FP)),PMT((1+M12)/(1+$L$4)-1,IF(ann_paid=TRUE,$L$3-K12,$L$3+1-K12),-(R11),,Payment)),"")</f>
        <v>601.1304022112588</v>
      </c>
      <c r="Q12" s="106">
        <f t="shared" ca="1" si="2"/>
        <v>579.15598352500774</v>
      </c>
      <c r="R12" s="106">
        <f t="shared" ca="1" si="3"/>
        <v>2473.7709293200505</v>
      </c>
      <c r="S12" s="106">
        <f ca="1">IFERROR(IF(ISERROR(K12),NA(),SUM($N$7:N12)),"")</f>
        <v>849.80641942053774</v>
      </c>
      <c r="T12" s="96"/>
      <c r="U12" s="90">
        <v>6</v>
      </c>
      <c r="V12" s="90">
        <f t="shared" si="4"/>
        <v>45</v>
      </c>
      <c r="W12" s="90">
        <f t="shared" si="5"/>
        <v>40</v>
      </c>
      <c r="X12" s="90">
        <f t="shared" si="6"/>
        <v>42</v>
      </c>
      <c r="Y12" s="90">
        <f t="shared" si="7"/>
        <v>41</v>
      </c>
    </row>
    <row r="13" spans="2:25" x14ac:dyDescent="0.25">
      <c r="K13" s="90">
        <f>IFERROR(IF(ann_paid=TRUE,IF(K12&gt;=$L$3-1,NA(),K12+1),IF(K12&gt;=$L$3,NA(),K12+1)),"")</f>
        <v>6</v>
      </c>
      <c r="L13" s="90">
        <f t="shared" si="0"/>
        <v>46</v>
      </c>
      <c r="M13" s="90">
        <f ca="1">IFERROR(IF(ISERROR(K13),NA(),(IF(PayFreq="Monthly",(IF(ISERROR(K13),NA(),IF(Rate=TRUE,AnnuityEstimator!$F$13+RAND()*(AnnuityEstimator!$F$14-AnnuityEstimator!$F$13),AnnuityEstimator!$F$17))/12),IF(PayFreq="Quarterly",(IF(ISERROR(K13),NA(),IF(Rate=TRUE,AnnuityEstimator!$F$13+RAND()*(AnnuityEstimator!$F$14-AnnuityEstimator!$F$13),AnnuityEstimator!$F$17))/4),IF(PayFreq="Semi-Annually",(IF(ISERROR(K13),NA(),IF(Rate=TRUE,AnnuityEstimator!$F$13+RAND()*(AnnuityEstimator!$F$14-AnnuityEstimator!$F$13),AnnuityEstimator!$F$17))/2),IF(PayFreq="Annually",(IF(ISERROR(K13),NA(),IF(Rate=TRUE,AnnuityEstimator!$F$13+RAND()*(AnnuityEstimator!$F$14-AnnuityEstimator!$F$13),AnnuityEstimator!$F$17))),AnnuityEstimator!$F$17)))))),"")</f>
        <v>3.2651331228492411E-2</v>
      </c>
      <c r="N13" s="106">
        <f ca="1">IFERROR(IF(ISERROR(K13),NA(),IF(ann_paid=TRUE,R12*M13,R12*M13)),"")</f>
        <v>80.771913996644457</v>
      </c>
      <c r="O13" s="106">
        <f t="shared" ca="1" si="1"/>
        <v>16.154382799328893</v>
      </c>
      <c r="P13" s="106">
        <f ca="1">IFERROR(IF(Rate=FALSE,IF(ISERROR(K13),NA(),FV($L$4,K13,,-FP)),PMT((1+M13)/(1+$L$4)-1,IF(ann_paid=TRUE,$L$3-K13,$L$3+1-K13),-(R12),,Payment)),"")</f>
        <v>620.8296114978491</v>
      </c>
      <c r="Q13" s="106">
        <f t="shared" ca="1" si="2"/>
        <v>604.67522869852019</v>
      </c>
      <c r="R13" s="106">
        <f t="shared" ca="1" si="3"/>
        <v>1933.7132318188458</v>
      </c>
      <c r="S13" s="106">
        <f ca="1">IFERROR(IF(ISERROR(K13),NA(),SUM($N$7:N13)),"")</f>
        <v>930.57833341718219</v>
      </c>
      <c r="T13" s="96"/>
      <c r="U13" s="90">
        <v>7</v>
      </c>
      <c r="V13" s="90">
        <f t="shared" si="4"/>
        <v>46</v>
      </c>
      <c r="W13" s="90">
        <f t="shared" si="5"/>
        <v>40</v>
      </c>
      <c r="X13" s="90">
        <f t="shared" si="6"/>
        <v>43</v>
      </c>
      <c r="Y13" s="90">
        <f t="shared" si="7"/>
        <v>41</v>
      </c>
    </row>
    <row r="14" spans="2:25" x14ac:dyDescent="0.25">
      <c r="K14" s="90">
        <f>IFERROR(IF(ann_paid=TRUE,IF(K13&gt;=$L$3-1,NA(),K13+1),IF(K13&gt;=$L$3,NA(),K13+1)),"")</f>
        <v>7</v>
      </c>
      <c r="L14" s="90">
        <f t="shared" si="0"/>
        <v>47</v>
      </c>
      <c r="M14" s="90">
        <f ca="1">IFERROR(IF(ISERROR(K14),NA(),(IF(PayFreq="Monthly",(IF(ISERROR(K14),NA(),IF(Rate=TRUE,AnnuityEstimator!$F$13+RAND()*(AnnuityEstimator!$F$14-AnnuityEstimator!$F$13),AnnuityEstimator!$F$17))/12),IF(PayFreq="Quarterly",(IF(ISERROR(K14),NA(),IF(Rate=TRUE,AnnuityEstimator!$F$13+RAND()*(AnnuityEstimator!$F$14-AnnuityEstimator!$F$13),AnnuityEstimator!$F$17))/4),IF(PayFreq="Semi-Annually",(IF(ISERROR(K14),NA(),IF(Rate=TRUE,AnnuityEstimator!$F$13+RAND()*(AnnuityEstimator!$F$14-AnnuityEstimator!$F$13),AnnuityEstimator!$F$17))/2),IF(PayFreq="Annually",(IF(ISERROR(K14),NA(),IF(Rate=TRUE,AnnuityEstimator!$F$13+RAND()*(AnnuityEstimator!$F$14-AnnuityEstimator!$F$13),AnnuityEstimator!$F$17))),AnnuityEstimator!$F$17)))))),"")</f>
        <v>4.5380000668726328E-2</v>
      </c>
      <c r="N14" s="106">
        <f ca="1">IFERROR(IF(ISERROR(K14),NA(),IF(ann_paid=TRUE,R13*M14,R13*M14)),"")</f>
        <v>87.751907753064174</v>
      </c>
      <c r="O14" s="106">
        <f t="shared" ca="1" si="1"/>
        <v>17.550381550612837</v>
      </c>
      <c r="P14" s="106">
        <f ca="1">IFERROR(IF(Rate=FALSE,IF(ISERROR(K14),NA(),FV($L$4,K14,,-FP)),PMT((1+M14)/(1+$L$4)-1,IF(ann_paid=TRUE,$L$3-K14,$L$3+1-K14),-(R13),,Payment)),"")</f>
        <v>654.14793578765955</v>
      </c>
      <c r="Q14" s="106">
        <f t="shared" ca="1" si="2"/>
        <v>636.59755423704667</v>
      </c>
      <c r="R14" s="106">
        <f t="shared" ca="1" si="3"/>
        <v>1367.3172037842505</v>
      </c>
      <c r="S14" s="106">
        <f ca="1">IFERROR(IF(ISERROR(K14),NA(),SUM($N$7:N14)),"")</f>
        <v>1018.3302411702464</v>
      </c>
      <c r="T14" s="96"/>
      <c r="U14" s="90">
        <v>8</v>
      </c>
      <c r="V14" s="90">
        <f t="shared" si="4"/>
        <v>47</v>
      </c>
      <c r="W14" s="90">
        <f t="shared" si="5"/>
        <v>40</v>
      </c>
      <c r="X14" s="90">
        <f t="shared" si="6"/>
        <v>43</v>
      </c>
      <c r="Y14" s="90">
        <f t="shared" si="7"/>
        <v>41</v>
      </c>
    </row>
    <row r="15" spans="2:25" x14ac:dyDescent="0.25">
      <c r="K15" s="90">
        <f>IFERROR(IF(ann_paid=TRUE,IF(K14&gt;=$L$3-1,NA(),K14+1),IF(K14&gt;=$L$3,NA(),K14+1)),"")</f>
        <v>8</v>
      </c>
      <c r="L15" s="90">
        <f t="shared" si="0"/>
        <v>48</v>
      </c>
      <c r="M15" s="90">
        <f ca="1">IFERROR(IF(ISERROR(K15),NA(),(IF(PayFreq="Monthly",(IF(ISERROR(K15),NA(),IF(Rate=TRUE,AnnuityEstimator!$F$13+RAND()*(AnnuityEstimator!$F$14-AnnuityEstimator!$F$13),AnnuityEstimator!$F$17))/12),IF(PayFreq="Quarterly",(IF(ISERROR(K15),NA(),IF(Rate=TRUE,AnnuityEstimator!$F$13+RAND()*(AnnuityEstimator!$F$14-AnnuityEstimator!$F$13),AnnuityEstimator!$F$17))/4),IF(PayFreq="Semi-Annually",(IF(ISERROR(K15),NA(),IF(Rate=TRUE,AnnuityEstimator!$F$13+RAND()*(AnnuityEstimator!$F$14-AnnuityEstimator!$F$13),AnnuityEstimator!$F$17))/2),IF(PayFreq="Annually",(IF(ISERROR(K15),NA(),IF(Rate=TRUE,AnnuityEstimator!$F$13+RAND()*(AnnuityEstimator!$F$14-AnnuityEstimator!$F$13),AnnuityEstimator!$F$17))),AnnuityEstimator!$F$17)))))),"")</f>
        <v>4.6926638260139528E-2</v>
      </c>
      <c r="N15" s="106">
        <f ca="1">IFERROR(IF(ISERROR(K15),NA(),IF(ann_paid=TRUE,R14*M15,R14*M15)),"")</f>
        <v>64.163599808849</v>
      </c>
      <c r="O15" s="106">
        <f t="shared" ca="1" si="1"/>
        <v>12.832719961769801</v>
      </c>
      <c r="P15" s="106">
        <f ca="1">IFERROR(IF(Rate=FALSE,IF(ISERROR(K15),NA(),FV($L$4,K15,,-FP)),PMT((1+M15)/(1+$L$4)-1,IF(ann_paid=TRUE,$L$3-K15,$L$3+1-K15),-(R14),,Payment)),"")</f>
        <v>689.23031619078472</v>
      </c>
      <c r="Q15" s="106">
        <f t="shared" ca="1" si="2"/>
        <v>676.39759622901488</v>
      </c>
      <c r="R15" s="106">
        <f t="shared" ca="1" si="3"/>
        <v>742.25048740231489</v>
      </c>
      <c r="S15" s="106">
        <f ca="1">IFERROR(IF(ISERROR(K15),NA(),SUM($N$7:N15)),"")</f>
        <v>1082.4938409790955</v>
      </c>
      <c r="T15" s="96"/>
      <c r="U15" s="90">
        <v>9</v>
      </c>
      <c r="V15" s="90">
        <f t="shared" si="4"/>
        <v>48</v>
      </c>
      <c r="W15" s="90">
        <f t="shared" si="5"/>
        <v>40</v>
      </c>
      <c r="X15" s="90">
        <f t="shared" si="6"/>
        <v>44</v>
      </c>
      <c r="Y15" s="90">
        <f t="shared" si="7"/>
        <v>42</v>
      </c>
    </row>
    <row r="16" spans="2:25" x14ac:dyDescent="0.25">
      <c r="F16" s="108"/>
      <c r="K16" s="90">
        <f>IFERROR(IF(ann_paid=TRUE,IF(K15&gt;=$L$3-1,NA(),K15+1),IF(K15&gt;=$L$3,NA(),K15+1)),"")</f>
        <v>9</v>
      </c>
      <c r="L16" s="90">
        <f t="shared" si="0"/>
        <v>49</v>
      </c>
      <c r="M16" s="90">
        <f ca="1">IFERROR(IF(ISERROR(K16),NA(),(IF(PayFreq="Monthly",(IF(ISERROR(K16),NA(),IF(Rate=TRUE,AnnuityEstimator!$F$13+RAND()*(AnnuityEstimator!$F$14-AnnuityEstimator!$F$13),AnnuityEstimator!$F$17))/12),IF(PayFreq="Quarterly",(IF(ISERROR(K16),NA(),IF(Rate=TRUE,AnnuityEstimator!$F$13+RAND()*(AnnuityEstimator!$F$14-AnnuityEstimator!$F$13),AnnuityEstimator!$F$17))/4),IF(PayFreq="Semi-Annually",(IF(ISERROR(K16),NA(),IF(Rate=TRUE,AnnuityEstimator!$F$13+RAND()*(AnnuityEstimator!$F$14-AnnuityEstimator!$F$13),AnnuityEstimator!$F$17))/2),IF(PayFreq="Annually",(IF(ISERROR(K16),NA(),IF(Rate=TRUE,AnnuityEstimator!$F$13+RAND()*(AnnuityEstimator!$F$14-AnnuityEstimator!$F$13),AnnuityEstimator!$F$17))),AnnuityEstimator!$F$17)))))),"")</f>
        <v>5.0099477043381552E-2</v>
      </c>
      <c r="N16" s="106">
        <f ca="1">IFERROR(IF(ISERROR(K16),NA(),IF(ann_paid=TRUE,R15*M16,R15*M16)),"")</f>
        <v>37.186361254051043</v>
      </c>
      <c r="O16" s="106">
        <f t="shared" ca="1" si="1"/>
        <v>7.4372722508102092</v>
      </c>
      <c r="P16" s="106">
        <f ca="1">IFERROR(IF(Rate=FALSE,IF(ISERROR(K16),NA(),FV($L$4,K16,,-FP)),PMT((1+M16)/(1+$L$4)-1,IF(ann_paid=TRUE,$L$3-K16,$L$3+1-K16),-(R15),,Payment)),"")</f>
        <v>742.250487402315</v>
      </c>
      <c r="Q16" s="106">
        <f t="shared" ca="1" si="2"/>
        <v>734.81321515150478</v>
      </c>
      <c r="R16" s="106">
        <f t="shared" ca="1" si="3"/>
        <v>37.186361254050894</v>
      </c>
      <c r="S16" s="106">
        <f ca="1">IFERROR(IF(ISERROR(K16),NA(),SUM($N$7:N16)),"")</f>
        <v>1119.6802022331465</v>
      </c>
      <c r="T16" s="96"/>
      <c r="U16" s="90">
        <v>10</v>
      </c>
      <c r="V16" s="90">
        <f t="shared" si="4"/>
        <v>49</v>
      </c>
      <c r="W16" s="90">
        <f t="shared" si="5"/>
        <v>40</v>
      </c>
      <c r="X16" s="90">
        <f t="shared" si="6"/>
        <v>44</v>
      </c>
      <c r="Y16" s="90">
        <f t="shared" si="7"/>
        <v>42</v>
      </c>
    </row>
    <row r="17" spans="11:25" x14ac:dyDescent="0.25">
      <c r="K17" s="90" t="str">
        <f>IFERROR(IF(ann_paid=TRUE,IF(K16&gt;=$L$3-1,NA(),K16+1),IF(K16&gt;=$L$3,NA(),K16+1)),"")</f>
        <v/>
      </c>
      <c r="L17" s="90">
        <f t="shared" si="0"/>
        <v>50</v>
      </c>
      <c r="M17" s="90">
        <f ca="1">IFERROR(IF(ISERROR(K17),NA(),(IF(PayFreq="Monthly",(IF(ISERROR(K17),NA(),IF(Rate=TRUE,AnnuityEstimator!$F$13+RAND()*(AnnuityEstimator!$F$14-AnnuityEstimator!$F$13),AnnuityEstimator!$F$17))/12),IF(PayFreq="Quarterly",(IF(ISERROR(K17),NA(),IF(Rate=TRUE,AnnuityEstimator!$F$13+RAND()*(AnnuityEstimator!$F$14-AnnuityEstimator!$F$13),AnnuityEstimator!$F$17))/4),IF(PayFreq="Semi-Annually",(IF(ISERROR(K17),NA(),IF(Rate=TRUE,AnnuityEstimator!$F$13+RAND()*(AnnuityEstimator!$F$14-AnnuityEstimator!$F$13),AnnuityEstimator!$F$17))/2),IF(PayFreq="Annually",(IF(ISERROR(K17),NA(),IF(Rate=TRUE,AnnuityEstimator!$F$13+RAND()*(AnnuityEstimator!$F$14-AnnuityEstimator!$F$13),AnnuityEstimator!$F$17))),AnnuityEstimator!$F$17)))))),"")</f>
        <v>5.0533970469013506E-2</v>
      </c>
      <c r="N17" s="106">
        <f ca="1">IFERROR(IF(ISERROR(K17),NA(),IF(ann_paid=TRUE,R16*M17,R16*M17)),"")</f>
        <v>1.8791744814622759</v>
      </c>
      <c r="O17" s="106">
        <f t="shared" ca="1" si="1"/>
        <v>0.3758348962924552</v>
      </c>
      <c r="P17" s="106" t="str">
        <f ca="1">IFERROR(IF(Rate=FALSE,IF(ISERROR(K17),NA(),FV($L$4,K17,,-FP)),PMT((1+M17)/(1+$L$4)-1,IF(ann_paid=TRUE,$L$3-K17,$L$3+1-K17),-(R16),,Payment)),"")</f>
        <v/>
      </c>
      <c r="Q17" s="106" t="str">
        <f t="shared" ca="1" si="2"/>
        <v/>
      </c>
      <c r="R17" s="106" t="str">
        <f t="shared" ca="1" si="3"/>
        <v/>
      </c>
      <c r="S17" s="106">
        <f ca="1">IFERROR(IF(ISERROR(K17),NA(),SUM($N$7:N17)),"")</f>
        <v>1121.5593767146088</v>
      </c>
      <c r="T17" s="96"/>
      <c r="U17" s="90">
        <v>11</v>
      </c>
      <c r="V17" s="90">
        <f t="shared" si="4"/>
        <v>50</v>
      </c>
      <c r="W17" s="90">
        <f t="shared" si="5"/>
        <v>40</v>
      </c>
      <c r="X17" s="90">
        <f t="shared" si="6"/>
        <v>45</v>
      </c>
      <c r="Y17" s="90">
        <f t="shared" si="7"/>
        <v>42</v>
      </c>
    </row>
    <row r="18" spans="11:25" x14ac:dyDescent="0.25">
      <c r="K18" s="90" t="str">
        <f>IFERROR(IF(ann_paid=TRUE,IF(K17&gt;=$L$3-1,NA(),K17+1),IF(K17&gt;=$L$3,NA(),K17+1)),"")</f>
        <v/>
      </c>
      <c r="L18" s="90">
        <f t="shared" si="0"/>
        <v>51</v>
      </c>
      <c r="M18" s="90">
        <f ca="1">IFERROR(IF(ISERROR(K18),NA(),(IF(PayFreq="Monthly",(IF(ISERROR(K18),NA(),IF(Rate=TRUE,AnnuityEstimator!$F$13+RAND()*(AnnuityEstimator!$F$14-AnnuityEstimator!$F$13),AnnuityEstimator!$F$17))/12),IF(PayFreq="Quarterly",(IF(ISERROR(K18),NA(),IF(Rate=TRUE,AnnuityEstimator!$F$13+RAND()*(AnnuityEstimator!$F$14-AnnuityEstimator!$F$13),AnnuityEstimator!$F$17))/4),IF(PayFreq="Semi-Annually",(IF(ISERROR(K18),NA(),IF(Rate=TRUE,AnnuityEstimator!$F$13+RAND()*(AnnuityEstimator!$F$14-AnnuityEstimator!$F$13),AnnuityEstimator!$F$17))/2),IF(PayFreq="Annually",(IF(ISERROR(K18),NA(),IF(Rate=TRUE,AnnuityEstimator!$F$13+RAND()*(AnnuityEstimator!$F$14-AnnuityEstimator!$F$13),AnnuityEstimator!$F$17))),AnnuityEstimator!$F$17)))))),"")</f>
        <v>3.3032278438342506E-2</v>
      </c>
      <c r="N18" s="106" t="str">
        <f ca="1">IFERROR(IF(ISERROR(K18),NA(),IF(ann_paid=TRUE,R17*M18,R17*M18)),"")</f>
        <v/>
      </c>
      <c r="O18" s="106" t="str">
        <f t="shared" ca="1" si="1"/>
        <v/>
      </c>
      <c r="P18" s="106" t="str">
        <f ca="1">IFERROR(IF(Rate=FALSE,IF(ISERROR(K18),NA(),FV($L$4,K18,,-FP)),PMT((1+M18)/(1+$L$4)-1,IF(ann_paid=TRUE,$L$3-K18,$L$3+1-K18),-(R17),,Payment)),"")</f>
        <v/>
      </c>
      <c r="Q18" s="106" t="str">
        <f t="shared" ca="1" si="2"/>
        <v/>
      </c>
      <c r="R18" s="106" t="str">
        <f t="shared" ca="1" si="3"/>
        <v/>
      </c>
      <c r="S18" s="106">
        <f ca="1">IFERROR(IF(ISERROR(K18),NA(),SUM($N$7:N18)),"")</f>
        <v>1121.5593767146088</v>
      </c>
      <c r="T18" s="96"/>
      <c r="U18" s="90">
        <v>12</v>
      </c>
      <c r="V18" s="90">
        <f t="shared" si="4"/>
        <v>51</v>
      </c>
      <c r="W18" s="90">
        <f t="shared" si="5"/>
        <v>40</v>
      </c>
      <c r="X18" s="90">
        <f t="shared" si="6"/>
        <v>45</v>
      </c>
      <c r="Y18" s="90">
        <f t="shared" si="7"/>
        <v>42</v>
      </c>
    </row>
    <row r="19" spans="11:25" x14ac:dyDescent="0.25">
      <c r="K19" s="90" t="str">
        <f>IFERROR(IF(ann_paid=TRUE,IF(K18&gt;=$L$3-1,NA(),K18+1),IF(K18&gt;=$L$3,NA(),K18+1)),"")</f>
        <v/>
      </c>
      <c r="L19" s="90">
        <f t="shared" si="0"/>
        <v>52</v>
      </c>
      <c r="M19" s="90">
        <f ca="1">IFERROR(IF(ISERROR(K19),NA(),(IF(PayFreq="Monthly",(IF(ISERROR(K19),NA(),IF(Rate=TRUE,AnnuityEstimator!$F$13+RAND()*(AnnuityEstimator!$F$14-AnnuityEstimator!$F$13),AnnuityEstimator!$F$17))/12),IF(PayFreq="Quarterly",(IF(ISERROR(K19),NA(),IF(Rate=TRUE,AnnuityEstimator!$F$13+RAND()*(AnnuityEstimator!$F$14-AnnuityEstimator!$F$13),AnnuityEstimator!$F$17))/4),IF(PayFreq="Semi-Annually",(IF(ISERROR(K19),NA(),IF(Rate=TRUE,AnnuityEstimator!$F$13+RAND()*(AnnuityEstimator!$F$14-AnnuityEstimator!$F$13),AnnuityEstimator!$F$17))/2),IF(PayFreq="Annually",(IF(ISERROR(K19),NA(),IF(Rate=TRUE,AnnuityEstimator!$F$13+RAND()*(AnnuityEstimator!$F$14-AnnuityEstimator!$F$13),AnnuityEstimator!$F$17))),AnnuityEstimator!$F$17)))))),"")</f>
        <v>6.7441939922230965E-2</v>
      </c>
      <c r="N19" s="106" t="str">
        <f ca="1">IFERROR(IF(ISERROR(K19),NA(),IF(ann_paid=TRUE,R18*M19,R18*M19)),"")</f>
        <v/>
      </c>
      <c r="O19" s="106" t="str">
        <f t="shared" ca="1" si="1"/>
        <v/>
      </c>
      <c r="P19" s="106" t="str">
        <f ca="1">IFERROR(IF(Rate=FALSE,IF(ISERROR(K19),NA(),FV($L$4,K19,,-FP)),PMT((1+M19)/(1+$L$4)-1,IF(ann_paid=TRUE,$L$3-K19,$L$3+1-K19),-(R18),,Payment)),"")</f>
        <v/>
      </c>
      <c r="Q19" s="106" t="str">
        <f t="shared" ca="1" si="2"/>
        <v/>
      </c>
      <c r="R19" s="106" t="str">
        <f t="shared" ca="1" si="3"/>
        <v/>
      </c>
      <c r="S19" s="106">
        <f ca="1">IFERROR(IF(ISERROR(K19),NA(),SUM($N$7:N19)),"")</f>
        <v>1121.5593767146088</v>
      </c>
      <c r="T19" s="96"/>
      <c r="U19" s="90">
        <v>13</v>
      </c>
      <c r="V19" s="90">
        <f t="shared" si="4"/>
        <v>52</v>
      </c>
      <c r="W19" s="90">
        <f t="shared" si="5"/>
        <v>41</v>
      </c>
      <c r="X19" s="90">
        <f t="shared" si="6"/>
        <v>46</v>
      </c>
      <c r="Y19" s="90">
        <f t="shared" si="7"/>
        <v>43</v>
      </c>
    </row>
    <row r="20" spans="11:25" x14ac:dyDescent="0.25">
      <c r="K20" s="90" t="str">
        <f>IFERROR(IF(ann_paid=TRUE,IF(K19&gt;=$L$3-1,NA(),K19+1),IF(K19&gt;=$L$3,NA(),K19+1)),"")</f>
        <v/>
      </c>
      <c r="L20" s="90">
        <f t="shared" si="0"/>
        <v>53</v>
      </c>
      <c r="M20" s="90">
        <f ca="1">IFERROR(IF(ISERROR(K20),NA(),(IF(PayFreq="Monthly",(IF(ISERROR(K20),NA(),IF(Rate=TRUE,AnnuityEstimator!$F$13+RAND()*(AnnuityEstimator!$F$14-AnnuityEstimator!$F$13),AnnuityEstimator!$F$17))/12),IF(PayFreq="Quarterly",(IF(ISERROR(K20),NA(),IF(Rate=TRUE,AnnuityEstimator!$F$13+RAND()*(AnnuityEstimator!$F$14-AnnuityEstimator!$F$13),AnnuityEstimator!$F$17))/4),IF(PayFreq="Semi-Annually",(IF(ISERROR(K20),NA(),IF(Rate=TRUE,AnnuityEstimator!$F$13+RAND()*(AnnuityEstimator!$F$14-AnnuityEstimator!$F$13),AnnuityEstimator!$F$17))/2),IF(PayFreq="Annually",(IF(ISERROR(K20),NA(),IF(Rate=TRUE,AnnuityEstimator!$F$13+RAND()*(AnnuityEstimator!$F$14-AnnuityEstimator!$F$13),AnnuityEstimator!$F$17))),AnnuityEstimator!$F$17)))))),"")</f>
        <v>4.7130941235968823E-2</v>
      </c>
      <c r="N20" s="106" t="str">
        <f ca="1">IFERROR(IF(ISERROR(K20),NA(),IF(ann_paid=TRUE,R19*M20,R19*M20)),"")</f>
        <v/>
      </c>
      <c r="O20" s="106" t="str">
        <f t="shared" ca="1" si="1"/>
        <v/>
      </c>
      <c r="P20" s="106" t="str">
        <f ca="1">IFERROR(IF(Rate=FALSE,IF(ISERROR(K20),NA(),FV($L$4,K20,,-FP)),PMT((1+M20)/(1+$L$4)-1,IF(ann_paid=TRUE,$L$3-K20,$L$3+1-K20),-(R19),,Payment)),"")</f>
        <v/>
      </c>
      <c r="Q20" s="106" t="str">
        <f t="shared" ca="1" si="2"/>
        <v/>
      </c>
      <c r="R20" s="106" t="str">
        <f t="shared" ca="1" si="3"/>
        <v/>
      </c>
      <c r="S20" s="106">
        <f ca="1">IFERROR(IF(ISERROR(K20),NA(),SUM($N$7:N20)),"")</f>
        <v>1121.5593767146088</v>
      </c>
      <c r="T20" s="96"/>
      <c r="U20" s="90">
        <v>14</v>
      </c>
      <c r="V20" s="90">
        <f t="shared" si="4"/>
        <v>53</v>
      </c>
      <c r="W20" s="90">
        <f t="shared" si="5"/>
        <v>41</v>
      </c>
      <c r="X20" s="90">
        <f t="shared" si="6"/>
        <v>46</v>
      </c>
      <c r="Y20" s="90">
        <f t="shared" si="7"/>
        <v>43</v>
      </c>
    </row>
    <row r="21" spans="11:25" x14ac:dyDescent="0.25">
      <c r="K21" s="90" t="str">
        <f>IFERROR(IF(ann_paid=TRUE,IF(K20&gt;=$L$3-1,NA(),K20+1),IF(K20&gt;=$L$3,NA(),K20+1)),"")</f>
        <v/>
      </c>
      <c r="L21" s="90">
        <f t="shared" si="0"/>
        <v>54</v>
      </c>
      <c r="M21" s="90">
        <f ca="1">IFERROR(IF(ISERROR(K21),NA(),(IF(PayFreq="Monthly",(IF(ISERROR(K21),NA(),IF(Rate=TRUE,AnnuityEstimator!$F$13+RAND()*(AnnuityEstimator!$F$14-AnnuityEstimator!$F$13),AnnuityEstimator!$F$17))/12),IF(PayFreq="Quarterly",(IF(ISERROR(K21),NA(),IF(Rate=TRUE,AnnuityEstimator!$F$13+RAND()*(AnnuityEstimator!$F$14-AnnuityEstimator!$F$13),AnnuityEstimator!$F$17))/4),IF(PayFreq="Semi-Annually",(IF(ISERROR(K21),NA(),IF(Rate=TRUE,AnnuityEstimator!$F$13+RAND()*(AnnuityEstimator!$F$14-AnnuityEstimator!$F$13),AnnuityEstimator!$F$17))/2),IF(PayFreq="Annually",(IF(ISERROR(K21),NA(),IF(Rate=TRUE,AnnuityEstimator!$F$13+RAND()*(AnnuityEstimator!$F$14-AnnuityEstimator!$F$13),AnnuityEstimator!$F$17))),AnnuityEstimator!$F$17)))))),"")</f>
        <v>4.6537294650867755E-2</v>
      </c>
      <c r="N21" s="106" t="str">
        <f ca="1">IFERROR(IF(ISERROR(K21),NA(),IF(ann_paid=TRUE,R20*M21,R20*M21)),"")</f>
        <v/>
      </c>
      <c r="O21" s="106" t="str">
        <f t="shared" ca="1" si="1"/>
        <v/>
      </c>
      <c r="P21" s="106" t="str">
        <f ca="1">IFERROR(IF(Rate=FALSE,IF(ISERROR(K21),NA(),FV($L$4,K21,,-FP)),PMT((1+M21)/(1+$L$4)-1,IF(ann_paid=TRUE,$L$3-K21,$L$3+1-K21),-(R20),,Payment)),"")</f>
        <v/>
      </c>
      <c r="Q21" s="106" t="str">
        <f t="shared" ca="1" si="2"/>
        <v/>
      </c>
      <c r="R21" s="106" t="str">
        <f t="shared" ca="1" si="3"/>
        <v/>
      </c>
      <c r="S21" s="106">
        <f ca="1">IFERROR(IF(ISERROR(K21),NA(),SUM($N$7:N21)),"")</f>
        <v>1121.5593767146088</v>
      </c>
      <c r="T21" s="96"/>
      <c r="U21" s="90">
        <v>15</v>
      </c>
      <c r="V21" s="90">
        <f t="shared" si="4"/>
        <v>54</v>
      </c>
      <c r="W21" s="90">
        <f t="shared" si="5"/>
        <v>41</v>
      </c>
      <c r="X21" s="90">
        <f t="shared" si="6"/>
        <v>47</v>
      </c>
      <c r="Y21" s="90">
        <f t="shared" si="7"/>
        <v>43</v>
      </c>
    </row>
    <row r="22" spans="11:25" x14ac:dyDescent="0.25">
      <c r="K22" s="90" t="str">
        <f>IFERROR(IF(ann_paid=TRUE,IF(K21&gt;=$L$3-1,NA(),K21+1),IF(K21&gt;=$L$3,NA(),K21+1)),"")</f>
        <v/>
      </c>
      <c r="L22" s="90">
        <f t="shared" si="0"/>
        <v>55</v>
      </c>
      <c r="M22" s="90">
        <f ca="1">IFERROR(IF(ISERROR(K22),NA(),(IF(PayFreq="Monthly",(IF(ISERROR(K22),NA(),IF(Rate=TRUE,AnnuityEstimator!$F$13+RAND()*(AnnuityEstimator!$F$14-AnnuityEstimator!$F$13),AnnuityEstimator!$F$17))/12),IF(PayFreq="Quarterly",(IF(ISERROR(K22),NA(),IF(Rate=TRUE,AnnuityEstimator!$F$13+RAND()*(AnnuityEstimator!$F$14-AnnuityEstimator!$F$13),AnnuityEstimator!$F$17))/4),IF(PayFreq="Semi-Annually",(IF(ISERROR(K22),NA(),IF(Rate=TRUE,AnnuityEstimator!$F$13+RAND()*(AnnuityEstimator!$F$14-AnnuityEstimator!$F$13),AnnuityEstimator!$F$17))/2),IF(PayFreq="Annually",(IF(ISERROR(K22),NA(),IF(Rate=TRUE,AnnuityEstimator!$F$13+RAND()*(AnnuityEstimator!$F$14-AnnuityEstimator!$F$13),AnnuityEstimator!$F$17))),AnnuityEstimator!$F$17)))))),"")</f>
        <v>6.7911482319252342E-2</v>
      </c>
      <c r="N22" s="106" t="str">
        <f ca="1">IFERROR(IF(ISERROR(K22),NA(),IF(ann_paid=TRUE,R21*M22,R21*M22)),"")</f>
        <v/>
      </c>
      <c r="O22" s="106" t="str">
        <f t="shared" ca="1" si="1"/>
        <v/>
      </c>
      <c r="P22" s="106" t="str">
        <f ca="1">IFERROR(IF(Rate=FALSE,IF(ISERROR(K22),NA(),FV($L$4,K22,,-FP)),PMT((1+M22)/(1+$L$4)-1,IF(ann_paid=TRUE,$L$3-K22,$L$3+1-K22),-(R21),,Payment)),"")</f>
        <v/>
      </c>
      <c r="Q22" s="106" t="str">
        <f t="shared" ca="1" si="2"/>
        <v/>
      </c>
      <c r="R22" s="106" t="str">
        <f t="shared" ca="1" si="3"/>
        <v/>
      </c>
      <c r="S22" s="106">
        <f ca="1">IFERROR(IF(ISERROR(K22),NA(),SUM($N$7:N22)),"")</f>
        <v>1121.5593767146088</v>
      </c>
      <c r="T22" s="96"/>
      <c r="U22" s="90">
        <v>16</v>
      </c>
      <c r="V22" s="90">
        <f t="shared" si="4"/>
        <v>55</v>
      </c>
      <c r="W22" s="90">
        <f t="shared" si="5"/>
        <v>41</v>
      </c>
      <c r="X22" s="90">
        <f t="shared" si="6"/>
        <v>47</v>
      </c>
      <c r="Y22" s="90">
        <f t="shared" si="7"/>
        <v>43</v>
      </c>
    </row>
    <row r="23" spans="11:25" x14ac:dyDescent="0.25">
      <c r="K23" s="90" t="str">
        <f>IFERROR(IF(ann_paid=TRUE,IF(K22&gt;=$L$3-1,NA(),K22+1),IF(K22&gt;=$L$3,NA(),K22+1)),"")</f>
        <v/>
      </c>
      <c r="L23" s="90">
        <f t="shared" si="0"/>
        <v>56</v>
      </c>
      <c r="M23" s="90">
        <f ca="1">IFERROR(IF(ISERROR(K23),NA(),(IF(PayFreq="Monthly",(IF(ISERROR(K23),NA(),IF(Rate=TRUE,AnnuityEstimator!$F$13+RAND()*(AnnuityEstimator!$F$14-AnnuityEstimator!$F$13),AnnuityEstimator!$F$17))/12),IF(PayFreq="Quarterly",(IF(ISERROR(K23),NA(),IF(Rate=TRUE,AnnuityEstimator!$F$13+RAND()*(AnnuityEstimator!$F$14-AnnuityEstimator!$F$13),AnnuityEstimator!$F$17))/4),IF(PayFreq="Semi-Annually",(IF(ISERROR(K23),NA(),IF(Rate=TRUE,AnnuityEstimator!$F$13+RAND()*(AnnuityEstimator!$F$14-AnnuityEstimator!$F$13),AnnuityEstimator!$F$17))/2),IF(PayFreq="Annually",(IF(ISERROR(K23),NA(),IF(Rate=TRUE,AnnuityEstimator!$F$13+RAND()*(AnnuityEstimator!$F$14-AnnuityEstimator!$F$13),AnnuityEstimator!$F$17))),AnnuityEstimator!$F$17)))))),"")</f>
        <v>5.8684802677326155E-2</v>
      </c>
      <c r="N23" s="106" t="str">
        <f ca="1">IFERROR(IF(ISERROR(K23),NA(),IF(ann_paid=TRUE,R22*M23,R22*M23)),"")</f>
        <v/>
      </c>
      <c r="O23" s="106" t="str">
        <f t="shared" ca="1" si="1"/>
        <v/>
      </c>
      <c r="P23" s="106" t="str">
        <f ca="1">IFERROR(IF(Rate=FALSE,IF(ISERROR(K23),NA(),FV($L$4,K23,,-FP)),PMT((1+M23)/(1+$L$4)-1,IF(ann_paid=TRUE,$L$3-K23,$L$3+1-K23),-(R22),,Payment)),"")</f>
        <v/>
      </c>
      <c r="Q23" s="106" t="str">
        <f t="shared" ca="1" si="2"/>
        <v/>
      </c>
      <c r="R23" s="106" t="str">
        <f t="shared" ca="1" si="3"/>
        <v/>
      </c>
      <c r="S23" s="106">
        <f ca="1">IFERROR(IF(ISERROR(K23),NA(),SUM($N$7:N23)),"")</f>
        <v>1121.5593767146088</v>
      </c>
      <c r="T23" s="96"/>
      <c r="U23" s="90">
        <v>17</v>
      </c>
      <c r="V23" s="90">
        <f t="shared" si="4"/>
        <v>56</v>
      </c>
      <c r="W23" s="90">
        <f t="shared" si="5"/>
        <v>41</v>
      </c>
      <c r="X23" s="90">
        <f t="shared" si="6"/>
        <v>48</v>
      </c>
      <c r="Y23" s="90">
        <f t="shared" si="7"/>
        <v>44</v>
      </c>
    </row>
    <row r="24" spans="11:25" x14ac:dyDescent="0.25">
      <c r="K24" s="90" t="str">
        <f>IFERROR(IF(ann_paid=TRUE,IF(K23&gt;=$L$3-1,NA(),K23+1),IF(K23&gt;=$L$3,NA(),K23+1)),"")</f>
        <v/>
      </c>
      <c r="L24" s="90">
        <f t="shared" si="0"/>
        <v>57</v>
      </c>
      <c r="M24" s="90">
        <f ca="1">IFERROR(IF(ISERROR(K24),NA(),(IF(PayFreq="Monthly",(IF(ISERROR(K24),NA(),IF(Rate=TRUE,AnnuityEstimator!$F$13+RAND()*(AnnuityEstimator!$F$14-AnnuityEstimator!$F$13),AnnuityEstimator!$F$17))/12),IF(PayFreq="Quarterly",(IF(ISERROR(K24),NA(),IF(Rate=TRUE,AnnuityEstimator!$F$13+RAND()*(AnnuityEstimator!$F$14-AnnuityEstimator!$F$13),AnnuityEstimator!$F$17))/4),IF(PayFreq="Semi-Annually",(IF(ISERROR(K24),NA(),IF(Rate=TRUE,AnnuityEstimator!$F$13+RAND()*(AnnuityEstimator!$F$14-AnnuityEstimator!$F$13),AnnuityEstimator!$F$17))/2),IF(PayFreq="Annually",(IF(ISERROR(K24),NA(),IF(Rate=TRUE,AnnuityEstimator!$F$13+RAND()*(AnnuityEstimator!$F$14-AnnuityEstimator!$F$13),AnnuityEstimator!$F$17))),AnnuityEstimator!$F$17)))))),"")</f>
        <v>5.2866498249095575E-2</v>
      </c>
      <c r="N24" s="106" t="str">
        <f ca="1">IFERROR(IF(ISERROR(K24),NA(),IF(ann_paid=TRUE,R23*M24,R23*M24)),"")</f>
        <v/>
      </c>
      <c r="O24" s="106" t="str">
        <f t="shared" ca="1" si="1"/>
        <v/>
      </c>
      <c r="P24" s="106" t="str">
        <f ca="1">IFERROR(IF(Rate=FALSE,IF(ISERROR(K24),NA(),FV($L$4,K24,,-FP)),PMT((1+M24)/(1+$L$4)-1,IF(ann_paid=TRUE,$L$3-K24,$L$3+1-K24),-(R23),,Payment)),"")</f>
        <v/>
      </c>
      <c r="Q24" s="106" t="str">
        <f t="shared" ca="1" si="2"/>
        <v/>
      </c>
      <c r="R24" s="106" t="str">
        <f t="shared" ca="1" si="3"/>
        <v/>
      </c>
      <c r="S24" s="106">
        <f ca="1">IFERROR(IF(ISERROR(K24),NA(),SUM($N$7:N24)),"")</f>
        <v>1121.5593767146088</v>
      </c>
      <c r="T24" s="96"/>
      <c r="U24" s="90">
        <v>18</v>
      </c>
      <c r="V24" s="90">
        <f t="shared" si="4"/>
        <v>57</v>
      </c>
      <c r="W24" s="90">
        <f t="shared" si="5"/>
        <v>41</v>
      </c>
      <c r="X24" s="90">
        <f t="shared" si="6"/>
        <v>48</v>
      </c>
      <c r="Y24" s="90">
        <f t="shared" si="7"/>
        <v>44</v>
      </c>
    </row>
    <row r="25" spans="11:25" x14ac:dyDescent="0.25">
      <c r="K25" s="90" t="str">
        <f>IFERROR(IF(ann_paid=TRUE,IF(K24&gt;=$L$3-1,NA(),K24+1),IF(K24&gt;=$L$3,NA(),K24+1)),"")</f>
        <v/>
      </c>
      <c r="L25" s="90">
        <f t="shared" si="0"/>
        <v>58</v>
      </c>
      <c r="M25" s="90">
        <f ca="1">IFERROR(IF(ISERROR(K25),NA(),(IF(PayFreq="Monthly",(IF(ISERROR(K25),NA(),IF(Rate=TRUE,AnnuityEstimator!$F$13+RAND()*(AnnuityEstimator!$F$14-AnnuityEstimator!$F$13),AnnuityEstimator!$F$17))/12),IF(PayFreq="Quarterly",(IF(ISERROR(K25),NA(),IF(Rate=TRUE,AnnuityEstimator!$F$13+RAND()*(AnnuityEstimator!$F$14-AnnuityEstimator!$F$13),AnnuityEstimator!$F$17))/4),IF(PayFreq="Semi-Annually",(IF(ISERROR(K25),NA(),IF(Rate=TRUE,AnnuityEstimator!$F$13+RAND()*(AnnuityEstimator!$F$14-AnnuityEstimator!$F$13),AnnuityEstimator!$F$17))/2),IF(PayFreq="Annually",(IF(ISERROR(K25),NA(),IF(Rate=TRUE,AnnuityEstimator!$F$13+RAND()*(AnnuityEstimator!$F$14-AnnuityEstimator!$F$13),AnnuityEstimator!$F$17))),AnnuityEstimator!$F$17)))))),"")</f>
        <v>3.1625874607554748E-2</v>
      </c>
      <c r="N25" s="106" t="str">
        <f ca="1">IFERROR(IF(ISERROR(K25),NA(),IF(ann_paid=TRUE,R24*M25,R24*M25)),"")</f>
        <v/>
      </c>
      <c r="O25" s="106" t="str">
        <f t="shared" ca="1" si="1"/>
        <v/>
      </c>
      <c r="P25" s="106" t="str">
        <f ca="1">IFERROR(IF(Rate=FALSE,IF(ISERROR(K25),NA(),FV($L$4,K25,,-FP)),PMT((1+M25)/(1+$L$4)-1,IF(ann_paid=TRUE,$L$3-K25,$L$3+1-K25),-(R24),,Payment)),"")</f>
        <v/>
      </c>
      <c r="Q25" s="106" t="str">
        <f t="shared" ca="1" si="2"/>
        <v/>
      </c>
      <c r="R25" s="106" t="str">
        <f t="shared" ca="1" si="3"/>
        <v/>
      </c>
      <c r="S25" s="106">
        <f ca="1">IFERROR(IF(ISERROR(K25),NA(),SUM($N$7:N25)),"")</f>
        <v>1121.5593767146088</v>
      </c>
      <c r="T25" s="96"/>
      <c r="U25" s="90">
        <v>19</v>
      </c>
      <c r="V25" s="90">
        <f t="shared" si="4"/>
        <v>58</v>
      </c>
      <c r="W25" s="90">
        <f t="shared" si="5"/>
        <v>41</v>
      </c>
      <c r="X25" s="90">
        <f t="shared" si="6"/>
        <v>49</v>
      </c>
      <c r="Y25" s="90">
        <f t="shared" si="7"/>
        <v>44</v>
      </c>
    </row>
    <row r="26" spans="11:25" x14ac:dyDescent="0.25">
      <c r="K26" s="90" t="str">
        <f>IFERROR(IF(ann_paid=TRUE,IF(K25&gt;=$L$3-1,NA(),K25+1),IF(K25&gt;=$L$3,NA(),K25+1)),"")</f>
        <v/>
      </c>
      <c r="L26" s="90">
        <f t="shared" si="0"/>
        <v>59</v>
      </c>
      <c r="M26" s="90">
        <f ca="1">IFERROR(IF(ISERROR(K26),NA(),(IF(PayFreq="Monthly",(IF(ISERROR(K26),NA(),IF(Rate=TRUE,AnnuityEstimator!$F$13+RAND()*(AnnuityEstimator!$F$14-AnnuityEstimator!$F$13),AnnuityEstimator!$F$17))/12),IF(PayFreq="Quarterly",(IF(ISERROR(K26),NA(),IF(Rate=TRUE,AnnuityEstimator!$F$13+RAND()*(AnnuityEstimator!$F$14-AnnuityEstimator!$F$13),AnnuityEstimator!$F$17))/4),IF(PayFreq="Semi-Annually",(IF(ISERROR(K26),NA(),IF(Rate=TRUE,AnnuityEstimator!$F$13+RAND()*(AnnuityEstimator!$F$14-AnnuityEstimator!$F$13),AnnuityEstimator!$F$17))/2),IF(PayFreq="Annually",(IF(ISERROR(K26),NA(),IF(Rate=TRUE,AnnuityEstimator!$F$13+RAND()*(AnnuityEstimator!$F$14-AnnuityEstimator!$F$13),AnnuityEstimator!$F$17))),AnnuityEstimator!$F$17)))))),"")</f>
        <v>5.7441581031006383E-2</v>
      </c>
      <c r="N26" s="106" t="str">
        <f ca="1">IFERROR(IF(ISERROR(K26),NA(),IF(ann_paid=TRUE,R25*M26,R25*M26)),"")</f>
        <v/>
      </c>
      <c r="O26" s="106" t="str">
        <f t="shared" ca="1" si="1"/>
        <v/>
      </c>
      <c r="P26" s="106" t="str">
        <f ca="1">IFERROR(IF(Rate=FALSE,IF(ISERROR(K26),NA(),FV($L$4,K26,,-FP)),PMT((1+M26)/(1+$L$4)-1,IF(ann_paid=TRUE,$L$3-K26,$L$3+1-K26),-(R25),,Payment)),"")</f>
        <v/>
      </c>
      <c r="Q26" s="106" t="str">
        <f t="shared" ca="1" si="2"/>
        <v/>
      </c>
      <c r="R26" s="106" t="str">
        <f t="shared" ca="1" si="3"/>
        <v/>
      </c>
      <c r="S26" s="106">
        <f ca="1">IFERROR(IF(ISERROR(K26),NA(),SUM($N$7:N26)),"")</f>
        <v>1121.5593767146088</v>
      </c>
      <c r="T26" s="96"/>
      <c r="U26" s="90">
        <v>20</v>
      </c>
      <c r="V26" s="90">
        <f t="shared" si="4"/>
        <v>59</v>
      </c>
      <c r="W26" s="90">
        <f t="shared" si="5"/>
        <v>41</v>
      </c>
      <c r="X26" s="90">
        <f t="shared" si="6"/>
        <v>49</v>
      </c>
      <c r="Y26" s="90">
        <f t="shared" si="7"/>
        <v>44</v>
      </c>
    </row>
    <row r="27" spans="11:25" x14ac:dyDescent="0.25">
      <c r="K27" s="90" t="str">
        <f>IFERROR(IF(ann_paid=TRUE,IF(K26&gt;=$L$3-1,NA(),K26+1),IF(K26&gt;=$L$3,NA(),K26+1)),"")</f>
        <v/>
      </c>
      <c r="L27" s="90">
        <f t="shared" si="0"/>
        <v>60</v>
      </c>
      <c r="M27" s="90">
        <f ca="1">IFERROR(IF(ISERROR(K27),NA(),(IF(PayFreq="Monthly",(IF(ISERROR(K27),NA(),IF(Rate=TRUE,AnnuityEstimator!$F$13+RAND()*(AnnuityEstimator!$F$14-AnnuityEstimator!$F$13),AnnuityEstimator!$F$17))/12),IF(PayFreq="Quarterly",(IF(ISERROR(K27),NA(),IF(Rate=TRUE,AnnuityEstimator!$F$13+RAND()*(AnnuityEstimator!$F$14-AnnuityEstimator!$F$13),AnnuityEstimator!$F$17))/4),IF(PayFreq="Semi-Annually",(IF(ISERROR(K27),NA(),IF(Rate=TRUE,AnnuityEstimator!$F$13+RAND()*(AnnuityEstimator!$F$14-AnnuityEstimator!$F$13),AnnuityEstimator!$F$17))/2),IF(PayFreq="Annually",(IF(ISERROR(K27),NA(),IF(Rate=TRUE,AnnuityEstimator!$F$13+RAND()*(AnnuityEstimator!$F$14-AnnuityEstimator!$F$13),AnnuityEstimator!$F$17))),AnnuityEstimator!$F$17)))))),"")</f>
        <v>6.4000510212813458E-2</v>
      </c>
      <c r="N27" s="106" t="str">
        <f ca="1">IFERROR(IF(ISERROR(K27),NA(),IF(ann_paid=TRUE,R26*M27,R26*M27)),"")</f>
        <v/>
      </c>
      <c r="O27" s="106" t="str">
        <f t="shared" ca="1" si="1"/>
        <v/>
      </c>
      <c r="P27" s="106" t="str">
        <f ca="1">IFERROR(IF(Rate=FALSE,IF(ISERROR(K27),NA(),FV($L$4,K27,,-FP)),PMT((1+M27)/(1+$L$4)-1,IF(ann_paid=TRUE,$L$3-K27,$L$3+1-K27),-(R26),,Payment)),"")</f>
        <v/>
      </c>
      <c r="Q27" s="106" t="str">
        <f t="shared" ca="1" si="2"/>
        <v/>
      </c>
      <c r="R27" s="106" t="str">
        <f t="shared" ca="1" si="3"/>
        <v/>
      </c>
      <c r="S27" s="106">
        <f ca="1">IFERROR(IF(ISERROR(K27),NA(),SUM($N$7:N27)),"")</f>
        <v>1121.5593767146088</v>
      </c>
      <c r="T27" s="96"/>
      <c r="U27" s="90">
        <v>21</v>
      </c>
      <c r="V27" s="90">
        <f t="shared" si="4"/>
        <v>60</v>
      </c>
      <c r="W27" s="90">
        <f t="shared" si="5"/>
        <v>41</v>
      </c>
      <c r="X27" s="90">
        <f t="shared" si="6"/>
        <v>50</v>
      </c>
      <c r="Y27" s="90">
        <f t="shared" si="7"/>
        <v>45</v>
      </c>
    </row>
    <row r="28" spans="11:25" x14ac:dyDescent="0.25">
      <c r="K28" s="90" t="str">
        <f>IFERROR(IF(ann_paid=TRUE,IF(K27&gt;=$L$3-1,NA(),K27+1),IF(K27&gt;=$L$3,NA(),K27+1)),"")</f>
        <v/>
      </c>
      <c r="L28" s="90">
        <f t="shared" si="0"/>
        <v>61</v>
      </c>
      <c r="M28" s="90">
        <f ca="1">IFERROR(IF(ISERROR(K28),NA(),(IF(PayFreq="Monthly",(IF(ISERROR(K28),NA(),IF(Rate=TRUE,AnnuityEstimator!$F$13+RAND()*(AnnuityEstimator!$F$14-AnnuityEstimator!$F$13),AnnuityEstimator!$F$17))/12),IF(PayFreq="Quarterly",(IF(ISERROR(K28),NA(),IF(Rate=TRUE,AnnuityEstimator!$F$13+RAND()*(AnnuityEstimator!$F$14-AnnuityEstimator!$F$13),AnnuityEstimator!$F$17))/4),IF(PayFreq="Semi-Annually",(IF(ISERROR(K28),NA(),IF(Rate=TRUE,AnnuityEstimator!$F$13+RAND()*(AnnuityEstimator!$F$14-AnnuityEstimator!$F$13),AnnuityEstimator!$F$17))/2),IF(PayFreq="Annually",(IF(ISERROR(K28),NA(),IF(Rate=TRUE,AnnuityEstimator!$F$13+RAND()*(AnnuityEstimator!$F$14-AnnuityEstimator!$F$13),AnnuityEstimator!$F$17))),AnnuityEstimator!$F$17)))))),"")</f>
        <v>4.3669846695860014E-2</v>
      </c>
      <c r="N28" s="106" t="str">
        <f ca="1">IFERROR(IF(ISERROR(K28),NA(),IF(ann_paid=TRUE,R27*M28,R27*M28)),"")</f>
        <v/>
      </c>
      <c r="O28" s="106" t="str">
        <f t="shared" ca="1" si="1"/>
        <v/>
      </c>
      <c r="P28" s="106" t="str">
        <f ca="1">IFERROR(IF(Rate=FALSE,IF(ISERROR(K28),NA(),FV($L$4,K28,,-FP)),PMT((1+M28)/(1+$L$4)-1,IF(ann_paid=TRUE,$L$3-K28,$L$3+1-K28),-(R27),,Payment)),"")</f>
        <v/>
      </c>
      <c r="Q28" s="106" t="str">
        <f t="shared" ca="1" si="2"/>
        <v/>
      </c>
      <c r="R28" s="106" t="str">
        <f t="shared" ca="1" si="3"/>
        <v/>
      </c>
      <c r="S28" s="106">
        <f ca="1">IFERROR(IF(ISERROR(K28),NA(),SUM($N$7:N28)),"")</f>
        <v>1121.5593767146088</v>
      </c>
      <c r="T28" s="96"/>
      <c r="U28" s="90">
        <v>22</v>
      </c>
      <c r="V28" s="90">
        <f t="shared" si="4"/>
        <v>61</v>
      </c>
      <c r="W28" s="90">
        <f t="shared" si="5"/>
        <v>41</v>
      </c>
      <c r="X28" s="90">
        <f t="shared" si="6"/>
        <v>50</v>
      </c>
      <c r="Y28" s="90">
        <f t="shared" si="7"/>
        <v>45</v>
      </c>
    </row>
    <row r="29" spans="11:25" x14ac:dyDescent="0.25">
      <c r="K29" s="90" t="str">
        <f>IFERROR(IF(ann_paid=TRUE,IF(K28&gt;=$L$3-1,NA(),K28+1),IF(K28&gt;=$L$3,NA(),K28+1)),"")</f>
        <v/>
      </c>
      <c r="L29" s="90">
        <f t="shared" si="0"/>
        <v>62</v>
      </c>
      <c r="M29" s="90">
        <f ca="1">IFERROR(IF(ISERROR(K29),NA(),(IF(PayFreq="Monthly",(IF(ISERROR(K29),NA(),IF(Rate=TRUE,AnnuityEstimator!$F$13+RAND()*(AnnuityEstimator!$F$14-AnnuityEstimator!$F$13),AnnuityEstimator!$F$17))/12),IF(PayFreq="Quarterly",(IF(ISERROR(K29),NA(),IF(Rate=TRUE,AnnuityEstimator!$F$13+RAND()*(AnnuityEstimator!$F$14-AnnuityEstimator!$F$13),AnnuityEstimator!$F$17))/4),IF(PayFreq="Semi-Annually",(IF(ISERROR(K29),NA(),IF(Rate=TRUE,AnnuityEstimator!$F$13+RAND()*(AnnuityEstimator!$F$14-AnnuityEstimator!$F$13),AnnuityEstimator!$F$17))/2),IF(PayFreq="Annually",(IF(ISERROR(K29),NA(),IF(Rate=TRUE,AnnuityEstimator!$F$13+RAND()*(AnnuityEstimator!$F$14-AnnuityEstimator!$F$13),AnnuityEstimator!$F$17))),AnnuityEstimator!$F$17)))))),"")</f>
        <v>5.943123158606177E-2</v>
      </c>
      <c r="N29" s="106" t="str">
        <f ca="1">IFERROR(IF(ISERROR(K29),NA(),IF(ann_paid=TRUE,R28*M29,R28*M29)),"")</f>
        <v/>
      </c>
      <c r="O29" s="106" t="str">
        <f t="shared" ca="1" si="1"/>
        <v/>
      </c>
      <c r="P29" s="106" t="str">
        <f ca="1">IFERROR(IF(Rate=FALSE,IF(ISERROR(K29),NA(),FV($L$4,K29,,-FP)),PMT((1+M29)/(1+$L$4)-1,IF(ann_paid=TRUE,$L$3-K29,$L$3+1-K29),-(R28),,Payment)),"")</f>
        <v/>
      </c>
      <c r="Q29" s="106" t="str">
        <f t="shared" ca="1" si="2"/>
        <v/>
      </c>
      <c r="R29" s="106" t="str">
        <f t="shared" ca="1" si="3"/>
        <v/>
      </c>
      <c r="S29" s="106">
        <f ca="1">IFERROR(IF(ISERROR(K29),NA(),SUM($N$7:N29)),"")</f>
        <v>1121.5593767146088</v>
      </c>
      <c r="T29" s="96"/>
      <c r="U29" s="90">
        <v>23</v>
      </c>
      <c r="V29" s="90">
        <f t="shared" si="4"/>
        <v>62</v>
      </c>
      <c r="W29" s="90">
        <f t="shared" si="5"/>
        <v>41</v>
      </c>
      <c r="X29" s="90">
        <f t="shared" si="6"/>
        <v>51</v>
      </c>
      <c r="Y29" s="90">
        <f t="shared" si="7"/>
        <v>45</v>
      </c>
    </row>
    <row r="30" spans="11:25" x14ac:dyDescent="0.25">
      <c r="K30" s="90" t="str">
        <f>IFERROR(IF(ann_paid=TRUE,IF(K29&gt;=$L$3-1,NA(),K29+1),IF(K29&gt;=$L$3,NA(),K29+1)),"")</f>
        <v/>
      </c>
      <c r="L30" s="90">
        <f t="shared" si="0"/>
        <v>63</v>
      </c>
      <c r="M30" s="90">
        <f ca="1">IFERROR(IF(ISERROR(K30),NA(),(IF(PayFreq="Monthly",(IF(ISERROR(K30),NA(),IF(Rate=TRUE,AnnuityEstimator!$F$13+RAND()*(AnnuityEstimator!$F$14-AnnuityEstimator!$F$13),AnnuityEstimator!$F$17))/12),IF(PayFreq="Quarterly",(IF(ISERROR(K30),NA(),IF(Rate=TRUE,AnnuityEstimator!$F$13+RAND()*(AnnuityEstimator!$F$14-AnnuityEstimator!$F$13),AnnuityEstimator!$F$17))/4),IF(PayFreq="Semi-Annually",(IF(ISERROR(K30),NA(),IF(Rate=TRUE,AnnuityEstimator!$F$13+RAND()*(AnnuityEstimator!$F$14-AnnuityEstimator!$F$13),AnnuityEstimator!$F$17))/2),IF(PayFreq="Annually",(IF(ISERROR(K30),NA(),IF(Rate=TRUE,AnnuityEstimator!$F$13+RAND()*(AnnuityEstimator!$F$14-AnnuityEstimator!$F$13),AnnuityEstimator!$F$17))),AnnuityEstimator!$F$17)))))),"")</f>
        <v>3.2185759259705404E-2</v>
      </c>
      <c r="N30" s="106" t="str">
        <f ca="1">IFERROR(IF(ISERROR(K30),NA(),IF(ann_paid=TRUE,R29*M30,R29*M30)),"")</f>
        <v/>
      </c>
      <c r="O30" s="106" t="str">
        <f t="shared" ca="1" si="1"/>
        <v/>
      </c>
      <c r="P30" s="106" t="str">
        <f ca="1">IFERROR(IF(Rate=FALSE,IF(ISERROR(K30),NA(),FV($L$4,K30,,-FP)),PMT((1+M30)/(1+$L$4)-1,IF(ann_paid=TRUE,$L$3-K30,$L$3+1-K30),-(R29),,Payment)),"")</f>
        <v/>
      </c>
      <c r="Q30" s="106" t="str">
        <f t="shared" ca="1" si="2"/>
        <v/>
      </c>
      <c r="R30" s="106" t="str">
        <f t="shared" ca="1" si="3"/>
        <v/>
      </c>
      <c r="S30" s="106">
        <f ca="1">IFERROR(IF(ISERROR(K30),NA(),SUM($N$7:N30)),"")</f>
        <v>1121.5593767146088</v>
      </c>
      <c r="T30" s="96"/>
      <c r="U30" s="90">
        <v>24</v>
      </c>
      <c r="V30" s="90">
        <f t="shared" si="4"/>
        <v>63</v>
      </c>
      <c r="W30" s="90">
        <f t="shared" si="5"/>
        <v>41</v>
      </c>
      <c r="X30" s="90">
        <f t="shared" si="6"/>
        <v>51</v>
      </c>
      <c r="Y30" s="90">
        <f t="shared" si="7"/>
        <v>45</v>
      </c>
    </row>
    <row r="31" spans="11:25" x14ac:dyDescent="0.25">
      <c r="K31" s="90" t="str">
        <f>IFERROR(IF(ann_paid=TRUE,IF(K30&gt;=$L$3-1,NA(),K30+1),IF(K30&gt;=$L$3,NA(),K30+1)),"")</f>
        <v/>
      </c>
      <c r="L31" s="90">
        <f t="shared" si="0"/>
        <v>64</v>
      </c>
      <c r="M31" s="90">
        <f ca="1">IFERROR(IF(ISERROR(K31),NA(),(IF(PayFreq="Monthly",(IF(ISERROR(K31),NA(),IF(Rate=TRUE,AnnuityEstimator!$F$13+RAND()*(AnnuityEstimator!$F$14-AnnuityEstimator!$F$13),AnnuityEstimator!$F$17))/12),IF(PayFreq="Quarterly",(IF(ISERROR(K31),NA(),IF(Rate=TRUE,AnnuityEstimator!$F$13+RAND()*(AnnuityEstimator!$F$14-AnnuityEstimator!$F$13),AnnuityEstimator!$F$17))/4),IF(PayFreq="Semi-Annually",(IF(ISERROR(K31),NA(),IF(Rate=TRUE,AnnuityEstimator!$F$13+RAND()*(AnnuityEstimator!$F$14-AnnuityEstimator!$F$13),AnnuityEstimator!$F$17))/2),IF(PayFreq="Annually",(IF(ISERROR(K31),NA(),IF(Rate=TRUE,AnnuityEstimator!$F$13+RAND()*(AnnuityEstimator!$F$14-AnnuityEstimator!$F$13),AnnuityEstimator!$F$17))),AnnuityEstimator!$F$17)))))),"")</f>
        <v>6.6581008463171359E-2</v>
      </c>
      <c r="N31" s="106" t="str">
        <f ca="1">IFERROR(IF(ISERROR(K31),NA(),IF(ann_paid=TRUE,R30*M31,R30*M31)),"")</f>
        <v/>
      </c>
      <c r="O31" s="106" t="str">
        <f t="shared" ca="1" si="1"/>
        <v/>
      </c>
      <c r="P31" s="106" t="str">
        <f ca="1">IFERROR(IF(Rate=FALSE,IF(ISERROR(K31),NA(),FV($L$4,K31,,-FP)),PMT((1+M31)/(1+$L$4)-1,IF(ann_paid=TRUE,$L$3-K31,$L$3+1-K31),-(R30),,Payment)),"")</f>
        <v/>
      </c>
      <c r="Q31" s="106" t="str">
        <f t="shared" ca="1" si="2"/>
        <v/>
      </c>
      <c r="R31" s="106" t="str">
        <f t="shared" ca="1" si="3"/>
        <v/>
      </c>
      <c r="S31" s="106">
        <f ca="1">IFERROR(IF(ISERROR(K31),NA(),SUM($N$7:N31)),"")</f>
        <v>1121.5593767146088</v>
      </c>
      <c r="T31" s="96"/>
      <c r="U31" s="90">
        <v>25</v>
      </c>
      <c r="V31" s="90">
        <f t="shared" si="4"/>
        <v>64</v>
      </c>
      <c r="W31" s="90">
        <f t="shared" si="5"/>
        <v>42</v>
      </c>
      <c r="X31" s="90">
        <f t="shared" si="6"/>
        <v>52</v>
      </c>
      <c r="Y31" s="90">
        <f t="shared" si="7"/>
        <v>46</v>
      </c>
    </row>
    <row r="32" spans="11:25" x14ac:dyDescent="0.25">
      <c r="K32" s="90" t="str">
        <f>IFERROR(IF(ann_paid=TRUE,IF(K31&gt;=$L$3-1,NA(),K31+1),IF(K31&gt;=$L$3,NA(),K31+1)),"")</f>
        <v/>
      </c>
      <c r="L32" s="90">
        <f t="shared" si="0"/>
        <v>65</v>
      </c>
      <c r="M32" s="90">
        <f ca="1">IFERROR(IF(ISERROR(K32),NA(),(IF(PayFreq="Monthly",(IF(ISERROR(K32),NA(),IF(Rate=TRUE,AnnuityEstimator!$F$13+RAND()*(AnnuityEstimator!$F$14-AnnuityEstimator!$F$13),AnnuityEstimator!$F$17))/12),IF(PayFreq="Quarterly",(IF(ISERROR(K32),NA(),IF(Rate=TRUE,AnnuityEstimator!$F$13+RAND()*(AnnuityEstimator!$F$14-AnnuityEstimator!$F$13),AnnuityEstimator!$F$17))/4),IF(PayFreq="Semi-Annually",(IF(ISERROR(K32),NA(),IF(Rate=TRUE,AnnuityEstimator!$F$13+RAND()*(AnnuityEstimator!$F$14-AnnuityEstimator!$F$13),AnnuityEstimator!$F$17))/2),IF(PayFreq="Annually",(IF(ISERROR(K32),NA(),IF(Rate=TRUE,AnnuityEstimator!$F$13+RAND()*(AnnuityEstimator!$F$14-AnnuityEstimator!$F$13),AnnuityEstimator!$F$17))),AnnuityEstimator!$F$17)))))),"")</f>
        <v>4.8324401743467679E-2</v>
      </c>
      <c r="N32" s="106" t="str">
        <f ca="1">IFERROR(IF(ISERROR(K32),NA(),IF(ann_paid=TRUE,R31*M32,R31*M32)),"")</f>
        <v/>
      </c>
      <c r="O32" s="106" t="str">
        <f t="shared" ca="1" si="1"/>
        <v/>
      </c>
      <c r="P32" s="106" t="str">
        <f ca="1">IFERROR(IF(Rate=FALSE,IF(ISERROR(K32),NA(),FV($L$4,K32,,-FP)),PMT((1+M32)/(1+$L$4)-1,IF(ann_paid=TRUE,$L$3-K32,$L$3+1-K32),-(R31),,Payment)),"")</f>
        <v/>
      </c>
      <c r="Q32" s="106" t="str">
        <f t="shared" ca="1" si="2"/>
        <v/>
      </c>
      <c r="R32" s="106" t="str">
        <f t="shared" ca="1" si="3"/>
        <v/>
      </c>
      <c r="S32" s="106">
        <f ca="1">IFERROR(IF(ISERROR(K32),NA(),SUM($N$7:N32)),"")</f>
        <v>1121.5593767146088</v>
      </c>
      <c r="T32" s="96"/>
      <c r="U32" s="90">
        <v>26</v>
      </c>
      <c r="V32" s="90">
        <f t="shared" si="4"/>
        <v>65</v>
      </c>
      <c r="W32" s="90">
        <f t="shared" si="5"/>
        <v>42</v>
      </c>
      <c r="X32" s="90">
        <f t="shared" si="6"/>
        <v>52</v>
      </c>
      <c r="Y32" s="90">
        <f t="shared" si="7"/>
        <v>46</v>
      </c>
    </row>
    <row r="33" spans="11:25" x14ac:dyDescent="0.25">
      <c r="K33" s="90" t="str">
        <f>IFERROR(IF(ann_paid=TRUE,IF(K32&gt;=$L$3-1,NA(),K32+1),IF(K32&gt;=$L$3,NA(),K32+1)),"")</f>
        <v/>
      </c>
      <c r="L33" s="90">
        <f t="shared" si="0"/>
        <v>66</v>
      </c>
      <c r="M33" s="90">
        <f ca="1">IFERROR(IF(ISERROR(K33),NA(),(IF(PayFreq="Monthly",(IF(ISERROR(K33),NA(),IF(Rate=TRUE,AnnuityEstimator!$F$13+RAND()*(AnnuityEstimator!$F$14-AnnuityEstimator!$F$13),AnnuityEstimator!$F$17))/12),IF(PayFreq="Quarterly",(IF(ISERROR(K33),NA(),IF(Rate=TRUE,AnnuityEstimator!$F$13+RAND()*(AnnuityEstimator!$F$14-AnnuityEstimator!$F$13),AnnuityEstimator!$F$17))/4),IF(PayFreq="Semi-Annually",(IF(ISERROR(K33),NA(),IF(Rate=TRUE,AnnuityEstimator!$F$13+RAND()*(AnnuityEstimator!$F$14-AnnuityEstimator!$F$13),AnnuityEstimator!$F$17))/2),IF(PayFreq="Annually",(IF(ISERROR(K33),NA(),IF(Rate=TRUE,AnnuityEstimator!$F$13+RAND()*(AnnuityEstimator!$F$14-AnnuityEstimator!$F$13),AnnuityEstimator!$F$17))),AnnuityEstimator!$F$17)))))),"")</f>
        <v>3.0088663208386171E-2</v>
      </c>
      <c r="N33" s="106" t="str">
        <f ca="1">IFERROR(IF(ISERROR(K33),NA(),IF(ann_paid=TRUE,R32*M33,R32*M33)),"")</f>
        <v/>
      </c>
      <c r="O33" s="106" t="str">
        <f t="shared" ca="1" si="1"/>
        <v/>
      </c>
      <c r="P33" s="106" t="str">
        <f ca="1">IFERROR(IF(Rate=FALSE,IF(ISERROR(K33),NA(),FV($L$4,K33,,-FP)),PMT((1+M33)/(1+$L$4)-1,IF(ann_paid=TRUE,$L$3-K33,$L$3+1-K33),-(R32),,Payment)),"")</f>
        <v/>
      </c>
      <c r="Q33" s="106" t="str">
        <f t="shared" ca="1" si="2"/>
        <v/>
      </c>
      <c r="R33" s="106" t="str">
        <f t="shared" ca="1" si="3"/>
        <v/>
      </c>
      <c r="S33" s="106">
        <f ca="1">IFERROR(IF(ISERROR(K33),NA(),SUM($N$7:N33)),"")</f>
        <v>1121.5593767146088</v>
      </c>
      <c r="T33" s="96"/>
      <c r="U33" s="90">
        <v>27</v>
      </c>
      <c r="V33" s="90">
        <f t="shared" si="4"/>
        <v>66</v>
      </c>
      <c r="W33" s="90">
        <f t="shared" si="5"/>
        <v>42</v>
      </c>
      <c r="X33" s="90">
        <f t="shared" si="6"/>
        <v>53</v>
      </c>
      <c r="Y33" s="90">
        <f t="shared" si="7"/>
        <v>46</v>
      </c>
    </row>
    <row r="34" spans="11:25" x14ac:dyDescent="0.25">
      <c r="K34" s="90" t="str">
        <f>IFERROR(IF(ann_paid=TRUE,IF(K33&gt;=$L$3-1,NA(),K33+1),IF(K33&gt;=$L$3,NA(),K33+1)),"")</f>
        <v/>
      </c>
      <c r="L34" s="90">
        <f t="shared" si="0"/>
        <v>67</v>
      </c>
      <c r="M34" s="90">
        <f ca="1">IFERROR(IF(ISERROR(K34),NA(),(IF(PayFreq="Monthly",(IF(ISERROR(K34),NA(),IF(Rate=TRUE,AnnuityEstimator!$F$13+RAND()*(AnnuityEstimator!$F$14-AnnuityEstimator!$F$13),AnnuityEstimator!$F$17))/12),IF(PayFreq="Quarterly",(IF(ISERROR(K34),NA(),IF(Rate=TRUE,AnnuityEstimator!$F$13+RAND()*(AnnuityEstimator!$F$14-AnnuityEstimator!$F$13),AnnuityEstimator!$F$17))/4),IF(PayFreq="Semi-Annually",(IF(ISERROR(K34),NA(),IF(Rate=TRUE,AnnuityEstimator!$F$13+RAND()*(AnnuityEstimator!$F$14-AnnuityEstimator!$F$13),AnnuityEstimator!$F$17))/2),IF(PayFreq="Annually",(IF(ISERROR(K34),NA(),IF(Rate=TRUE,AnnuityEstimator!$F$13+RAND()*(AnnuityEstimator!$F$14-AnnuityEstimator!$F$13),AnnuityEstimator!$F$17))),AnnuityEstimator!$F$17)))))),"")</f>
        <v>5.4638119386284656E-2</v>
      </c>
      <c r="N34" s="106" t="str">
        <f ca="1">IFERROR(IF(ISERROR(K34),NA(),IF(ann_paid=TRUE,R33*M34,R33*M34)),"")</f>
        <v/>
      </c>
      <c r="O34" s="106" t="str">
        <f t="shared" ca="1" si="1"/>
        <v/>
      </c>
      <c r="P34" s="106" t="str">
        <f ca="1">IFERROR(IF(Rate=FALSE,IF(ISERROR(K34),NA(),FV($L$4,K34,,-FP)),PMT((1+M34)/(1+$L$4)-1,IF(ann_paid=TRUE,$L$3-K34,$L$3+1-K34),-(R33),,Payment)),"")</f>
        <v/>
      </c>
      <c r="Q34" s="106" t="str">
        <f t="shared" ca="1" si="2"/>
        <v/>
      </c>
      <c r="R34" s="106" t="str">
        <f t="shared" ca="1" si="3"/>
        <v/>
      </c>
      <c r="S34" s="106">
        <f ca="1">IFERROR(IF(ISERROR(K34),NA(),SUM($N$7:N34)),"")</f>
        <v>1121.5593767146088</v>
      </c>
      <c r="T34" s="96"/>
      <c r="U34" s="90">
        <v>28</v>
      </c>
      <c r="V34" s="90">
        <f t="shared" si="4"/>
        <v>67</v>
      </c>
      <c r="W34" s="90">
        <f t="shared" si="5"/>
        <v>42</v>
      </c>
      <c r="X34" s="90">
        <f t="shared" si="6"/>
        <v>53</v>
      </c>
      <c r="Y34" s="90">
        <f t="shared" si="7"/>
        <v>46</v>
      </c>
    </row>
    <row r="35" spans="11:25" x14ac:dyDescent="0.25">
      <c r="K35" s="90" t="str">
        <f>IFERROR(IF(ann_paid=TRUE,IF(K34&gt;=$L$3-1,NA(),K34+1),IF(K34&gt;=$L$3,NA(),K34+1)),"")</f>
        <v/>
      </c>
      <c r="L35" s="90">
        <f t="shared" si="0"/>
        <v>68</v>
      </c>
      <c r="M35" s="90">
        <f ca="1">IFERROR(IF(ISERROR(K35),NA(),(IF(PayFreq="Monthly",(IF(ISERROR(K35),NA(),IF(Rate=TRUE,AnnuityEstimator!$F$13+RAND()*(AnnuityEstimator!$F$14-AnnuityEstimator!$F$13),AnnuityEstimator!$F$17))/12),IF(PayFreq="Quarterly",(IF(ISERROR(K35),NA(),IF(Rate=TRUE,AnnuityEstimator!$F$13+RAND()*(AnnuityEstimator!$F$14-AnnuityEstimator!$F$13),AnnuityEstimator!$F$17))/4),IF(PayFreq="Semi-Annually",(IF(ISERROR(K35),NA(),IF(Rate=TRUE,AnnuityEstimator!$F$13+RAND()*(AnnuityEstimator!$F$14-AnnuityEstimator!$F$13),AnnuityEstimator!$F$17))/2),IF(PayFreq="Annually",(IF(ISERROR(K35),NA(),IF(Rate=TRUE,AnnuityEstimator!$F$13+RAND()*(AnnuityEstimator!$F$14-AnnuityEstimator!$F$13),AnnuityEstimator!$F$17))),AnnuityEstimator!$F$17)))))),"")</f>
        <v>3.577312288240192E-2</v>
      </c>
      <c r="N35" s="106" t="str">
        <f ca="1">IFERROR(IF(ISERROR(K35),NA(),IF(ann_paid=TRUE,R34*M35,R34*M35)),"")</f>
        <v/>
      </c>
      <c r="O35" s="106" t="str">
        <f t="shared" ca="1" si="1"/>
        <v/>
      </c>
      <c r="P35" s="106" t="str">
        <f ca="1">IFERROR(IF(Rate=FALSE,IF(ISERROR(K35),NA(),FV($L$4,K35,,-FP)),PMT((1+M35)/(1+$L$4)-1,IF(ann_paid=TRUE,$L$3-K35,$L$3+1-K35),-(R34),,Payment)),"")</f>
        <v/>
      </c>
      <c r="Q35" s="106" t="str">
        <f t="shared" ca="1" si="2"/>
        <v/>
      </c>
      <c r="R35" s="106" t="str">
        <f t="shared" ca="1" si="3"/>
        <v/>
      </c>
      <c r="S35" s="106">
        <f ca="1">IFERROR(IF(ISERROR(K35),NA(),SUM($N$7:N35)),"")</f>
        <v>1121.5593767146088</v>
      </c>
      <c r="T35" s="96"/>
      <c r="U35" s="90">
        <v>29</v>
      </c>
      <c r="V35" s="90">
        <f t="shared" si="4"/>
        <v>68</v>
      </c>
      <c r="W35" s="90">
        <f t="shared" si="5"/>
        <v>42</v>
      </c>
      <c r="X35" s="90">
        <f t="shared" si="6"/>
        <v>54</v>
      </c>
      <c r="Y35" s="90">
        <f t="shared" si="7"/>
        <v>47</v>
      </c>
    </row>
    <row r="36" spans="11:25" x14ac:dyDescent="0.25">
      <c r="K36" s="90" t="str">
        <f>IFERROR(IF(ann_paid=TRUE,IF(K35&gt;=$L$3-1,NA(),K35+1),IF(K35&gt;=$L$3,NA(),K35+1)),"")</f>
        <v/>
      </c>
      <c r="L36" s="90">
        <f t="shared" si="0"/>
        <v>69</v>
      </c>
      <c r="M36" s="90">
        <f ca="1">IFERROR(IF(ISERROR(K36),NA(),(IF(PayFreq="Monthly",(IF(ISERROR(K36),NA(),IF(Rate=TRUE,AnnuityEstimator!$F$13+RAND()*(AnnuityEstimator!$F$14-AnnuityEstimator!$F$13),AnnuityEstimator!$F$17))/12),IF(PayFreq="Quarterly",(IF(ISERROR(K36),NA(),IF(Rate=TRUE,AnnuityEstimator!$F$13+RAND()*(AnnuityEstimator!$F$14-AnnuityEstimator!$F$13),AnnuityEstimator!$F$17))/4),IF(PayFreq="Semi-Annually",(IF(ISERROR(K36),NA(),IF(Rate=TRUE,AnnuityEstimator!$F$13+RAND()*(AnnuityEstimator!$F$14-AnnuityEstimator!$F$13),AnnuityEstimator!$F$17))/2),IF(PayFreq="Annually",(IF(ISERROR(K36),NA(),IF(Rate=TRUE,AnnuityEstimator!$F$13+RAND()*(AnnuityEstimator!$F$14-AnnuityEstimator!$F$13),AnnuityEstimator!$F$17))),AnnuityEstimator!$F$17)))))),"")</f>
        <v>4.4773598848055887E-2</v>
      </c>
      <c r="N36" s="106" t="str">
        <f ca="1">IFERROR(IF(ISERROR(K36),NA(),IF(ann_paid=TRUE,R35*M36,R35*M36)),"")</f>
        <v/>
      </c>
      <c r="O36" s="106" t="str">
        <f t="shared" ca="1" si="1"/>
        <v/>
      </c>
      <c r="P36" s="106" t="str">
        <f ca="1">IFERROR(IF(Rate=FALSE,IF(ISERROR(K36),NA(),FV($L$4,K36,,-FP)),PMT((1+M36)/(1+$L$4)-1,IF(ann_paid=TRUE,$L$3-K36,$L$3+1-K36),-(R35),,Payment)),"")</f>
        <v/>
      </c>
      <c r="Q36" s="106" t="str">
        <f t="shared" ca="1" si="2"/>
        <v/>
      </c>
      <c r="R36" s="106" t="str">
        <f t="shared" ca="1" si="3"/>
        <v/>
      </c>
      <c r="S36" s="106">
        <f ca="1">IFERROR(IF(ISERROR(K36),NA(),SUM($N$7:N36)),"")</f>
        <v>1121.5593767146088</v>
      </c>
      <c r="T36" s="96"/>
      <c r="U36" s="90">
        <v>30</v>
      </c>
      <c r="V36" s="90">
        <f t="shared" si="4"/>
        <v>69</v>
      </c>
      <c r="W36" s="90">
        <f t="shared" si="5"/>
        <v>42</v>
      </c>
      <c r="X36" s="90">
        <f t="shared" si="6"/>
        <v>54</v>
      </c>
      <c r="Y36" s="90">
        <f t="shared" si="7"/>
        <v>47</v>
      </c>
    </row>
    <row r="37" spans="11:25" x14ac:dyDescent="0.25">
      <c r="K37" s="90" t="str">
        <f>IFERROR(IF(ann_paid=TRUE,IF(K36&gt;=$L$3-1,NA(),K36+1),IF(K36&gt;=$L$3,NA(),K36+1)),"")</f>
        <v/>
      </c>
      <c r="L37" s="90">
        <f t="shared" si="0"/>
        <v>70</v>
      </c>
      <c r="M37" s="90">
        <f ca="1">IFERROR(IF(ISERROR(K37),NA(),(IF(PayFreq="Monthly",(IF(ISERROR(K37),NA(),IF(Rate=TRUE,AnnuityEstimator!$F$13+RAND()*(AnnuityEstimator!$F$14-AnnuityEstimator!$F$13),AnnuityEstimator!$F$17))/12),IF(PayFreq="Quarterly",(IF(ISERROR(K37),NA(),IF(Rate=TRUE,AnnuityEstimator!$F$13+RAND()*(AnnuityEstimator!$F$14-AnnuityEstimator!$F$13),AnnuityEstimator!$F$17))/4),IF(PayFreq="Semi-Annually",(IF(ISERROR(K37),NA(),IF(Rate=TRUE,AnnuityEstimator!$F$13+RAND()*(AnnuityEstimator!$F$14-AnnuityEstimator!$F$13),AnnuityEstimator!$F$17))/2),IF(PayFreq="Annually",(IF(ISERROR(K37),NA(),IF(Rate=TRUE,AnnuityEstimator!$F$13+RAND()*(AnnuityEstimator!$F$14-AnnuityEstimator!$F$13),AnnuityEstimator!$F$17))),AnnuityEstimator!$F$17)))))),"")</f>
        <v>3.4328502050513118E-2</v>
      </c>
      <c r="N37" s="106" t="str">
        <f ca="1">IFERROR(IF(ISERROR(K37),NA(),IF(ann_paid=TRUE,R36*M37,R36*M37)),"")</f>
        <v/>
      </c>
      <c r="O37" s="106" t="str">
        <f t="shared" ca="1" si="1"/>
        <v/>
      </c>
      <c r="P37" s="106" t="str">
        <f ca="1">IFERROR(IF(Rate=FALSE,IF(ISERROR(K37),NA(),FV($L$4,K37,,-FP)),PMT((1+M37)/(1+$L$4)-1,IF(ann_paid=TRUE,$L$3-K37,$L$3+1-K37),-(R36),,Payment)),"")</f>
        <v/>
      </c>
      <c r="Q37" s="106" t="str">
        <f t="shared" ca="1" si="2"/>
        <v/>
      </c>
      <c r="R37" s="106" t="str">
        <f t="shared" ca="1" si="3"/>
        <v/>
      </c>
      <c r="S37" s="106">
        <f ca="1">IFERROR(IF(ISERROR(K37),NA(),SUM($N$7:N37)),"")</f>
        <v>1121.5593767146088</v>
      </c>
      <c r="T37" s="96"/>
      <c r="U37" s="90">
        <v>31</v>
      </c>
      <c r="V37" s="90">
        <f t="shared" si="4"/>
        <v>70</v>
      </c>
      <c r="W37" s="90">
        <f t="shared" si="5"/>
        <v>42</v>
      </c>
      <c r="X37" s="90">
        <f t="shared" si="6"/>
        <v>55</v>
      </c>
      <c r="Y37" s="90">
        <f t="shared" si="7"/>
        <v>47</v>
      </c>
    </row>
    <row r="38" spans="11:25" x14ac:dyDescent="0.25">
      <c r="K38" s="90" t="str">
        <f>IFERROR(IF(ann_paid=TRUE,IF(K37&gt;=$L$3-1,NA(),K37+1),IF(K37&gt;=$L$3,NA(),K37+1)),"")</f>
        <v/>
      </c>
      <c r="L38" s="90">
        <f t="shared" si="0"/>
        <v>71</v>
      </c>
      <c r="M38" s="90">
        <f ca="1">IFERROR(IF(ISERROR(K38),NA(),(IF(PayFreq="Monthly",(IF(ISERROR(K38),NA(),IF(Rate=TRUE,AnnuityEstimator!$F$13+RAND()*(AnnuityEstimator!$F$14-AnnuityEstimator!$F$13),AnnuityEstimator!$F$17))/12),IF(PayFreq="Quarterly",(IF(ISERROR(K38),NA(),IF(Rate=TRUE,AnnuityEstimator!$F$13+RAND()*(AnnuityEstimator!$F$14-AnnuityEstimator!$F$13),AnnuityEstimator!$F$17))/4),IF(PayFreq="Semi-Annually",(IF(ISERROR(K38),NA(),IF(Rate=TRUE,AnnuityEstimator!$F$13+RAND()*(AnnuityEstimator!$F$14-AnnuityEstimator!$F$13),AnnuityEstimator!$F$17))/2),IF(PayFreq="Annually",(IF(ISERROR(K38),NA(),IF(Rate=TRUE,AnnuityEstimator!$F$13+RAND()*(AnnuityEstimator!$F$14-AnnuityEstimator!$F$13),AnnuityEstimator!$F$17))),AnnuityEstimator!$F$17)))))),"")</f>
        <v>6.5043170386268931E-2</v>
      </c>
      <c r="N38" s="106" t="str">
        <f ca="1">IFERROR(IF(ISERROR(K38),NA(),IF(ann_paid=TRUE,R37*M38,R37*M38)),"")</f>
        <v/>
      </c>
      <c r="O38" s="106" t="str">
        <f t="shared" ca="1" si="1"/>
        <v/>
      </c>
      <c r="P38" s="106" t="str">
        <f ca="1">IFERROR(IF(Rate=FALSE,IF(ISERROR(K38),NA(),FV($L$4,K38,,-FP)),PMT((1+M38)/(1+$L$4)-1,IF(ann_paid=TRUE,$L$3-K38,$L$3+1-K38),-(R37),,Payment)),"")</f>
        <v/>
      </c>
      <c r="Q38" s="106" t="str">
        <f t="shared" ca="1" si="2"/>
        <v/>
      </c>
      <c r="R38" s="106" t="str">
        <f t="shared" ca="1" si="3"/>
        <v/>
      </c>
      <c r="S38" s="106">
        <f ca="1">IFERROR(IF(ISERROR(K38),NA(),SUM($N$7:N38)),"")</f>
        <v>1121.5593767146088</v>
      </c>
      <c r="T38" s="96"/>
      <c r="U38" s="90">
        <v>32</v>
      </c>
      <c r="V38" s="90">
        <f t="shared" si="4"/>
        <v>71</v>
      </c>
      <c r="W38" s="90">
        <f t="shared" si="5"/>
        <v>42</v>
      </c>
      <c r="X38" s="90">
        <f t="shared" si="6"/>
        <v>55</v>
      </c>
      <c r="Y38" s="90">
        <f t="shared" si="7"/>
        <v>47</v>
      </c>
    </row>
    <row r="39" spans="11:25" x14ac:dyDescent="0.25">
      <c r="K39" s="90" t="str">
        <f>IFERROR(IF(ann_paid=TRUE,IF(K38&gt;=$L$3-1,NA(),K38+1),IF(K38&gt;=$L$3,NA(),K38+1)),"")</f>
        <v/>
      </c>
      <c r="L39" s="90">
        <f t="shared" si="0"/>
        <v>72</v>
      </c>
      <c r="M39" s="90">
        <f ca="1">IFERROR(IF(ISERROR(K39),NA(),(IF(PayFreq="Monthly",(IF(ISERROR(K39),NA(),IF(Rate=TRUE,AnnuityEstimator!$F$13+RAND()*(AnnuityEstimator!$F$14-AnnuityEstimator!$F$13),AnnuityEstimator!$F$17))/12),IF(PayFreq="Quarterly",(IF(ISERROR(K39),NA(),IF(Rate=TRUE,AnnuityEstimator!$F$13+RAND()*(AnnuityEstimator!$F$14-AnnuityEstimator!$F$13),AnnuityEstimator!$F$17))/4),IF(PayFreq="Semi-Annually",(IF(ISERROR(K39),NA(),IF(Rate=TRUE,AnnuityEstimator!$F$13+RAND()*(AnnuityEstimator!$F$14-AnnuityEstimator!$F$13),AnnuityEstimator!$F$17))/2),IF(PayFreq="Annually",(IF(ISERROR(K39),NA(),IF(Rate=TRUE,AnnuityEstimator!$F$13+RAND()*(AnnuityEstimator!$F$14-AnnuityEstimator!$F$13),AnnuityEstimator!$F$17))),AnnuityEstimator!$F$17)))))),"")</f>
        <v>3.2629769602535739E-2</v>
      </c>
      <c r="N39" s="106" t="str">
        <f ca="1">IFERROR(IF(ISERROR(K39),NA(),IF(ann_paid=TRUE,R38*M39,R38*M39)),"")</f>
        <v/>
      </c>
      <c r="O39" s="106" t="str">
        <f t="shared" ca="1" si="1"/>
        <v/>
      </c>
      <c r="P39" s="106" t="str">
        <f ca="1">IFERROR(IF(Rate=FALSE,IF(ISERROR(K39),NA(),FV($L$4,K39,,-FP)),PMT((1+M39)/(1+$L$4)-1,IF(ann_paid=TRUE,$L$3-K39,$L$3+1-K39),-(R38),,Payment)),"")</f>
        <v/>
      </c>
      <c r="Q39" s="106" t="str">
        <f t="shared" ca="1" si="2"/>
        <v/>
      </c>
      <c r="R39" s="106" t="str">
        <f t="shared" ca="1" si="3"/>
        <v/>
      </c>
      <c r="S39" s="106">
        <f ca="1">IFERROR(IF(ISERROR(K39),NA(),SUM($N$7:N39)),"")</f>
        <v>1121.5593767146088</v>
      </c>
      <c r="T39" s="96"/>
      <c r="U39" s="90">
        <v>33</v>
      </c>
      <c r="V39" s="90">
        <f t="shared" si="4"/>
        <v>72</v>
      </c>
      <c r="W39" s="90">
        <f t="shared" si="5"/>
        <v>42</v>
      </c>
      <c r="X39" s="90">
        <f t="shared" si="6"/>
        <v>56</v>
      </c>
      <c r="Y39" s="90">
        <f t="shared" si="7"/>
        <v>48</v>
      </c>
    </row>
    <row r="40" spans="11:25" x14ac:dyDescent="0.25">
      <c r="K40" s="90" t="str">
        <f>IFERROR(IF(ann_paid=TRUE,IF(K39&gt;=$L$3-1,NA(),K39+1),IF(K39&gt;=$L$3,NA(),K39+1)),"")</f>
        <v/>
      </c>
      <c r="L40" s="90">
        <f t="shared" si="0"/>
        <v>73</v>
      </c>
      <c r="M40" s="90">
        <f ca="1">IFERROR(IF(ISERROR(K40),NA(),(IF(PayFreq="Monthly",(IF(ISERROR(K40),NA(),IF(Rate=TRUE,AnnuityEstimator!$F$13+RAND()*(AnnuityEstimator!$F$14-AnnuityEstimator!$F$13),AnnuityEstimator!$F$17))/12),IF(PayFreq="Quarterly",(IF(ISERROR(K40),NA(),IF(Rate=TRUE,AnnuityEstimator!$F$13+RAND()*(AnnuityEstimator!$F$14-AnnuityEstimator!$F$13),AnnuityEstimator!$F$17))/4),IF(PayFreq="Semi-Annually",(IF(ISERROR(K40),NA(),IF(Rate=TRUE,AnnuityEstimator!$F$13+RAND()*(AnnuityEstimator!$F$14-AnnuityEstimator!$F$13),AnnuityEstimator!$F$17))/2),IF(PayFreq="Annually",(IF(ISERROR(K40),NA(),IF(Rate=TRUE,AnnuityEstimator!$F$13+RAND()*(AnnuityEstimator!$F$14-AnnuityEstimator!$F$13),AnnuityEstimator!$F$17))),AnnuityEstimator!$F$17)))))),"")</f>
        <v>5.2897943052796464E-2</v>
      </c>
      <c r="N40" s="106" t="str">
        <f ca="1">IFERROR(IF(ISERROR(K40),NA(),IF(ann_paid=TRUE,R39*M40,R39*M40)),"")</f>
        <v/>
      </c>
      <c r="O40" s="106" t="str">
        <f t="shared" ca="1" si="1"/>
        <v/>
      </c>
      <c r="P40" s="106" t="str">
        <f ca="1">IFERROR(IF(Rate=FALSE,IF(ISERROR(K40),NA(),FV($L$4,K40,,-FP)),PMT((1+M40)/(1+$L$4)-1,IF(ann_paid=TRUE,$L$3-K40,$L$3+1-K40),-(R39),,Payment)),"")</f>
        <v/>
      </c>
      <c r="Q40" s="106" t="str">
        <f t="shared" ca="1" si="2"/>
        <v/>
      </c>
      <c r="R40" s="106" t="str">
        <f t="shared" ca="1" si="3"/>
        <v/>
      </c>
      <c r="S40" s="106">
        <f ca="1">IFERROR(IF(ISERROR(K40),NA(),SUM($N$7:N40)),"")</f>
        <v>1121.5593767146088</v>
      </c>
      <c r="T40" s="96"/>
      <c r="U40" s="90">
        <v>34</v>
      </c>
      <c r="V40" s="90">
        <f t="shared" si="4"/>
        <v>73</v>
      </c>
      <c r="W40" s="90">
        <f t="shared" si="5"/>
        <v>42</v>
      </c>
      <c r="X40" s="90">
        <f t="shared" si="6"/>
        <v>56</v>
      </c>
      <c r="Y40" s="90">
        <f t="shared" si="7"/>
        <v>48</v>
      </c>
    </row>
    <row r="41" spans="11:25" x14ac:dyDescent="0.25">
      <c r="K41" s="90" t="str">
        <f>IFERROR(IF(ann_paid=TRUE,IF(K40&gt;=$L$3-1,NA(),K40+1),IF(K40&gt;=$L$3,NA(),K40+1)),"")</f>
        <v/>
      </c>
      <c r="L41" s="90">
        <f t="shared" si="0"/>
        <v>74</v>
      </c>
      <c r="M41" s="90">
        <f ca="1">IFERROR(IF(ISERROR(K41),NA(),(IF(PayFreq="Monthly",(IF(ISERROR(K41),NA(),IF(Rate=TRUE,AnnuityEstimator!$F$13+RAND()*(AnnuityEstimator!$F$14-AnnuityEstimator!$F$13),AnnuityEstimator!$F$17))/12),IF(PayFreq="Quarterly",(IF(ISERROR(K41),NA(),IF(Rate=TRUE,AnnuityEstimator!$F$13+RAND()*(AnnuityEstimator!$F$14-AnnuityEstimator!$F$13),AnnuityEstimator!$F$17))/4),IF(PayFreq="Semi-Annually",(IF(ISERROR(K41),NA(),IF(Rate=TRUE,AnnuityEstimator!$F$13+RAND()*(AnnuityEstimator!$F$14-AnnuityEstimator!$F$13),AnnuityEstimator!$F$17))/2),IF(PayFreq="Annually",(IF(ISERROR(K41),NA(),IF(Rate=TRUE,AnnuityEstimator!$F$13+RAND()*(AnnuityEstimator!$F$14-AnnuityEstimator!$F$13),AnnuityEstimator!$F$17))),AnnuityEstimator!$F$17)))))),"")</f>
        <v>5.6185068350630848E-2</v>
      </c>
      <c r="N41" s="106" t="str">
        <f ca="1">IFERROR(IF(ISERROR(K41),NA(),IF(ann_paid=TRUE,R40*M41,R40*M41)),"")</f>
        <v/>
      </c>
      <c r="O41" s="106" t="str">
        <f t="shared" ca="1" si="1"/>
        <v/>
      </c>
      <c r="P41" s="106" t="str">
        <f ca="1">IFERROR(IF(Rate=FALSE,IF(ISERROR(K41),NA(),FV($L$4,K41,,-FP)),PMT((1+M41)/(1+$L$4)-1,IF(ann_paid=TRUE,$L$3-K41,$L$3+1-K41),-(R40),,Payment)),"")</f>
        <v/>
      </c>
      <c r="Q41" s="106" t="str">
        <f t="shared" ca="1" si="2"/>
        <v/>
      </c>
      <c r="R41" s="106" t="str">
        <f t="shared" ca="1" si="3"/>
        <v/>
      </c>
      <c r="S41" s="106">
        <f ca="1">IFERROR(IF(ISERROR(K41),NA(),SUM($N$7:N41)),"")</f>
        <v>1121.5593767146088</v>
      </c>
      <c r="T41" s="96"/>
      <c r="U41" s="90">
        <v>35</v>
      </c>
      <c r="V41" s="90">
        <f t="shared" si="4"/>
        <v>74</v>
      </c>
      <c r="W41" s="90">
        <f t="shared" si="5"/>
        <v>42</v>
      </c>
      <c r="X41" s="90">
        <f t="shared" si="6"/>
        <v>57</v>
      </c>
      <c r="Y41" s="90">
        <f t="shared" si="7"/>
        <v>48</v>
      </c>
    </row>
    <row r="42" spans="11:25" x14ac:dyDescent="0.25">
      <c r="K42" s="90" t="str">
        <f>IFERROR(IF(ann_paid=TRUE,IF(K41&gt;=$L$3-1,NA(),K41+1),IF(K41&gt;=$L$3,NA(),K41+1)),"")</f>
        <v/>
      </c>
      <c r="L42" s="90">
        <f t="shared" si="0"/>
        <v>75</v>
      </c>
      <c r="M42" s="90">
        <f ca="1">IFERROR(IF(ISERROR(K42),NA(),(IF(PayFreq="Monthly",(IF(ISERROR(K42),NA(),IF(Rate=TRUE,AnnuityEstimator!$F$13+RAND()*(AnnuityEstimator!$F$14-AnnuityEstimator!$F$13),AnnuityEstimator!$F$17))/12),IF(PayFreq="Quarterly",(IF(ISERROR(K42),NA(),IF(Rate=TRUE,AnnuityEstimator!$F$13+RAND()*(AnnuityEstimator!$F$14-AnnuityEstimator!$F$13),AnnuityEstimator!$F$17))/4),IF(PayFreq="Semi-Annually",(IF(ISERROR(K42),NA(),IF(Rate=TRUE,AnnuityEstimator!$F$13+RAND()*(AnnuityEstimator!$F$14-AnnuityEstimator!$F$13),AnnuityEstimator!$F$17))/2),IF(PayFreq="Annually",(IF(ISERROR(K42),NA(),IF(Rate=TRUE,AnnuityEstimator!$F$13+RAND()*(AnnuityEstimator!$F$14-AnnuityEstimator!$F$13),AnnuityEstimator!$F$17))),AnnuityEstimator!$F$17)))))),"")</f>
        <v>6.2314970324386994E-2</v>
      </c>
      <c r="N42" s="106" t="str">
        <f ca="1">IFERROR(IF(ISERROR(K42),NA(),IF(ann_paid=TRUE,R41*M42,R41*M42)),"")</f>
        <v/>
      </c>
      <c r="O42" s="106" t="str">
        <f t="shared" ca="1" si="1"/>
        <v/>
      </c>
      <c r="P42" s="106" t="str">
        <f ca="1">IFERROR(IF(Rate=FALSE,IF(ISERROR(K42),NA(),FV($L$4,K42,,-FP)),PMT((1+M42)/(1+$L$4)-1,IF(ann_paid=TRUE,$L$3-K42,$L$3+1-K42),-(R41),,Payment)),"")</f>
        <v/>
      </c>
      <c r="Q42" s="106" t="str">
        <f t="shared" ca="1" si="2"/>
        <v/>
      </c>
      <c r="R42" s="106" t="str">
        <f t="shared" ca="1" si="3"/>
        <v/>
      </c>
      <c r="S42" s="106">
        <f ca="1">IFERROR(IF(ISERROR(K42),NA(),SUM($N$7:N42)),"")</f>
        <v>1121.5593767146088</v>
      </c>
      <c r="T42" s="96"/>
      <c r="U42" s="90">
        <v>36</v>
      </c>
      <c r="V42" s="90">
        <f t="shared" si="4"/>
        <v>75</v>
      </c>
      <c r="W42" s="90">
        <f t="shared" si="5"/>
        <v>42</v>
      </c>
      <c r="X42" s="90">
        <f t="shared" si="6"/>
        <v>57</v>
      </c>
      <c r="Y42" s="90">
        <f t="shared" si="7"/>
        <v>48</v>
      </c>
    </row>
    <row r="43" spans="11:25" x14ac:dyDescent="0.25">
      <c r="K43" s="90" t="str">
        <f>IFERROR(IF(ann_paid=TRUE,IF(K42&gt;=$L$3-1,NA(),K42+1),IF(K42&gt;=$L$3,NA(),K42+1)),"")</f>
        <v/>
      </c>
      <c r="L43" s="90">
        <f t="shared" si="0"/>
        <v>76</v>
      </c>
      <c r="M43" s="90">
        <f ca="1">IFERROR(IF(ISERROR(K43),NA(),(IF(PayFreq="Monthly",(IF(ISERROR(K43),NA(),IF(Rate=TRUE,AnnuityEstimator!$F$13+RAND()*(AnnuityEstimator!$F$14-AnnuityEstimator!$F$13),AnnuityEstimator!$F$17))/12),IF(PayFreq="Quarterly",(IF(ISERROR(K43),NA(),IF(Rate=TRUE,AnnuityEstimator!$F$13+RAND()*(AnnuityEstimator!$F$14-AnnuityEstimator!$F$13),AnnuityEstimator!$F$17))/4),IF(PayFreq="Semi-Annually",(IF(ISERROR(K43),NA(),IF(Rate=TRUE,AnnuityEstimator!$F$13+RAND()*(AnnuityEstimator!$F$14-AnnuityEstimator!$F$13),AnnuityEstimator!$F$17))/2),IF(PayFreq="Annually",(IF(ISERROR(K43),NA(),IF(Rate=TRUE,AnnuityEstimator!$F$13+RAND()*(AnnuityEstimator!$F$14-AnnuityEstimator!$F$13),AnnuityEstimator!$F$17))),AnnuityEstimator!$F$17)))))),"")</f>
        <v>6.48837207703781E-2</v>
      </c>
      <c r="N43" s="106" t="str">
        <f ca="1">IFERROR(IF(ISERROR(K43),NA(),IF(ann_paid=TRUE,R42*M43,R42*M43)),"")</f>
        <v/>
      </c>
      <c r="O43" s="106" t="str">
        <f t="shared" ca="1" si="1"/>
        <v/>
      </c>
      <c r="P43" s="106" t="str">
        <f ca="1">IFERROR(IF(Rate=FALSE,IF(ISERROR(K43),NA(),FV($L$4,K43,,-FP)),PMT((1+M43)/(1+$L$4)-1,IF(ann_paid=TRUE,$L$3-K43,$L$3+1-K43),-(R42),,Payment)),"")</f>
        <v/>
      </c>
      <c r="Q43" s="106" t="str">
        <f t="shared" ca="1" si="2"/>
        <v/>
      </c>
      <c r="R43" s="106" t="str">
        <f t="shared" ca="1" si="3"/>
        <v/>
      </c>
      <c r="S43" s="106">
        <f ca="1">IFERROR(IF(ISERROR(K43),NA(),SUM($N$7:N43)),"")</f>
        <v>1121.5593767146088</v>
      </c>
      <c r="T43" s="96"/>
      <c r="U43" s="90">
        <v>37</v>
      </c>
      <c r="V43" s="90">
        <f t="shared" si="4"/>
        <v>76</v>
      </c>
      <c r="W43" s="90">
        <f t="shared" si="5"/>
        <v>43</v>
      </c>
      <c r="X43" s="90">
        <f t="shared" si="6"/>
        <v>58</v>
      </c>
      <c r="Y43" s="90">
        <f t="shared" si="7"/>
        <v>49</v>
      </c>
    </row>
    <row r="44" spans="11:25" x14ac:dyDescent="0.25">
      <c r="K44" s="90" t="str">
        <f>IFERROR(IF(ann_paid=TRUE,IF(K43&gt;=$L$3-1,NA(),K43+1),IF(K43&gt;=$L$3,NA(),K43+1)),"")</f>
        <v/>
      </c>
      <c r="L44" s="90">
        <f t="shared" si="0"/>
        <v>77</v>
      </c>
      <c r="M44" s="90">
        <f ca="1">IFERROR(IF(ISERROR(K44),NA(),(IF(PayFreq="Monthly",(IF(ISERROR(K44),NA(),IF(Rate=TRUE,AnnuityEstimator!$F$13+RAND()*(AnnuityEstimator!$F$14-AnnuityEstimator!$F$13),AnnuityEstimator!$F$17))/12),IF(PayFreq="Quarterly",(IF(ISERROR(K44),NA(),IF(Rate=TRUE,AnnuityEstimator!$F$13+RAND()*(AnnuityEstimator!$F$14-AnnuityEstimator!$F$13),AnnuityEstimator!$F$17))/4),IF(PayFreq="Semi-Annually",(IF(ISERROR(K44),NA(),IF(Rate=TRUE,AnnuityEstimator!$F$13+RAND()*(AnnuityEstimator!$F$14-AnnuityEstimator!$F$13),AnnuityEstimator!$F$17))/2),IF(PayFreq="Annually",(IF(ISERROR(K44),NA(),IF(Rate=TRUE,AnnuityEstimator!$F$13+RAND()*(AnnuityEstimator!$F$14-AnnuityEstimator!$F$13),AnnuityEstimator!$F$17))),AnnuityEstimator!$F$17)))))),"")</f>
        <v>6.6050184137271498E-2</v>
      </c>
      <c r="N44" s="106" t="str">
        <f ca="1">IFERROR(IF(ISERROR(K44),NA(),IF(ann_paid=TRUE,R43*M44,R43*M44)),"")</f>
        <v/>
      </c>
      <c r="O44" s="106" t="str">
        <f t="shared" ca="1" si="1"/>
        <v/>
      </c>
      <c r="P44" s="106" t="str">
        <f ca="1">IFERROR(IF(Rate=FALSE,IF(ISERROR(K44),NA(),FV($L$4,K44,,-FP)),PMT((1+M44)/(1+$L$4)-1,IF(ann_paid=TRUE,$L$3-K44,$L$3+1-K44),-(R43),,Payment)),"")</f>
        <v/>
      </c>
      <c r="Q44" s="106" t="str">
        <f t="shared" ca="1" si="2"/>
        <v/>
      </c>
      <c r="R44" s="106" t="str">
        <f t="shared" ca="1" si="3"/>
        <v/>
      </c>
      <c r="S44" s="106">
        <f ca="1">IFERROR(IF(ISERROR(K44),NA(),SUM($N$7:N44)),"")</f>
        <v>1121.5593767146088</v>
      </c>
      <c r="T44" s="96"/>
      <c r="U44" s="90">
        <v>38</v>
      </c>
      <c r="V44" s="90">
        <f t="shared" si="4"/>
        <v>77</v>
      </c>
      <c r="W44" s="90">
        <f t="shared" si="5"/>
        <v>43</v>
      </c>
      <c r="X44" s="90">
        <f t="shared" si="6"/>
        <v>58</v>
      </c>
      <c r="Y44" s="90">
        <f t="shared" si="7"/>
        <v>49</v>
      </c>
    </row>
    <row r="45" spans="11:25" x14ac:dyDescent="0.25">
      <c r="K45" s="90" t="str">
        <f>IFERROR(IF(ann_paid=TRUE,IF(K44&gt;=$L$3-1,NA(),K44+1),IF(K44&gt;=$L$3,NA(),K44+1)),"")</f>
        <v/>
      </c>
      <c r="L45" s="90">
        <f t="shared" si="0"/>
        <v>78</v>
      </c>
      <c r="M45" s="90">
        <f ca="1">IFERROR(IF(ISERROR(K45),NA(),(IF(PayFreq="Monthly",(IF(ISERROR(K45),NA(),IF(Rate=TRUE,AnnuityEstimator!$F$13+RAND()*(AnnuityEstimator!$F$14-AnnuityEstimator!$F$13),AnnuityEstimator!$F$17))/12),IF(PayFreq="Quarterly",(IF(ISERROR(K45),NA(),IF(Rate=TRUE,AnnuityEstimator!$F$13+RAND()*(AnnuityEstimator!$F$14-AnnuityEstimator!$F$13),AnnuityEstimator!$F$17))/4),IF(PayFreq="Semi-Annually",(IF(ISERROR(K45),NA(),IF(Rate=TRUE,AnnuityEstimator!$F$13+RAND()*(AnnuityEstimator!$F$14-AnnuityEstimator!$F$13),AnnuityEstimator!$F$17))/2),IF(PayFreq="Annually",(IF(ISERROR(K45),NA(),IF(Rate=TRUE,AnnuityEstimator!$F$13+RAND()*(AnnuityEstimator!$F$14-AnnuityEstimator!$F$13),AnnuityEstimator!$F$17))),AnnuityEstimator!$F$17)))))),"")</f>
        <v>6.730683196304664E-2</v>
      </c>
      <c r="N45" s="106" t="str">
        <f ca="1">IFERROR(IF(ISERROR(K45),NA(),IF(ann_paid=TRUE,R44*M45,R44*M45)),"")</f>
        <v/>
      </c>
      <c r="O45" s="106" t="str">
        <f t="shared" ca="1" si="1"/>
        <v/>
      </c>
      <c r="P45" s="106" t="str">
        <f ca="1">IFERROR(IF(Rate=FALSE,IF(ISERROR(K45),NA(),FV($L$4,K45,,-FP)),PMT((1+M45)/(1+$L$4)-1,IF(ann_paid=TRUE,$L$3-K45,$L$3+1-K45),-(R44),,Payment)),"")</f>
        <v/>
      </c>
      <c r="Q45" s="106" t="str">
        <f t="shared" ca="1" si="2"/>
        <v/>
      </c>
      <c r="R45" s="106" t="str">
        <f t="shared" ca="1" si="3"/>
        <v/>
      </c>
      <c r="S45" s="106">
        <f ca="1">IFERROR(IF(ISERROR(K45),NA(),SUM($N$7:N45)),"")</f>
        <v>1121.5593767146088</v>
      </c>
      <c r="T45" s="96"/>
      <c r="U45" s="90">
        <v>39</v>
      </c>
      <c r="V45" s="90">
        <f t="shared" si="4"/>
        <v>78</v>
      </c>
      <c r="W45" s="90">
        <f t="shared" si="5"/>
        <v>43</v>
      </c>
      <c r="X45" s="90">
        <f t="shared" si="6"/>
        <v>59</v>
      </c>
      <c r="Y45" s="90">
        <f t="shared" si="7"/>
        <v>49</v>
      </c>
    </row>
    <row r="46" spans="11:25" x14ac:dyDescent="0.25">
      <c r="K46" s="90" t="str">
        <f>IFERROR(IF(ann_paid=TRUE,IF(K45&gt;=$L$3-1,NA(),K45+1),IF(K45&gt;=$L$3,NA(),K45+1)),"")</f>
        <v/>
      </c>
      <c r="L46" s="90">
        <f t="shared" si="0"/>
        <v>79</v>
      </c>
      <c r="M46" s="90">
        <f ca="1">IFERROR(IF(ISERROR(K46),NA(),(IF(PayFreq="Monthly",(IF(ISERROR(K46),NA(),IF(Rate=TRUE,AnnuityEstimator!$F$13+RAND()*(AnnuityEstimator!$F$14-AnnuityEstimator!$F$13),AnnuityEstimator!$F$17))/12),IF(PayFreq="Quarterly",(IF(ISERROR(K46),NA(),IF(Rate=TRUE,AnnuityEstimator!$F$13+RAND()*(AnnuityEstimator!$F$14-AnnuityEstimator!$F$13),AnnuityEstimator!$F$17))/4),IF(PayFreq="Semi-Annually",(IF(ISERROR(K46),NA(),IF(Rate=TRUE,AnnuityEstimator!$F$13+RAND()*(AnnuityEstimator!$F$14-AnnuityEstimator!$F$13),AnnuityEstimator!$F$17))/2),IF(PayFreq="Annually",(IF(ISERROR(K46),NA(),IF(Rate=TRUE,AnnuityEstimator!$F$13+RAND()*(AnnuityEstimator!$F$14-AnnuityEstimator!$F$13),AnnuityEstimator!$F$17))),AnnuityEstimator!$F$17)))))),"")</f>
        <v>5.1017668981946207E-2</v>
      </c>
      <c r="N46" s="106" t="str">
        <f ca="1">IFERROR(IF(ISERROR(K46),NA(),IF(ann_paid=TRUE,R45*M46,R45*M46)),"")</f>
        <v/>
      </c>
      <c r="O46" s="106" t="str">
        <f t="shared" ca="1" si="1"/>
        <v/>
      </c>
      <c r="P46" s="106" t="str">
        <f ca="1">IFERROR(IF(Rate=FALSE,IF(ISERROR(K46),NA(),FV($L$4,K46,,-FP)),PMT((1+M46)/(1+$L$4)-1,IF(ann_paid=TRUE,$L$3-K46,$L$3+1-K46),-(R45),,Payment)),"")</f>
        <v/>
      </c>
      <c r="Q46" s="106" t="str">
        <f t="shared" ca="1" si="2"/>
        <v/>
      </c>
      <c r="R46" s="106" t="str">
        <f t="shared" ca="1" si="3"/>
        <v/>
      </c>
      <c r="S46" s="106">
        <f ca="1">IFERROR(IF(ISERROR(K46),NA(),SUM($N$7:N46)),"")</f>
        <v>1121.5593767146088</v>
      </c>
      <c r="T46" s="96"/>
      <c r="U46" s="90">
        <v>40</v>
      </c>
      <c r="V46" s="90">
        <f t="shared" si="4"/>
        <v>79</v>
      </c>
      <c r="W46" s="90">
        <f t="shared" si="5"/>
        <v>43</v>
      </c>
      <c r="X46" s="90">
        <f t="shared" si="6"/>
        <v>59</v>
      </c>
      <c r="Y46" s="90">
        <f t="shared" si="7"/>
        <v>49</v>
      </c>
    </row>
    <row r="47" spans="11:25" x14ac:dyDescent="0.25">
      <c r="K47" s="90" t="str">
        <f>IFERROR(IF(ann_paid=TRUE,IF(K46&gt;=$L$3-1,NA(),K46+1),IF(K46&gt;=$L$3,NA(),K46+1)),"")</f>
        <v/>
      </c>
      <c r="L47" s="90">
        <f t="shared" si="0"/>
        <v>80</v>
      </c>
      <c r="M47" s="90">
        <f ca="1">IFERROR(IF(ISERROR(K47),NA(),(IF(PayFreq="Monthly",(IF(ISERROR(K47),NA(),IF(Rate=TRUE,AnnuityEstimator!$F$13+RAND()*(AnnuityEstimator!$F$14-AnnuityEstimator!$F$13),AnnuityEstimator!$F$17))/12),IF(PayFreq="Quarterly",(IF(ISERROR(K47),NA(),IF(Rate=TRUE,AnnuityEstimator!$F$13+RAND()*(AnnuityEstimator!$F$14-AnnuityEstimator!$F$13),AnnuityEstimator!$F$17))/4),IF(PayFreq="Semi-Annually",(IF(ISERROR(K47),NA(),IF(Rate=TRUE,AnnuityEstimator!$F$13+RAND()*(AnnuityEstimator!$F$14-AnnuityEstimator!$F$13),AnnuityEstimator!$F$17))/2),IF(PayFreq="Annually",(IF(ISERROR(K47),NA(),IF(Rate=TRUE,AnnuityEstimator!$F$13+RAND()*(AnnuityEstimator!$F$14-AnnuityEstimator!$F$13),AnnuityEstimator!$F$17))),AnnuityEstimator!$F$17)))))),"")</f>
        <v>6.9551852652904325E-2</v>
      </c>
      <c r="N47" s="106" t="str">
        <f ca="1">IFERROR(IF(ISERROR(K47),NA(),IF(ann_paid=TRUE,R46*M47,R46*M47)),"")</f>
        <v/>
      </c>
      <c r="O47" s="106" t="str">
        <f t="shared" ca="1" si="1"/>
        <v/>
      </c>
      <c r="P47" s="106" t="str">
        <f ca="1">IFERROR(IF(Rate=FALSE,IF(ISERROR(K47),NA(),FV($L$4,K47,,-FP)),PMT((1+M47)/(1+$L$4)-1,IF(ann_paid=TRUE,$L$3-K47,$L$3+1-K47),-(R46),,Payment)),"")</f>
        <v/>
      </c>
      <c r="Q47" s="106" t="str">
        <f t="shared" ca="1" si="2"/>
        <v/>
      </c>
      <c r="R47" s="106" t="str">
        <f ca="1">IFERROR(IF(ISERROR(K47),NA(),IF((R46+N47-P47)&lt;0,-(R46+N47-P47),(R46+N47-P47))),"")</f>
        <v/>
      </c>
      <c r="S47" s="106">
        <f ca="1">IFERROR(IF(ISERROR(K47),NA(),SUM($N$7:N47)),"")</f>
        <v>1121.5593767146088</v>
      </c>
      <c r="T47" s="96"/>
      <c r="U47" s="90">
        <v>41</v>
      </c>
      <c r="V47" s="90">
        <f t="shared" si="4"/>
        <v>80</v>
      </c>
      <c r="W47" s="90">
        <f t="shared" si="5"/>
        <v>43</v>
      </c>
      <c r="X47" s="90">
        <f t="shared" si="6"/>
        <v>60</v>
      </c>
      <c r="Y47" s="90">
        <f t="shared" si="7"/>
        <v>50</v>
      </c>
    </row>
    <row r="48" spans="11:25" x14ac:dyDescent="0.25">
      <c r="K48" s="90" t="str">
        <f>IFERROR(IF(ann_paid=TRUE,IF(K47&gt;=$L$3-1,NA(),K47+1),IF(K47&gt;=$L$3,NA(),K47+1)),"")</f>
        <v/>
      </c>
      <c r="L48" s="90">
        <f t="shared" si="0"/>
        <v>81</v>
      </c>
      <c r="M48" s="90">
        <f ca="1">IFERROR(IF(ISERROR(K48),NA(),(IF(PayFreq="Monthly",(IF(ISERROR(K48),NA(),IF(Rate=TRUE,AnnuityEstimator!$F$13+RAND()*(AnnuityEstimator!$F$14-AnnuityEstimator!$F$13),AnnuityEstimator!$F$17))/12),IF(PayFreq="Quarterly",(IF(ISERROR(K48),NA(),IF(Rate=TRUE,AnnuityEstimator!$F$13+RAND()*(AnnuityEstimator!$F$14-AnnuityEstimator!$F$13),AnnuityEstimator!$F$17))/4),IF(PayFreq="Semi-Annually",(IF(ISERROR(K48),NA(),IF(Rate=TRUE,AnnuityEstimator!$F$13+RAND()*(AnnuityEstimator!$F$14-AnnuityEstimator!$F$13),AnnuityEstimator!$F$17))/2),IF(PayFreq="Annually",(IF(ISERROR(K48),NA(),IF(Rate=TRUE,AnnuityEstimator!$F$13+RAND()*(AnnuityEstimator!$F$14-AnnuityEstimator!$F$13),AnnuityEstimator!$F$17))),AnnuityEstimator!$F$17)))))),"")</f>
        <v>6.9415107823727895E-2</v>
      </c>
      <c r="N48" s="106" t="str">
        <f ca="1">IFERROR(IF(ISERROR(K48),NA(),IF(ann_paid=TRUE,R47*M48,R47*M48)),"")</f>
        <v/>
      </c>
      <c r="O48" s="106" t="str">
        <f t="shared" ca="1" si="1"/>
        <v/>
      </c>
      <c r="P48" s="106" t="str">
        <f ca="1">IFERROR(IF(Rate=FALSE,IF(ISERROR(K48),NA(),FV($L$4,K48,,-FP)),PMT((1+M48)/(1+$L$4)-1,IF(ann_paid=TRUE,$L$3-K48,$L$3+1-K48),-(R47),,Payment)),"")</f>
        <v/>
      </c>
      <c r="Q48" s="106" t="str">
        <f t="shared" ca="1" si="2"/>
        <v/>
      </c>
      <c r="R48" s="106" t="str">
        <f t="shared" ca="1" si="3"/>
        <v/>
      </c>
      <c r="S48" s="106">
        <f ca="1">IFERROR(IF(ISERROR(K48),NA(),SUM($N$7:N48)),"")</f>
        <v>1121.5593767146088</v>
      </c>
      <c r="T48" s="96"/>
      <c r="U48" s="90">
        <v>42</v>
      </c>
      <c r="V48" s="90">
        <f t="shared" si="4"/>
        <v>81</v>
      </c>
      <c r="W48" s="90">
        <f t="shared" si="5"/>
        <v>43</v>
      </c>
      <c r="X48" s="90">
        <f t="shared" si="6"/>
        <v>60</v>
      </c>
      <c r="Y48" s="90">
        <f t="shared" si="7"/>
        <v>50</v>
      </c>
    </row>
    <row r="49" spans="11:25" x14ac:dyDescent="0.25">
      <c r="K49" s="90" t="str">
        <f>IFERROR(IF(ann_paid=TRUE,IF(K48&gt;=$L$3-1,NA(),K48+1),IF(K48&gt;=$L$3,NA(),K48+1)),"")</f>
        <v/>
      </c>
      <c r="L49" s="90">
        <f t="shared" si="0"/>
        <v>82</v>
      </c>
      <c r="M49" s="90">
        <f ca="1">IFERROR(IF(ISERROR(K49),NA(),(IF(PayFreq="Monthly",(IF(ISERROR(K49),NA(),IF(Rate=TRUE,AnnuityEstimator!$F$13+RAND()*(AnnuityEstimator!$F$14-AnnuityEstimator!$F$13),AnnuityEstimator!$F$17))/12),IF(PayFreq="Quarterly",(IF(ISERROR(K49),NA(),IF(Rate=TRUE,AnnuityEstimator!$F$13+RAND()*(AnnuityEstimator!$F$14-AnnuityEstimator!$F$13),AnnuityEstimator!$F$17))/4),IF(PayFreq="Semi-Annually",(IF(ISERROR(K49),NA(),IF(Rate=TRUE,AnnuityEstimator!$F$13+RAND()*(AnnuityEstimator!$F$14-AnnuityEstimator!$F$13),AnnuityEstimator!$F$17))/2),IF(PayFreq="Annually",(IF(ISERROR(K49),NA(),IF(Rate=TRUE,AnnuityEstimator!$F$13+RAND()*(AnnuityEstimator!$F$14-AnnuityEstimator!$F$13),AnnuityEstimator!$F$17))),AnnuityEstimator!$F$17)))))),"")</f>
        <v>5.0175900408214541E-2</v>
      </c>
      <c r="N49" s="106" t="str">
        <f ca="1">IFERROR(IF(ISERROR(K49),NA(),IF(ann_paid=TRUE,R48*M49,R48*M49)),"")</f>
        <v/>
      </c>
      <c r="O49" s="106" t="str">
        <f t="shared" ca="1" si="1"/>
        <v/>
      </c>
      <c r="P49" s="106" t="str">
        <f ca="1">IFERROR(IF(Rate=FALSE,IF(ISERROR(K49),NA(),FV($L$4,K49,,-FP)),PMT((1+M49)/(1+$L$4)-1,IF(ann_paid=TRUE,$L$3-K49,$L$3+1-K49),-(R48),,Payment)),"")</f>
        <v/>
      </c>
      <c r="Q49" s="106" t="str">
        <f t="shared" ca="1" si="2"/>
        <v/>
      </c>
      <c r="R49" s="106" t="str">
        <f t="shared" ca="1" si="3"/>
        <v/>
      </c>
      <c r="S49" s="106">
        <f ca="1">IFERROR(IF(ISERROR(K49),NA(),SUM($N$7:N49)),"")</f>
        <v>1121.5593767146088</v>
      </c>
      <c r="T49" s="96"/>
      <c r="U49" s="90">
        <v>43</v>
      </c>
      <c r="V49" s="90">
        <f t="shared" si="4"/>
        <v>82</v>
      </c>
      <c r="W49" s="90">
        <f t="shared" si="5"/>
        <v>43</v>
      </c>
      <c r="X49" s="90">
        <f t="shared" si="6"/>
        <v>61</v>
      </c>
      <c r="Y49" s="90">
        <f t="shared" si="7"/>
        <v>50</v>
      </c>
    </row>
    <row r="50" spans="11:25" x14ac:dyDescent="0.25">
      <c r="K50" s="90" t="str">
        <f>IFERROR(IF(ann_paid=TRUE,IF(K49&gt;=$L$3-1,NA(),K49+1),IF(K49&gt;=$L$3,NA(),K49+1)),"")</f>
        <v/>
      </c>
      <c r="L50" s="90">
        <f t="shared" si="0"/>
        <v>83</v>
      </c>
      <c r="M50" s="90">
        <f ca="1">IFERROR(IF(ISERROR(K50),NA(),(IF(PayFreq="Monthly",(IF(ISERROR(K50),NA(),IF(Rate=TRUE,AnnuityEstimator!$F$13+RAND()*(AnnuityEstimator!$F$14-AnnuityEstimator!$F$13),AnnuityEstimator!$F$17))/12),IF(PayFreq="Quarterly",(IF(ISERROR(K50),NA(),IF(Rate=TRUE,AnnuityEstimator!$F$13+RAND()*(AnnuityEstimator!$F$14-AnnuityEstimator!$F$13),AnnuityEstimator!$F$17))/4),IF(PayFreq="Semi-Annually",(IF(ISERROR(K50),NA(),IF(Rate=TRUE,AnnuityEstimator!$F$13+RAND()*(AnnuityEstimator!$F$14-AnnuityEstimator!$F$13),AnnuityEstimator!$F$17))/2),IF(PayFreq="Annually",(IF(ISERROR(K50),NA(),IF(Rate=TRUE,AnnuityEstimator!$F$13+RAND()*(AnnuityEstimator!$F$14-AnnuityEstimator!$F$13),AnnuityEstimator!$F$17))),AnnuityEstimator!$F$17)))))),"")</f>
        <v>4.0490532744119609E-2</v>
      </c>
      <c r="N50" s="106" t="str">
        <f ca="1">IFERROR(IF(ISERROR(K50),NA(),IF(ann_paid=TRUE,R49*M50,R49*M50)),"")</f>
        <v/>
      </c>
      <c r="O50" s="106" t="str">
        <f t="shared" ca="1" si="1"/>
        <v/>
      </c>
      <c r="P50" s="106" t="str">
        <f ca="1">IFERROR(IF(Rate=FALSE,IF(ISERROR(K50),NA(),FV($L$4,K50,,-FP)),PMT((1+M50)/(1+$L$4)-1,IF(ann_paid=TRUE,$L$3-K50,$L$3+1-K50),-(R49),,Payment)),"")</f>
        <v/>
      </c>
      <c r="Q50" s="106" t="str">
        <f t="shared" ca="1" si="2"/>
        <v/>
      </c>
      <c r="R50" s="106" t="str">
        <f t="shared" ca="1" si="3"/>
        <v/>
      </c>
      <c r="S50" s="106">
        <f ca="1">IFERROR(IF(ISERROR(K50),NA(),SUM($N$7:N50)),"")</f>
        <v>1121.5593767146088</v>
      </c>
      <c r="T50" s="96"/>
      <c r="U50" s="90">
        <v>44</v>
      </c>
      <c r="V50" s="90">
        <f t="shared" si="4"/>
        <v>83</v>
      </c>
      <c r="W50" s="90">
        <f t="shared" si="5"/>
        <v>43</v>
      </c>
      <c r="X50" s="90">
        <f t="shared" si="6"/>
        <v>61</v>
      </c>
      <c r="Y50" s="90">
        <f t="shared" si="7"/>
        <v>50</v>
      </c>
    </row>
    <row r="51" spans="11:25" x14ac:dyDescent="0.25">
      <c r="K51" s="90" t="str">
        <f>IFERROR(IF(ann_paid=TRUE,IF(K50&gt;=$L$3-1,NA(),K50+1),IF(K50&gt;=$L$3,NA(),K50+1)),"")</f>
        <v/>
      </c>
      <c r="L51" s="90">
        <f t="shared" si="0"/>
        <v>84</v>
      </c>
      <c r="M51" s="90">
        <f ca="1">IFERROR(IF(ISERROR(K51),NA(),(IF(PayFreq="Monthly",(IF(ISERROR(K51),NA(),IF(Rate=TRUE,AnnuityEstimator!$F$13+RAND()*(AnnuityEstimator!$F$14-AnnuityEstimator!$F$13),AnnuityEstimator!$F$17))/12),IF(PayFreq="Quarterly",(IF(ISERROR(K51),NA(),IF(Rate=TRUE,AnnuityEstimator!$F$13+RAND()*(AnnuityEstimator!$F$14-AnnuityEstimator!$F$13),AnnuityEstimator!$F$17))/4),IF(PayFreq="Semi-Annually",(IF(ISERROR(K51),NA(),IF(Rate=TRUE,AnnuityEstimator!$F$13+RAND()*(AnnuityEstimator!$F$14-AnnuityEstimator!$F$13),AnnuityEstimator!$F$17))/2),IF(PayFreq="Annually",(IF(ISERROR(K51),NA(),IF(Rate=TRUE,AnnuityEstimator!$F$13+RAND()*(AnnuityEstimator!$F$14-AnnuityEstimator!$F$13),AnnuityEstimator!$F$17))),AnnuityEstimator!$F$17)))))),"")</f>
        <v>4.6856832100927448E-2</v>
      </c>
      <c r="N51" s="106" t="str">
        <f ca="1">IFERROR(IF(ISERROR(K51),NA(),IF(ann_paid=TRUE,R50*M51,R50*M51)),"")</f>
        <v/>
      </c>
      <c r="O51" s="106" t="str">
        <f t="shared" ca="1" si="1"/>
        <v/>
      </c>
      <c r="P51" s="106" t="str">
        <f ca="1">IFERROR(IF(Rate=FALSE,IF(ISERROR(K51),NA(),FV($L$4,K51,,-FP)),PMT((1+M51)/(1+$L$4)-1,IF(ann_paid=TRUE,$L$3-K51,$L$3+1-K51),-(R50),,Payment)),"")</f>
        <v/>
      </c>
      <c r="Q51" s="106" t="str">
        <f t="shared" ca="1" si="2"/>
        <v/>
      </c>
      <c r="R51" s="106" t="str">
        <f t="shared" ca="1" si="3"/>
        <v/>
      </c>
      <c r="S51" s="106">
        <f ca="1">IFERROR(IF(ISERROR(K51),NA(),SUM($N$7:N51)),"")</f>
        <v>1121.5593767146088</v>
      </c>
      <c r="T51" s="96"/>
      <c r="U51" s="90">
        <v>45</v>
      </c>
      <c r="V51" s="90">
        <f t="shared" si="4"/>
        <v>84</v>
      </c>
      <c r="W51" s="90">
        <f t="shared" si="5"/>
        <v>43</v>
      </c>
      <c r="X51" s="90">
        <f t="shared" si="6"/>
        <v>62</v>
      </c>
      <c r="Y51" s="90">
        <f t="shared" si="7"/>
        <v>51</v>
      </c>
    </row>
    <row r="52" spans="11:25" x14ac:dyDescent="0.25">
      <c r="K52" s="90" t="str">
        <f>IFERROR(IF(ann_paid=TRUE,IF(K51&gt;=$L$3-1,NA(),K51+1),IF(K51&gt;=$L$3,NA(),K51+1)),"")</f>
        <v/>
      </c>
      <c r="L52" s="90">
        <f t="shared" si="0"/>
        <v>85</v>
      </c>
      <c r="M52" s="90">
        <f ca="1">IFERROR(IF(ISERROR(K52),NA(),(IF(PayFreq="Monthly",(IF(ISERROR(K52),NA(),IF(Rate=TRUE,AnnuityEstimator!$F$13+RAND()*(AnnuityEstimator!$F$14-AnnuityEstimator!$F$13),AnnuityEstimator!$F$17))/12),IF(PayFreq="Quarterly",(IF(ISERROR(K52),NA(),IF(Rate=TRUE,AnnuityEstimator!$F$13+RAND()*(AnnuityEstimator!$F$14-AnnuityEstimator!$F$13),AnnuityEstimator!$F$17))/4),IF(PayFreq="Semi-Annually",(IF(ISERROR(K52),NA(),IF(Rate=TRUE,AnnuityEstimator!$F$13+RAND()*(AnnuityEstimator!$F$14-AnnuityEstimator!$F$13),AnnuityEstimator!$F$17))/2),IF(PayFreq="Annually",(IF(ISERROR(K52),NA(),IF(Rate=TRUE,AnnuityEstimator!$F$13+RAND()*(AnnuityEstimator!$F$14-AnnuityEstimator!$F$13),AnnuityEstimator!$F$17))),AnnuityEstimator!$F$17)))))),"")</f>
        <v>4.6405030748344046E-2</v>
      </c>
      <c r="N52" s="106" t="str">
        <f ca="1">IFERROR(IF(ISERROR(K52),NA(),IF(ann_paid=TRUE,R51*M52,R51*M52)),"")</f>
        <v/>
      </c>
      <c r="O52" s="106" t="str">
        <f t="shared" ca="1" si="1"/>
        <v/>
      </c>
      <c r="P52" s="106" t="str">
        <f ca="1">IFERROR(IF(Rate=FALSE,IF(ISERROR(K52),NA(),FV($L$4,K52,,-FP)),PMT((1+M52)/(1+$L$4)-1,IF(ann_paid=TRUE,$L$3-K52,$L$3+1-K52),-(R51),,Payment)),"")</f>
        <v/>
      </c>
      <c r="Q52" s="106" t="str">
        <f t="shared" ca="1" si="2"/>
        <v/>
      </c>
      <c r="R52" s="106" t="str">
        <f t="shared" ca="1" si="3"/>
        <v/>
      </c>
      <c r="S52" s="106">
        <f ca="1">IFERROR(IF(ISERROR(K52),NA(),SUM($N$7:N52)),"")</f>
        <v>1121.5593767146088</v>
      </c>
      <c r="T52" s="96"/>
      <c r="U52" s="90">
        <v>46</v>
      </c>
      <c r="V52" s="90">
        <f t="shared" si="4"/>
        <v>85</v>
      </c>
      <c r="W52" s="90">
        <f t="shared" si="5"/>
        <v>43</v>
      </c>
      <c r="X52" s="90">
        <f t="shared" si="6"/>
        <v>62</v>
      </c>
      <c r="Y52" s="90">
        <f t="shared" si="7"/>
        <v>51</v>
      </c>
    </row>
    <row r="53" spans="11:25" x14ac:dyDescent="0.25">
      <c r="K53" s="90" t="str">
        <f>IFERROR(IF(ann_paid=TRUE,IF(K52&gt;=$L$3-1,NA(),K52+1),IF(K52&gt;=$L$3,NA(),K52+1)),"")</f>
        <v/>
      </c>
      <c r="L53" s="90">
        <f t="shared" si="0"/>
        <v>86</v>
      </c>
      <c r="M53" s="90">
        <f ca="1">IFERROR(IF(ISERROR(K53),NA(),(IF(PayFreq="Monthly",(IF(ISERROR(K53),NA(),IF(Rate=TRUE,AnnuityEstimator!$F$13+RAND()*(AnnuityEstimator!$F$14-AnnuityEstimator!$F$13),AnnuityEstimator!$F$17))/12),IF(PayFreq="Quarterly",(IF(ISERROR(K53),NA(),IF(Rate=TRUE,AnnuityEstimator!$F$13+RAND()*(AnnuityEstimator!$F$14-AnnuityEstimator!$F$13),AnnuityEstimator!$F$17))/4),IF(PayFreq="Semi-Annually",(IF(ISERROR(K53),NA(),IF(Rate=TRUE,AnnuityEstimator!$F$13+RAND()*(AnnuityEstimator!$F$14-AnnuityEstimator!$F$13),AnnuityEstimator!$F$17))/2),IF(PayFreq="Annually",(IF(ISERROR(K53),NA(),IF(Rate=TRUE,AnnuityEstimator!$F$13+RAND()*(AnnuityEstimator!$F$14-AnnuityEstimator!$F$13),AnnuityEstimator!$F$17))),AnnuityEstimator!$F$17)))))),"")</f>
        <v>4.0413698732876813E-2</v>
      </c>
      <c r="N53" s="106" t="str">
        <f ca="1">IFERROR(IF(ISERROR(K53),NA(),IF(ann_paid=TRUE,R52*M53,R52*M53)),"")</f>
        <v/>
      </c>
      <c r="O53" s="106" t="str">
        <f t="shared" ca="1" si="1"/>
        <v/>
      </c>
      <c r="P53" s="106" t="str">
        <f ca="1">IFERROR(IF(Rate=FALSE,IF(ISERROR(K53),NA(),FV($L$4,K53,,-FP)),PMT((1+M53)/(1+$L$4)-1,IF(ann_paid=TRUE,$L$3-K53,$L$3+1-K53),-(R52),,Payment)),"")</f>
        <v/>
      </c>
      <c r="Q53" s="106" t="str">
        <f t="shared" ca="1" si="2"/>
        <v/>
      </c>
      <c r="R53" s="106" t="str">
        <f t="shared" ca="1" si="3"/>
        <v/>
      </c>
      <c r="S53" s="106">
        <f ca="1">IFERROR(IF(ISERROR(K53),NA(),SUM($N$7:N53)),"")</f>
        <v>1121.5593767146088</v>
      </c>
      <c r="T53" s="96"/>
      <c r="U53" s="90">
        <v>47</v>
      </c>
      <c r="V53" s="90">
        <f t="shared" si="4"/>
        <v>86</v>
      </c>
      <c r="W53" s="90">
        <f t="shared" si="5"/>
        <v>43</v>
      </c>
      <c r="X53" s="90">
        <f t="shared" si="6"/>
        <v>63</v>
      </c>
      <c r="Y53" s="90">
        <f t="shared" si="7"/>
        <v>51</v>
      </c>
    </row>
    <row r="54" spans="11:25" x14ac:dyDescent="0.25">
      <c r="K54" s="90" t="str">
        <f>IFERROR(IF(ann_paid=TRUE,IF(K53&gt;=$L$3-1,NA(),K53+1),IF(K53&gt;=$L$3,NA(),K53+1)),"")</f>
        <v/>
      </c>
      <c r="L54" s="90">
        <f t="shared" si="0"/>
        <v>87</v>
      </c>
      <c r="M54" s="90">
        <f ca="1">IFERROR(IF(ISERROR(K54),NA(),(IF(PayFreq="Monthly",(IF(ISERROR(K54),NA(),IF(Rate=TRUE,AnnuityEstimator!$F$13+RAND()*(AnnuityEstimator!$F$14-AnnuityEstimator!$F$13),AnnuityEstimator!$F$17))/12),IF(PayFreq="Quarterly",(IF(ISERROR(K54),NA(),IF(Rate=TRUE,AnnuityEstimator!$F$13+RAND()*(AnnuityEstimator!$F$14-AnnuityEstimator!$F$13),AnnuityEstimator!$F$17))/4),IF(PayFreq="Semi-Annually",(IF(ISERROR(K54),NA(),IF(Rate=TRUE,AnnuityEstimator!$F$13+RAND()*(AnnuityEstimator!$F$14-AnnuityEstimator!$F$13),AnnuityEstimator!$F$17))/2),IF(PayFreq="Annually",(IF(ISERROR(K54),NA(),IF(Rate=TRUE,AnnuityEstimator!$F$13+RAND()*(AnnuityEstimator!$F$14-AnnuityEstimator!$F$13),AnnuityEstimator!$F$17))),AnnuityEstimator!$F$17)))))),"")</f>
        <v>4.9063623500621628E-2</v>
      </c>
      <c r="N54" s="106" t="str">
        <f ca="1">IFERROR(IF(ISERROR(K54),NA(),IF(ann_paid=TRUE,R53*M54,R53*M54)),"")</f>
        <v/>
      </c>
      <c r="O54" s="106" t="str">
        <f t="shared" ca="1" si="1"/>
        <v/>
      </c>
      <c r="P54" s="106" t="str">
        <f ca="1">IFERROR(IF(Rate=FALSE,IF(ISERROR(K54),NA(),FV($L$4,K54,,-FP)),PMT((1+M54)/(1+$L$4)-1,IF(ann_paid=TRUE,$L$3-K54,$L$3+1-K54),-(R53),,Payment)),"")</f>
        <v/>
      </c>
      <c r="Q54" s="106" t="str">
        <f t="shared" ca="1" si="2"/>
        <v/>
      </c>
      <c r="R54" s="106" t="str">
        <f t="shared" ca="1" si="3"/>
        <v/>
      </c>
      <c r="S54" s="106">
        <f ca="1">IFERROR(IF(ISERROR(K54),NA(),SUM($N$7:N54)),"")</f>
        <v>1121.5593767146088</v>
      </c>
      <c r="T54" s="96"/>
      <c r="U54" s="90">
        <v>48</v>
      </c>
      <c r="V54" s="90">
        <f t="shared" si="4"/>
        <v>87</v>
      </c>
      <c r="W54" s="90">
        <f t="shared" si="5"/>
        <v>43</v>
      </c>
      <c r="X54" s="90">
        <f t="shared" si="6"/>
        <v>63</v>
      </c>
      <c r="Y54" s="90">
        <f t="shared" si="7"/>
        <v>51</v>
      </c>
    </row>
    <row r="55" spans="11:25" x14ac:dyDescent="0.25">
      <c r="K55" s="90" t="str">
        <f>IFERROR(IF(ann_paid=TRUE,IF(K54&gt;=$L$3-1,NA(),K54+1),IF(K54&gt;=$L$3,NA(),K54+1)),"")</f>
        <v/>
      </c>
      <c r="L55" s="90">
        <f t="shared" si="0"/>
        <v>88</v>
      </c>
      <c r="M55" s="90">
        <f ca="1">IFERROR(IF(ISERROR(K55),NA(),(IF(PayFreq="Monthly",(IF(ISERROR(K55),NA(),IF(Rate=TRUE,AnnuityEstimator!$F$13+RAND()*(AnnuityEstimator!$F$14-AnnuityEstimator!$F$13),AnnuityEstimator!$F$17))/12),IF(PayFreq="Quarterly",(IF(ISERROR(K55),NA(),IF(Rate=TRUE,AnnuityEstimator!$F$13+RAND()*(AnnuityEstimator!$F$14-AnnuityEstimator!$F$13),AnnuityEstimator!$F$17))/4),IF(PayFreq="Semi-Annually",(IF(ISERROR(K55),NA(),IF(Rate=TRUE,AnnuityEstimator!$F$13+RAND()*(AnnuityEstimator!$F$14-AnnuityEstimator!$F$13),AnnuityEstimator!$F$17))/2),IF(PayFreq="Annually",(IF(ISERROR(K55),NA(),IF(Rate=TRUE,AnnuityEstimator!$F$13+RAND()*(AnnuityEstimator!$F$14-AnnuityEstimator!$F$13),AnnuityEstimator!$F$17))),AnnuityEstimator!$F$17)))))),"")</f>
        <v>6.9732840679994398E-2</v>
      </c>
      <c r="N55" s="106" t="str">
        <f ca="1">IFERROR(IF(ISERROR(K55),NA(),IF(ann_paid=TRUE,R54*M55,R54*M55)),"")</f>
        <v/>
      </c>
      <c r="O55" s="106" t="str">
        <f t="shared" ca="1" si="1"/>
        <v/>
      </c>
      <c r="P55" s="106" t="str">
        <f ca="1">IFERROR(IF(Rate=FALSE,IF(ISERROR(K55),NA(),FV($L$4,K55,,-FP)),PMT((1+M55)/(1+$L$4)-1,IF(ann_paid=TRUE,$L$3-K55,$L$3+1-K55),-(R54),,Payment)),"")</f>
        <v/>
      </c>
      <c r="Q55" s="106" t="str">
        <f t="shared" ca="1" si="2"/>
        <v/>
      </c>
      <c r="R55" s="106" t="str">
        <f t="shared" ca="1" si="3"/>
        <v/>
      </c>
      <c r="S55" s="106">
        <f ca="1">IFERROR(IF(ISERROR(K55),NA(),SUM($N$7:N55)),"")</f>
        <v>1121.5593767146088</v>
      </c>
      <c r="T55" s="96"/>
      <c r="U55" s="90">
        <v>49</v>
      </c>
      <c r="V55" s="90">
        <f t="shared" si="4"/>
        <v>88</v>
      </c>
      <c r="W55" s="90">
        <f t="shared" si="5"/>
        <v>44</v>
      </c>
      <c r="X55" s="90">
        <f t="shared" si="6"/>
        <v>64</v>
      </c>
      <c r="Y55" s="90">
        <f t="shared" si="7"/>
        <v>52</v>
      </c>
    </row>
    <row r="56" spans="11:25" x14ac:dyDescent="0.25">
      <c r="K56" s="90" t="str">
        <f>IFERROR(IF(ann_paid=TRUE,IF(K55&gt;=$L$3-1,NA(),K55+1),IF(K55&gt;=$L$3,NA(),K55+1)),"")</f>
        <v/>
      </c>
      <c r="L56" s="90">
        <f t="shared" si="0"/>
        <v>89</v>
      </c>
      <c r="M56" s="90">
        <f ca="1">IFERROR(IF(ISERROR(K56),NA(),(IF(PayFreq="Monthly",(IF(ISERROR(K56),NA(),IF(Rate=TRUE,AnnuityEstimator!$F$13+RAND()*(AnnuityEstimator!$F$14-AnnuityEstimator!$F$13),AnnuityEstimator!$F$17))/12),IF(PayFreq="Quarterly",(IF(ISERROR(K56),NA(),IF(Rate=TRUE,AnnuityEstimator!$F$13+RAND()*(AnnuityEstimator!$F$14-AnnuityEstimator!$F$13),AnnuityEstimator!$F$17))/4),IF(PayFreq="Semi-Annually",(IF(ISERROR(K56),NA(),IF(Rate=TRUE,AnnuityEstimator!$F$13+RAND()*(AnnuityEstimator!$F$14-AnnuityEstimator!$F$13),AnnuityEstimator!$F$17))/2),IF(PayFreq="Annually",(IF(ISERROR(K56),NA(),IF(Rate=TRUE,AnnuityEstimator!$F$13+RAND()*(AnnuityEstimator!$F$14-AnnuityEstimator!$F$13),AnnuityEstimator!$F$17))),AnnuityEstimator!$F$17)))))),"")</f>
        <v>5.8194488126144341E-2</v>
      </c>
      <c r="N56" s="106" t="str">
        <f ca="1">IFERROR(IF(ISERROR(K56),NA(),IF(ann_paid=TRUE,R55*M56,R55*M56)),"")</f>
        <v/>
      </c>
      <c r="O56" s="106" t="str">
        <f t="shared" ca="1" si="1"/>
        <v/>
      </c>
      <c r="P56" s="106" t="str">
        <f ca="1">IFERROR(IF(Rate=FALSE,IF(ISERROR(K56),NA(),FV($L$4,K56,,-FP)),PMT((1+M56)/(1+$L$4)-1,IF(ann_paid=TRUE,$L$3-K56,$L$3+1-K56),-(R55),,Payment)),"")</f>
        <v/>
      </c>
      <c r="Q56" s="106" t="str">
        <f t="shared" ca="1" si="2"/>
        <v/>
      </c>
      <c r="R56" s="106" t="str">
        <f t="shared" ca="1" si="3"/>
        <v/>
      </c>
      <c r="S56" s="106">
        <f ca="1">IFERROR(IF(ISERROR(K56),NA(),SUM($N$7:N56)),"")</f>
        <v>1121.5593767146088</v>
      </c>
      <c r="T56" s="96"/>
      <c r="U56" s="90">
        <v>50</v>
      </c>
      <c r="V56" s="90">
        <f t="shared" si="4"/>
        <v>89</v>
      </c>
      <c r="W56" s="90">
        <f t="shared" si="5"/>
        <v>44</v>
      </c>
      <c r="X56" s="90">
        <f t="shared" si="6"/>
        <v>64</v>
      </c>
      <c r="Y56" s="90">
        <f t="shared" si="7"/>
        <v>52</v>
      </c>
    </row>
    <row r="57" spans="11:25" x14ac:dyDescent="0.25">
      <c r="K57" s="90" t="str">
        <f>IFERROR(IF(ann_paid=TRUE,IF(K56&gt;=$L$3-1,NA(),K56+1),IF(K56&gt;=$L$3,NA(),K56+1)),"")</f>
        <v/>
      </c>
      <c r="L57" s="90">
        <f t="shared" si="0"/>
        <v>90</v>
      </c>
      <c r="M57" s="90">
        <f ca="1">IFERROR(IF(ISERROR(K57),NA(),(IF(PayFreq="Monthly",(IF(ISERROR(K57),NA(),IF(Rate=TRUE,AnnuityEstimator!$F$13+RAND()*(AnnuityEstimator!$F$14-AnnuityEstimator!$F$13),AnnuityEstimator!$F$17))/12),IF(PayFreq="Quarterly",(IF(ISERROR(K57),NA(),IF(Rate=TRUE,AnnuityEstimator!$F$13+RAND()*(AnnuityEstimator!$F$14-AnnuityEstimator!$F$13),AnnuityEstimator!$F$17))/4),IF(PayFreq="Semi-Annually",(IF(ISERROR(K57),NA(),IF(Rate=TRUE,AnnuityEstimator!$F$13+RAND()*(AnnuityEstimator!$F$14-AnnuityEstimator!$F$13),AnnuityEstimator!$F$17))/2),IF(PayFreq="Annually",(IF(ISERROR(K57),NA(),IF(Rate=TRUE,AnnuityEstimator!$F$13+RAND()*(AnnuityEstimator!$F$14-AnnuityEstimator!$F$13),AnnuityEstimator!$F$17))),AnnuityEstimator!$F$17)))))),"")</f>
        <v>4.8900374626726875E-2</v>
      </c>
      <c r="N57" s="106" t="str">
        <f ca="1">IFERROR(IF(ISERROR(K57),NA(),IF(ann_paid=TRUE,R56*M57,R56*M57)),"")</f>
        <v/>
      </c>
      <c r="O57" s="106" t="str">
        <f t="shared" ca="1" si="1"/>
        <v/>
      </c>
      <c r="P57" s="106" t="str">
        <f ca="1">IFERROR(IF(Rate=FALSE,IF(ISERROR(K57),NA(),FV($L$4,K57,,-FP)),PMT((1+M57)/(1+$L$4)-1,IF(ann_paid=TRUE,$L$3-K57,$L$3+1-K57),-(R56),,Payment)),"")</f>
        <v/>
      </c>
      <c r="Q57" s="106" t="str">
        <f t="shared" ca="1" si="2"/>
        <v/>
      </c>
      <c r="R57" s="106" t="str">
        <f t="shared" ca="1" si="3"/>
        <v/>
      </c>
      <c r="S57" s="106">
        <f ca="1">IFERROR(IF(ISERROR(K57),NA(),SUM($N$7:N57)),"")</f>
        <v>1121.5593767146088</v>
      </c>
      <c r="T57" s="96"/>
      <c r="U57" s="90">
        <v>51</v>
      </c>
      <c r="V57" s="90">
        <f t="shared" si="4"/>
        <v>90</v>
      </c>
      <c r="W57" s="90">
        <f t="shared" si="5"/>
        <v>44</v>
      </c>
      <c r="X57" s="90">
        <f t="shared" si="6"/>
        <v>65</v>
      </c>
      <c r="Y57" s="90">
        <f t="shared" si="7"/>
        <v>52</v>
      </c>
    </row>
    <row r="58" spans="11:25" x14ac:dyDescent="0.25">
      <c r="K58" s="90" t="str">
        <f>IFERROR(IF(ann_paid=TRUE,IF(K57&gt;=$L$3-1,NA(),K57+1),IF(K57&gt;=$L$3,NA(),K57+1)),"")</f>
        <v/>
      </c>
      <c r="L58" s="90">
        <f t="shared" si="0"/>
        <v>91</v>
      </c>
      <c r="M58" s="90">
        <f ca="1">IFERROR(IF(ISERROR(K58),NA(),(IF(PayFreq="Monthly",(IF(ISERROR(K58),NA(),IF(Rate=TRUE,AnnuityEstimator!$F$13+RAND()*(AnnuityEstimator!$F$14-AnnuityEstimator!$F$13),AnnuityEstimator!$F$17))/12),IF(PayFreq="Quarterly",(IF(ISERROR(K58),NA(),IF(Rate=TRUE,AnnuityEstimator!$F$13+RAND()*(AnnuityEstimator!$F$14-AnnuityEstimator!$F$13),AnnuityEstimator!$F$17))/4),IF(PayFreq="Semi-Annually",(IF(ISERROR(K58),NA(),IF(Rate=TRUE,AnnuityEstimator!$F$13+RAND()*(AnnuityEstimator!$F$14-AnnuityEstimator!$F$13),AnnuityEstimator!$F$17))/2),IF(PayFreq="Annually",(IF(ISERROR(K58),NA(),IF(Rate=TRUE,AnnuityEstimator!$F$13+RAND()*(AnnuityEstimator!$F$14-AnnuityEstimator!$F$13),AnnuityEstimator!$F$17))),AnnuityEstimator!$F$17)))))),"")</f>
        <v>4.6225526311044096E-2</v>
      </c>
      <c r="N58" s="106" t="str">
        <f ca="1">IFERROR(IF(ISERROR(K58),NA(),IF(ann_paid=TRUE,R57*M58,R57*M58)),"")</f>
        <v/>
      </c>
      <c r="O58" s="106" t="str">
        <f t="shared" ca="1" si="1"/>
        <v/>
      </c>
      <c r="P58" s="106" t="str">
        <f ca="1">IFERROR(IF(Rate=FALSE,IF(ISERROR(K58),NA(),FV($L$4,K58,,-FP)),PMT((1+M58)/(1+$L$4)-1,IF(ann_paid=TRUE,$L$3-K58,$L$3+1-K58),-(R57),,Payment)),"")</f>
        <v/>
      </c>
      <c r="Q58" s="106" t="str">
        <f t="shared" ca="1" si="2"/>
        <v/>
      </c>
      <c r="R58" s="106" t="str">
        <f t="shared" ca="1" si="3"/>
        <v/>
      </c>
      <c r="S58" s="106">
        <f ca="1">IFERROR(IF(ISERROR(K58),NA(),SUM($N$7:N58)),"")</f>
        <v>1121.5593767146088</v>
      </c>
      <c r="T58" s="96"/>
      <c r="U58" s="90">
        <v>52</v>
      </c>
      <c r="V58" s="90">
        <f t="shared" si="4"/>
        <v>91</v>
      </c>
      <c r="W58" s="90">
        <f t="shared" si="5"/>
        <v>44</v>
      </c>
      <c r="X58" s="90">
        <f t="shared" si="6"/>
        <v>65</v>
      </c>
      <c r="Y58" s="90">
        <f t="shared" si="7"/>
        <v>52</v>
      </c>
    </row>
    <row r="59" spans="11:25" x14ac:dyDescent="0.25">
      <c r="K59" s="90" t="str">
        <f>IFERROR(IF(ann_paid=TRUE,IF(K58&gt;=$L$3-1,NA(),K58+1),IF(K58&gt;=$L$3,NA(),K58+1)),"")</f>
        <v/>
      </c>
      <c r="L59" s="90">
        <f t="shared" si="0"/>
        <v>92</v>
      </c>
      <c r="M59" s="90">
        <f ca="1">IFERROR(IF(ISERROR(K59),NA(),(IF(PayFreq="Monthly",(IF(ISERROR(K59),NA(),IF(Rate=TRUE,AnnuityEstimator!$F$13+RAND()*(AnnuityEstimator!$F$14-AnnuityEstimator!$F$13),AnnuityEstimator!$F$17))/12),IF(PayFreq="Quarterly",(IF(ISERROR(K59),NA(),IF(Rate=TRUE,AnnuityEstimator!$F$13+RAND()*(AnnuityEstimator!$F$14-AnnuityEstimator!$F$13),AnnuityEstimator!$F$17))/4),IF(PayFreq="Semi-Annually",(IF(ISERROR(K59),NA(),IF(Rate=TRUE,AnnuityEstimator!$F$13+RAND()*(AnnuityEstimator!$F$14-AnnuityEstimator!$F$13),AnnuityEstimator!$F$17))/2),IF(PayFreq="Annually",(IF(ISERROR(K59),NA(),IF(Rate=TRUE,AnnuityEstimator!$F$13+RAND()*(AnnuityEstimator!$F$14-AnnuityEstimator!$F$13),AnnuityEstimator!$F$17))),AnnuityEstimator!$F$17)))))),"")</f>
        <v>4.2497601294278563E-2</v>
      </c>
      <c r="N59" s="106" t="str">
        <f ca="1">IFERROR(IF(ISERROR(K59),NA(),IF(ann_paid=TRUE,R58*M59,R58*M59)),"")</f>
        <v/>
      </c>
      <c r="O59" s="106" t="str">
        <f t="shared" ca="1" si="1"/>
        <v/>
      </c>
      <c r="P59" s="106" t="str">
        <f ca="1">IFERROR(IF(Rate=FALSE,IF(ISERROR(K59),NA(),FV($L$4,K59,,-FP)),PMT((1+M59)/(1+$L$4)-1,IF(ann_paid=TRUE,$L$3-K59,$L$3+1-K59),-(R58),,Payment)),"")</f>
        <v/>
      </c>
      <c r="Q59" s="106" t="str">
        <f t="shared" ca="1" si="2"/>
        <v/>
      </c>
      <c r="R59" s="106" t="str">
        <f t="shared" ca="1" si="3"/>
        <v/>
      </c>
      <c r="S59" s="106">
        <f ca="1">IFERROR(IF(ISERROR(K59),NA(),SUM($N$7:N59)),"")</f>
        <v>1121.5593767146088</v>
      </c>
      <c r="T59" s="96"/>
      <c r="U59" s="90">
        <v>53</v>
      </c>
      <c r="V59" s="90">
        <f t="shared" si="4"/>
        <v>92</v>
      </c>
      <c r="W59" s="90">
        <f t="shared" si="5"/>
        <v>44</v>
      </c>
      <c r="X59" s="90">
        <f t="shared" si="6"/>
        <v>66</v>
      </c>
      <c r="Y59" s="90">
        <f t="shared" si="7"/>
        <v>53</v>
      </c>
    </row>
    <row r="60" spans="11:25" x14ac:dyDescent="0.25">
      <c r="K60" s="90" t="str">
        <f>IFERROR(IF(ann_paid=TRUE,IF(K59&gt;=$L$3-1,NA(),K59+1),IF(K59&gt;=$L$3,NA(),K59+1)),"")</f>
        <v/>
      </c>
      <c r="L60" s="90">
        <f t="shared" si="0"/>
        <v>93</v>
      </c>
      <c r="M60" s="90">
        <f ca="1">IFERROR(IF(ISERROR(K60),NA(),(IF(PayFreq="Monthly",(IF(ISERROR(K60),NA(),IF(Rate=TRUE,AnnuityEstimator!$F$13+RAND()*(AnnuityEstimator!$F$14-AnnuityEstimator!$F$13),AnnuityEstimator!$F$17))/12),IF(PayFreq="Quarterly",(IF(ISERROR(K60),NA(),IF(Rate=TRUE,AnnuityEstimator!$F$13+RAND()*(AnnuityEstimator!$F$14-AnnuityEstimator!$F$13),AnnuityEstimator!$F$17))/4),IF(PayFreq="Semi-Annually",(IF(ISERROR(K60),NA(),IF(Rate=TRUE,AnnuityEstimator!$F$13+RAND()*(AnnuityEstimator!$F$14-AnnuityEstimator!$F$13),AnnuityEstimator!$F$17))/2),IF(PayFreq="Annually",(IF(ISERROR(K60),NA(),IF(Rate=TRUE,AnnuityEstimator!$F$13+RAND()*(AnnuityEstimator!$F$14-AnnuityEstimator!$F$13),AnnuityEstimator!$F$17))),AnnuityEstimator!$F$17)))))),"")</f>
        <v>3.6368950782543215E-2</v>
      </c>
      <c r="N60" s="106" t="str">
        <f ca="1">IFERROR(IF(ISERROR(K60),NA(),IF(ann_paid=TRUE,R59*M60,R59*M60)),"")</f>
        <v/>
      </c>
      <c r="O60" s="106" t="str">
        <f t="shared" ca="1" si="1"/>
        <v/>
      </c>
      <c r="P60" s="106" t="str">
        <f ca="1">IFERROR(IF(Rate=FALSE,IF(ISERROR(K60),NA(),FV($L$4,K60,,-FP)),PMT((1+M60)/(1+$L$4)-1,IF(ann_paid=TRUE,$L$3-K60,$L$3+1-K60),-(R59),,Payment)),"")</f>
        <v/>
      </c>
      <c r="Q60" s="106" t="str">
        <f t="shared" ca="1" si="2"/>
        <v/>
      </c>
      <c r="R60" s="106" t="str">
        <f t="shared" ca="1" si="3"/>
        <v/>
      </c>
      <c r="S60" s="106">
        <f ca="1">IFERROR(IF(ISERROR(K60),NA(),SUM($N$7:N60)),"")</f>
        <v>1121.5593767146088</v>
      </c>
      <c r="T60" s="96"/>
      <c r="U60" s="90">
        <v>54</v>
      </c>
      <c r="V60" s="90">
        <f t="shared" si="4"/>
        <v>93</v>
      </c>
      <c r="W60" s="90">
        <f t="shared" si="5"/>
        <v>44</v>
      </c>
      <c r="X60" s="90">
        <f t="shared" si="6"/>
        <v>66</v>
      </c>
      <c r="Y60" s="90">
        <f t="shared" si="7"/>
        <v>53</v>
      </c>
    </row>
    <row r="61" spans="11:25" x14ac:dyDescent="0.25">
      <c r="K61" s="90" t="str">
        <f>IFERROR(IF(ann_paid=TRUE,IF(K60&gt;=$L$3-1,NA(),K60+1),IF(K60&gt;=$L$3,NA(),K60+1)),"")</f>
        <v/>
      </c>
      <c r="L61" s="90">
        <f t="shared" si="0"/>
        <v>94</v>
      </c>
      <c r="M61" s="90">
        <f ca="1">IFERROR(IF(ISERROR(K61),NA(),(IF(PayFreq="Monthly",(IF(ISERROR(K61),NA(),IF(Rate=TRUE,AnnuityEstimator!$F$13+RAND()*(AnnuityEstimator!$F$14-AnnuityEstimator!$F$13),AnnuityEstimator!$F$17))/12),IF(PayFreq="Quarterly",(IF(ISERROR(K61),NA(),IF(Rate=TRUE,AnnuityEstimator!$F$13+RAND()*(AnnuityEstimator!$F$14-AnnuityEstimator!$F$13),AnnuityEstimator!$F$17))/4),IF(PayFreq="Semi-Annually",(IF(ISERROR(K61),NA(),IF(Rate=TRUE,AnnuityEstimator!$F$13+RAND()*(AnnuityEstimator!$F$14-AnnuityEstimator!$F$13),AnnuityEstimator!$F$17))/2),IF(PayFreq="Annually",(IF(ISERROR(K61),NA(),IF(Rate=TRUE,AnnuityEstimator!$F$13+RAND()*(AnnuityEstimator!$F$14-AnnuityEstimator!$F$13),AnnuityEstimator!$F$17))),AnnuityEstimator!$F$17)))))),"")</f>
        <v>6.6463656468284255E-2</v>
      </c>
      <c r="N61" s="106" t="str">
        <f ca="1">IFERROR(IF(ISERROR(K61),NA(),IF(ann_paid=TRUE,R60*M61,R60*M61)),"")</f>
        <v/>
      </c>
      <c r="O61" s="106" t="str">
        <f t="shared" ca="1" si="1"/>
        <v/>
      </c>
      <c r="P61" s="106" t="str">
        <f ca="1">IFERROR(IF(Rate=FALSE,IF(ISERROR(K61),NA(),FV($L$4,K61,,-FP)),PMT((1+M61)/(1+$L$4)-1,IF(ann_paid=TRUE,$L$3-K61,$L$3+1-K61),-(R60),,Payment)),"")</f>
        <v/>
      </c>
      <c r="Q61" s="106" t="str">
        <f t="shared" ca="1" si="2"/>
        <v/>
      </c>
      <c r="R61" s="106" t="str">
        <f t="shared" ca="1" si="3"/>
        <v/>
      </c>
      <c r="S61" s="106">
        <f ca="1">IFERROR(IF(ISERROR(K61),NA(),SUM($N$7:N61)),"")</f>
        <v>1121.5593767146088</v>
      </c>
      <c r="T61" s="96"/>
      <c r="U61" s="90">
        <v>55</v>
      </c>
      <c r="V61" s="90">
        <f t="shared" si="4"/>
        <v>94</v>
      </c>
      <c r="W61" s="90">
        <f t="shared" si="5"/>
        <v>44</v>
      </c>
      <c r="X61" s="90">
        <f t="shared" si="6"/>
        <v>67</v>
      </c>
      <c r="Y61" s="90">
        <f t="shared" si="7"/>
        <v>53</v>
      </c>
    </row>
    <row r="62" spans="11:25" x14ac:dyDescent="0.25">
      <c r="K62" s="90" t="str">
        <f>IFERROR(IF(ann_paid=TRUE,IF(K61&gt;=$L$3-1,NA(),K61+1),IF(K61&gt;=$L$3,NA(),K61+1)),"")</f>
        <v/>
      </c>
      <c r="L62" s="90">
        <f t="shared" si="0"/>
        <v>95</v>
      </c>
      <c r="M62" s="90">
        <f ca="1">IFERROR(IF(ISERROR(K62),NA(),(IF(PayFreq="Monthly",(IF(ISERROR(K62),NA(),IF(Rate=TRUE,AnnuityEstimator!$F$13+RAND()*(AnnuityEstimator!$F$14-AnnuityEstimator!$F$13),AnnuityEstimator!$F$17))/12),IF(PayFreq="Quarterly",(IF(ISERROR(K62),NA(),IF(Rate=TRUE,AnnuityEstimator!$F$13+RAND()*(AnnuityEstimator!$F$14-AnnuityEstimator!$F$13),AnnuityEstimator!$F$17))/4),IF(PayFreq="Semi-Annually",(IF(ISERROR(K62),NA(),IF(Rate=TRUE,AnnuityEstimator!$F$13+RAND()*(AnnuityEstimator!$F$14-AnnuityEstimator!$F$13),AnnuityEstimator!$F$17))/2),IF(PayFreq="Annually",(IF(ISERROR(K62),NA(),IF(Rate=TRUE,AnnuityEstimator!$F$13+RAND()*(AnnuityEstimator!$F$14-AnnuityEstimator!$F$13),AnnuityEstimator!$F$17))),AnnuityEstimator!$F$17)))))),"")</f>
        <v>6.9074413388741068E-2</v>
      </c>
      <c r="N62" s="106" t="str">
        <f ca="1">IFERROR(IF(ISERROR(K62),NA(),IF(ann_paid=TRUE,R61*M62,R61*M62)),"")</f>
        <v/>
      </c>
      <c r="O62" s="106" t="str">
        <f t="shared" ca="1" si="1"/>
        <v/>
      </c>
      <c r="P62" s="106" t="str">
        <f ca="1">IFERROR(IF(Rate=FALSE,IF(ISERROR(K62),NA(),FV($L$4,K62,,-FP)),PMT((1+M62)/(1+$L$4)-1,IF(ann_paid=TRUE,$L$3-K62,$L$3+1-K62),-(R61),,Payment)),"")</f>
        <v/>
      </c>
      <c r="Q62" s="106" t="str">
        <f t="shared" ca="1" si="2"/>
        <v/>
      </c>
      <c r="R62" s="106" t="str">
        <f t="shared" ca="1" si="3"/>
        <v/>
      </c>
      <c r="S62" s="106">
        <f ca="1">IFERROR(IF(ISERROR(K62),NA(),SUM($N$7:N62)),"")</f>
        <v>1121.5593767146088</v>
      </c>
      <c r="T62" s="96"/>
      <c r="U62" s="90">
        <v>56</v>
      </c>
      <c r="V62" s="90">
        <f t="shared" si="4"/>
        <v>95</v>
      </c>
      <c r="W62" s="90">
        <f t="shared" si="5"/>
        <v>44</v>
      </c>
      <c r="X62" s="90">
        <f t="shared" si="6"/>
        <v>67</v>
      </c>
      <c r="Y62" s="90">
        <f t="shared" si="7"/>
        <v>53</v>
      </c>
    </row>
    <row r="63" spans="11:25" x14ac:dyDescent="0.25">
      <c r="K63" s="90" t="str">
        <f>IFERROR(IF(ann_paid=TRUE,IF(K62&gt;=$L$3-1,NA(),K62+1),IF(K62&gt;=$L$3,NA(),K62+1)),"")</f>
        <v/>
      </c>
      <c r="L63" s="90">
        <f t="shared" si="0"/>
        <v>96</v>
      </c>
      <c r="M63" s="90">
        <f ca="1">IFERROR(IF(ISERROR(K63),NA(),(IF(PayFreq="Monthly",(IF(ISERROR(K63),NA(),IF(Rate=TRUE,AnnuityEstimator!$F$13+RAND()*(AnnuityEstimator!$F$14-AnnuityEstimator!$F$13),AnnuityEstimator!$F$17))/12),IF(PayFreq="Quarterly",(IF(ISERROR(K63),NA(),IF(Rate=TRUE,AnnuityEstimator!$F$13+RAND()*(AnnuityEstimator!$F$14-AnnuityEstimator!$F$13),AnnuityEstimator!$F$17))/4),IF(PayFreq="Semi-Annually",(IF(ISERROR(K63),NA(),IF(Rate=TRUE,AnnuityEstimator!$F$13+RAND()*(AnnuityEstimator!$F$14-AnnuityEstimator!$F$13),AnnuityEstimator!$F$17))/2),IF(PayFreq="Annually",(IF(ISERROR(K63),NA(),IF(Rate=TRUE,AnnuityEstimator!$F$13+RAND()*(AnnuityEstimator!$F$14-AnnuityEstimator!$F$13),AnnuityEstimator!$F$17))),AnnuityEstimator!$F$17)))))),"")</f>
        <v>4.212738275950182E-2</v>
      </c>
      <c r="N63" s="106" t="str">
        <f ca="1">IFERROR(IF(ISERROR(K63),NA(),IF(ann_paid=TRUE,R62*M63,R62*M63)),"")</f>
        <v/>
      </c>
      <c r="O63" s="106" t="str">
        <f t="shared" ca="1" si="1"/>
        <v/>
      </c>
      <c r="P63" s="106" t="str">
        <f ca="1">IFERROR(IF(Rate=FALSE,IF(ISERROR(K63),NA(),FV($L$4,K63,,-FP)),PMT((1+M63)/(1+$L$4)-1,IF(ann_paid=TRUE,$L$3-K63,$L$3+1-K63),-(R62),,Payment)),"")</f>
        <v/>
      </c>
      <c r="Q63" s="106" t="str">
        <f t="shared" ca="1" si="2"/>
        <v/>
      </c>
      <c r="R63" s="106" t="str">
        <f t="shared" ca="1" si="3"/>
        <v/>
      </c>
      <c r="S63" s="106">
        <f ca="1">IFERROR(IF(ISERROR(K63),NA(),SUM($N$7:N63)),"")</f>
        <v>1121.5593767146088</v>
      </c>
      <c r="T63" s="96"/>
      <c r="U63" s="90">
        <v>57</v>
      </c>
      <c r="V63" s="90">
        <f t="shared" si="4"/>
        <v>96</v>
      </c>
      <c r="W63" s="90">
        <f t="shared" si="5"/>
        <v>44</v>
      </c>
      <c r="X63" s="90">
        <f t="shared" si="6"/>
        <v>68</v>
      </c>
      <c r="Y63" s="90">
        <f t="shared" si="7"/>
        <v>54</v>
      </c>
    </row>
    <row r="64" spans="11:25" x14ac:dyDescent="0.25">
      <c r="K64" s="90" t="str">
        <f>IFERROR(IF(ann_paid=TRUE,IF(K63&gt;=$L$3-1,NA(),K63+1),IF(K63&gt;=$L$3,NA(),K63+1)),"")</f>
        <v/>
      </c>
      <c r="L64" s="90">
        <f t="shared" si="0"/>
        <v>97</v>
      </c>
      <c r="M64" s="90">
        <f ca="1">IFERROR(IF(ISERROR(K64),NA(),(IF(PayFreq="Monthly",(IF(ISERROR(K64),NA(),IF(Rate=TRUE,AnnuityEstimator!$F$13+RAND()*(AnnuityEstimator!$F$14-AnnuityEstimator!$F$13),AnnuityEstimator!$F$17))/12),IF(PayFreq="Quarterly",(IF(ISERROR(K64),NA(),IF(Rate=TRUE,AnnuityEstimator!$F$13+RAND()*(AnnuityEstimator!$F$14-AnnuityEstimator!$F$13),AnnuityEstimator!$F$17))/4),IF(PayFreq="Semi-Annually",(IF(ISERROR(K64),NA(),IF(Rate=TRUE,AnnuityEstimator!$F$13+RAND()*(AnnuityEstimator!$F$14-AnnuityEstimator!$F$13),AnnuityEstimator!$F$17))/2),IF(PayFreq="Annually",(IF(ISERROR(K64),NA(),IF(Rate=TRUE,AnnuityEstimator!$F$13+RAND()*(AnnuityEstimator!$F$14-AnnuityEstimator!$F$13),AnnuityEstimator!$F$17))),AnnuityEstimator!$F$17)))))),"")</f>
        <v>6.7340461353887965E-2</v>
      </c>
      <c r="N64" s="106" t="str">
        <f ca="1">IFERROR(IF(ISERROR(K64),NA(),IF(ann_paid=TRUE,R63*M64,R63*M64)),"")</f>
        <v/>
      </c>
      <c r="O64" s="106" t="str">
        <f t="shared" ca="1" si="1"/>
        <v/>
      </c>
      <c r="P64" s="106" t="str">
        <f ca="1">IFERROR(IF(Rate=FALSE,IF(ISERROR(K64),NA(),FV($L$4,K64,,-FP)),PMT((1+M64)/(1+$L$4)-1,IF(ann_paid=TRUE,$L$3-K64,$L$3+1-K64),-(R63),,Payment)),"")</f>
        <v/>
      </c>
      <c r="Q64" s="106" t="str">
        <f t="shared" ca="1" si="2"/>
        <v/>
      </c>
      <c r="R64" s="106" t="str">
        <f t="shared" ca="1" si="3"/>
        <v/>
      </c>
      <c r="S64" s="106">
        <f ca="1">IFERROR(IF(ISERROR(K64),NA(),SUM($N$7:N64)),"")</f>
        <v>1121.5593767146088</v>
      </c>
      <c r="T64" s="96"/>
      <c r="U64" s="90">
        <v>58</v>
      </c>
      <c r="V64" s="90">
        <f t="shared" si="4"/>
        <v>97</v>
      </c>
      <c r="W64" s="90">
        <f t="shared" si="5"/>
        <v>44</v>
      </c>
      <c r="X64" s="90">
        <f t="shared" si="6"/>
        <v>68</v>
      </c>
      <c r="Y64" s="90">
        <f t="shared" si="7"/>
        <v>54</v>
      </c>
    </row>
    <row r="65" spans="11:25" x14ac:dyDescent="0.25">
      <c r="K65" s="90" t="str">
        <f>IFERROR(IF(ann_paid=TRUE,IF(K64&gt;=$L$3-1,NA(),K64+1),IF(K64&gt;=$L$3,NA(),K64+1)),"")</f>
        <v/>
      </c>
      <c r="L65" s="90">
        <f t="shared" si="0"/>
        <v>98</v>
      </c>
      <c r="M65" s="90">
        <f ca="1">IFERROR(IF(ISERROR(K65),NA(),(IF(PayFreq="Monthly",(IF(ISERROR(K65),NA(),IF(Rate=TRUE,AnnuityEstimator!$F$13+RAND()*(AnnuityEstimator!$F$14-AnnuityEstimator!$F$13),AnnuityEstimator!$F$17))/12),IF(PayFreq="Quarterly",(IF(ISERROR(K65),NA(),IF(Rate=TRUE,AnnuityEstimator!$F$13+RAND()*(AnnuityEstimator!$F$14-AnnuityEstimator!$F$13),AnnuityEstimator!$F$17))/4),IF(PayFreq="Semi-Annually",(IF(ISERROR(K65),NA(),IF(Rate=TRUE,AnnuityEstimator!$F$13+RAND()*(AnnuityEstimator!$F$14-AnnuityEstimator!$F$13),AnnuityEstimator!$F$17))/2),IF(PayFreq="Annually",(IF(ISERROR(K65),NA(),IF(Rate=TRUE,AnnuityEstimator!$F$13+RAND()*(AnnuityEstimator!$F$14-AnnuityEstimator!$F$13),AnnuityEstimator!$F$17))),AnnuityEstimator!$F$17)))))),"")</f>
        <v>6.8045079259630048E-2</v>
      </c>
      <c r="N65" s="106" t="str">
        <f ca="1">IFERROR(IF(ISERROR(K65),NA(),IF(ann_paid=TRUE,R64*M65,R64*M65)),"")</f>
        <v/>
      </c>
      <c r="O65" s="106" t="str">
        <f t="shared" ca="1" si="1"/>
        <v/>
      </c>
      <c r="P65" s="106" t="str">
        <f ca="1">IFERROR(IF(Rate=FALSE,IF(ISERROR(K65),NA(),FV($L$4,K65,,-FP)),PMT((1+M65)/(1+$L$4)-1,IF(ann_paid=TRUE,$L$3-K65,$L$3+1-K65),-(R64),,Payment)),"")</f>
        <v/>
      </c>
      <c r="Q65" s="106" t="str">
        <f t="shared" ca="1" si="2"/>
        <v/>
      </c>
      <c r="R65" s="106" t="str">
        <f t="shared" ca="1" si="3"/>
        <v/>
      </c>
      <c r="S65" s="106">
        <f ca="1">IFERROR(IF(ISERROR(K65),NA(),SUM($N$7:N65)),"")</f>
        <v>1121.5593767146088</v>
      </c>
      <c r="T65" s="96"/>
      <c r="U65" s="90">
        <v>59</v>
      </c>
      <c r="V65" s="90">
        <f t="shared" si="4"/>
        <v>98</v>
      </c>
      <c r="W65" s="90">
        <f t="shared" si="5"/>
        <v>44</v>
      </c>
      <c r="X65" s="90">
        <f t="shared" si="6"/>
        <v>69</v>
      </c>
      <c r="Y65" s="90">
        <f t="shared" si="7"/>
        <v>54</v>
      </c>
    </row>
    <row r="66" spans="11:25" x14ac:dyDescent="0.25">
      <c r="K66" s="90" t="str">
        <f>IFERROR(IF(ann_paid=TRUE,IF(K65&gt;=$L$3-1,NA(),K65+1),IF(K65&gt;=$L$3,NA(),K65+1)),"")</f>
        <v/>
      </c>
      <c r="L66" s="90">
        <f t="shared" si="0"/>
        <v>99</v>
      </c>
      <c r="M66" s="90">
        <f ca="1">IFERROR(IF(ISERROR(K66),NA(),(IF(PayFreq="Monthly",(IF(ISERROR(K66),NA(),IF(Rate=TRUE,AnnuityEstimator!$F$13+RAND()*(AnnuityEstimator!$F$14-AnnuityEstimator!$F$13),AnnuityEstimator!$F$17))/12),IF(PayFreq="Quarterly",(IF(ISERROR(K66),NA(),IF(Rate=TRUE,AnnuityEstimator!$F$13+RAND()*(AnnuityEstimator!$F$14-AnnuityEstimator!$F$13),AnnuityEstimator!$F$17))/4),IF(PayFreq="Semi-Annually",(IF(ISERROR(K66),NA(),IF(Rate=TRUE,AnnuityEstimator!$F$13+RAND()*(AnnuityEstimator!$F$14-AnnuityEstimator!$F$13),AnnuityEstimator!$F$17))/2),IF(PayFreq="Annually",(IF(ISERROR(K66),NA(),IF(Rate=TRUE,AnnuityEstimator!$F$13+RAND()*(AnnuityEstimator!$F$14-AnnuityEstimator!$F$13),AnnuityEstimator!$F$17))),AnnuityEstimator!$F$17)))))),"")</f>
        <v>3.2345543441417636E-2</v>
      </c>
      <c r="N66" s="106" t="str">
        <f ca="1">IFERROR(IF(ISERROR(K66),NA(),IF(ann_paid=TRUE,R65*M66,R65*M66)),"")</f>
        <v/>
      </c>
      <c r="O66" s="106" t="str">
        <f t="shared" ca="1" si="1"/>
        <v/>
      </c>
      <c r="P66" s="106" t="str">
        <f ca="1">IFERROR(IF(Rate=FALSE,IF(ISERROR(K66),NA(),FV($L$4,K66,,-FP)),PMT((1+M66)/(1+$L$4)-1,IF(ann_paid=TRUE,$L$3-K66,$L$3+1-K66),-(R65),,Payment)),"")</f>
        <v/>
      </c>
      <c r="Q66" s="106" t="str">
        <f t="shared" ca="1" si="2"/>
        <v/>
      </c>
      <c r="R66" s="106" t="str">
        <f t="shared" ca="1" si="3"/>
        <v/>
      </c>
      <c r="S66" s="106">
        <f ca="1">IFERROR(IF(ISERROR(K66),NA(),SUM($N$7:N66)),"")</f>
        <v>1121.5593767146088</v>
      </c>
      <c r="T66" s="96"/>
      <c r="U66" s="90">
        <v>60</v>
      </c>
      <c r="V66" s="90">
        <f t="shared" si="4"/>
        <v>99</v>
      </c>
      <c r="W66" s="90">
        <f t="shared" si="5"/>
        <v>44</v>
      </c>
      <c r="X66" s="90">
        <f t="shared" si="6"/>
        <v>69</v>
      </c>
      <c r="Y66" s="90">
        <f t="shared" si="7"/>
        <v>54</v>
      </c>
    </row>
    <row r="67" spans="11:25" x14ac:dyDescent="0.25">
      <c r="K67" s="90" t="str">
        <f>IFERROR(IF(ann_paid=TRUE,IF(K66&gt;=$L$3-1,NA(),K66+1),IF(K66&gt;=$L$3,NA(),K66+1)),"")</f>
        <v/>
      </c>
      <c r="L67" s="90">
        <f t="shared" si="0"/>
        <v>100</v>
      </c>
      <c r="M67" s="90">
        <f ca="1">IFERROR(IF(ISERROR(K67),NA(),(IF(PayFreq="Monthly",(IF(ISERROR(K67),NA(),IF(Rate=TRUE,AnnuityEstimator!$F$13+RAND()*(AnnuityEstimator!$F$14-AnnuityEstimator!$F$13),AnnuityEstimator!$F$17))/12),IF(PayFreq="Quarterly",(IF(ISERROR(K67),NA(),IF(Rate=TRUE,AnnuityEstimator!$F$13+RAND()*(AnnuityEstimator!$F$14-AnnuityEstimator!$F$13),AnnuityEstimator!$F$17))/4),IF(PayFreq="Semi-Annually",(IF(ISERROR(K67),NA(),IF(Rate=TRUE,AnnuityEstimator!$F$13+RAND()*(AnnuityEstimator!$F$14-AnnuityEstimator!$F$13),AnnuityEstimator!$F$17))/2),IF(PayFreq="Annually",(IF(ISERROR(K67),NA(),IF(Rate=TRUE,AnnuityEstimator!$F$13+RAND()*(AnnuityEstimator!$F$14-AnnuityEstimator!$F$13),AnnuityEstimator!$F$17))),AnnuityEstimator!$F$17)))))),"")</f>
        <v>4.3321663390855206E-2</v>
      </c>
      <c r="N67" s="106" t="str">
        <f ca="1">IFERROR(IF(ISERROR(K67),NA(),IF(ann_paid=TRUE,R66*M67,R66*M67)),"")</f>
        <v/>
      </c>
      <c r="O67" s="106" t="str">
        <f t="shared" ca="1" si="1"/>
        <v/>
      </c>
      <c r="P67" s="106" t="str">
        <f ca="1">IFERROR(IF(Rate=FALSE,IF(ISERROR(K67),NA(),FV($L$4,K67,,-FP)),PMT((1+M67)/(1+$L$4)-1,IF(ann_paid=TRUE,$L$3-K67,$L$3+1-K67),-(R66),,Payment)),"")</f>
        <v/>
      </c>
      <c r="Q67" s="106" t="str">
        <f t="shared" ca="1" si="2"/>
        <v/>
      </c>
      <c r="R67" s="106" t="str">
        <f t="shared" ca="1" si="3"/>
        <v/>
      </c>
      <c r="S67" s="106">
        <f ca="1">IFERROR(IF(ISERROR(K67),NA(),SUM($N$7:N67)),"")</f>
        <v>1121.5593767146088</v>
      </c>
      <c r="T67" s="96"/>
      <c r="U67" s="90">
        <v>61</v>
      </c>
      <c r="V67" s="90">
        <f t="shared" si="4"/>
        <v>100</v>
      </c>
      <c r="W67" s="90">
        <f t="shared" si="5"/>
        <v>45</v>
      </c>
      <c r="X67" s="90">
        <f t="shared" si="6"/>
        <v>70</v>
      </c>
      <c r="Y67" s="90">
        <f t="shared" si="7"/>
        <v>55</v>
      </c>
    </row>
    <row r="68" spans="11:25" x14ac:dyDescent="0.25">
      <c r="K68" s="90" t="str">
        <f>IFERROR(IF(ann_paid=TRUE,IF(K67&gt;=$L$3-1,NA(),K67+1),IF(K67&gt;=$L$3,NA(),K67+1)),"")</f>
        <v/>
      </c>
      <c r="L68" s="90">
        <f t="shared" si="0"/>
        <v>101</v>
      </c>
      <c r="M68" s="90">
        <f ca="1">IFERROR(IF(ISERROR(K68),NA(),(IF(PayFreq="Monthly",(IF(ISERROR(K68),NA(),IF(Rate=TRUE,AnnuityEstimator!$F$13+RAND()*(AnnuityEstimator!$F$14-AnnuityEstimator!$F$13),AnnuityEstimator!$F$17))/12),IF(PayFreq="Quarterly",(IF(ISERROR(K68),NA(),IF(Rate=TRUE,AnnuityEstimator!$F$13+RAND()*(AnnuityEstimator!$F$14-AnnuityEstimator!$F$13),AnnuityEstimator!$F$17))/4),IF(PayFreq="Semi-Annually",(IF(ISERROR(K68),NA(),IF(Rate=TRUE,AnnuityEstimator!$F$13+RAND()*(AnnuityEstimator!$F$14-AnnuityEstimator!$F$13),AnnuityEstimator!$F$17))/2),IF(PayFreq="Annually",(IF(ISERROR(K68),NA(),IF(Rate=TRUE,AnnuityEstimator!$F$13+RAND()*(AnnuityEstimator!$F$14-AnnuityEstimator!$F$13),AnnuityEstimator!$F$17))),AnnuityEstimator!$F$17)))))),"")</f>
        <v>4.6171676223330516E-2</v>
      </c>
      <c r="N68" s="106" t="str">
        <f ca="1">IFERROR(IF(ISERROR(K68),NA(),IF(ann_paid=TRUE,R67*M68,R67*M68)),"")</f>
        <v/>
      </c>
      <c r="O68" s="106" t="str">
        <f t="shared" ca="1" si="1"/>
        <v/>
      </c>
      <c r="P68" s="106" t="str">
        <f ca="1">IFERROR(IF(Rate=FALSE,IF(ISERROR(K68),NA(),FV($L$4,K68,,-FP)),PMT((1+M68)/(1+$L$4)-1,IF(ann_paid=TRUE,$L$3-K68,$L$3+1-K68),-(R67),,Payment)),"")</f>
        <v/>
      </c>
      <c r="Q68" s="106" t="str">
        <f t="shared" ca="1" si="2"/>
        <v/>
      </c>
      <c r="R68" s="106" t="str">
        <f t="shared" ca="1" si="3"/>
        <v/>
      </c>
      <c r="S68" s="106">
        <f ca="1">IFERROR(IF(ISERROR(K68),NA(),SUM($N$7:N68)),"")</f>
        <v>1121.5593767146088</v>
      </c>
      <c r="T68" s="96"/>
      <c r="U68" s="90">
        <v>62</v>
      </c>
      <c r="V68" s="90">
        <f t="shared" si="4"/>
        <v>101</v>
      </c>
      <c r="W68" s="90">
        <f t="shared" si="5"/>
        <v>45</v>
      </c>
      <c r="X68" s="90">
        <f t="shared" si="6"/>
        <v>70</v>
      </c>
      <c r="Y68" s="90">
        <f t="shared" si="7"/>
        <v>55</v>
      </c>
    </row>
    <row r="69" spans="11:25" x14ac:dyDescent="0.25">
      <c r="K69" s="90" t="str">
        <f>IFERROR(IF(ann_paid=TRUE,IF(K68&gt;=$L$3-1,NA(),K68+1),IF(K68&gt;=$L$3,NA(),K68+1)),"")</f>
        <v/>
      </c>
      <c r="L69" s="90">
        <f t="shared" si="0"/>
        <v>102</v>
      </c>
      <c r="M69" s="90">
        <f ca="1">IFERROR(IF(ISERROR(K69),NA(),(IF(PayFreq="Monthly",(IF(ISERROR(K69),NA(),IF(Rate=TRUE,AnnuityEstimator!$F$13+RAND()*(AnnuityEstimator!$F$14-AnnuityEstimator!$F$13),AnnuityEstimator!$F$17))/12),IF(PayFreq="Quarterly",(IF(ISERROR(K69),NA(),IF(Rate=TRUE,AnnuityEstimator!$F$13+RAND()*(AnnuityEstimator!$F$14-AnnuityEstimator!$F$13),AnnuityEstimator!$F$17))/4),IF(PayFreq="Semi-Annually",(IF(ISERROR(K69),NA(),IF(Rate=TRUE,AnnuityEstimator!$F$13+RAND()*(AnnuityEstimator!$F$14-AnnuityEstimator!$F$13),AnnuityEstimator!$F$17))/2),IF(PayFreq="Annually",(IF(ISERROR(K69),NA(),IF(Rate=TRUE,AnnuityEstimator!$F$13+RAND()*(AnnuityEstimator!$F$14-AnnuityEstimator!$F$13),AnnuityEstimator!$F$17))),AnnuityEstimator!$F$17)))))),"")</f>
        <v>5.0361904693221826E-2</v>
      </c>
      <c r="N69" s="106" t="str">
        <f ca="1">IFERROR(IF(ISERROR(K69),NA(),IF(ann_paid=TRUE,R68*M69,R68*M69)),"")</f>
        <v/>
      </c>
      <c r="O69" s="106" t="str">
        <f t="shared" ca="1" si="1"/>
        <v/>
      </c>
      <c r="P69" s="106" t="str">
        <f ca="1">IFERROR(IF(Rate=FALSE,IF(ISERROR(K69),NA(),FV($L$4,K69,,-FP)),PMT((1+M69)/(1+$L$4)-1,IF(ann_paid=TRUE,$L$3-K69,$L$3+1-K69),-(R68),,Payment)),"")</f>
        <v/>
      </c>
      <c r="Q69" s="106" t="str">
        <f t="shared" ca="1" si="2"/>
        <v/>
      </c>
      <c r="R69" s="106" t="str">
        <f t="shared" ca="1" si="3"/>
        <v/>
      </c>
      <c r="S69" s="106">
        <f ca="1">IFERROR(IF(ISERROR(K69),NA(),SUM($N$7:N69)),"")</f>
        <v>1121.5593767146088</v>
      </c>
      <c r="T69" s="96"/>
      <c r="U69" s="90">
        <v>63</v>
      </c>
      <c r="V69" s="90">
        <f t="shared" si="4"/>
        <v>102</v>
      </c>
      <c r="W69" s="90">
        <f t="shared" si="5"/>
        <v>45</v>
      </c>
      <c r="X69" s="90">
        <f t="shared" si="6"/>
        <v>71</v>
      </c>
      <c r="Y69" s="90">
        <f t="shared" si="7"/>
        <v>55</v>
      </c>
    </row>
    <row r="70" spans="11:25" x14ac:dyDescent="0.25">
      <c r="K70" s="90" t="str">
        <f>IFERROR(IF(ann_paid=TRUE,IF(K69&gt;=$L$3-1,NA(),K69+1),IF(K69&gt;=$L$3,NA(),K69+1)),"")</f>
        <v/>
      </c>
      <c r="L70" s="90">
        <f t="shared" si="0"/>
        <v>103</v>
      </c>
      <c r="M70" s="90">
        <f ca="1">IFERROR(IF(ISERROR(K70),NA(),(IF(PayFreq="Monthly",(IF(ISERROR(K70),NA(),IF(Rate=TRUE,AnnuityEstimator!$F$13+RAND()*(AnnuityEstimator!$F$14-AnnuityEstimator!$F$13),AnnuityEstimator!$F$17))/12),IF(PayFreq="Quarterly",(IF(ISERROR(K70),NA(),IF(Rate=TRUE,AnnuityEstimator!$F$13+RAND()*(AnnuityEstimator!$F$14-AnnuityEstimator!$F$13),AnnuityEstimator!$F$17))/4),IF(PayFreq="Semi-Annually",(IF(ISERROR(K70),NA(),IF(Rate=TRUE,AnnuityEstimator!$F$13+RAND()*(AnnuityEstimator!$F$14-AnnuityEstimator!$F$13),AnnuityEstimator!$F$17))/2),IF(PayFreq="Annually",(IF(ISERROR(K70),NA(),IF(Rate=TRUE,AnnuityEstimator!$F$13+RAND()*(AnnuityEstimator!$F$14-AnnuityEstimator!$F$13),AnnuityEstimator!$F$17))),AnnuityEstimator!$F$17)))))),"")</f>
        <v>5.2183369178362082E-2</v>
      </c>
      <c r="N70" s="106" t="str">
        <f ca="1">IFERROR(IF(ISERROR(K70),NA(),IF(ann_paid=TRUE,R69*M70,R69*M70)),"")</f>
        <v/>
      </c>
      <c r="O70" s="106" t="str">
        <f t="shared" ca="1" si="1"/>
        <v/>
      </c>
      <c r="P70" s="106" t="str">
        <f ca="1">IFERROR(IF(Rate=FALSE,IF(ISERROR(K70),NA(),FV($L$4,K70,,-FP)),PMT((1+M70)/(1+$L$4)-1,IF(ann_paid=TRUE,$L$3-K70,$L$3+1-K70),-(R69),,Payment)),"")</f>
        <v/>
      </c>
      <c r="Q70" s="106" t="str">
        <f t="shared" ca="1" si="2"/>
        <v/>
      </c>
      <c r="R70" s="106" t="str">
        <f t="shared" ca="1" si="3"/>
        <v/>
      </c>
      <c r="S70" s="106">
        <f ca="1">IFERROR(IF(ISERROR(K70),NA(),SUM($N$7:N70)),"")</f>
        <v>1121.5593767146088</v>
      </c>
      <c r="T70" s="96"/>
      <c r="U70" s="90">
        <v>64</v>
      </c>
      <c r="V70" s="90">
        <f t="shared" si="4"/>
        <v>103</v>
      </c>
      <c r="W70" s="90">
        <f t="shared" si="5"/>
        <v>45</v>
      </c>
      <c r="X70" s="90">
        <f t="shared" si="6"/>
        <v>71</v>
      </c>
      <c r="Y70" s="90">
        <f t="shared" si="7"/>
        <v>55</v>
      </c>
    </row>
    <row r="71" spans="11:25" x14ac:dyDescent="0.25">
      <c r="K71" s="90" t="str">
        <f>IFERROR(IF(ann_paid=TRUE,IF(K70&gt;=$L$3-1,NA(),K70+1),IF(K70&gt;=$L$3,NA(),K70+1)),"")</f>
        <v/>
      </c>
      <c r="L71" s="90">
        <f t="shared" si="0"/>
        <v>104</v>
      </c>
      <c r="M71" s="90">
        <f ca="1">IFERROR(IF(ISERROR(K71),NA(),(IF(PayFreq="Monthly",(IF(ISERROR(K71),NA(),IF(Rate=TRUE,AnnuityEstimator!$F$13+RAND()*(AnnuityEstimator!$F$14-AnnuityEstimator!$F$13),AnnuityEstimator!$F$17))/12),IF(PayFreq="Quarterly",(IF(ISERROR(K71),NA(),IF(Rate=TRUE,AnnuityEstimator!$F$13+RAND()*(AnnuityEstimator!$F$14-AnnuityEstimator!$F$13),AnnuityEstimator!$F$17))/4),IF(PayFreq="Semi-Annually",(IF(ISERROR(K71),NA(),IF(Rate=TRUE,AnnuityEstimator!$F$13+RAND()*(AnnuityEstimator!$F$14-AnnuityEstimator!$F$13),AnnuityEstimator!$F$17))/2),IF(PayFreq="Annually",(IF(ISERROR(K71),NA(),IF(Rate=TRUE,AnnuityEstimator!$F$13+RAND()*(AnnuityEstimator!$F$14-AnnuityEstimator!$F$13),AnnuityEstimator!$F$17))),AnnuityEstimator!$F$17)))))),"")</f>
        <v>4.7825189211689392E-2</v>
      </c>
      <c r="N71" s="106" t="str">
        <f ca="1">IFERROR(IF(ISERROR(K71),NA(),IF(ann_paid=TRUE,R70*M71,R70*M71)),"")</f>
        <v/>
      </c>
      <c r="O71" s="106" t="str">
        <f t="shared" ca="1" si="1"/>
        <v/>
      </c>
      <c r="P71" s="106" t="str">
        <f ca="1">IFERROR(IF(Rate=FALSE,IF(ISERROR(K71),NA(),FV($L$4,K71,,-FP)),PMT((1+M71)/(1+$L$4)-1,IF(ann_paid=TRUE,$L$3-K71,$L$3+1-K71),-(R70),,Payment)),"")</f>
        <v/>
      </c>
      <c r="Q71" s="106" t="str">
        <f t="shared" ca="1" si="2"/>
        <v/>
      </c>
      <c r="R71" s="106" t="str">
        <f t="shared" ca="1" si="3"/>
        <v/>
      </c>
      <c r="S71" s="106">
        <f ca="1">IFERROR(IF(ISERROR(K71),NA(),SUM($N$7:N71)),"")</f>
        <v>1121.5593767146088</v>
      </c>
      <c r="T71" s="96"/>
      <c r="U71" s="90">
        <v>65</v>
      </c>
      <c r="V71" s="90">
        <f t="shared" si="4"/>
        <v>104</v>
      </c>
      <c r="W71" s="90">
        <f t="shared" si="5"/>
        <v>45</v>
      </c>
      <c r="X71" s="90">
        <f t="shared" si="6"/>
        <v>72</v>
      </c>
      <c r="Y71" s="90">
        <f t="shared" si="7"/>
        <v>56</v>
      </c>
    </row>
    <row r="72" spans="11:25" x14ac:dyDescent="0.25">
      <c r="K72" s="90" t="str">
        <f>IFERROR(IF(ann_paid=TRUE,IF(K71&gt;=$L$3-1,NA(),K71+1),IF(K71&gt;=$L$3,NA(),K71+1)),"")</f>
        <v/>
      </c>
      <c r="L72" s="90">
        <f t="shared" si="0"/>
        <v>105</v>
      </c>
      <c r="M72" s="90">
        <f ca="1">IFERROR(IF(ISERROR(K72),NA(),(IF(PayFreq="Monthly",(IF(ISERROR(K72),NA(),IF(Rate=TRUE,AnnuityEstimator!$F$13+RAND()*(AnnuityEstimator!$F$14-AnnuityEstimator!$F$13),AnnuityEstimator!$F$17))/12),IF(PayFreq="Quarterly",(IF(ISERROR(K72),NA(),IF(Rate=TRUE,AnnuityEstimator!$F$13+RAND()*(AnnuityEstimator!$F$14-AnnuityEstimator!$F$13),AnnuityEstimator!$F$17))/4),IF(PayFreq="Semi-Annually",(IF(ISERROR(K72),NA(),IF(Rate=TRUE,AnnuityEstimator!$F$13+RAND()*(AnnuityEstimator!$F$14-AnnuityEstimator!$F$13),AnnuityEstimator!$F$17))/2),IF(PayFreq="Annually",(IF(ISERROR(K72),NA(),IF(Rate=TRUE,AnnuityEstimator!$F$13+RAND()*(AnnuityEstimator!$F$14-AnnuityEstimator!$F$13),AnnuityEstimator!$F$17))),AnnuityEstimator!$F$17)))))),"")</f>
        <v>4.7654142892559828E-2</v>
      </c>
      <c r="N72" s="106" t="str">
        <f ca="1">IFERROR(IF(ISERROR(K72),NA(),IF(ann_paid=TRUE,R71*M72,R71*M72)),"")</f>
        <v/>
      </c>
      <c r="O72" s="106" t="str">
        <f t="shared" ca="1" si="1"/>
        <v/>
      </c>
      <c r="P72" s="106" t="str">
        <f ca="1">IFERROR(IF(Rate=FALSE,IF(ISERROR(K72),NA(),FV($L$4,K72,,-FP)),PMT((1+M72)/(1+$L$4)-1,IF(ann_paid=TRUE,$L$3-K72,$L$3+1-K72),-(R71),,Payment)),"")</f>
        <v/>
      </c>
      <c r="Q72" s="106" t="str">
        <f t="shared" ca="1" si="2"/>
        <v/>
      </c>
      <c r="R72" s="106" t="str">
        <f t="shared" ca="1" si="3"/>
        <v/>
      </c>
      <c r="S72" s="106">
        <f ca="1">IFERROR(IF(ISERROR(K72),NA(),SUM($N$7:N72)),"")</f>
        <v>1121.5593767146088</v>
      </c>
      <c r="T72" s="96"/>
      <c r="U72" s="90">
        <v>66</v>
      </c>
      <c r="V72" s="90">
        <f t="shared" si="4"/>
        <v>105</v>
      </c>
      <c r="W72" s="90">
        <f t="shared" si="5"/>
        <v>45</v>
      </c>
      <c r="X72" s="90">
        <f t="shared" si="6"/>
        <v>72</v>
      </c>
      <c r="Y72" s="90">
        <f t="shared" si="7"/>
        <v>56</v>
      </c>
    </row>
    <row r="73" spans="11:25" x14ac:dyDescent="0.25">
      <c r="K73" s="90" t="str">
        <f>IFERROR(IF(ann_paid=TRUE,IF(K72&gt;=$L$3-1,NA(),K72+1),IF(K72&gt;=$L$3,NA(),K72+1)),"")</f>
        <v/>
      </c>
      <c r="L73" s="90">
        <f t="shared" ref="L73:L136" si="8">IFERROR(IF($L$3=$V$5,V73,IF($L$3=$W$5,W73,IF($L$3=$X$5,X73,IF($L$3=$Y$5,Y73)))),"")</f>
        <v>106</v>
      </c>
      <c r="M73" s="90">
        <f ca="1">IFERROR(IF(ISERROR(K73),NA(),(IF(PayFreq="Monthly",(IF(ISERROR(K73),NA(),IF(Rate=TRUE,AnnuityEstimator!$F$13+RAND()*(AnnuityEstimator!$F$14-AnnuityEstimator!$F$13),AnnuityEstimator!$F$17))/12),IF(PayFreq="Quarterly",(IF(ISERROR(K73),NA(),IF(Rate=TRUE,AnnuityEstimator!$F$13+RAND()*(AnnuityEstimator!$F$14-AnnuityEstimator!$F$13),AnnuityEstimator!$F$17))/4),IF(PayFreq="Semi-Annually",(IF(ISERROR(K73),NA(),IF(Rate=TRUE,AnnuityEstimator!$F$13+RAND()*(AnnuityEstimator!$F$14-AnnuityEstimator!$F$13),AnnuityEstimator!$F$17))/2),IF(PayFreq="Annually",(IF(ISERROR(K73),NA(),IF(Rate=TRUE,AnnuityEstimator!$F$13+RAND()*(AnnuityEstimator!$F$14-AnnuityEstimator!$F$13),AnnuityEstimator!$F$17))),AnnuityEstimator!$F$17)))))),"")</f>
        <v>6.329478739504138E-2</v>
      </c>
      <c r="N73" s="106" t="str">
        <f ca="1">IFERROR(IF(ISERROR(K73),NA(),IF(ann_paid=TRUE,R72*M73,R72*M73)),"")</f>
        <v/>
      </c>
      <c r="O73" s="106" t="str">
        <f t="shared" ref="O73:O136" ca="1" si="9">IFERROR(IF(ISERROR(K73),NA(),IF(N73&gt;0,N73*$N$3,0)),"")</f>
        <v/>
      </c>
      <c r="P73" s="106" t="str">
        <f ca="1">IFERROR(IF(Rate=FALSE,IF(ISERROR(K73),NA(),FV($L$4,K73,,-FP)),PMT((1+M73)/(1+$L$4)-1,IF(ann_paid=TRUE,$L$3-K73,$L$3+1-K73),-(R72),,Payment)),"")</f>
        <v/>
      </c>
      <c r="Q73" s="106" t="str">
        <f t="shared" ref="Q73:Q136" ca="1" si="10">IFERROR(IF(ISERROR(K73),NA(),P73-O73),"")</f>
        <v/>
      </c>
      <c r="R73" s="106" t="str">
        <f t="shared" ref="R73:R136" ca="1" si="11">IFERROR(IF(ISERROR(K73),NA(),IF((R72+N73-P73)&lt;0,-(R72+N73-P73),(R72+N73-P73))),"")</f>
        <v/>
      </c>
      <c r="S73" s="106">
        <f ca="1">IFERROR(IF(ISERROR(K73),NA(),SUM($N$7:N73)),"")</f>
        <v>1121.5593767146088</v>
      </c>
      <c r="T73" s="96"/>
      <c r="U73" s="90">
        <v>67</v>
      </c>
      <c r="V73" s="90">
        <f t="shared" ref="V73:V136" si="12">V72+1</f>
        <v>106</v>
      </c>
      <c r="W73" s="90">
        <f t="shared" ref="W73:W136" si="13">IF(MOD($U73,12)=1,$W72+1,$W72)</f>
        <v>45</v>
      </c>
      <c r="X73" s="90">
        <f t="shared" ref="X73:X136" si="14">IF(MOD($U73,2)=1,$X72+1,$X72)</f>
        <v>73</v>
      </c>
      <c r="Y73" s="90">
        <f t="shared" ref="Y73:Y136" si="15">IF(MOD($U73,4)=1,$Y72+1,$Y72)</f>
        <v>56</v>
      </c>
    </row>
    <row r="74" spans="11:25" x14ac:dyDescent="0.25">
      <c r="K74" s="90" t="str">
        <f>IFERROR(IF(ann_paid=TRUE,IF(K73&gt;=$L$3-1,NA(),K73+1),IF(K73&gt;=$L$3,NA(),K73+1)),"")</f>
        <v/>
      </c>
      <c r="L74" s="90">
        <f t="shared" si="8"/>
        <v>107</v>
      </c>
      <c r="M74" s="90">
        <f ca="1">IFERROR(IF(ISERROR(K74),NA(),(IF(PayFreq="Monthly",(IF(ISERROR(K74),NA(),IF(Rate=TRUE,AnnuityEstimator!$F$13+RAND()*(AnnuityEstimator!$F$14-AnnuityEstimator!$F$13),AnnuityEstimator!$F$17))/12),IF(PayFreq="Quarterly",(IF(ISERROR(K74),NA(),IF(Rate=TRUE,AnnuityEstimator!$F$13+RAND()*(AnnuityEstimator!$F$14-AnnuityEstimator!$F$13),AnnuityEstimator!$F$17))/4),IF(PayFreq="Semi-Annually",(IF(ISERROR(K74),NA(),IF(Rate=TRUE,AnnuityEstimator!$F$13+RAND()*(AnnuityEstimator!$F$14-AnnuityEstimator!$F$13),AnnuityEstimator!$F$17))/2),IF(PayFreq="Annually",(IF(ISERROR(K74),NA(),IF(Rate=TRUE,AnnuityEstimator!$F$13+RAND()*(AnnuityEstimator!$F$14-AnnuityEstimator!$F$13),AnnuityEstimator!$F$17))),AnnuityEstimator!$F$17)))))),"")</f>
        <v>3.6643228814397528E-2</v>
      </c>
      <c r="N74" s="106" t="str">
        <f ca="1">IFERROR(IF(ISERROR(K74),NA(),IF(ann_paid=TRUE,R73*M74,R73*M74)),"")</f>
        <v/>
      </c>
      <c r="O74" s="106" t="str">
        <f t="shared" ca="1" si="9"/>
        <v/>
      </c>
      <c r="P74" s="106" t="str">
        <f ca="1">IFERROR(IF(Rate=FALSE,IF(ISERROR(K74),NA(),FV($L$4,K74,,-FP)),PMT((1+M74)/(1+$L$4)-1,IF(ann_paid=TRUE,$L$3-K74,$L$3+1-K74),-(R73),,Payment)),"")</f>
        <v/>
      </c>
      <c r="Q74" s="106" t="str">
        <f t="shared" ca="1" si="10"/>
        <v/>
      </c>
      <c r="R74" s="106" t="str">
        <f t="shared" ca="1" si="11"/>
        <v/>
      </c>
      <c r="S74" s="106">
        <f ca="1">IFERROR(IF(ISERROR(K74),NA(),SUM($N$7:N74)),"")</f>
        <v>1121.5593767146088</v>
      </c>
      <c r="T74" s="96"/>
      <c r="U74" s="90">
        <v>68</v>
      </c>
      <c r="V74" s="90">
        <f t="shared" si="12"/>
        <v>107</v>
      </c>
      <c r="W74" s="90">
        <f t="shared" si="13"/>
        <v>45</v>
      </c>
      <c r="X74" s="90">
        <f t="shared" si="14"/>
        <v>73</v>
      </c>
      <c r="Y74" s="90">
        <f t="shared" si="15"/>
        <v>56</v>
      </c>
    </row>
    <row r="75" spans="11:25" x14ac:dyDescent="0.25">
      <c r="K75" s="90" t="str">
        <f>IFERROR(IF(ann_paid=TRUE,IF(K74&gt;=$L$3-1,NA(),K74+1),IF(K74&gt;=$L$3,NA(),K74+1)),"")</f>
        <v/>
      </c>
      <c r="L75" s="90">
        <f t="shared" si="8"/>
        <v>108</v>
      </c>
      <c r="M75" s="90">
        <f ca="1">IFERROR(IF(ISERROR(K75),NA(),(IF(PayFreq="Monthly",(IF(ISERROR(K75),NA(),IF(Rate=TRUE,AnnuityEstimator!$F$13+RAND()*(AnnuityEstimator!$F$14-AnnuityEstimator!$F$13),AnnuityEstimator!$F$17))/12),IF(PayFreq="Quarterly",(IF(ISERROR(K75),NA(),IF(Rate=TRUE,AnnuityEstimator!$F$13+RAND()*(AnnuityEstimator!$F$14-AnnuityEstimator!$F$13),AnnuityEstimator!$F$17))/4),IF(PayFreq="Semi-Annually",(IF(ISERROR(K75),NA(),IF(Rate=TRUE,AnnuityEstimator!$F$13+RAND()*(AnnuityEstimator!$F$14-AnnuityEstimator!$F$13),AnnuityEstimator!$F$17))/2),IF(PayFreq="Annually",(IF(ISERROR(K75),NA(),IF(Rate=TRUE,AnnuityEstimator!$F$13+RAND()*(AnnuityEstimator!$F$14-AnnuityEstimator!$F$13),AnnuityEstimator!$F$17))),AnnuityEstimator!$F$17)))))),"")</f>
        <v>6.2245627846548003E-2</v>
      </c>
      <c r="N75" s="106" t="str">
        <f ca="1">IFERROR(IF(ISERROR(K75),NA(),IF(ann_paid=TRUE,R74*M75,R74*M75)),"")</f>
        <v/>
      </c>
      <c r="O75" s="106" t="str">
        <f t="shared" ca="1" si="9"/>
        <v/>
      </c>
      <c r="P75" s="106" t="str">
        <f ca="1">IFERROR(IF(Rate=FALSE,IF(ISERROR(K75),NA(),FV($L$4,K75,,-FP)),PMT((1+M75)/(1+$L$4)-1,IF(ann_paid=TRUE,$L$3-K75,$L$3+1-K75),-(R74),,Payment)),"")</f>
        <v/>
      </c>
      <c r="Q75" s="106" t="str">
        <f t="shared" ca="1" si="10"/>
        <v/>
      </c>
      <c r="R75" s="106" t="str">
        <f t="shared" ca="1" si="11"/>
        <v/>
      </c>
      <c r="S75" s="106">
        <f ca="1">IFERROR(IF(ISERROR(K75),NA(),SUM($N$7:N75)),"")</f>
        <v>1121.5593767146088</v>
      </c>
      <c r="T75" s="96"/>
      <c r="U75" s="90">
        <v>69</v>
      </c>
      <c r="V75" s="90">
        <f t="shared" si="12"/>
        <v>108</v>
      </c>
      <c r="W75" s="90">
        <f t="shared" si="13"/>
        <v>45</v>
      </c>
      <c r="X75" s="90">
        <f t="shared" si="14"/>
        <v>74</v>
      </c>
      <c r="Y75" s="90">
        <f t="shared" si="15"/>
        <v>57</v>
      </c>
    </row>
    <row r="76" spans="11:25" x14ac:dyDescent="0.25">
      <c r="K76" s="90" t="str">
        <f>IFERROR(IF(ann_paid=TRUE,IF(K75&gt;=$L$3-1,NA(),K75+1),IF(K75&gt;=$L$3,NA(),K75+1)),"")</f>
        <v/>
      </c>
      <c r="L76" s="90">
        <f t="shared" si="8"/>
        <v>109</v>
      </c>
      <c r="M76" s="90">
        <f ca="1">IFERROR(IF(ISERROR(K76),NA(),(IF(PayFreq="Monthly",(IF(ISERROR(K76),NA(),IF(Rate=TRUE,AnnuityEstimator!$F$13+RAND()*(AnnuityEstimator!$F$14-AnnuityEstimator!$F$13),AnnuityEstimator!$F$17))/12),IF(PayFreq="Quarterly",(IF(ISERROR(K76),NA(),IF(Rate=TRUE,AnnuityEstimator!$F$13+RAND()*(AnnuityEstimator!$F$14-AnnuityEstimator!$F$13),AnnuityEstimator!$F$17))/4),IF(PayFreq="Semi-Annually",(IF(ISERROR(K76),NA(),IF(Rate=TRUE,AnnuityEstimator!$F$13+RAND()*(AnnuityEstimator!$F$14-AnnuityEstimator!$F$13),AnnuityEstimator!$F$17))/2),IF(PayFreq="Annually",(IF(ISERROR(K76),NA(),IF(Rate=TRUE,AnnuityEstimator!$F$13+RAND()*(AnnuityEstimator!$F$14-AnnuityEstimator!$F$13),AnnuityEstimator!$F$17))),AnnuityEstimator!$F$17)))))),"")</f>
        <v>5.1569060316336596E-2</v>
      </c>
      <c r="N76" s="106" t="str">
        <f ca="1">IFERROR(IF(ISERROR(K76),NA(),IF(ann_paid=TRUE,R75*M76,R75*M76)),"")</f>
        <v/>
      </c>
      <c r="O76" s="106" t="str">
        <f t="shared" ca="1" si="9"/>
        <v/>
      </c>
      <c r="P76" s="106" t="str">
        <f ca="1">IFERROR(IF(Rate=FALSE,IF(ISERROR(K76),NA(),FV($L$4,K76,,-FP)),PMT((1+M76)/(1+$L$4)-1,IF(ann_paid=TRUE,$L$3-K76,$L$3+1-K76),-(R75),,Payment)),"")</f>
        <v/>
      </c>
      <c r="Q76" s="106" t="str">
        <f t="shared" ca="1" si="10"/>
        <v/>
      </c>
      <c r="R76" s="106" t="str">
        <f t="shared" ca="1" si="11"/>
        <v/>
      </c>
      <c r="S76" s="106">
        <f ca="1">IFERROR(IF(ISERROR(K76),NA(),SUM($N$7:N76)),"")</f>
        <v>1121.5593767146088</v>
      </c>
      <c r="T76" s="96"/>
      <c r="U76" s="90">
        <v>70</v>
      </c>
      <c r="V76" s="90">
        <f t="shared" si="12"/>
        <v>109</v>
      </c>
      <c r="W76" s="90">
        <f t="shared" si="13"/>
        <v>45</v>
      </c>
      <c r="X76" s="90">
        <f t="shared" si="14"/>
        <v>74</v>
      </c>
      <c r="Y76" s="90">
        <f t="shared" si="15"/>
        <v>57</v>
      </c>
    </row>
    <row r="77" spans="11:25" x14ac:dyDescent="0.25">
      <c r="K77" s="90" t="str">
        <f>IFERROR(IF(ann_paid=TRUE,IF(K76&gt;=$L$3-1,NA(),K76+1),IF(K76&gt;=$L$3,NA(),K76+1)),"")</f>
        <v/>
      </c>
      <c r="L77" s="90">
        <f t="shared" si="8"/>
        <v>110</v>
      </c>
      <c r="M77" s="90">
        <f ca="1">IFERROR(IF(ISERROR(K77),NA(),(IF(PayFreq="Monthly",(IF(ISERROR(K77),NA(),IF(Rate=TRUE,AnnuityEstimator!$F$13+RAND()*(AnnuityEstimator!$F$14-AnnuityEstimator!$F$13),AnnuityEstimator!$F$17))/12),IF(PayFreq="Quarterly",(IF(ISERROR(K77),NA(),IF(Rate=TRUE,AnnuityEstimator!$F$13+RAND()*(AnnuityEstimator!$F$14-AnnuityEstimator!$F$13),AnnuityEstimator!$F$17))/4),IF(PayFreq="Semi-Annually",(IF(ISERROR(K77),NA(),IF(Rate=TRUE,AnnuityEstimator!$F$13+RAND()*(AnnuityEstimator!$F$14-AnnuityEstimator!$F$13),AnnuityEstimator!$F$17))/2),IF(PayFreq="Annually",(IF(ISERROR(K77),NA(),IF(Rate=TRUE,AnnuityEstimator!$F$13+RAND()*(AnnuityEstimator!$F$14-AnnuityEstimator!$F$13),AnnuityEstimator!$F$17))),AnnuityEstimator!$F$17)))))),"")</f>
        <v>3.5158383640247211E-2</v>
      </c>
      <c r="N77" s="106" t="str">
        <f ca="1">IFERROR(IF(ISERROR(K77),NA(),IF(ann_paid=TRUE,R76*M77,R76*M77)),"")</f>
        <v/>
      </c>
      <c r="O77" s="106" t="str">
        <f t="shared" ca="1" si="9"/>
        <v/>
      </c>
      <c r="P77" s="106" t="str">
        <f ca="1">IFERROR(IF(Rate=FALSE,IF(ISERROR(K77),NA(),FV($L$4,K77,,-FP)),PMT((1+M77)/(1+$L$4)-1,IF(ann_paid=TRUE,$L$3-K77,$L$3+1-K77),-(R76),,Payment)),"")</f>
        <v/>
      </c>
      <c r="Q77" s="106" t="str">
        <f t="shared" ca="1" si="10"/>
        <v/>
      </c>
      <c r="R77" s="106" t="str">
        <f t="shared" ca="1" si="11"/>
        <v/>
      </c>
      <c r="S77" s="106">
        <f ca="1">IFERROR(IF(ISERROR(K77),NA(),SUM($N$7:N77)),"")</f>
        <v>1121.5593767146088</v>
      </c>
      <c r="T77" s="96"/>
      <c r="U77" s="90">
        <v>71</v>
      </c>
      <c r="V77" s="90">
        <f t="shared" si="12"/>
        <v>110</v>
      </c>
      <c r="W77" s="90">
        <f t="shared" si="13"/>
        <v>45</v>
      </c>
      <c r="X77" s="90">
        <f t="shared" si="14"/>
        <v>75</v>
      </c>
      <c r="Y77" s="90">
        <f t="shared" si="15"/>
        <v>57</v>
      </c>
    </row>
    <row r="78" spans="11:25" x14ac:dyDescent="0.25">
      <c r="K78" s="90" t="str">
        <f>IFERROR(IF(ann_paid=TRUE,IF(K77&gt;=$L$3-1,NA(),K77+1),IF(K77&gt;=$L$3,NA(),K77+1)),"")</f>
        <v/>
      </c>
      <c r="L78" s="90">
        <f t="shared" si="8"/>
        <v>111</v>
      </c>
      <c r="M78" s="90">
        <f ca="1">IFERROR(IF(ISERROR(K78),NA(),(IF(PayFreq="Monthly",(IF(ISERROR(K78),NA(),IF(Rate=TRUE,AnnuityEstimator!$F$13+RAND()*(AnnuityEstimator!$F$14-AnnuityEstimator!$F$13),AnnuityEstimator!$F$17))/12),IF(PayFreq="Quarterly",(IF(ISERROR(K78),NA(),IF(Rate=TRUE,AnnuityEstimator!$F$13+RAND()*(AnnuityEstimator!$F$14-AnnuityEstimator!$F$13),AnnuityEstimator!$F$17))/4),IF(PayFreq="Semi-Annually",(IF(ISERROR(K78),NA(),IF(Rate=TRUE,AnnuityEstimator!$F$13+RAND()*(AnnuityEstimator!$F$14-AnnuityEstimator!$F$13),AnnuityEstimator!$F$17))/2),IF(PayFreq="Annually",(IF(ISERROR(K78),NA(),IF(Rate=TRUE,AnnuityEstimator!$F$13+RAND()*(AnnuityEstimator!$F$14-AnnuityEstimator!$F$13),AnnuityEstimator!$F$17))),AnnuityEstimator!$F$17)))))),"")</f>
        <v>5.519528273744416E-2</v>
      </c>
      <c r="N78" s="106" t="str">
        <f ca="1">IFERROR(IF(ISERROR(K78),NA(),IF(ann_paid=TRUE,R77*M78,R77*M78)),"")</f>
        <v/>
      </c>
      <c r="O78" s="106" t="str">
        <f t="shared" ca="1" si="9"/>
        <v/>
      </c>
      <c r="P78" s="106" t="str">
        <f ca="1">IFERROR(IF(Rate=FALSE,IF(ISERROR(K78),NA(),FV($L$4,K78,,-FP)),PMT((1+M78)/(1+$L$4)-1,IF(ann_paid=TRUE,$L$3-K78,$L$3+1-K78),-(R77),,Payment)),"")</f>
        <v/>
      </c>
      <c r="Q78" s="106" t="str">
        <f t="shared" ca="1" si="10"/>
        <v/>
      </c>
      <c r="R78" s="106" t="str">
        <f t="shared" ca="1" si="11"/>
        <v/>
      </c>
      <c r="S78" s="106">
        <f ca="1">IFERROR(IF(ISERROR(K78),NA(),SUM($N$7:N78)),"")</f>
        <v>1121.5593767146088</v>
      </c>
      <c r="T78" s="96"/>
      <c r="U78" s="90">
        <v>72</v>
      </c>
      <c r="V78" s="90">
        <f t="shared" si="12"/>
        <v>111</v>
      </c>
      <c r="W78" s="90">
        <f t="shared" si="13"/>
        <v>45</v>
      </c>
      <c r="X78" s="90">
        <f t="shared" si="14"/>
        <v>75</v>
      </c>
      <c r="Y78" s="90">
        <f t="shared" si="15"/>
        <v>57</v>
      </c>
    </row>
    <row r="79" spans="11:25" x14ac:dyDescent="0.25">
      <c r="K79" s="90" t="str">
        <f>IFERROR(IF(ann_paid=TRUE,IF(K78&gt;=$L$3-1,NA(),K78+1),IF(K78&gt;=$L$3,NA(),K78+1)),"")</f>
        <v/>
      </c>
      <c r="L79" s="90">
        <f t="shared" si="8"/>
        <v>112</v>
      </c>
      <c r="M79" s="90">
        <f ca="1">IFERROR(IF(ISERROR(K79),NA(),(IF(PayFreq="Monthly",(IF(ISERROR(K79),NA(),IF(Rate=TRUE,AnnuityEstimator!$F$13+RAND()*(AnnuityEstimator!$F$14-AnnuityEstimator!$F$13),AnnuityEstimator!$F$17))/12),IF(PayFreq="Quarterly",(IF(ISERROR(K79),NA(),IF(Rate=TRUE,AnnuityEstimator!$F$13+RAND()*(AnnuityEstimator!$F$14-AnnuityEstimator!$F$13),AnnuityEstimator!$F$17))/4),IF(PayFreq="Semi-Annually",(IF(ISERROR(K79),NA(),IF(Rate=TRUE,AnnuityEstimator!$F$13+RAND()*(AnnuityEstimator!$F$14-AnnuityEstimator!$F$13),AnnuityEstimator!$F$17))/2),IF(PayFreq="Annually",(IF(ISERROR(K79),NA(),IF(Rate=TRUE,AnnuityEstimator!$F$13+RAND()*(AnnuityEstimator!$F$14-AnnuityEstimator!$F$13),AnnuityEstimator!$F$17))),AnnuityEstimator!$F$17)))))),"")</f>
        <v>4.2001374680690873E-2</v>
      </c>
      <c r="N79" s="106" t="str">
        <f ca="1">IFERROR(IF(ISERROR(K79),NA(),IF(ann_paid=TRUE,R78*M79,R78*M79)),"")</f>
        <v/>
      </c>
      <c r="O79" s="106" t="str">
        <f t="shared" ca="1" si="9"/>
        <v/>
      </c>
      <c r="P79" s="106" t="str">
        <f ca="1">IFERROR(IF(Rate=FALSE,IF(ISERROR(K79),NA(),FV($L$4,K79,,-FP)),PMT((1+M79)/(1+$L$4)-1,IF(ann_paid=TRUE,$L$3-K79,$L$3+1-K79),-(R78),,Payment)),"")</f>
        <v/>
      </c>
      <c r="Q79" s="106" t="str">
        <f t="shared" ca="1" si="10"/>
        <v/>
      </c>
      <c r="R79" s="106" t="str">
        <f t="shared" ca="1" si="11"/>
        <v/>
      </c>
      <c r="S79" s="106">
        <f ca="1">IFERROR(IF(ISERROR(K79),NA(),SUM($N$7:N79)),"")</f>
        <v>1121.5593767146088</v>
      </c>
      <c r="T79" s="96"/>
      <c r="U79" s="90">
        <v>73</v>
      </c>
      <c r="V79" s="90">
        <f t="shared" si="12"/>
        <v>112</v>
      </c>
      <c r="W79" s="90">
        <f t="shared" si="13"/>
        <v>46</v>
      </c>
      <c r="X79" s="90">
        <f t="shared" si="14"/>
        <v>76</v>
      </c>
      <c r="Y79" s="90">
        <f t="shared" si="15"/>
        <v>58</v>
      </c>
    </row>
    <row r="80" spans="11:25" x14ac:dyDescent="0.25">
      <c r="K80" s="90" t="str">
        <f>IFERROR(IF(ann_paid=TRUE,IF(K79&gt;=$L$3-1,NA(),K79+1),IF(K79&gt;=$L$3,NA(),K79+1)),"")</f>
        <v/>
      </c>
      <c r="L80" s="90">
        <f t="shared" si="8"/>
        <v>113</v>
      </c>
      <c r="M80" s="90">
        <f ca="1">IFERROR(IF(ISERROR(K80),NA(),(IF(PayFreq="Monthly",(IF(ISERROR(K80),NA(),IF(Rate=TRUE,AnnuityEstimator!$F$13+RAND()*(AnnuityEstimator!$F$14-AnnuityEstimator!$F$13),AnnuityEstimator!$F$17))/12),IF(PayFreq="Quarterly",(IF(ISERROR(K80),NA(),IF(Rate=TRUE,AnnuityEstimator!$F$13+RAND()*(AnnuityEstimator!$F$14-AnnuityEstimator!$F$13),AnnuityEstimator!$F$17))/4),IF(PayFreq="Semi-Annually",(IF(ISERROR(K80),NA(),IF(Rate=TRUE,AnnuityEstimator!$F$13+RAND()*(AnnuityEstimator!$F$14-AnnuityEstimator!$F$13),AnnuityEstimator!$F$17))/2),IF(PayFreq="Annually",(IF(ISERROR(K80),NA(),IF(Rate=TRUE,AnnuityEstimator!$F$13+RAND()*(AnnuityEstimator!$F$14-AnnuityEstimator!$F$13),AnnuityEstimator!$F$17))),AnnuityEstimator!$F$17)))))),"")</f>
        <v>3.4436733905542215E-2</v>
      </c>
      <c r="N80" s="106" t="str">
        <f ca="1">IFERROR(IF(ISERROR(K80),NA(),IF(ann_paid=TRUE,R79*M80,R79*M80)),"")</f>
        <v/>
      </c>
      <c r="O80" s="106" t="str">
        <f t="shared" ca="1" si="9"/>
        <v/>
      </c>
      <c r="P80" s="106" t="str">
        <f ca="1">IFERROR(IF(Rate=FALSE,IF(ISERROR(K80),NA(),FV($L$4,K80,,-FP)),PMT((1+M80)/(1+$L$4)-1,IF(ann_paid=TRUE,$L$3-K80,$L$3+1-K80),-(R79),,Payment)),"")</f>
        <v/>
      </c>
      <c r="Q80" s="106" t="str">
        <f t="shared" ca="1" si="10"/>
        <v/>
      </c>
      <c r="R80" s="106" t="str">
        <f t="shared" ca="1" si="11"/>
        <v/>
      </c>
      <c r="S80" s="106">
        <f ca="1">IFERROR(IF(ISERROR(K80),NA(),SUM($N$7:N80)),"")</f>
        <v>1121.5593767146088</v>
      </c>
      <c r="T80" s="96"/>
      <c r="U80" s="90">
        <v>74</v>
      </c>
      <c r="V80" s="90">
        <f t="shared" si="12"/>
        <v>113</v>
      </c>
      <c r="W80" s="90">
        <f t="shared" si="13"/>
        <v>46</v>
      </c>
      <c r="X80" s="90">
        <f t="shared" si="14"/>
        <v>76</v>
      </c>
      <c r="Y80" s="90">
        <f t="shared" si="15"/>
        <v>58</v>
      </c>
    </row>
    <row r="81" spans="11:25" x14ac:dyDescent="0.25">
      <c r="K81" s="90" t="str">
        <f>IFERROR(IF(ann_paid=TRUE,IF(K80&gt;=$L$3-1,NA(),K80+1),IF(K80&gt;=$L$3,NA(),K80+1)),"")</f>
        <v/>
      </c>
      <c r="L81" s="90">
        <f t="shared" si="8"/>
        <v>114</v>
      </c>
      <c r="M81" s="90">
        <f ca="1">IFERROR(IF(ISERROR(K81),NA(),(IF(PayFreq="Monthly",(IF(ISERROR(K81),NA(),IF(Rate=TRUE,AnnuityEstimator!$F$13+RAND()*(AnnuityEstimator!$F$14-AnnuityEstimator!$F$13),AnnuityEstimator!$F$17))/12),IF(PayFreq="Quarterly",(IF(ISERROR(K81),NA(),IF(Rate=TRUE,AnnuityEstimator!$F$13+RAND()*(AnnuityEstimator!$F$14-AnnuityEstimator!$F$13),AnnuityEstimator!$F$17))/4),IF(PayFreq="Semi-Annually",(IF(ISERROR(K81),NA(),IF(Rate=TRUE,AnnuityEstimator!$F$13+RAND()*(AnnuityEstimator!$F$14-AnnuityEstimator!$F$13),AnnuityEstimator!$F$17))/2),IF(PayFreq="Annually",(IF(ISERROR(K81),NA(),IF(Rate=TRUE,AnnuityEstimator!$F$13+RAND()*(AnnuityEstimator!$F$14-AnnuityEstimator!$F$13),AnnuityEstimator!$F$17))),AnnuityEstimator!$F$17)))))),"")</f>
        <v>4.539555303723429E-2</v>
      </c>
      <c r="N81" s="106" t="str">
        <f ca="1">IFERROR(IF(ISERROR(K81),NA(),IF(ann_paid=TRUE,R80*M81,R80*M81)),"")</f>
        <v/>
      </c>
      <c r="O81" s="106" t="str">
        <f t="shared" ca="1" si="9"/>
        <v/>
      </c>
      <c r="P81" s="106" t="str">
        <f ca="1">IFERROR(IF(Rate=FALSE,IF(ISERROR(K81),NA(),FV($L$4,K81,,-FP)),PMT((1+M81)/(1+$L$4)-1,IF(ann_paid=TRUE,$L$3-K81,$L$3+1-K81),-(R80),,Payment)),"")</f>
        <v/>
      </c>
      <c r="Q81" s="106" t="str">
        <f t="shared" ca="1" si="10"/>
        <v/>
      </c>
      <c r="R81" s="106" t="str">
        <f t="shared" ca="1" si="11"/>
        <v/>
      </c>
      <c r="S81" s="106">
        <f ca="1">IFERROR(IF(ISERROR(K81),NA(),SUM($N$7:N81)),"")</f>
        <v>1121.5593767146088</v>
      </c>
      <c r="T81" s="96"/>
      <c r="U81" s="90">
        <v>75</v>
      </c>
      <c r="V81" s="90">
        <f t="shared" si="12"/>
        <v>114</v>
      </c>
      <c r="W81" s="90">
        <f t="shared" si="13"/>
        <v>46</v>
      </c>
      <c r="X81" s="90">
        <f t="shared" si="14"/>
        <v>77</v>
      </c>
      <c r="Y81" s="90">
        <f t="shared" si="15"/>
        <v>58</v>
      </c>
    </row>
    <row r="82" spans="11:25" x14ac:dyDescent="0.25">
      <c r="K82" s="90" t="str">
        <f>IFERROR(IF(ann_paid=TRUE,IF(K81&gt;=$L$3-1,NA(),K81+1),IF(K81&gt;=$L$3,NA(),K81+1)),"")</f>
        <v/>
      </c>
      <c r="L82" s="90">
        <f t="shared" si="8"/>
        <v>115</v>
      </c>
      <c r="M82" s="90">
        <f ca="1">IFERROR(IF(ISERROR(K82),NA(),(IF(PayFreq="Monthly",(IF(ISERROR(K82),NA(),IF(Rate=TRUE,AnnuityEstimator!$F$13+RAND()*(AnnuityEstimator!$F$14-AnnuityEstimator!$F$13),AnnuityEstimator!$F$17))/12),IF(PayFreq="Quarterly",(IF(ISERROR(K82),NA(),IF(Rate=TRUE,AnnuityEstimator!$F$13+RAND()*(AnnuityEstimator!$F$14-AnnuityEstimator!$F$13),AnnuityEstimator!$F$17))/4),IF(PayFreq="Semi-Annually",(IF(ISERROR(K82),NA(),IF(Rate=TRUE,AnnuityEstimator!$F$13+RAND()*(AnnuityEstimator!$F$14-AnnuityEstimator!$F$13),AnnuityEstimator!$F$17))/2),IF(PayFreq="Annually",(IF(ISERROR(K82),NA(),IF(Rate=TRUE,AnnuityEstimator!$F$13+RAND()*(AnnuityEstimator!$F$14-AnnuityEstimator!$F$13),AnnuityEstimator!$F$17))),AnnuityEstimator!$F$17)))))),"")</f>
        <v>5.8297425825285118E-2</v>
      </c>
      <c r="N82" s="106" t="str">
        <f ca="1">IFERROR(IF(ISERROR(K82),NA(),IF(ann_paid=TRUE,R81*M82,R81*M82)),"")</f>
        <v/>
      </c>
      <c r="O82" s="106" t="str">
        <f t="shared" ca="1" si="9"/>
        <v/>
      </c>
      <c r="P82" s="106" t="str">
        <f ca="1">IFERROR(IF(Rate=FALSE,IF(ISERROR(K82),NA(),FV($L$4,K82,,-FP)),PMT((1+M82)/(1+$L$4)-1,IF(ann_paid=TRUE,$L$3-K82,$L$3+1-K82),-(R81),,Payment)),"")</f>
        <v/>
      </c>
      <c r="Q82" s="106" t="str">
        <f t="shared" ca="1" si="10"/>
        <v/>
      </c>
      <c r="R82" s="106" t="str">
        <f t="shared" ca="1" si="11"/>
        <v/>
      </c>
      <c r="S82" s="106">
        <f ca="1">IFERROR(IF(ISERROR(K82),NA(),SUM($N$7:N82)),"")</f>
        <v>1121.5593767146088</v>
      </c>
      <c r="T82" s="96"/>
      <c r="U82" s="90">
        <v>76</v>
      </c>
      <c r="V82" s="90">
        <f t="shared" si="12"/>
        <v>115</v>
      </c>
      <c r="W82" s="90">
        <f t="shared" si="13"/>
        <v>46</v>
      </c>
      <c r="X82" s="90">
        <f t="shared" si="14"/>
        <v>77</v>
      </c>
      <c r="Y82" s="90">
        <f t="shared" si="15"/>
        <v>58</v>
      </c>
    </row>
    <row r="83" spans="11:25" x14ac:dyDescent="0.25">
      <c r="K83" s="90" t="str">
        <f>IFERROR(IF(ann_paid=TRUE,IF(K82&gt;=$L$3-1,NA(),K82+1),IF(K82&gt;=$L$3,NA(),K82+1)),"")</f>
        <v/>
      </c>
      <c r="L83" s="90">
        <f t="shared" si="8"/>
        <v>116</v>
      </c>
      <c r="M83" s="90">
        <f ca="1">IFERROR(IF(ISERROR(K83),NA(),(IF(PayFreq="Monthly",(IF(ISERROR(K83),NA(),IF(Rate=TRUE,AnnuityEstimator!$F$13+RAND()*(AnnuityEstimator!$F$14-AnnuityEstimator!$F$13),AnnuityEstimator!$F$17))/12),IF(PayFreq="Quarterly",(IF(ISERROR(K83),NA(),IF(Rate=TRUE,AnnuityEstimator!$F$13+RAND()*(AnnuityEstimator!$F$14-AnnuityEstimator!$F$13),AnnuityEstimator!$F$17))/4),IF(PayFreq="Semi-Annually",(IF(ISERROR(K83),NA(),IF(Rate=TRUE,AnnuityEstimator!$F$13+RAND()*(AnnuityEstimator!$F$14-AnnuityEstimator!$F$13),AnnuityEstimator!$F$17))/2),IF(PayFreq="Annually",(IF(ISERROR(K83),NA(),IF(Rate=TRUE,AnnuityEstimator!$F$13+RAND()*(AnnuityEstimator!$F$14-AnnuityEstimator!$F$13),AnnuityEstimator!$F$17))),AnnuityEstimator!$F$17)))))),"")</f>
        <v>6.4727990123655432E-2</v>
      </c>
      <c r="N83" s="106" t="str">
        <f ca="1">IFERROR(IF(ISERROR(K83),NA(),IF(ann_paid=TRUE,R82*M83,R82*M83)),"")</f>
        <v/>
      </c>
      <c r="O83" s="106" t="str">
        <f t="shared" ca="1" si="9"/>
        <v/>
      </c>
      <c r="P83" s="106" t="str">
        <f ca="1">IFERROR(IF(Rate=FALSE,IF(ISERROR(K83),NA(),FV($L$4,K83,,-FP)),PMT((1+M83)/(1+$L$4)-1,IF(ann_paid=TRUE,$L$3-K83,$L$3+1-K83),-(R82),,Payment)),"")</f>
        <v/>
      </c>
      <c r="Q83" s="106" t="str">
        <f t="shared" ca="1" si="10"/>
        <v/>
      </c>
      <c r="R83" s="106" t="str">
        <f t="shared" ca="1" si="11"/>
        <v/>
      </c>
      <c r="S83" s="106">
        <f ca="1">IFERROR(IF(ISERROR(K83),NA(),SUM($N$7:N83)),"")</f>
        <v>1121.5593767146088</v>
      </c>
      <c r="T83" s="96"/>
      <c r="U83" s="90">
        <v>77</v>
      </c>
      <c r="V83" s="90">
        <f t="shared" si="12"/>
        <v>116</v>
      </c>
      <c r="W83" s="90">
        <f t="shared" si="13"/>
        <v>46</v>
      </c>
      <c r="X83" s="90">
        <f t="shared" si="14"/>
        <v>78</v>
      </c>
      <c r="Y83" s="90">
        <f t="shared" si="15"/>
        <v>59</v>
      </c>
    </row>
    <row r="84" spans="11:25" x14ac:dyDescent="0.25">
      <c r="K84" s="90" t="str">
        <f>IFERROR(IF(ann_paid=TRUE,IF(K83&gt;=$L$3-1,NA(),K83+1),IF(K83&gt;=$L$3,NA(),K83+1)),"")</f>
        <v/>
      </c>
      <c r="L84" s="90">
        <f t="shared" si="8"/>
        <v>117</v>
      </c>
      <c r="M84" s="90">
        <f ca="1">IFERROR(IF(ISERROR(K84),NA(),(IF(PayFreq="Monthly",(IF(ISERROR(K84),NA(),IF(Rate=TRUE,AnnuityEstimator!$F$13+RAND()*(AnnuityEstimator!$F$14-AnnuityEstimator!$F$13),AnnuityEstimator!$F$17))/12),IF(PayFreq="Quarterly",(IF(ISERROR(K84),NA(),IF(Rate=TRUE,AnnuityEstimator!$F$13+RAND()*(AnnuityEstimator!$F$14-AnnuityEstimator!$F$13),AnnuityEstimator!$F$17))/4),IF(PayFreq="Semi-Annually",(IF(ISERROR(K84),NA(),IF(Rate=TRUE,AnnuityEstimator!$F$13+RAND()*(AnnuityEstimator!$F$14-AnnuityEstimator!$F$13),AnnuityEstimator!$F$17))/2),IF(PayFreq="Annually",(IF(ISERROR(K84),NA(),IF(Rate=TRUE,AnnuityEstimator!$F$13+RAND()*(AnnuityEstimator!$F$14-AnnuityEstimator!$F$13),AnnuityEstimator!$F$17))),AnnuityEstimator!$F$17)))))),"")</f>
        <v>6.6551562960494498E-2</v>
      </c>
      <c r="N84" s="106" t="str">
        <f ca="1">IFERROR(IF(ISERROR(K84),NA(),IF(ann_paid=TRUE,R83*M84,R83*M84)),"")</f>
        <v/>
      </c>
      <c r="O84" s="106" t="str">
        <f t="shared" ca="1" si="9"/>
        <v/>
      </c>
      <c r="P84" s="106" t="str">
        <f ca="1">IFERROR(IF(Rate=FALSE,IF(ISERROR(K84),NA(),FV($L$4,K84,,-FP)),PMT((1+M84)/(1+$L$4)-1,IF(ann_paid=TRUE,$L$3-K84,$L$3+1-K84),-(R83),,Payment)),"")</f>
        <v/>
      </c>
      <c r="Q84" s="106" t="str">
        <f t="shared" ca="1" si="10"/>
        <v/>
      </c>
      <c r="R84" s="106" t="str">
        <f t="shared" ca="1" si="11"/>
        <v/>
      </c>
      <c r="S84" s="106">
        <f ca="1">IFERROR(IF(ISERROR(K84),NA(),SUM($N$7:N84)),"")</f>
        <v>1121.5593767146088</v>
      </c>
      <c r="T84" s="96"/>
      <c r="U84" s="90">
        <v>78</v>
      </c>
      <c r="V84" s="90">
        <f t="shared" si="12"/>
        <v>117</v>
      </c>
      <c r="W84" s="90">
        <f t="shared" si="13"/>
        <v>46</v>
      </c>
      <c r="X84" s="90">
        <f t="shared" si="14"/>
        <v>78</v>
      </c>
      <c r="Y84" s="90">
        <f t="shared" si="15"/>
        <v>59</v>
      </c>
    </row>
    <row r="85" spans="11:25" x14ac:dyDescent="0.25">
      <c r="K85" s="90" t="str">
        <f>IFERROR(IF(ann_paid=TRUE,IF(K84&gt;=$L$3-1,NA(),K84+1),IF(K84&gt;=$L$3,NA(),K84+1)),"")</f>
        <v/>
      </c>
      <c r="L85" s="90">
        <f t="shared" si="8"/>
        <v>118</v>
      </c>
      <c r="M85" s="90">
        <f ca="1">IFERROR(IF(ISERROR(K85),NA(),(IF(PayFreq="Monthly",(IF(ISERROR(K85),NA(),IF(Rate=TRUE,AnnuityEstimator!$F$13+RAND()*(AnnuityEstimator!$F$14-AnnuityEstimator!$F$13),AnnuityEstimator!$F$17))/12),IF(PayFreq="Quarterly",(IF(ISERROR(K85),NA(),IF(Rate=TRUE,AnnuityEstimator!$F$13+RAND()*(AnnuityEstimator!$F$14-AnnuityEstimator!$F$13),AnnuityEstimator!$F$17))/4),IF(PayFreq="Semi-Annually",(IF(ISERROR(K85),NA(),IF(Rate=TRUE,AnnuityEstimator!$F$13+RAND()*(AnnuityEstimator!$F$14-AnnuityEstimator!$F$13),AnnuityEstimator!$F$17))/2),IF(PayFreq="Annually",(IF(ISERROR(K85),NA(),IF(Rate=TRUE,AnnuityEstimator!$F$13+RAND()*(AnnuityEstimator!$F$14-AnnuityEstimator!$F$13),AnnuityEstimator!$F$17))),AnnuityEstimator!$F$17)))))),"")</f>
        <v>5.1374013747103417E-2</v>
      </c>
      <c r="N85" s="106" t="str">
        <f ca="1">IFERROR(IF(ISERROR(K85),NA(),IF(ann_paid=TRUE,R84*M85,R84*M85)),"")</f>
        <v/>
      </c>
      <c r="O85" s="106" t="str">
        <f t="shared" ca="1" si="9"/>
        <v/>
      </c>
      <c r="P85" s="106" t="str">
        <f ca="1">IFERROR(IF(Rate=FALSE,IF(ISERROR(K85),NA(),FV($L$4,K85,,-FP)),PMT((1+M85)/(1+$L$4)-1,IF(ann_paid=TRUE,$L$3-K85,$L$3+1-K85),-(R84),,Payment)),"")</f>
        <v/>
      </c>
      <c r="Q85" s="106" t="str">
        <f t="shared" ca="1" si="10"/>
        <v/>
      </c>
      <c r="R85" s="106" t="str">
        <f t="shared" ca="1" si="11"/>
        <v/>
      </c>
      <c r="S85" s="106">
        <f ca="1">IFERROR(IF(ISERROR(K85),NA(),SUM($N$7:N85)),"")</f>
        <v>1121.5593767146088</v>
      </c>
      <c r="T85" s="96"/>
      <c r="U85" s="90">
        <v>79</v>
      </c>
      <c r="V85" s="90">
        <f t="shared" si="12"/>
        <v>118</v>
      </c>
      <c r="W85" s="90">
        <f t="shared" si="13"/>
        <v>46</v>
      </c>
      <c r="X85" s="90">
        <f t="shared" si="14"/>
        <v>79</v>
      </c>
      <c r="Y85" s="90">
        <f t="shared" si="15"/>
        <v>59</v>
      </c>
    </row>
    <row r="86" spans="11:25" x14ac:dyDescent="0.25">
      <c r="K86" s="90" t="str">
        <f>IFERROR(IF(ann_paid=TRUE,IF(K85&gt;=$L$3-1,NA(),K85+1),IF(K85&gt;=$L$3,NA(),K85+1)),"")</f>
        <v/>
      </c>
      <c r="L86" s="90">
        <f t="shared" si="8"/>
        <v>119</v>
      </c>
      <c r="M86" s="90">
        <f ca="1">IFERROR(IF(ISERROR(K86),NA(),(IF(PayFreq="Monthly",(IF(ISERROR(K86),NA(),IF(Rate=TRUE,AnnuityEstimator!$F$13+RAND()*(AnnuityEstimator!$F$14-AnnuityEstimator!$F$13),AnnuityEstimator!$F$17))/12),IF(PayFreq="Quarterly",(IF(ISERROR(K86),NA(),IF(Rate=TRUE,AnnuityEstimator!$F$13+RAND()*(AnnuityEstimator!$F$14-AnnuityEstimator!$F$13),AnnuityEstimator!$F$17))/4),IF(PayFreq="Semi-Annually",(IF(ISERROR(K86),NA(),IF(Rate=TRUE,AnnuityEstimator!$F$13+RAND()*(AnnuityEstimator!$F$14-AnnuityEstimator!$F$13),AnnuityEstimator!$F$17))/2),IF(PayFreq="Annually",(IF(ISERROR(K86),NA(),IF(Rate=TRUE,AnnuityEstimator!$F$13+RAND()*(AnnuityEstimator!$F$14-AnnuityEstimator!$F$13),AnnuityEstimator!$F$17))),AnnuityEstimator!$F$17)))))),"")</f>
        <v>4.6956255978071057E-2</v>
      </c>
      <c r="N86" s="106" t="str">
        <f ca="1">IFERROR(IF(ISERROR(K86),NA(),IF(ann_paid=TRUE,R85*M86,R85*M86)),"")</f>
        <v/>
      </c>
      <c r="O86" s="106" t="str">
        <f t="shared" ca="1" si="9"/>
        <v/>
      </c>
      <c r="P86" s="106" t="str">
        <f ca="1">IFERROR(IF(Rate=FALSE,IF(ISERROR(K86),NA(),FV($L$4,K86,,-FP)),PMT((1+M86)/(1+$L$4)-1,IF(ann_paid=TRUE,$L$3-K86,$L$3+1-K86),-(R85),,Payment)),"")</f>
        <v/>
      </c>
      <c r="Q86" s="106" t="str">
        <f t="shared" ca="1" si="10"/>
        <v/>
      </c>
      <c r="R86" s="106" t="str">
        <f t="shared" ca="1" si="11"/>
        <v/>
      </c>
      <c r="S86" s="106">
        <f ca="1">IFERROR(IF(ISERROR(K86),NA(),SUM($N$7:N86)),"")</f>
        <v>1121.5593767146088</v>
      </c>
      <c r="T86" s="96"/>
      <c r="U86" s="90">
        <v>80</v>
      </c>
      <c r="V86" s="90">
        <f t="shared" si="12"/>
        <v>119</v>
      </c>
      <c r="W86" s="90">
        <f t="shared" si="13"/>
        <v>46</v>
      </c>
      <c r="X86" s="90">
        <f t="shared" si="14"/>
        <v>79</v>
      </c>
      <c r="Y86" s="90">
        <f t="shared" si="15"/>
        <v>59</v>
      </c>
    </row>
    <row r="87" spans="11:25" x14ac:dyDescent="0.25">
      <c r="K87" s="90" t="str">
        <f>IFERROR(IF(ann_paid=TRUE,IF(K86&gt;=$L$3-1,NA(),K86+1),IF(K86&gt;=$L$3,NA(),K86+1)),"")</f>
        <v/>
      </c>
      <c r="L87" s="90">
        <f t="shared" si="8"/>
        <v>120</v>
      </c>
      <c r="M87" s="90">
        <f ca="1">IFERROR(IF(ISERROR(K87),NA(),(IF(PayFreq="Monthly",(IF(ISERROR(K87),NA(),IF(Rate=TRUE,AnnuityEstimator!$F$13+RAND()*(AnnuityEstimator!$F$14-AnnuityEstimator!$F$13),AnnuityEstimator!$F$17))/12),IF(PayFreq="Quarterly",(IF(ISERROR(K87),NA(),IF(Rate=TRUE,AnnuityEstimator!$F$13+RAND()*(AnnuityEstimator!$F$14-AnnuityEstimator!$F$13),AnnuityEstimator!$F$17))/4),IF(PayFreq="Semi-Annually",(IF(ISERROR(K87),NA(),IF(Rate=TRUE,AnnuityEstimator!$F$13+RAND()*(AnnuityEstimator!$F$14-AnnuityEstimator!$F$13),AnnuityEstimator!$F$17))/2),IF(PayFreq="Annually",(IF(ISERROR(K87),NA(),IF(Rate=TRUE,AnnuityEstimator!$F$13+RAND()*(AnnuityEstimator!$F$14-AnnuityEstimator!$F$13),AnnuityEstimator!$F$17))),AnnuityEstimator!$F$17)))))),"")</f>
        <v>3.8050015239767268E-2</v>
      </c>
      <c r="N87" s="106" t="str">
        <f ca="1">IFERROR(IF(ISERROR(K87),NA(),IF(ann_paid=TRUE,R86*M87,R86*M87)),"")</f>
        <v/>
      </c>
      <c r="O87" s="106" t="str">
        <f t="shared" ca="1" si="9"/>
        <v/>
      </c>
      <c r="P87" s="106" t="str">
        <f ca="1">IFERROR(IF(Rate=FALSE,IF(ISERROR(K87),NA(),FV($L$4,K87,,-FP)),PMT((1+M87)/(1+$L$4)-1,IF(ann_paid=TRUE,$L$3-K87,$L$3+1-K87),-(R86),,Payment)),"")</f>
        <v/>
      </c>
      <c r="Q87" s="106" t="str">
        <f t="shared" ca="1" si="10"/>
        <v/>
      </c>
      <c r="R87" s="106" t="str">
        <f t="shared" ca="1" si="11"/>
        <v/>
      </c>
      <c r="S87" s="106">
        <f ca="1">IFERROR(IF(ISERROR(K87),NA(),SUM($N$7:N87)),"")</f>
        <v>1121.5593767146088</v>
      </c>
      <c r="T87" s="96"/>
      <c r="U87" s="90">
        <v>81</v>
      </c>
      <c r="V87" s="90">
        <f t="shared" si="12"/>
        <v>120</v>
      </c>
      <c r="W87" s="90">
        <f t="shared" si="13"/>
        <v>46</v>
      </c>
      <c r="X87" s="90">
        <f t="shared" si="14"/>
        <v>80</v>
      </c>
      <c r="Y87" s="90">
        <f t="shared" si="15"/>
        <v>60</v>
      </c>
    </row>
    <row r="88" spans="11:25" x14ac:dyDescent="0.25">
      <c r="K88" s="90" t="str">
        <f>IFERROR(IF(ann_paid=TRUE,IF(K87&gt;=$L$3-1,NA(),K87+1),IF(K87&gt;=$L$3,NA(),K87+1)),"")</f>
        <v/>
      </c>
      <c r="L88" s="90">
        <f t="shared" si="8"/>
        <v>121</v>
      </c>
      <c r="M88" s="90">
        <f ca="1">IFERROR(IF(ISERROR(K88),NA(),(IF(PayFreq="Monthly",(IF(ISERROR(K88),NA(),IF(Rate=TRUE,AnnuityEstimator!$F$13+RAND()*(AnnuityEstimator!$F$14-AnnuityEstimator!$F$13),AnnuityEstimator!$F$17))/12),IF(PayFreq="Quarterly",(IF(ISERROR(K88),NA(),IF(Rate=TRUE,AnnuityEstimator!$F$13+RAND()*(AnnuityEstimator!$F$14-AnnuityEstimator!$F$13),AnnuityEstimator!$F$17))/4),IF(PayFreq="Semi-Annually",(IF(ISERROR(K88),NA(),IF(Rate=TRUE,AnnuityEstimator!$F$13+RAND()*(AnnuityEstimator!$F$14-AnnuityEstimator!$F$13),AnnuityEstimator!$F$17))/2),IF(PayFreq="Annually",(IF(ISERROR(K88),NA(),IF(Rate=TRUE,AnnuityEstimator!$F$13+RAND()*(AnnuityEstimator!$F$14-AnnuityEstimator!$F$13),AnnuityEstimator!$F$17))),AnnuityEstimator!$F$17)))))),"")</f>
        <v>6.6163137127084326E-2</v>
      </c>
      <c r="N88" s="106" t="str">
        <f ca="1">IFERROR(IF(ISERROR(K88),NA(),IF(ann_paid=TRUE,R87*M88,R87*M88)),"")</f>
        <v/>
      </c>
      <c r="O88" s="106" t="str">
        <f t="shared" ca="1" si="9"/>
        <v/>
      </c>
      <c r="P88" s="106" t="str">
        <f ca="1">IFERROR(IF(Rate=FALSE,IF(ISERROR(K88),NA(),FV($L$4,K88,,-FP)),PMT((1+M88)/(1+$L$4)-1,IF(ann_paid=TRUE,$L$3-K88,$L$3+1-K88),-(R87),,Payment)),"")</f>
        <v/>
      </c>
      <c r="Q88" s="106" t="str">
        <f t="shared" ca="1" si="10"/>
        <v/>
      </c>
      <c r="R88" s="106" t="str">
        <f t="shared" ca="1" si="11"/>
        <v/>
      </c>
      <c r="S88" s="106">
        <f ca="1">IFERROR(IF(ISERROR(K88),NA(),SUM($N$7:N88)),"")</f>
        <v>1121.5593767146088</v>
      </c>
      <c r="T88" s="96"/>
      <c r="U88" s="90">
        <v>82</v>
      </c>
      <c r="V88" s="90">
        <f t="shared" si="12"/>
        <v>121</v>
      </c>
      <c r="W88" s="90">
        <f t="shared" si="13"/>
        <v>46</v>
      </c>
      <c r="X88" s="90">
        <f t="shared" si="14"/>
        <v>80</v>
      </c>
      <c r="Y88" s="90">
        <f t="shared" si="15"/>
        <v>60</v>
      </c>
    </row>
    <row r="89" spans="11:25" x14ac:dyDescent="0.25">
      <c r="K89" s="90" t="str">
        <f>IFERROR(IF(ann_paid=TRUE,IF(K88&gt;=$L$3-1,NA(),K88+1),IF(K88&gt;=$L$3,NA(),K88+1)),"")</f>
        <v/>
      </c>
      <c r="L89" s="90">
        <f t="shared" si="8"/>
        <v>122</v>
      </c>
      <c r="M89" s="90">
        <f ca="1">IFERROR(IF(ISERROR(K89),NA(),(IF(PayFreq="Monthly",(IF(ISERROR(K89),NA(),IF(Rate=TRUE,AnnuityEstimator!$F$13+RAND()*(AnnuityEstimator!$F$14-AnnuityEstimator!$F$13),AnnuityEstimator!$F$17))/12),IF(PayFreq="Quarterly",(IF(ISERROR(K89),NA(),IF(Rate=TRUE,AnnuityEstimator!$F$13+RAND()*(AnnuityEstimator!$F$14-AnnuityEstimator!$F$13),AnnuityEstimator!$F$17))/4),IF(PayFreq="Semi-Annually",(IF(ISERROR(K89),NA(),IF(Rate=TRUE,AnnuityEstimator!$F$13+RAND()*(AnnuityEstimator!$F$14-AnnuityEstimator!$F$13),AnnuityEstimator!$F$17))/2),IF(PayFreq="Annually",(IF(ISERROR(K89),NA(),IF(Rate=TRUE,AnnuityEstimator!$F$13+RAND()*(AnnuityEstimator!$F$14-AnnuityEstimator!$F$13),AnnuityEstimator!$F$17))),AnnuityEstimator!$F$17)))))),"")</f>
        <v>4.6986804715685504E-2</v>
      </c>
      <c r="N89" s="106" t="str">
        <f ca="1">IFERROR(IF(ISERROR(K89),NA(),IF(ann_paid=TRUE,R88*M89,R88*M89)),"")</f>
        <v/>
      </c>
      <c r="O89" s="106" t="str">
        <f t="shared" ca="1" si="9"/>
        <v/>
      </c>
      <c r="P89" s="106" t="str">
        <f ca="1">IFERROR(IF(Rate=FALSE,IF(ISERROR(K89),NA(),FV($L$4,K89,,-FP)),PMT((1+M89)/(1+$L$4)-1,IF(ann_paid=TRUE,$L$3-K89,$L$3+1-K89),-(R88),,Payment)),"")</f>
        <v/>
      </c>
      <c r="Q89" s="106" t="str">
        <f t="shared" ca="1" si="10"/>
        <v/>
      </c>
      <c r="R89" s="106" t="str">
        <f t="shared" ca="1" si="11"/>
        <v/>
      </c>
      <c r="S89" s="106">
        <f ca="1">IFERROR(IF(ISERROR(K89),NA(),SUM($N$7:N89)),"")</f>
        <v>1121.5593767146088</v>
      </c>
      <c r="T89" s="96"/>
      <c r="U89" s="90">
        <v>83</v>
      </c>
      <c r="V89" s="90">
        <f t="shared" si="12"/>
        <v>122</v>
      </c>
      <c r="W89" s="90">
        <f t="shared" si="13"/>
        <v>46</v>
      </c>
      <c r="X89" s="90">
        <f t="shared" si="14"/>
        <v>81</v>
      </c>
      <c r="Y89" s="90">
        <f t="shared" si="15"/>
        <v>60</v>
      </c>
    </row>
    <row r="90" spans="11:25" x14ac:dyDescent="0.25">
      <c r="K90" s="90" t="str">
        <f>IFERROR(IF(ann_paid=TRUE,IF(K89&gt;=$L$3-1,NA(),K89+1),IF(K89&gt;=$L$3,NA(),K89+1)),"")</f>
        <v/>
      </c>
      <c r="L90" s="90">
        <f t="shared" si="8"/>
        <v>123</v>
      </c>
      <c r="M90" s="90">
        <f ca="1">IFERROR(IF(ISERROR(K90),NA(),(IF(PayFreq="Monthly",(IF(ISERROR(K90),NA(),IF(Rate=TRUE,AnnuityEstimator!$F$13+RAND()*(AnnuityEstimator!$F$14-AnnuityEstimator!$F$13),AnnuityEstimator!$F$17))/12),IF(PayFreq="Quarterly",(IF(ISERROR(K90),NA(),IF(Rate=TRUE,AnnuityEstimator!$F$13+RAND()*(AnnuityEstimator!$F$14-AnnuityEstimator!$F$13),AnnuityEstimator!$F$17))/4),IF(PayFreq="Semi-Annually",(IF(ISERROR(K90),NA(),IF(Rate=TRUE,AnnuityEstimator!$F$13+RAND()*(AnnuityEstimator!$F$14-AnnuityEstimator!$F$13),AnnuityEstimator!$F$17))/2),IF(PayFreq="Annually",(IF(ISERROR(K90),NA(),IF(Rate=TRUE,AnnuityEstimator!$F$13+RAND()*(AnnuityEstimator!$F$14-AnnuityEstimator!$F$13),AnnuityEstimator!$F$17))),AnnuityEstimator!$F$17)))))),"")</f>
        <v>5.2393656646162204E-2</v>
      </c>
      <c r="N90" s="106" t="str">
        <f ca="1">IFERROR(IF(ISERROR(K90),NA(),IF(ann_paid=TRUE,R89*M90,R89*M90)),"")</f>
        <v/>
      </c>
      <c r="O90" s="106" t="str">
        <f t="shared" ca="1" si="9"/>
        <v/>
      </c>
      <c r="P90" s="106" t="str">
        <f ca="1">IFERROR(IF(Rate=FALSE,IF(ISERROR(K90),NA(),FV($L$4,K90,,-FP)),PMT((1+M90)/(1+$L$4)-1,IF(ann_paid=TRUE,$L$3-K90,$L$3+1-K90),-(R89),,Payment)),"")</f>
        <v/>
      </c>
      <c r="Q90" s="106" t="str">
        <f t="shared" ca="1" si="10"/>
        <v/>
      </c>
      <c r="R90" s="106" t="str">
        <f t="shared" ca="1" si="11"/>
        <v/>
      </c>
      <c r="S90" s="106">
        <f ca="1">IFERROR(IF(ISERROR(K90),NA(),SUM($N$7:N90)),"")</f>
        <v>1121.5593767146088</v>
      </c>
      <c r="T90" s="96"/>
      <c r="U90" s="90">
        <v>84</v>
      </c>
      <c r="V90" s="90">
        <f t="shared" si="12"/>
        <v>123</v>
      </c>
      <c r="W90" s="90">
        <f t="shared" si="13"/>
        <v>46</v>
      </c>
      <c r="X90" s="90">
        <f t="shared" si="14"/>
        <v>81</v>
      </c>
      <c r="Y90" s="90">
        <f t="shared" si="15"/>
        <v>60</v>
      </c>
    </row>
    <row r="91" spans="11:25" x14ac:dyDescent="0.25">
      <c r="K91" s="90" t="str">
        <f>IFERROR(IF(ann_paid=TRUE,IF(K90&gt;=$L$3-1,NA(),K90+1),IF(K90&gt;=$L$3,NA(),K90+1)),"")</f>
        <v/>
      </c>
      <c r="L91" s="90">
        <f t="shared" si="8"/>
        <v>124</v>
      </c>
      <c r="M91" s="90">
        <f ca="1">IFERROR(IF(ISERROR(K91),NA(),(IF(PayFreq="Monthly",(IF(ISERROR(K91),NA(),IF(Rate=TRUE,AnnuityEstimator!$F$13+RAND()*(AnnuityEstimator!$F$14-AnnuityEstimator!$F$13),AnnuityEstimator!$F$17))/12),IF(PayFreq="Quarterly",(IF(ISERROR(K91),NA(),IF(Rate=TRUE,AnnuityEstimator!$F$13+RAND()*(AnnuityEstimator!$F$14-AnnuityEstimator!$F$13),AnnuityEstimator!$F$17))/4),IF(PayFreq="Semi-Annually",(IF(ISERROR(K91),NA(),IF(Rate=TRUE,AnnuityEstimator!$F$13+RAND()*(AnnuityEstimator!$F$14-AnnuityEstimator!$F$13),AnnuityEstimator!$F$17))/2),IF(PayFreq="Annually",(IF(ISERROR(K91),NA(),IF(Rate=TRUE,AnnuityEstimator!$F$13+RAND()*(AnnuityEstimator!$F$14-AnnuityEstimator!$F$13),AnnuityEstimator!$F$17))),AnnuityEstimator!$F$17)))))),"")</f>
        <v>6.2970967870859595E-2</v>
      </c>
      <c r="N91" s="106" t="str">
        <f ca="1">IFERROR(IF(ISERROR(K91),NA(),IF(ann_paid=TRUE,R90*M91,R90*M91)),"")</f>
        <v/>
      </c>
      <c r="O91" s="106" t="str">
        <f t="shared" ca="1" si="9"/>
        <v/>
      </c>
      <c r="P91" s="106" t="str">
        <f ca="1">IFERROR(IF(Rate=FALSE,IF(ISERROR(K91),NA(),FV($L$4,K91,,-FP)),PMT((1+M91)/(1+$L$4)-1,IF(ann_paid=TRUE,$L$3-K91,$L$3+1-K91),-(R90),,Payment)),"")</f>
        <v/>
      </c>
      <c r="Q91" s="106" t="str">
        <f t="shared" ca="1" si="10"/>
        <v/>
      </c>
      <c r="R91" s="106" t="str">
        <f t="shared" ca="1" si="11"/>
        <v/>
      </c>
      <c r="S91" s="106">
        <f ca="1">IFERROR(IF(ISERROR(K91),NA(),SUM($N$7:N91)),"")</f>
        <v>1121.5593767146088</v>
      </c>
      <c r="T91" s="96"/>
      <c r="U91" s="90">
        <v>85</v>
      </c>
      <c r="V91" s="90">
        <f t="shared" si="12"/>
        <v>124</v>
      </c>
      <c r="W91" s="90">
        <f t="shared" si="13"/>
        <v>47</v>
      </c>
      <c r="X91" s="90">
        <f t="shared" si="14"/>
        <v>82</v>
      </c>
      <c r="Y91" s="90">
        <f t="shared" si="15"/>
        <v>61</v>
      </c>
    </row>
    <row r="92" spans="11:25" x14ac:dyDescent="0.25">
      <c r="K92" s="90" t="str">
        <f>IFERROR(IF(ann_paid=TRUE,IF(K91&gt;=$L$3-1,NA(),K91+1),IF(K91&gt;=$L$3,NA(),K91+1)),"")</f>
        <v/>
      </c>
      <c r="L92" s="90">
        <f t="shared" si="8"/>
        <v>125</v>
      </c>
      <c r="M92" s="90">
        <f ca="1">IFERROR(IF(ISERROR(K92),NA(),(IF(PayFreq="Monthly",(IF(ISERROR(K92),NA(),IF(Rate=TRUE,AnnuityEstimator!$F$13+RAND()*(AnnuityEstimator!$F$14-AnnuityEstimator!$F$13),AnnuityEstimator!$F$17))/12),IF(PayFreq="Quarterly",(IF(ISERROR(K92),NA(),IF(Rate=TRUE,AnnuityEstimator!$F$13+RAND()*(AnnuityEstimator!$F$14-AnnuityEstimator!$F$13),AnnuityEstimator!$F$17))/4),IF(PayFreq="Semi-Annually",(IF(ISERROR(K92),NA(),IF(Rate=TRUE,AnnuityEstimator!$F$13+RAND()*(AnnuityEstimator!$F$14-AnnuityEstimator!$F$13),AnnuityEstimator!$F$17))/2),IF(PayFreq="Annually",(IF(ISERROR(K92),NA(),IF(Rate=TRUE,AnnuityEstimator!$F$13+RAND()*(AnnuityEstimator!$F$14-AnnuityEstimator!$F$13),AnnuityEstimator!$F$17))),AnnuityEstimator!$F$17)))))),"")</f>
        <v>6.2166502752736975E-2</v>
      </c>
      <c r="N92" s="106" t="str">
        <f ca="1">IFERROR(IF(ISERROR(K92),NA(),IF(ann_paid=TRUE,R91*M92,R91*M92)),"")</f>
        <v/>
      </c>
      <c r="O92" s="106" t="str">
        <f t="shared" ca="1" si="9"/>
        <v/>
      </c>
      <c r="P92" s="106" t="str">
        <f ca="1">IFERROR(IF(Rate=FALSE,IF(ISERROR(K92),NA(),FV($L$4,K92,,-FP)),PMT((1+M92)/(1+$L$4)-1,IF(ann_paid=TRUE,$L$3-K92,$L$3+1-K92),-(R91),,Payment)),"")</f>
        <v/>
      </c>
      <c r="Q92" s="106" t="str">
        <f t="shared" ca="1" si="10"/>
        <v/>
      </c>
      <c r="R92" s="106" t="str">
        <f t="shared" ca="1" si="11"/>
        <v/>
      </c>
      <c r="S92" s="106">
        <f ca="1">IFERROR(IF(ISERROR(K92),NA(),SUM($N$7:N92)),"")</f>
        <v>1121.5593767146088</v>
      </c>
      <c r="T92" s="96"/>
      <c r="U92" s="90">
        <v>86</v>
      </c>
      <c r="V92" s="90">
        <f t="shared" si="12"/>
        <v>125</v>
      </c>
      <c r="W92" s="90">
        <f t="shared" si="13"/>
        <v>47</v>
      </c>
      <c r="X92" s="90">
        <f t="shared" si="14"/>
        <v>82</v>
      </c>
      <c r="Y92" s="90">
        <f t="shared" si="15"/>
        <v>61</v>
      </c>
    </row>
    <row r="93" spans="11:25" x14ac:dyDescent="0.25">
      <c r="K93" s="90" t="str">
        <f>IFERROR(IF(ann_paid=TRUE,IF(K92&gt;=$L$3-1,NA(),K92+1),IF(K92&gt;=$L$3,NA(),K92+1)),"")</f>
        <v/>
      </c>
      <c r="L93" s="90">
        <f t="shared" si="8"/>
        <v>126</v>
      </c>
      <c r="M93" s="90">
        <f ca="1">IFERROR(IF(ISERROR(K93),NA(),(IF(PayFreq="Monthly",(IF(ISERROR(K93),NA(),IF(Rate=TRUE,AnnuityEstimator!$F$13+RAND()*(AnnuityEstimator!$F$14-AnnuityEstimator!$F$13),AnnuityEstimator!$F$17))/12),IF(PayFreq="Quarterly",(IF(ISERROR(K93),NA(),IF(Rate=TRUE,AnnuityEstimator!$F$13+RAND()*(AnnuityEstimator!$F$14-AnnuityEstimator!$F$13),AnnuityEstimator!$F$17))/4),IF(PayFreq="Semi-Annually",(IF(ISERROR(K93),NA(),IF(Rate=TRUE,AnnuityEstimator!$F$13+RAND()*(AnnuityEstimator!$F$14-AnnuityEstimator!$F$13),AnnuityEstimator!$F$17))/2),IF(PayFreq="Annually",(IF(ISERROR(K93),NA(),IF(Rate=TRUE,AnnuityEstimator!$F$13+RAND()*(AnnuityEstimator!$F$14-AnnuityEstimator!$F$13),AnnuityEstimator!$F$17))),AnnuityEstimator!$F$17)))))),"")</f>
        <v>4.4302968350305748E-2</v>
      </c>
      <c r="N93" s="106" t="str">
        <f ca="1">IFERROR(IF(ISERROR(K93),NA(),IF(ann_paid=TRUE,R92*M93,R92*M93)),"")</f>
        <v/>
      </c>
      <c r="O93" s="106" t="str">
        <f t="shared" ca="1" si="9"/>
        <v/>
      </c>
      <c r="P93" s="106" t="str">
        <f ca="1">IFERROR(IF(Rate=FALSE,IF(ISERROR(K93),NA(),FV($L$4,K93,,-FP)),PMT((1+M93)/(1+$L$4)-1,IF(ann_paid=TRUE,$L$3-K93,$L$3+1-K93),-(R92),,Payment)),"")</f>
        <v/>
      </c>
      <c r="Q93" s="106" t="str">
        <f t="shared" ca="1" si="10"/>
        <v/>
      </c>
      <c r="R93" s="106" t="str">
        <f t="shared" ca="1" si="11"/>
        <v/>
      </c>
      <c r="S93" s="106">
        <f ca="1">IFERROR(IF(ISERROR(K93),NA(),SUM($N$7:N93)),"")</f>
        <v>1121.5593767146088</v>
      </c>
      <c r="T93" s="96"/>
      <c r="U93" s="90">
        <v>87</v>
      </c>
      <c r="V93" s="90">
        <f t="shared" si="12"/>
        <v>126</v>
      </c>
      <c r="W93" s="90">
        <f t="shared" si="13"/>
        <v>47</v>
      </c>
      <c r="X93" s="90">
        <f t="shared" si="14"/>
        <v>83</v>
      </c>
      <c r="Y93" s="90">
        <f t="shared" si="15"/>
        <v>61</v>
      </c>
    </row>
    <row r="94" spans="11:25" x14ac:dyDescent="0.25">
      <c r="K94" s="90" t="str">
        <f>IFERROR(IF(ann_paid=TRUE,IF(K93&gt;=$L$3-1,NA(),K93+1),IF(K93&gt;=$L$3,NA(),K93+1)),"")</f>
        <v/>
      </c>
      <c r="L94" s="90">
        <f t="shared" si="8"/>
        <v>127</v>
      </c>
      <c r="M94" s="90">
        <f ca="1">IFERROR(IF(ISERROR(K94),NA(),(IF(PayFreq="Monthly",(IF(ISERROR(K94),NA(),IF(Rate=TRUE,AnnuityEstimator!$F$13+RAND()*(AnnuityEstimator!$F$14-AnnuityEstimator!$F$13),AnnuityEstimator!$F$17))/12),IF(PayFreq="Quarterly",(IF(ISERROR(K94),NA(),IF(Rate=TRUE,AnnuityEstimator!$F$13+RAND()*(AnnuityEstimator!$F$14-AnnuityEstimator!$F$13),AnnuityEstimator!$F$17))/4),IF(PayFreq="Semi-Annually",(IF(ISERROR(K94),NA(),IF(Rate=TRUE,AnnuityEstimator!$F$13+RAND()*(AnnuityEstimator!$F$14-AnnuityEstimator!$F$13),AnnuityEstimator!$F$17))/2),IF(PayFreq="Annually",(IF(ISERROR(K94),NA(),IF(Rate=TRUE,AnnuityEstimator!$F$13+RAND()*(AnnuityEstimator!$F$14-AnnuityEstimator!$F$13),AnnuityEstimator!$F$17))),AnnuityEstimator!$F$17)))))),"")</f>
        <v>5.9415756282068771E-2</v>
      </c>
      <c r="N94" s="106" t="str">
        <f ca="1">IFERROR(IF(ISERROR(K94),NA(),IF(ann_paid=TRUE,R93*M94,R93*M94)),"")</f>
        <v/>
      </c>
      <c r="O94" s="106" t="str">
        <f t="shared" ca="1" si="9"/>
        <v/>
      </c>
      <c r="P94" s="106" t="str">
        <f ca="1">IFERROR(IF(Rate=FALSE,IF(ISERROR(K94),NA(),FV($L$4,K94,,-FP)),PMT((1+M94)/(1+$L$4)-1,IF(ann_paid=TRUE,$L$3-K94,$L$3+1-K94),-(R93),,Payment)),"")</f>
        <v/>
      </c>
      <c r="Q94" s="106" t="str">
        <f t="shared" ca="1" si="10"/>
        <v/>
      </c>
      <c r="R94" s="106" t="str">
        <f t="shared" ca="1" si="11"/>
        <v/>
      </c>
      <c r="S94" s="106">
        <f ca="1">IFERROR(IF(ISERROR(K94),NA(),SUM($N$7:N94)),"")</f>
        <v>1121.5593767146088</v>
      </c>
      <c r="T94" s="96"/>
      <c r="U94" s="90">
        <v>88</v>
      </c>
      <c r="V94" s="90">
        <f t="shared" si="12"/>
        <v>127</v>
      </c>
      <c r="W94" s="90">
        <f t="shared" si="13"/>
        <v>47</v>
      </c>
      <c r="X94" s="90">
        <f t="shared" si="14"/>
        <v>83</v>
      </c>
      <c r="Y94" s="90">
        <f t="shared" si="15"/>
        <v>61</v>
      </c>
    </row>
    <row r="95" spans="11:25" x14ac:dyDescent="0.25">
      <c r="K95" s="90" t="str">
        <f>IFERROR(IF(ann_paid=TRUE,IF(K94&gt;=$L$3-1,NA(),K94+1),IF(K94&gt;=$L$3,NA(),K94+1)),"")</f>
        <v/>
      </c>
      <c r="L95" s="90">
        <f t="shared" si="8"/>
        <v>128</v>
      </c>
      <c r="M95" s="90">
        <f ca="1">IFERROR(IF(ISERROR(K95),NA(),(IF(PayFreq="Monthly",(IF(ISERROR(K95),NA(),IF(Rate=TRUE,AnnuityEstimator!$F$13+RAND()*(AnnuityEstimator!$F$14-AnnuityEstimator!$F$13),AnnuityEstimator!$F$17))/12),IF(PayFreq="Quarterly",(IF(ISERROR(K95),NA(),IF(Rate=TRUE,AnnuityEstimator!$F$13+RAND()*(AnnuityEstimator!$F$14-AnnuityEstimator!$F$13),AnnuityEstimator!$F$17))/4),IF(PayFreq="Semi-Annually",(IF(ISERROR(K95),NA(),IF(Rate=TRUE,AnnuityEstimator!$F$13+RAND()*(AnnuityEstimator!$F$14-AnnuityEstimator!$F$13),AnnuityEstimator!$F$17))/2),IF(PayFreq="Annually",(IF(ISERROR(K95),NA(),IF(Rate=TRUE,AnnuityEstimator!$F$13+RAND()*(AnnuityEstimator!$F$14-AnnuityEstimator!$F$13),AnnuityEstimator!$F$17))),AnnuityEstimator!$F$17)))))),"")</f>
        <v>5.2383266453296023E-2</v>
      </c>
      <c r="N95" s="106" t="str">
        <f ca="1">IFERROR(IF(ISERROR(K95),NA(),IF(ann_paid=TRUE,R94*M95,R94*M95)),"")</f>
        <v/>
      </c>
      <c r="O95" s="106" t="str">
        <f t="shared" ca="1" si="9"/>
        <v/>
      </c>
      <c r="P95" s="106" t="str">
        <f ca="1">IFERROR(IF(Rate=FALSE,IF(ISERROR(K95),NA(),FV($L$4,K95,,-FP)),PMT((1+M95)/(1+$L$4)-1,IF(ann_paid=TRUE,$L$3-K95,$L$3+1-K95),-(R94),,Payment)),"")</f>
        <v/>
      </c>
      <c r="Q95" s="106" t="str">
        <f t="shared" ca="1" si="10"/>
        <v/>
      </c>
      <c r="R95" s="106" t="str">
        <f t="shared" ca="1" si="11"/>
        <v/>
      </c>
      <c r="S95" s="106">
        <f ca="1">IFERROR(IF(ISERROR(K95),NA(),SUM($N$7:N95)),"")</f>
        <v>1121.5593767146088</v>
      </c>
      <c r="T95" s="96"/>
      <c r="U95" s="90">
        <v>89</v>
      </c>
      <c r="V95" s="90">
        <f t="shared" si="12"/>
        <v>128</v>
      </c>
      <c r="W95" s="90">
        <f t="shared" si="13"/>
        <v>47</v>
      </c>
      <c r="X95" s="90">
        <f t="shared" si="14"/>
        <v>84</v>
      </c>
      <c r="Y95" s="90">
        <f t="shared" si="15"/>
        <v>62</v>
      </c>
    </row>
    <row r="96" spans="11:25" x14ac:dyDescent="0.25">
      <c r="K96" s="90" t="str">
        <f>IFERROR(IF(ann_paid=TRUE,IF(K95&gt;=$L$3-1,NA(),K95+1),IF(K95&gt;=$L$3,NA(),K95+1)),"")</f>
        <v/>
      </c>
      <c r="L96" s="90">
        <f t="shared" si="8"/>
        <v>129</v>
      </c>
      <c r="M96" s="90">
        <f ca="1">IFERROR(IF(ISERROR(K96),NA(),(IF(PayFreq="Monthly",(IF(ISERROR(K96),NA(),IF(Rate=TRUE,AnnuityEstimator!$F$13+RAND()*(AnnuityEstimator!$F$14-AnnuityEstimator!$F$13),AnnuityEstimator!$F$17))/12),IF(PayFreq="Quarterly",(IF(ISERROR(K96),NA(),IF(Rate=TRUE,AnnuityEstimator!$F$13+RAND()*(AnnuityEstimator!$F$14-AnnuityEstimator!$F$13),AnnuityEstimator!$F$17))/4),IF(PayFreq="Semi-Annually",(IF(ISERROR(K96),NA(),IF(Rate=TRUE,AnnuityEstimator!$F$13+RAND()*(AnnuityEstimator!$F$14-AnnuityEstimator!$F$13),AnnuityEstimator!$F$17))/2),IF(PayFreq="Annually",(IF(ISERROR(K96),NA(),IF(Rate=TRUE,AnnuityEstimator!$F$13+RAND()*(AnnuityEstimator!$F$14-AnnuityEstimator!$F$13),AnnuityEstimator!$F$17))),AnnuityEstimator!$F$17)))))),"")</f>
        <v>5.9460938882805257E-2</v>
      </c>
      <c r="N96" s="106" t="str">
        <f ca="1">IFERROR(IF(ISERROR(K96),NA(),IF(ann_paid=TRUE,R95*M96,R95*M96)),"")</f>
        <v/>
      </c>
      <c r="O96" s="106" t="str">
        <f t="shared" ca="1" si="9"/>
        <v/>
      </c>
      <c r="P96" s="106" t="str">
        <f ca="1">IFERROR(IF(Rate=FALSE,IF(ISERROR(K96),NA(),FV($L$4,K96,,-FP)),PMT((1+M96)/(1+$L$4)-1,IF(ann_paid=TRUE,$L$3-K96,$L$3+1-K96),-(R95),,Payment)),"")</f>
        <v/>
      </c>
      <c r="Q96" s="106" t="str">
        <f t="shared" ca="1" si="10"/>
        <v/>
      </c>
      <c r="R96" s="106" t="str">
        <f t="shared" ca="1" si="11"/>
        <v/>
      </c>
      <c r="S96" s="106">
        <f ca="1">IFERROR(IF(ISERROR(K96),NA(),SUM($N$7:N96)),"")</f>
        <v>1121.5593767146088</v>
      </c>
      <c r="T96" s="96"/>
      <c r="U96" s="90">
        <v>90</v>
      </c>
      <c r="V96" s="90">
        <f t="shared" si="12"/>
        <v>129</v>
      </c>
      <c r="W96" s="90">
        <f t="shared" si="13"/>
        <v>47</v>
      </c>
      <c r="X96" s="90">
        <f t="shared" si="14"/>
        <v>84</v>
      </c>
      <c r="Y96" s="90">
        <f t="shared" si="15"/>
        <v>62</v>
      </c>
    </row>
    <row r="97" spans="11:25" x14ac:dyDescent="0.25">
      <c r="K97" s="90" t="str">
        <f>IFERROR(IF(ann_paid=TRUE,IF(K96&gt;=$L$3-1,NA(),K96+1),IF(K96&gt;=$L$3,NA(),K96+1)),"")</f>
        <v/>
      </c>
      <c r="L97" s="90">
        <f t="shared" si="8"/>
        <v>130</v>
      </c>
      <c r="M97" s="90">
        <f ca="1">IFERROR(IF(ISERROR(K97),NA(),(IF(PayFreq="Monthly",(IF(ISERROR(K97),NA(),IF(Rate=TRUE,AnnuityEstimator!$F$13+RAND()*(AnnuityEstimator!$F$14-AnnuityEstimator!$F$13),AnnuityEstimator!$F$17))/12),IF(PayFreq="Quarterly",(IF(ISERROR(K97),NA(),IF(Rate=TRUE,AnnuityEstimator!$F$13+RAND()*(AnnuityEstimator!$F$14-AnnuityEstimator!$F$13),AnnuityEstimator!$F$17))/4),IF(PayFreq="Semi-Annually",(IF(ISERROR(K97),NA(),IF(Rate=TRUE,AnnuityEstimator!$F$13+RAND()*(AnnuityEstimator!$F$14-AnnuityEstimator!$F$13),AnnuityEstimator!$F$17))/2),IF(PayFreq="Annually",(IF(ISERROR(K97),NA(),IF(Rate=TRUE,AnnuityEstimator!$F$13+RAND()*(AnnuityEstimator!$F$14-AnnuityEstimator!$F$13),AnnuityEstimator!$F$17))),AnnuityEstimator!$F$17)))))),"")</f>
        <v>5.1396933888726112E-2</v>
      </c>
      <c r="N97" s="106" t="str">
        <f ca="1">IFERROR(IF(ISERROR(K97),NA(),IF(ann_paid=TRUE,R96*M97,R96*M97)),"")</f>
        <v/>
      </c>
      <c r="O97" s="106" t="str">
        <f t="shared" ca="1" si="9"/>
        <v/>
      </c>
      <c r="P97" s="106" t="str">
        <f ca="1">IFERROR(IF(Rate=FALSE,IF(ISERROR(K97),NA(),FV($L$4,K97,,-FP)),PMT((1+M97)/(1+$L$4)-1,IF(ann_paid=TRUE,$L$3-K97,$L$3+1-K97),-(R96),,Payment)),"")</f>
        <v/>
      </c>
      <c r="Q97" s="106" t="str">
        <f t="shared" ca="1" si="10"/>
        <v/>
      </c>
      <c r="R97" s="106" t="str">
        <f t="shared" ca="1" si="11"/>
        <v/>
      </c>
      <c r="S97" s="106">
        <f ca="1">IFERROR(IF(ISERROR(K97),NA(),SUM($N$7:N97)),"")</f>
        <v>1121.5593767146088</v>
      </c>
      <c r="T97" s="96"/>
      <c r="U97" s="90">
        <v>91</v>
      </c>
      <c r="V97" s="90">
        <f t="shared" si="12"/>
        <v>130</v>
      </c>
      <c r="W97" s="90">
        <f t="shared" si="13"/>
        <v>47</v>
      </c>
      <c r="X97" s="90">
        <f t="shared" si="14"/>
        <v>85</v>
      </c>
      <c r="Y97" s="90">
        <f t="shared" si="15"/>
        <v>62</v>
      </c>
    </row>
    <row r="98" spans="11:25" x14ac:dyDescent="0.25">
      <c r="K98" s="90" t="str">
        <f>IFERROR(IF(ann_paid=TRUE,IF(K97&gt;=$L$3-1,NA(),K97+1),IF(K97&gt;=$L$3,NA(),K97+1)),"")</f>
        <v/>
      </c>
      <c r="L98" s="90">
        <f t="shared" si="8"/>
        <v>131</v>
      </c>
      <c r="M98" s="90">
        <f ca="1">IFERROR(IF(ISERROR(K98),NA(),(IF(PayFreq="Monthly",(IF(ISERROR(K98),NA(),IF(Rate=TRUE,AnnuityEstimator!$F$13+RAND()*(AnnuityEstimator!$F$14-AnnuityEstimator!$F$13),AnnuityEstimator!$F$17))/12),IF(PayFreq="Quarterly",(IF(ISERROR(K98),NA(),IF(Rate=TRUE,AnnuityEstimator!$F$13+RAND()*(AnnuityEstimator!$F$14-AnnuityEstimator!$F$13),AnnuityEstimator!$F$17))/4),IF(PayFreq="Semi-Annually",(IF(ISERROR(K98),NA(),IF(Rate=TRUE,AnnuityEstimator!$F$13+RAND()*(AnnuityEstimator!$F$14-AnnuityEstimator!$F$13),AnnuityEstimator!$F$17))/2),IF(PayFreq="Annually",(IF(ISERROR(K98),NA(),IF(Rate=TRUE,AnnuityEstimator!$F$13+RAND()*(AnnuityEstimator!$F$14-AnnuityEstimator!$F$13),AnnuityEstimator!$F$17))),AnnuityEstimator!$F$17)))))),"")</f>
        <v>4.5485884261605145E-2</v>
      </c>
      <c r="N98" s="106" t="str">
        <f ca="1">IFERROR(IF(ISERROR(K98),NA(),IF(ann_paid=TRUE,R97*M98,R97*M98)),"")</f>
        <v/>
      </c>
      <c r="O98" s="106" t="str">
        <f t="shared" ca="1" si="9"/>
        <v/>
      </c>
      <c r="P98" s="106" t="str">
        <f ca="1">IFERROR(IF(Rate=FALSE,IF(ISERROR(K98),NA(),FV($L$4,K98,,-FP)),PMT((1+M98)/(1+$L$4)-1,IF(ann_paid=TRUE,$L$3-K98,$L$3+1-K98),-(R97),,Payment)),"")</f>
        <v/>
      </c>
      <c r="Q98" s="106" t="str">
        <f t="shared" ca="1" si="10"/>
        <v/>
      </c>
      <c r="R98" s="106" t="str">
        <f t="shared" ca="1" si="11"/>
        <v/>
      </c>
      <c r="S98" s="106">
        <f ca="1">IFERROR(IF(ISERROR(K98),NA(),SUM($N$7:N98)),"")</f>
        <v>1121.5593767146088</v>
      </c>
      <c r="T98" s="96"/>
      <c r="U98" s="90">
        <v>92</v>
      </c>
      <c r="V98" s="90">
        <f t="shared" si="12"/>
        <v>131</v>
      </c>
      <c r="W98" s="90">
        <f t="shared" si="13"/>
        <v>47</v>
      </c>
      <c r="X98" s="90">
        <f t="shared" si="14"/>
        <v>85</v>
      </c>
      <c r="Y98" s="90">
        <f t="shared" si="15"/>
        <v>62</v>
      </c>
    </row>
    <row r="99" spans="11:25" x14ac:dyDescent="0.25">
      <c r="K99" s="90" t="str">
        <f>IFERROR(IF(ann_paid=TRUE,IF(K98&gt;=$L$3-1,NA(),K98+1),IF(K98&gt;=$L$3,NA(),K98+1)),"")</f>
        <v/>
      </c>
      <c r="L99" s="90">
        <f t="shared" si="8"/>
        <v>132</v>
      </c>
      <c r="M99" s="90">
        <f ca="1">IFERROR(IF(ISERROR(K99),NA(),(IF(PayFreq="Monthly",(IF(ISERROR(K99),NA(),IF(Rate=TRUE,AnnuityEstimator!$F$13+RAND()*(AnnuityEstimator!$F$14-AnnuityEstimator!$F$13),AnnuityEstimator!$F$17))/12),IF(PayFreq="Quarterly",(IF(ISERROR(K99),NA(),IF(Rate=TRUE,AnnuityEstimator!$F$13+RAND()*(AnnuityEstimator!$F$14-AnnuityEstimator!$F$13),AnnuityEstimator!$F$17))/4),IF(PayFreq="Semi-Annually",(IF(ISERROR(K99),NA(),IF(Rate=TRUE,AnnuityEstimator!$F$13+RAND()*(AnnuityEstimator!$F$14-AnnuityEstimator!$F$13),AnnuityEstimator!$F$17))/2),IF(PayFreq="Annually",(IF(ISERROR(K99),NA(),IF(Rate=TRUE,AnnuityEstimator!$F$13+RAND()*(AnnuityEstimator!$F$14-AnnuityEstimator!$F$13),AnnuityEstimator!$F$17))),AnnuityEstimator!$F$17)))))),"")</f>
        <v>5.4073266878070736E-2</v>
      </c>
      <c r="N99" s="106" t="str">
        <f ca="1">IFERROR(IF(ISERROR(K99),NA(),IF(ann_paid=TRUE,R98*M99,R98*M99)),"")</f>
        <v/>
      </c>
      <c r="O99" s="106" t="str">
        <f t="shared" ca="1" si="9"/>
        <v/>
      </c>
      <c r="P99" s="106" t="str">
        <f ca="1">IFERROR(IF(Rate=FALSE,IF(ISERROR(K99),NA(),FV($L$4,K99,,-FP)),PMT((1+M99)/(1+$L$4)-1,IF(ann_paid=TRUE,$L$3-K99,$L$3+1-K99),-(R98),,Payment)),"")</f>
        <v/>
      </c>
      <c r="Q99" s="106" t="str">
        <f t="shared" ca="1" si="10"/>
        <v/>
      </c>
      <c r="R99" s="106" t="str">
        <f t="shared" ca="1" si="11"/>
        <v/>
      </c>
      <c r="S99" s="106">
        <f ca="1">IFERROR(IF(ISERROR(K99),NA(),SUM($N$7:N99)),"")</f>
        <v>1121.5593767146088</v>
      </c>
      <c r="T99" s="96"/>
      <c r="U99" s="90">
        <v>93</v>
      </c>
      <c r="V99" s="90">
        <f t="shared" si="12"/>
        <v>132</v>
      </c>
      <c r="W99" s="90">
        <f t="shared" si="13"/>
        <v>47</v>
      </c>
      <c r="X99" s="90">
        <f t="shared" si="14"/>
        <v>86</v>
      </c>
      <c r="Y99" s="90">
        <f t="shared" si="15"/>
        <v>63</v>
      </c>
    </row>
    <row r="100" spans="11:25" x14ac:dyDescent="0.25">
      <c r="K100" s="90" t="str">
        <f>IFERROR(IF(ann_paid=TRUE,IF(K99&gt;=$L$3-1,NA(),K99+1),IF(K99&gt;=$L$3,NA(),K99+1)),"")</f>
        <v/>
      </c>
      <c r="L100" s="90">
        <f t="shared" si="8"/>
        <v>133</v>
      </c>
      <c r="M100" s="90">
        <f ca="1">IFERROR(IF(ISERROR(K100),NA(),(IF(PayFreq="Monthly",(IF(ISERROR(K100),NA(),IF(Rate=TRUE,AnnuityEstimator!$F$13+RAND()*(AnnuityEstimator!$F$14-AnnuityEstimator!$F$13),AnnuityEstimator!$F$17))/12),IF(PayFreq="Quarterly",(IF(ISERROR(K100),NA(),IF(Rate=TRUE,AnnuityEstimator!$F$13+RAND()*(AnnuityEstimator!$F$14-AnnuityEstimator!$F$13),AnnuityEstimator!$F$17))/4),IF(PayFreq="Semi-Annually",(IF(ISERROR(K100),NA(),IF(Rate=TRUE,AnnuityEstimator!$F$13+RAND()*(AnnuityEstimator!$F$14-AnnuityEstimator!$F$13),AnnuityEstimator!$F$17))/2),IF(PayFreq="Annually",(IF(ISERROR(K100),NA(),IF(Rate=TRUE,AnnuityEstimator!$F$13+RAND()*(AnnuityEstimator!$F$14-AnnuityEstimator!$F$13),AnnuityEstimator!$F$17))),AnnuityEstimator!$F$17)))))),"")</f>
        <v>6.0079524753262913E-2</v>
      </c>
      <c r="N100" s="106" t="str">
        <f ca="1">IFERROR(IF(ISERROR(K100),NA(),IF(ann_paid=TRUE,R99*M100,R99*M100)),"")</f>
        <v/>
      </c>
      <c r="O100" s="106" t="str">
        <f t="shared" ca="1" si="9"/>
        <v/>
      </c>
      <c r="P100" s="106" t="str">
        <f ca="1">IFERROR(IF(Rate=FALSE,IF(ISERROR(K100),NA(),FV($L$4,K100,,-FP)),PMT((1+M100)/(1+$L$4)-1,IF(ann_paid=TRUE,$L$3-K100,$L$3+1-K100),-(R99),,Payment)),"")</f>
        <v/>
      </c>
      <c r="Q100" s="106" t="str">
        <f t="shared" ca="1" si="10"/>
        <v/>
      </c>
      <c r="R100" s="106" t="str">
        <f t="shared" ca="1" si="11"/>
        <v/>
      </c>
      <c r="S100" s="106">
        <f ca="1">IFERROR(IF(ISERROR(K100),NA(),SUM($N$7:N100)),"")</f>
        <v>1121.5593767146088</v>
      </c>
      <c r="T100" s="96"/>
      <c r="U100" s="90">
        <v>94</v>
      </c>
      <c r="V100" s="90">
        <f t="shared" si="12"/>
        <v>133</v>
      </c>
      <c r="W100" s="90">
        <f t="shared" si="13"/>
        <v>47</v>
      </c>
      <c r="X100" s="90">
        <f t="shared" si="14"/>
        <v>86</v>
      </c>
      <c r="Y100" s="90">
        <f t="shared" si="15"/>
        <v>63</v>
      </c>
    </row>
    <row r="101" spans="11:25" x14ac:dyDescent="0.25">
      <c r="K101" s="90" t="str">
        <f>IFERROR(IF(ann_paid=TRUE,IF(K100&gt;=$L$3-1,NA(),K100+1),IF(K100&gt;=$L$3,NA(),K100+1)),"")</f>
        <v/>
      </c>
      <c r="L101" s="90">
        <f t="shared" si="8"/>
        <v>134</v>
      </c>
      <c r="M101" s="90">
        <f ca="1">IFERROR(IF(ISERROR(K101),NA(),(IF(PayFreq="Monthly",(IF(ISERROR(K101),NA(),IF(Rate=TRUE,AnnuityEstimator!$F$13+RAND()*(AnnuityEstimator!$F$14-AnnuityEstimator!$F$13),AnnuityEstimator!$F$17))/12),IF(PayFreq="Quarterly",(IF(ISERROR(K101),NA(),IF(Rate=TRUE,AnnuityEstimator!$F$13+RAND()*(AnnuityEstimator!$F$14-AnnuityEstimator!$F$13),AnnuityEstimator!$F$17))/4),IF(PayFreq="Semi-Annually",(IF(ISERROR(K101),NA(),IF(Rate=TRUE,AnnuityEstimator!$F$13+RAND()*(AnnuityEstimator!$F$14-AnnuityEstimator!$F$13),AnnuityEstimator!$F$17))/2),IF(PayFreq="Annually",(IF(ISERROR(K101),NA(),IF(Rate=TRUE,AnnuityEstimator!$F$13+RAND()*(AnnuityEstimator!$F$14-AnnuityEstimator!$F$13),AnnuityEstimator!$F$17))),AnnuityEstimator!$F$17)))))),"")</f>
        <v>5.1671606558542735E-2</v>
      </c>
      <c r="N101" s="106" t="str">
        <f ca="1">IFERROR(IF(ISERROR(K101),NA(),IF(ann_paid=TRUE,R100*M101,R100*M101)),"")</f>
        <v/>
      </c>
      <c r="O101" s="106" t="str">
        <f t="shared" ca="1" si="9"/>
        <v/>
      </c>
      <c r="P101" s="106" t="str">
        <f ca="1">IFERROR(IF(Rate=FALSE,IF(ISERROR(K101),NA(),FV($L$4,K101,,-FP)),PMT((1+M101)/(1+$L$4)-1,IF(ann_paid=TRUE,$L$3-K101,$L$3+1-K101),-(R100),,Payment)),"")</f>
        <v/>
      </c>
      <c r="Q101" s="106" t="str">
        <f t="shared" ca="1" si="10"/>
        <v/>
      </c>
      <c r="R101" s="106" t="str">
        <f t="shared" ca="1" si="11"/>
        <v/>
      </c>
      <c r="S101" s="106">
        <f ca="1">IFERROR(IF(ISERROR(K101),NA(),SUM($N$7:N101)),"")</f>
        <v>1121.5593767146088</v>
      </c>
      <c r="T101" s="96"/>
      <c r="U101" s="90">
        <v>95</v>
      </c>
      <c r="V101" s="90">
        <f t="shared" si="12"/>
        <v>134</v>
      </c>
      <c r="W101" s="90">
        <f t="shared" si="13"/>
        <v>47</v>
      </c>
      <c r="X101" s="90">
        <f t="shared" si="14"/>
        <v>87</v>
      </c>
      <c r="Y101" s="90">
        <f t="shared" si="15"/>
        <v>63</v>
      </c>
    </row>
    <row r="102" spans="11:25" x14ac:dyDescent="0.25">
      <c r="K102" s="90" t="str">
        <f>IFERROR(IF(ann_paid=TRUE,IF(K101&gt;=$L$3-1,NA(),K101+1),IF(K101&gt;=$L$3,NA(),K101+1)),"")</f>
        <v/>
      </c>
      <c r="L102" s="90">
        <f t="shared" si="8"/>
        <v>135</v>
      </c>
      <c r="M102" s="90">
        <f ca="1">IFERROR(IF(ISERROR(K102),NA(),(IF(PayFreq="Monthly",(IF(ISERROR(K102),NA(),IF(Rate=TRUE,AnnuityEstimator!$F$13+RAND()*(AnnuityEstimator!$F$14-AnnuityEstimator!$F$13),AnnuityEstimator!$F$17))/12),IF(PayFreq="Quarterly",(IF(ISERROR(K102),NA(),IF(Rate=TRUE,AnnuityEstimator!$F$13+RAND()*(AnnuityEstimator!$F$14-AnnuityEstimator!$F$13),AnnuityEstimator!$F$17))/4),IF(PayFreq="Semi-Annually",(IF(ISERROR(K102),NA(),IF(Rate=TRUE,AnnuityEstimator!$F$13+RAND()*(AnnuityEstimator!$F$14-AnnuityEstimator!$F$13),AnnuityEstimator!$F$17))/2),IF(PayFreq="Annually",(IF(ISERROR(K102),NA(),IF(Rate=TRUE,AnnuityEstimator!$F$13+RAND()*(AnnuityEstimator!$F$14-AnnuityEstimator!$F$13),AnnuityEstimator!$F$17))),AnnuityEstimator!$F$17)))))),"")</f>
        <v>4.6786220254462302E-2</v>
      </c>
      <c r="N102" s="106" t="str">
        <f ca="1">IFERROR(IF(ISERROR(K102),NA(),IF(ann_paid=TRUE,R101*M102,R101*M102)),"")</f>
        <v/>
      </c>
      <c r="O102" s="106" t="str">
        <f t="shared" ca="1" si="9"/>
        <v/>
      </c>
      <c r="P102" s="106" t="str">
        <f ca="1">IFERROR(IF(Rate=FALSE,IF(ISERROR(K102),NA(),FV($L$4,K102,,-FP)),PMT((1+M102)/(1+$L$4)-1,IF(ann_paid=TRUE,$L$3-K102,$L$3+1-K102),-(R101),,Payment)),"")</f>
        <v/>
      </c>
      <c r="Q102" s="106" t="str">
        <f t="shared" ca="1" si="10"/>
        <v/>
      </c>
      <c r="R102" s="106" t="str">
        <f t="shared" ca="1" si="11"/>
        <v/>
      </c>
      <c r="S102" s="106">
        <f ca="1">IFERROR(IF(ISERROR(K102),NA(),SUM($N$7:N102)),"")</f>
        <v>1121.5593767146088</v>
      </c>
      <c r="T102" s="96"/>
      <c r="U102" s="90">
        <v>96</v>
      </c>
      <c r="V102" s="90">
        <f t="shared" si="12"/>
        <v>135</v>
      </c>
      <c r="W102" s="90">
        <f t="shared" si="13"/>
        <v>47</v>
      </c>
      <c r="X102" s="90">
        <f t="shared" si="14"/>
        <v>87</v>
      </c>
      <c r="Y102" s="90">
        <f t="shared" si="15"/>
        <v>63</v>
      </c>
    </row>
    <row r="103" spans="11:25" x14ac:dyDescent="0.25">
      <c r="K103" s="90" t="str">
        <f>IFERROR(IF(ann_paid=TRUE,IF(K102&gt;=$L$3-1,NA(),K102+1),IF(K102&gt;=$L$3,NA(),K102+1)),"")</f>
        <v/>
      </c>
      <c r="L103" s="90">
        <f t="shared" si="8"/>
        <v>136</v>
      </c>
      <c r="M103" s="90">
        <f ca="1">IFERROR(IF(ISERROR(K103),NA(),(IF(PayFreq="Monthly",(IF(ISERROR(K103),NA(),IF(Rate=TRUE,AnnuityEstimator!$F$13+RAND()*(AnnuityEstimator!$F$14-AnnuityEstimator!$F$13),AnnuityEstimator!$F$17))/12),IF(PayFreq="Quarterly",(IF(ISERROR(K103),NA(),IF(Rate=TRUE,AnnuityEstimator!$F$13+RAND()*(AnnuityEstimator!$F$14-AnnuityEstimator!$F$13),AnnuityEstimator!$F$17))/4),IF(PayFreq="Semi-Annually",(IF(ISERROR(K103),NA(),IF(Rate=TRUE,AnnuityEstimator!$F$13+RAND()*(AnnuityEstimator!$F$14-AnnuityEstimator!$F$13),AnnuityEstimator!$F$17))/2),IF(PayFreq="Annually",(IF(ISERROR(K103),NA(),IF(Rate=TRUE,AnnuityEstimator!$F$13+RAND()*(AnnuityEstimator!$F$14-AnnuityEstimator!$F$13),AnnuityEstimator!$F$17))),AnnuityEstimator!$F$17)))))),"")</f>
        <v>5.6067699502005901E-2</v>
      </c>
      <c r="N103" s="106" t="str">
        <f ca="1">IFERROR(IF(ISERROR(K103),NA(),IF(ann_paid=TRUE,R102*M103,R102*M103)),"")</f>
        <v/>
      </c>
      <c r="O103" s="106" t="str">
        <f t="shared" ca="1" si="9"/>
        <v/>
      </c>
      <c r="P103" s="106" t="str">
        <f ca="1">IFERROR(IF(Rate=FALSE,IF(ISERROR(K103),NA(),FV($L$4,K103,,-FP)),PMT((1+M103)/(1+$L$4)-1,IF(ann_paid=TRUE,$L$3-K103,$L$3+1-K103),-(R102),,Payment)),"")</f>
        <v/>
      </c>
      <c r="Q103" s="106" t="str">
        <f t="shared" ca="1" si="10"/>
        <v/>
      </c>
      <c r="R103" s="106" t="str">
        <f t="shared" ca="1" si="11"/>
        <v/>
      </c>
      <c r="S103" s="106">
        <f ca="1">IFERROR(IF(ISERROR(K103),NA(),SUM($N$7:N103)),"")</f>
        <v>1121.5593767146088</v>
      </c>
      <c r="T103" s="96"/>
      <c r="U103" s="90">
        <v>97</v>
      </c>
      <c r="V103" s="90">
        <f t="shared" si="12"/>
        <v>136</v>
      </c>
      <c r="W103" s="90">
        <f t="shared" si="13"/>
        <v>48</v>
      </c>
      <c r="X103" s="90">
        <f t="shared" si="14"/>
        <v>88</v>
      </c>
      <c r="Y103" s="90">
        <f t="shared" si="15"/>
        <v>64</v>
      </c>
    </row>
    <row r="104" spans="11:25" x14ac:dyDescent="0.25">
      <c r="K104" s="90" t="str">
        <f>IFERROR(IF(ann_paid=TRUE,IF(K103&gt;=$L$3-1,NA(),K103+1),IF(K103&gt;=$L$3,NA(),K103+1)),"")</f>
        <v/>
      </c>
      <c r="L104" s="90">
        <f t="shared" si="8"/>
        <v>137</v>
      </c>
      <c r="M104" s="90">
        <f ca="1">IFERROR(IF(ISERROR(K104),NA(),(IF(PayFreq="Monthly",(IF(ISERROR(K104),NA(),IF(Rate=TRUE,AnnuityEstimator!$F$13+RAND()*(AnnuityEstimator!$F$14-AnnuityEstimator!$F$13),AnnuityEstimator!$F$17))/12),IF(PayFreq="Quarterly",(IF(ISERROR(K104),NA(),IF(Rate=TRUE,AnnuityEstimator!$F$13+RAND()*(AnnuityEstimator!$F$14-AnnuityEstimator!$F$13),AnnuityEstimator!$F$17))/4),IF(PayFreq="Semi-Annually",(IF(ISERROR(K104),NA(),IF(Rate=TRUE,AnnuityEstimator!$F$13+RAND()*(AnnuityEstimator!$F$14-AnnuityEstimator!$F$13),AnnuityEstimator!$F$17))/2),IF(PayFreq="Annually",(IF(ISERROR(K104),NA(),IF(Rate=TRUE,AnnuityEstimator!$F$13+RAND()*(AnnuityEstimator!$F$14-AnnuityEstimator!$F$13),AnnuityEstimator!$F$17))),AnnuityEstimator!$F$17)))))),"")</f>
        <v>6.0919321588732173E-2</v>
      </c>
      <c r="N104" s="106" t="str">
        <f ca="1">IFERROR(IF(ISERROR(K104),NA(),IF(ann_paid=TRUE,R103*M104,R103*M104)),"")</f>
        <v/>
      </c>
      <c r="O104" s="106" t="str">
        <f t="shared" ca="1" si="9"/>
        <v/>
      </c>
      <c r="P104" s="106" t="str">
        <f ca="1">IFERROR(IF(Rate=FALSE,IF(ISERROR(K104),NA(),FV($L$4,K104,,-FP)),PMT((1+M104)/(1+$L$4)-1,IF(ann_paid=TRUE,$L$3-K104,$L$3+1-K104),-(R103),,Payment)),"")</f>
        <v/>
      </c>
      <c r="Q104" s="106" t="str">
        <f t="shared" ca="1" si="10"/>
        <v/>
      </c>
      <c r="R104" s="106" t="str">
        <f t="shared" ca="1" si="11"/>
        <v/>
      </c>
      <c r="S104" s="106">
        <f ca="1">IFERROR(IF(ISERROR(K104),NA(),SUM($N$7:N104)),"")</f>
        <v>1121.5593767146088</v>
      </c>
      <c r="T104" s="96"/>
      <c r="U104" s="90">
        <v>98</v>
      </c>
      <c r="V104" s="90">
        <f t="shared" si="12"/>
        <v>137</v>
      </c>
      <c r="W104" s="90">
        <f t="shared" si="13"/>
        <v>48</v>
      </c>
      <c r="X104" s="90">
        <f t="shared" si="14"/>
        <v>88</v>
      </c>
      <c r="Y104" s="90">
        <f t="shared" si="15"/>
        <v>64</v>
      </c>
    </row>
    <row r="105" spans="11:25" x14ac:dyDescent="0.25">
      <c r="K105" s="90" t="str">
        <f>IFERROR(IF(ann_paid=TRUE,IF(K104&gt;=$L$3-1,NA(),K104+1),IF(K104&gt;=$L$3,NA(),K104+1)),"")</f>
        <v/>
      </c>
      <c r="L105" s="90">
        <f t="shared" si="8"/>
        <v>138</v>
      </c>
      <c r="M105" s="90">
        <f ca="1">IFERROR(IF(ISERROR(K105),NA(),(IF(PayFreq="Monthly",(IF(ISERROR(K105),NA(),IF(Rate=TRUE,AnnuityEstimator!$F$13+RAND()*(AnnuityEstimator!$F$14-AnnuityEstimator!$F$13),AnnuityEstimator!$F$17))/12),IF(PayFreq="Quarterly",(IF(ISERROR(K105),NA(),IF(Rate=TRUE,AnnuityEstimator!$F$13+RAND()*(AnnuityEstimator!$F$14-AnnuityEstimator!$F$13),AnnuityEstimator!$F$17))/4),IF(PayFreq="Semi-Annually",(IF(ISERROR(K105),NA(),IF(Rate=TRUE,AnnuityEstimator!$F$13+RAND()*(AnnuityEstimator!$F$14-AnnuityEstimator!$F$13),AnnuityEstimator!$F$17))/2),IF(PayFreq="Annually",(IF(ISERROR(K105),NA(),IF(Rate=TRUE,AnnuityEstimator!$F$13+RAND()*(AnnuityEstimator!$F$14-AnnuityEstimator!$F$13),AnnuityEstimator!$F$17))),AnnuityEstimator!$F$17)))))),"")</f>
        <v>4.1684403498320449E-2</v>
      </c>
      <c r="N105" s="106" t="str">
        <f ca="1">IFERROR(IF(ISERROR(K105),NA(),IF(ann_paid=TRUE,R104*M105,R104*M105)),"")</f>
        <v/>
      </c>
      <c r="O105" s="106" t="str">
        <f t="shared" ca="1" si="9"/>
        <v/>
      </c>
      <c r="P105" s="106" t="str">
        <f ca="1">IFERROR(IF(Rate=FALSE,IF(ISERROR(K105),NA(),FV($L$4,K105,,-FP)),PMT((1+M105)/(1+$L$4)-1,IF(ann_paid=TRUE,$L$3-K105,$L$3+1-K105),-(R104),,Payment)),"")</f>
        <v/>
      </c>
      <c r="Q105" s="106" t="str">
        <f t="shared" ca="1" si="10"/>
        <v/>
      </c>
      <c r="R105" s="106" t="str">
        <f t="shared" ca="1" si="11"/>
        <v/>
      </c>
      <c r="S105" s="106">
        <f ca="1">IFERROR(IF(ISERROR(K105),NA(),SUM($N$7:N105)),"")</f>
        <v>1121.5593767146088</v>
      </c>
      <c r="T105" s="96"/>
      <c r="U105" s="90">
        <v>99</v>
      </c>
      <c r="V105" s="90">
        <f t="shared" si="12"/>
        <v>138</v>
      </c>
      <c r="W105" s="90">
        <f t="shared" si="13"/>
        <v>48</v>
      </c>
      <c r="X105" s="90">
        <f t="shared" si="14"/>
        <v>89</v>
      </c>
      <c r="Y105" s="90">
        <f t="shared" si="15"/>
        <v>64</v>
      </c>
    </row>
    <row r="106" spans="11:25" x14ac:dyDescent="0.25">
      <c r="K106" s="90" t="str">
        <f>IFERROR(IF(ann_paid=TRUE,IF(K105&gt;=$L$3-1,NA(),K105+1),IF(K105&gt;=$L$3,NA(),K105+1)),"")</f>
        <v/>
      </c>
      <c r="L106" s="90">
        <f t="shared" si="8"/>
        <v>139</v>
      </c>
      <c r="M106" s="90">
        <f ca="1">IFERROR(IF(ISERROR(K106),NA(),(IF(PayFreq="Monthly",(IF(ISERROR(K106),NA(),IF(Rate=TRUE,AnnuityEstimator!$F$13+RAND()*(AnnuityEstimator!$F$14-AnnuityEstimator!$F$13),AnnuityEstimator!$F$17))/12),IF(PayFreq="Quarterly",(IF(ISERROR(K106),NA(),IF(Rate=TRUE,AnnuityEstimator!$F$13+RAND()*(AnnuityEstimator!$F$14-AnnuityEstimator!$F$13),AnnuityEstimator!$F$17))/4),IF(PayFreq="Semi-Annually",(IF(ISERROR(K106),NA(),IF(Rate=TRUE,AnnuityEstimator!$F$13+RAND()*(AnnuityEstimator!$F$14-AnnuityEstimator!$F$13),AnnuityEstimator!$F$17))/2),IF(PayFreq="Annually",(IF(ISERROR(K106),NA(),IF(Rate=TRUE,AnnuityEstimator!$F$13+RAND()*(AnnuityEstimator!$F$14-AnnuityEstimator!$F$13),AnnuityEstimator!$F$17))),AnnuityEstimator!$F$17)))))),"")</f>
        <v>3.0883424348991165E-2</v>
      </c>
      <c r="N106" s="106" t="str">
        <f ca="1">IFERROR(IF(ISERROR(K106),NA(),IF(ann_paid=TRUE,R105*M106,R105*M106)),"")</f>
        <v/>
      </c>
      <c r="O106" s="106" t="str">
        <f t="shared" ca="1" si="9"/>
        <v/>
      </c>
      <c r="P106" s="106" t="str">
        <f ca="1">IFERROR(IF(Rate=FALSE,IF(ISERROR(K106),NA(),FV($L$4,K106,,-FP)),PMT((1+M106)/(1+$L$4)-1,IF(ann_paid=TRUE,$L$3-K106,$L$3+1-K106),-(R105),,Payment)),"")</f>
        <v/>
      </c>
      <c r="Q106" s="106" t="str">
        <f t="shared" ca="1" si="10"/>
        <v/>
      </c>
      <c r="R106" s="106" t="str">
        <f t="shared" ca="1" si="11"/>
        <v/>
      </c>
      <c r="S106" s="106">
        <f ca="1">IFERROR(IF(ISERROR(K106),NA(),SUM($N$7:N106)),"")</f>
        <v>1121.5593767146088</v>
      </c>
      <c r="T106" s="96"/>
      <c r="U106" s="90">
        <v>100</v>
      </c>
      <c r="V106" s="90">
        <f t="shared" si="12"/>
        <v>139</v>
      </c>
      <c r="W106" s="90">
        <f t="shared" si="13"/>
        <v>48</v>
      </c>
      <c r="X106" s="90">
        <f t="shared" si="14"/>
        <v>89</v>
      </c>
      <c r="Y106" s="90">
        <f t="shared" si="15"/>
        <v>64</v>
      </c>
    </row>
    <row r="107" spans="11:25" x14ac:dyDescent="0.25">
      <c r="K107" s="90" t="str">
        <f>IFERROR(IF(ann_paid=TRUE,IF(K106&gt;=$L$3-1,NA(),K106+1),IF(K106&gt;=$L$3,NA(),K106+1)),"")</f>
        <v/>
      </c>
      <c r="L107" s="90">
        <f t="shared" si="8"/>
        <v>140</v>
      </c>
      <c r="M107" s="90">
        <f ca="1">IFERROR(IF(ISERROR(K107),NA(),(IF(PayFreq="Monthly",(IF(ISERROR(K107),NA(),IF(Rate=TRUE,AnnuityEstimator!$F$13+RAND()*(AnnuityEstimator!$F$14-AnnuityEstimator!$F$13),AnnuityEstimator!$F$17))/12),IF(PayFreq="Quarterly",(IF(ISERROR(K107),NA(),IF(Rate=TRUE,AnnuityEstimator!$F$13+RAND()*(AnnuityEstimator!$F$14-AnnuityEstimator!$F$13),AnnuityEstimator!$F$17))/4),IF(PayFreq="Semi-Annually",(IF(ISERROR(K107),NA(),IF(Rate=TRUE,AnnuityEstimator!$F$13+RAND()*(AnnuityEstimator!$F$14-AnnuityEstimator!$F$13),AnnuityEstimator!$F$17))/2),IF(PayFreq="Annually",(IF(ISERROR(K107),NA(),IF(Rate=TRUE,AnnuityEstimator!$F$13+RAND()*(AnnuityEstimator!$F$14-AnnuityEstimator!$F$13),AnnuityEstimator!$F$17))),AnnuityEstimator!$F$17)))))),"")</f>
        <v>4.6450411741860591E-2</v>
      </c>
      <c r="N107" s="106" t="str">
        <f ca="1">IFERROR(IF(ISERROR(K107),NA(),IF(ann_paid=TRUE,R106*M107,R106*M107)),"")</f>
        <v/>
      </c>
      <c r="O107" s="106" t="str">
        <f t="shared" ca="1" si="9"/>
        <v/>
      </c>
      <c r="P107" s="106" t="str">
        <f ca="1">IFERROR(IF(Rate=FALSE,IF(ISERROR(K107),NA(),FV($L$4,K107,,-FP)),PMT((1+M107)/(1+$L$4)-1,IF(ann_paid=TRUE,$L$3-K107,$L$3+1-K107),-(R106),,Payment)),"")</f>
        <v/>
      </c>
      <c r="Q107" s="106" t="str">
        <f t="shared" ca="1" si="10"/>
        <v/>
      </c>
      <c r="R107" s="106" t="str">
        <f t="shared" ca="1" si="11"/>
        <v/>
      </c>
      <c r="S107" s="106">
        <f ca="1">IFERROR(IF(ISERROR(K107),NA(),SUM($N$7:N107)),"")</f>
        <v>1121.5593767146088</v>
      </c>
      <c r="T107" s="96"/>
      <c r="U107" s="90">
        <v>101</v>
      </c>
      <c r="V107" s="90">
        <f t="shared" si="12"/>
        <v>140</v>
      </c>
      <c r="W107" s="90">
        <f t="shared" si="13"/>
        <v>48</v>
      </c>
      <c r="X107" s="90">
        <f t="shared" si="14"/>
        <v>90</v>
      </c>
      <c r="Y107" s="90">
        <f t="shared" si="15"/>
        <v>65</v>
      </c>
    </row>
    <row r="108" spans="11:25" x14ac:dyDescent="0.25">
      <c r="K108" s="90" t="str">
        <f>IFERROR(IF(ann_paid=TRUE,IF(K107&gt;=$L$3-1,NA(),K107+1),IF(K107&gt;=$L$3,NA(),K107+1)),"")</f>
        <v/>
      </c>
      <c r="L108" s="90">
        <f t="shared" si="8"/>
        <v>141</v>
      </c>
      <c r="M108" s="90">
        <f ca="1">IFERROR(IF(ISERROR(K108),NA(),(IF(PayFreq="Monthly",(IF(ISERROR(K108),NA(),IF(Rate=TRUE,AnnuityEstimator!$F$13+RAND()*(AnnuityEstimator!$F$14-AnnuityEstimator!$F$13),AnnuityEstimator!$F$17))/12),IF(PayFreq="Quarterly",(IF(ISERROR(K108),NA(),IF(Rate=TRUE,AnnuityEstimator!$F$13+RAND()*(AnnuityEstimator!$F$14-AnnuityEstimator!$F$13),AnnuityEstimator!$F$17))/4),IF(PayFreq="Semi-Annually",(IF(ISERROR(K108),NA(),IF(Rate=TRUE,AnnuityEstimator!$F$13+RAND()*(AnnuityEstimator!$F$14-AnnuityEstimator!$F$13),AnnuityEstimator!$F$17))/2),IF(PayFreq="Annually",(IF(ISERROR(K108),NA(),IF(Rate=TRUE,AnnuityEstimator!$F$13+RAND()*(AnnuityEstimator!$F$14-AnnuityEstimator!$F$13),AnnuityEstimator!$F$17))),AnnuityEstimator!$F$17)))))),"")</f>
        <v>5.1731877199200429E-2</v>
      </c>
      <c r="N108" s="106" t="str">
        <f ca="1">IFERROR(IF(ISERROR(K108),NA(),IF(ann_paid=TRUE,R107*M108,R107*M108)),"")</f>
        <v/>
      </c>
      <c r="O108" s="106" t="str">
        <f t="shared" ca="1" si="9"/>
        <v/>
      </c>
      <c r="P108" s="106" t="str">
        <f ca="1">IFERROR(IF(Rate=FALSE,IF(ISERROR(K108),NA(),FV($L$4,K108,,-FP)),PMT((1+M108)/(1+$L$4)-1,IF(ann_paid=TRUE,$L$3-K108,$L$3+1-K108),-(R107),,Payment)),"")</f>
        <v/>
      </c>
      <c r="Q108" s="106" t="str">
        <f t="shared" ca="1" si="10"/>
        <v/>
      </c>
      <c r="R108" s="106" t="str">
        <f t="shared" ca="1" si="11"/>
        <v/>
      </c>
      <c r="S108" s="106">
        <f ca="1">IFERROR(IF(ISERROR(K108),NA(),SUM($N$7:N108)),"")</f>
        <v>1121.5593767146088</v>
      </c>
      <c r="T108" s="96"/>
      <c r="U108" s="90">
        <v>102</v>
      </c>
      <c r="V108" s="90">
        <f t="shared" si="12"/>
        <v>141</v>
      </c>
      <c r="W108" s="90">
        <f t="shared" si="13"/>
        <v>48</v>
      </c>
      <c r="X108" s="90">
        <f t="shared" si="14"/>
        <v>90</v>
      </c>
      <c r="Y108" s="90">
        <f t="shared" si="15"/>
        <v>65</v>
      </c>
    </row>
    <row r="109" spans="11:25" x14ac:dyDescent="0.25">
      <c r="K109" s="90" t="str">
        <f>IFERROR(IF(ann_paid=TRUE,IF(K108&gt;=$L$3-1,NA(),K108+1),IF(K108&gt;=$L$3,NA(),K108+1)),"")</f>
        <v/>
      </c>
      <c r="L109" s="90">
        <f t="shared" si="8"/>
        <v>142</v>
      </c>
      <c r="M109" s="90">
        <f ca="1">IFERROR(IF(ISERROR(K109),NA(),(IF(PayFreq="Monthly",(IF(ISERROR(K109),NA(),IF(Rate=TRUE,AnnuityEstimator!$F$13+RAND()*(AnnuityEstimator!$F$14-AnnuityEstimator!$F$13),AnnuityEstimator!$F$17))/12),IF(PayFreq="Quarterly",(IF(ISERROR(K109),NA(),IF(Rate=TRUE,AnnuityEstimator!$F$13+RAND()*(AnnuityEstimator!$F$14-AnnuityEstimator!$F$13),AnnuityEstimator!$F$17))/4),IF(PayFreq="Semi-Annually",(IF(ISERROR(K109),NA(),IF(Rate=TRUE,AnnuityEstimator!$F$13+RAND()*(AnnuityEstimator!$F$14-AnnuityEstimator!$F$13),AnnuityEstimator!$F$17))/2),IF(PayFreq="Annually",(IF(ISERROR(K109),NA(),IF(Rate=TRUE,AnnuityEstimator!$F$13+RAND()*(AnnuityEstimator!$F$14-AnnuityEstimator!$F$13),AnnuityEstimator!$F$17))),AnnuityEstimator!$F$17)))))),"")</f>
        <v>4.7932198096509851E-2</v>
      </c>
      <c r="N109" s="106" t="str">
        <f ca="1">IFERROR(IF(ISERROR(K109),NA(),IF(ann_paid=TRUE,R108*M109,R108*M109)),"")</f>
        <v/>
      </c>
      <c r="O109" s="106" t="str">
        <f t="shared" ca="1" si="9"/>
        <v/>
      </c>
      <c r="P109" s="106" t="str">
        <f ca="1">IFERROR(IF(Rate=FALSE,IF(ISERROR(K109),NA(),FV($L$4,K109,,-FP)),PMT((1+M109)/(1+$L$4)-1,IF(ann_paid=TRUE,$L$3-K109,$L$3+1-K109),-(R108),,Payment)),"")</f>
        <v/>
      </c>
      <c r="Q109" s="106" t="str">
        <f t="shared" ca="1" si="10"/>
        <v/>
      </c>
      <c r="R109" s="106" t="str">
        <f t="shared" ca="1" si="11"/>
        <v/>
      </c>
      <c r="S109" s="106">
        <f ca="1">IFERROR(IF(ISERROR(K109),NA(),SUM($N$7:N109)),"")</f>
        <v>1121.5593767146088</v>
      </c>
      <c r="T109" s="96"/>
      <c r="U109" s="90">
        <v>103</v>
      </c>
      <c r="V109" s="90">
        <f t="shared" si="12"/>
        <v>142</v>
      </c>
      <c r="W109" s="90">
        <f t="shared" si="13"/>
        <v>48</v>
      </c>
      <c r="X109" s="90">
        <f t="shared" si="14"/>
        <v>91</v>
      </c>
      <c r="Y109" s="90">
        <f t="shared" si="15"/>
        <v>65</v>
      </c>
    </row>
    <row r="110" spans="11:25" x14ac:dyDescent="0.25">
      <c r="K110" s="90" t="str">
        <f>IFERROR(IF(ann_paid=TRUE,IF(K109&gt;=$L$3-1,NA(),K109+1),IF(K109&gt;=$L$3,NA(),K109+1)),"")</f>
        <v/>
      </c>
      <c r="L110" s="90">
        <f t="shared" si="8"/>
        <v>143</v>
      </c>
      <c r="M110" s="90">
        <f ca="1">IFERROR(IF(ISERROR(K110),NA(),(IF(PayFreq="Monthly",(IF(ISERROR(K110),NA(),IF(Rate=TRUE,AnnuityEstimator!$F$13+RAND()*(AnnuityEstimator!$F$14-AnnuityEstimator!$F$13),AnnuityEstimator!$F$17))/12),IF(PayFreq="Quarterly",(IF(ISERROR(K110),NA(),IF(Rate=TRUE,AnnuityEstimator!$F$13+RAND()*(AnnuityEstimator!$F$14-AnnuityEstimator!$F$13),AnnuityEstimator!$F$17))/4),IF(PayFreq="Semi-Annually",(IF(ISERROR(K110),NA(),IF(Rate=TRUE,AnnuityEstimator!$F$13+RAND()*(AnnuityEstimator!$F$14-AnnuityEstimator!$F$13),AnnuityEstimator!$F$17))/2),IF(PayFreq="Annually",(IF(ISERROR(K110),NA(),IF(Rate=TRUE,AnnuityEstimator!$F$13+RAND()*(AnnuityEstimator!$F$14-AnnuityEstimator!$F$13),AnnuityEstimator!$F$17))),AnnuityEstimator!$F$17)))))),"")</f>
        <v>4.3280580647385269E-2</v>
      </c>
      <c r="N110" s="106" t="str">
        <f ca="1">IFERROR(IF(ISERROR(K110),NA(),IF(ann_paid=TRUE,R109*M110,R109*M110)),"")</f>
        <v/>
      </c>
      <c r="O110" s="106" t="str">
        <f t="shared" ca="1" si="9"/>
        <v/>
      </c>
      <c r="P110" s="106" t="str">
        <f ca="1">IFERROR(IF(Rate=FALSE,IF(ISERROR(K110),NA(),FV($L$4,K110,,-FP)),PMT((1+M110)/(1+$L$4)-1,IF(ann_paid=TRUE,$L$3-K110,$L$3+1-K110),-(R109),,Payment)),"")</f>
        <v/>
      </c>
      <c r="Q110" s="106" t="str">
        <f t="shared" ca="1" si="10"/>
        <v/>
      </c>
      <c r="R110" s="106" t="str">
        <f t="shared" ca="1" si="11"/>
        <v/>
      </c>
      <c r="S110" s="106">
        <f ca="1">IFERROR(IF(ISERROR(K110),NA(),SUM($N$7:N110)),"")</f>
        <v>1121.5593767146088</v>
      </c>
      <c r="T110" s="96"/>
      <c r="U110" s="90">
        <v>104</v>
      </c>
      <c r="V110" s="90">
        <f t="shared" si="12"/>
        <v>143</v>
      </c>
      <c r="W110" s="90">
        <f t="shared" si="13"/>
        <v>48</v>
      </c>
      <c r="X110" s="90">
        <f t="shared" si="14"/>
        <v>91</v>
      </c>
      <c r="Y110" s="90">
        <f t="shared" si="15"/>
        <v>65</v>
      </c>
    </row>
    <row r="111" spans="11:25" x14ac:dyDescent="0.25">
      <c r="K111" s="90" t="str">
        <f>IFERROR(IF(ann_paid=TRUE,IF(K110&gt;=$L$3-1,NA(),K110+1),IF(K110&gt;=$L$3,NA(),K110+1)),"")</f>
        <v/>
      </c>
      <c r="L111" s="90">
        <f t="shared" si="8"/>
        <v>144</v>
      </c>
      <c r="M111" s="90">
        <f ca="1">IFERROR(IF(ISERROR(K111),NA(),(IF(PayFreq="Monthly",(IF(ISERROR(K111),NA(),IF(Rate=TRUE,AnnuityEstimator!$F$13+RAND()*(AnnuityEstimator!$F$14-AnnuityEstimator!$F$13),AnnuityEstimator!$F$17))/12),IF(PayFreq="Quarterly",(IF(ISERROR(K111),NA(),IF(Rate=TRUE,AnnuityEstimator!$F$13+RAND()*(AnnuityEstimator!$F$14-AnnuityEstimator!$F$13),AnnuityEstimator!$F$17))/4),IF(PayFreq="Semi-Annually",(IF(ISERROR(K111),NA(),IF(Rate=TRUE,AnnuityEstimator!$F$13+RAND()*(AnnuityEstimator!$F$14-AnnuityEstimator!$F$13),AnnuityEstimator!$F$17))/2),IF(PayFreq="Annually",(IF(ISERROR(K111),NA(),IF(Rate=TRUE,AnnuityEstimator!$F$13+RAND()*(AnnuityEstimator!$F$14-AnnuityEstimator!$F$13),AnnuityEstimator!$F$17))),AnnuityEstimator!$F$17)))))),"")</f>
        <v>4.7372346871656722E-2</v>
      </c>
      <c r="N111" s="106" t="str">
        <f ca="1">IFERROR(IF(ISERROR(K111),NA(),IF(ann_paid=TRUE,R110*M111,R110*M111)),"")</f>
        <v/>
      </c>
      <c r="O111" s="106" t="str">
        <f t="shared" ca="1" si="9"/>
        <v/>
      </c>
      <c r="P111" s="106" t="str">
        <f ca="1">IFERROR(IF(Rate=FALSE,IF(ISERROR(K111),NA(),FV($L$4,K111,,-FP)),PMT((1+M111)/(1+$L$4)-1,IF(ann_paid=TRUE,$L$3-K111,$L$3+1-K111),-(R110),,Payment)),"")</f>
        <v/>
      </c>
      <c r="Q111" s="106" t="str">
        <f t="shared" ca="1" si="10"/>
        <v/>
      </c>
      <c r="R111" s="106" t="str">
        <f t="shared" ca="1" si="11"/>
        <v/>
      </c>
      <c r="S111" s="106">
        <f ca="1">IFERROR(IF(ISERROR(K111),NA(),SUM($N$7:N111)),"")</f>
        <v>1121.5593767146088</v>
      </c>
      <c r="T111" s="96"/>
      <c r="U111" s="90">
        <v>105</v>
      </c>
      <c r="V111" s="90">
        <f t="shared" si="12"/>
        <v>144</v>
      </c>
      <c r="W111" s="90">
        <f t="shared" si="13"/>
        <v>48</v>
      </c>
      <c r="X111" s="90">
        <f t="shared" si="14"/>
        <v>92</v>
      </c>
      <c r="Y111" s="90">
        <f t="shared" si="15"/>
        <v>66</v>
      </c>
    </row>
    <row r="112" spans="11:25" x14ac:dyDescent="0.25">
      <c r="K112" s="90" t="str">
        <f>IFERROR(IF(ann_paid=TRUE,IF(K111&gt;=$L$3-1,NA(),K111+1),IF(K111&gt;=$L$3,NA(),K111+1)),"")</f>
        <v/>
      </c>
      <c r="L112" s="90">
        <f t="shared" si="8"/>
        <v>145</v>
      </c>
      <c r="M112" s="90">
        <f ca="1">IFERROR(IF(ISERROR(K112),NA(),(IF(PayFreq="Monthly",(IF(ISERROR(K112),NA(),IF(Rate=TRUE,AnnuityEstimator!$F$13+RAND()*(AnnuityEstimator!$F$14-AnnuityEstimator!$F$13),AnnuityEstimator!$F$17))/12),IF(PayFreq="Quarterly",(IF(ISERROR(K112),NA(),IF(Rate=TRUE,AnnuityEstimator!$F$13+RAND()*(AnnuityEstimator!$F$14-AnnuityEstimator!$F$13),AnnuityEstimator!$F$17))/4),IF(PayFreq="Semi-Annually",(IF(ISERROR(K112),NA(),IF(Rate=TRUE,AnnuityEstimator!$F$13+RAND()*(AnnuityEstimator!$F$14-AnnuityEstimator!$F$13),AnnuityEstimator!$F$17))/2),IF(PayFreq="Annually",(IF(ISERROR(K112),NA(),IF(Rate=TRUE,AnnuityEstimator!$F$13+RAND()*(AnnuityEstimator!$F$14-AnnuityEstimator!$F$13),AnnuityEstimator!$F$17))),AnnuityEstimator!$F$17)))))),"")</f>
        <v>4.4888609071092607E-2</v>
      </c>
      <c r="N112" s="106" t="str">
        <f ca="1">IFERROR(IF(ISERROR(K112),NA(),IF(ann_paid=TRUE,R111*M112,R111*M112)),"")</f>
        <v/>
      </c>
      <c r="O112" s="106" t="str">
        <f t="shared" ca="1" si="9"/>
        <v/>
      </c>
      <c r="P112" s="106" t="str">
        <f ca="1">IFERROR(IF(Rate=FALSE,IF(ISERROR(K112),NA(),FV($L$4,K112,,-FP)),PMT((1+M112)/(1+$L$4)-1,IF(ann_paid=TRUE,$L$3-K112,$L$3+1-K112),-(R111),,Payment)),"")</f>
        <v/>
      </c>
      <c r="Q112" s="106" t="str">
        <f t="shared" ca="1" si="10"/>
        <v/>
      </c>
      <c r="R112" s="106" t="str">
        <f t="shared" ca="1" si="11"/>
        <v/>
      </c>
      <c r="S112" s="106">
        <f ca="1">IFERROR(IF(ISERROR(K112),NA(),SUM($N$7:N112)),"")</f>
        <v>1121.5593767146088</v>
      </c>
      <c r="T112" s="96"/>
      <c r="U112" s="90">
        <v>106</v>
      </c>
      <c r="V112" s="90">
        <f t="shared" si="12"/>
        <v>145</v>
      </c>
      <c r="W112" s="90">
        <f t="shared" si="13"/>
        <v>48</v>
      </c>
      <c r="X112" s="90">
        <f t="shared" si="14"/>
        <v>92</v>
      </c>
      <c r="Y112" s="90">
        <f t="shared" si="15"/>
        <v>66</v>
      </c>
    </row>
    <row r="113" spans="11:25" x14ac:dyDescent="0.25">
      <c r="K113" s="90" t="str">
        <f>IFERROR(IF(ann_paid=TRUE,IF(K112&gt;=$L$3-1,NA(),K112+1),IF(K112&gt;=$L$3,NA(),K112+1)),"")</f>
        <v/>
      </c>
      <c r="L113" s="90">
        <f t="shared" si="8"/>
        <v>146</v>
      </c>
      <c r="M113" s="90">
        <f ca="1">IFERROR(IF(ISERROR(K113),NA(),(IF(PayFreq="Monthly",(IF(ISERROR(K113),NA(),IF(Rate=TRUE,AnnuityEstimator!$F$13+RAND()*(AnnuityEstimator!$F$14-AnnuityEstimator!$F$13),AnnuityEstimator!$F$17))/12),IF(PayFreq="Quarterly",(IF(ISERROR(K113),NA(),IF(Rate=TRUE,AnnuityEstimator!$F$13+RAND()*(AnnuityEstimator!$F$14-AnnuityEstimator!$F$13),AnnuityEstimator!$F$17))/4),IF(PayFreq="Semi-Annually",(IF(ISERROR(K113),NA(),IF(Rate=TRUE,AnnuityEstimator!$F$13+RAND()*(AnnuityEstimator!$F$14-AnnuityEstimator!$F$13),AnnuityEstimator!$F$17))/2),IF(PayFreq="Annually",(IF(ISERROR(K113),NA(),IF(Rate=TRUE,AnnuityEstimator!$F$13+RAND()*(AnnuityEstimator!$F$14-AnnuityEstimator!$F$13),AnnuityEstimator!$F$17))),AnnuityEstimator!$F$17)))))),"")</f>
        <v>4.7916820388686734E-2</v>
      </c>
      <c r="N113" s="106" t="str">
        <f ca="1">IFERROR(IF(ISERROR(K113),NA(),IF(ann_paid=TRUE,R112*M113,R112*M113)),"")</f>
        <v/>
      </c>
      <c r="O113" s="106" t="str">
        <f t="shared" ca="1" si="9"/>
        <v/>
      </c>
      <c r="P113" s="106" t="str">
        <f ca="1">IFERROR(IF(Rate=FALSE,IF(ISERROR(K113),NA(),FV($L$4,K113,,-FP)),PMT((1+M113)/(1+$L$4)-1,IF(ann_paid=TRUE,$L$3-K113,$L$3+1-K113),-(R112),,Payment)),"")</f>
        <v/>
      </c>
      <c r="Q113" s="106" t="str">
        <f t="shared" ca="1" si="10"/>
        <v/>
      </c>
      <c r="R113" s="106" t="str">
        <f t="shared" ca="1" si="11"/>
        <v/>
      </c>
      <c r="S113" s="106">
        <f ca="1">IFERROR(IF(ISERROR(K113),NA(),SUM($N$7:N113)),"")</f>
        <v>1121.5593767146088</v>
      </c>
      <c r="T113" s="96"/>
      <c r="U113" s="90">
        <v>107</v>
      </c>
      <c r="V113" s="90">
        <f t="shared" si="12"/>
        <v>146</v>
      </c>
      <c r="W113" s="90">
        <f t="shared" si="13"/>
        <v>48</v>
      </c>
      <c r="X113" s="90">
        <f t="shared" si="14"/>
        <v>93</v>
      </c>
      <c r="Y113" s="90">
        <f t="shared" si="15"/>
        <v>66</v>
      </c>
    </row>
    <row r="114" spans="11:25" x14ac:dyDescent="0.25">
      <c r="K114" s="90" t="str">
        <f>IFERROR(IF(ann_paid=TRUE,IF(K113&gt;=$L$3-1,NA(),K113+1),IF(K113&gt;=$L$3,NA(),K113+1)),"")</f>
        <v/>
      </c>
      <c r="L114" s="90">
        <f t="shared" si="8"/>
        <v>147</v>
      </c>
      <c r="M114" s="90">
        <f ca="1">IFERROR(IF(ISERROR(K114),NA(),(IF(PayFreq="Monthly",(IF(ISERROR(K114),NA(),IF(Rate=TRUE,AnnuityEstimator!$F$13+RAND()*(AnnuityEstimator!$F$14-AnnuityEstimator!$F$13),AnnuityEstimator!$F$17))/12),IF(PayFreq="Quarterly",(IF(ISERROR(K114),NA(),IF(Rate=TRUE,AnnuityEstimator!$F$13+RAND()*(AnnuityEstimator!$F$14-AnnuityEstimator!$F$13),AnnuityEstimator!$F$17))/4),IF(PayFreq="Semi-Annually",(IF(ISERROR(K114),NA(),IF(Rate=TRUE,AnnuityEstimator!$F$13+RAND()*(AnnuityEstimator!$F$14-AnnuityEstimator!$F$13),AnnuityEstimator!$F$17))/2),IF(PayFreq="Annually",(IF(ISERROR(K114),NA(),IF(Rate=TRUE,AnnuityEstimator!$F$13+RAND()*(AnnuityEstimator!$F$14-AnnuityEstimator!$F$13),AnnuityEstimator!$F$17))),AnnuityEstimator!$F$17)))))),"")</f>
        <v>5.4381268922476689E-2</v>
      </c>
      <c r="N114" s="106" t="str">
        <f ca="1">IFERROR(IF(ISERROR(K114),NA(),IF(ann_paid=TRUE,R113*M114,R113*M114)),"")</f>
        <v/>
      </c>
      <c r="O114" s="106" t="str">
        <f t="shared" ca="1" si="9"/>
        <v/>
      </c>
      <c r="P114" s="106" t="str">
        <f ca="1">IFERROR(IF(Rate=FALSE,IF(ISERROR(K114),NA(),FV($L$4,K114,,-FP)),PMT((1+M114)/(1+$L$4)-1,IF(ann_paid=TRUE,$L$3-K114,$L$3+1-K114),-(R113),,Payment)),"")</f>
        <v/>
      </c>
      <c r="Q114" s="106" t="str">
        <f t="shared" ca="1" si="10"/>
        <v/>
      </c>
      <c r="R114" s="106" t="str">
        <f t="shared" ca="1" si="11"/>
        <v/>
      </c>
      <c r="S114" s="106">
        <f ca="1">IFERROR(IF(ISERROR(K114),NA(),SUM($N$7:N114)),"")</f>
        <v>1121.5593767146088</v>
      </c>
      <c r="T114" s="96"/>
      <c r="U114" s="90">
        <v>108</v>
      </c>
      <c r="V114" s="90">
        <f t="shared" si="12"/>
        <v>147</v>
      </c>
      <c r="W114" s="90">
        <f t="shared" si="13"/>
        <v>48</v>
      </c>
      <c r="X114" s="90">
        <f t="shared" si="14"/>
        <v>93</v>
      </c>
      <c r="Y114" s="90">
        <f t="shared" si="15"/>
        <v>66</v>
      </c>
    </row>
    <row r="115" spans="11:25" x14ac:dyDescent="0.25">
      <c r="K115" s="90" t="str">
        <f>IFERROR(IF(ann_paid=TRUE,IF(K114&gt;=$L$3-1,NA(),K114+1),IF(K114&gt;=$L$3,NA(),K114+1)),"")</f>
        <v/>
      </c>
      <c r="L115" s="90">
        <f t="shared" si="8"/>
        <v>148</v>
      </c>
      <c r="M115" s="90">
        <f ca="1">IFERROR(IF(ISERROR(K115),NA(),(IF(PayFreq="Monthly",(IF(ISERROR(K115),NA(),IF(Rate=TRUE,AnnuityEstimator!$F$13+RAND()*(AnnuityEstimator!$F$14-AnnuityEstimator!$F$13),AnnuityEstimator!$F$17))/12),IF(PayFreq="Quarterly",(IF(ISERROR(K115),NA(),IF(Rate=TRUE,AnnuityEstimator!$F$13+RAND()*(AnnuityEstimator!$F$14-AnnuityEstimator!$F$13),AnnuityEstimator!$F$17))/4),IF(PayFreq="Semi-Annually",(IF(ISERROR(K115),NA(),IF(Rate=TRUE,AnnuityEstimator!$F$13+RAND()*(AnnuityEstimator!$F$14-AnnuityEstimator!$F$13),AnnuityEstimator!$F$17))/2),IF(PayFreq="Annually",(IF(ISERROR(K115),NA(),IF(Rate=TRUE,AnnuityEstimator!$F$13+RAND()*(AnnuityEstimator!$F$14-AnnuityEstimator!$F$13),AnnuityEstimator!$F$17))),AnnuityEstimator!$F$17)))))),"")</f>
        <v>3.5615886063698213E-2</v>
      </c>
      <c r="N115" s="106" t="str">
        <f ca="1">IFERROR(IF(ISERROR(K115),NA(),IF(ann_paid=TRUE,R114*M115,R114*M115)),"")</f>
        <v/>
      </c>
      <c r="O115" s="106" t="str">
        <f t="shared" ca="1" si="9"/>
        <v/>
      </c>
      <c r="P115" s="106" t="str">
        <f ca="1">IFERROR(IF(Rate=FALSE,IF(ISERROR(K115),NA(),FV($L$4,K115,,-FP)),PMT((1+M115)/(1+$L$4)-1,IF(ann_paid=TRUE,$L$3-K115,$L$3+1-K115),-(R114),,Payment)),"")</f>
        <v/>
      </c>
      <c r="Q115" s="106" t="str">
        <f t="shared" ca="1" si="10"/>
        <v/>
      </c>
      <c r="R115" s="106" t="str">
        <f t="shared" ca="1" si="11"/>
        <v/>
      </c>
      <c r="S115" s="106">
        <f ca="1">IFERROR(IF(ISERROR(K115),NA(),SUM($N$7:N115)),"")</f>
        <v>1121.5593767146088</v>
      </c>
      <c r="T115" s="96"/>
      <c r="U115" s="90">
        <v>109</v>
      </c>
      <c r="V115" s="90">
        <f t="shared" si="12"/>
        <v>148</v>
      </c>
      <c r="W115" s="90">
        <f t="shared" si="13"/>
        <v>49</v>
      </c>
      <c r="X115" s="90">
        <f t="shared" si="14"/>
        <v>94</v>
      </c>
      <c r="Y115" s="90">
        <f t="shared" si="15"/>
        <v>67</v>
      </c>
    </row>
    <row r="116" spans="11:25" x14ac:dyDescent="0.25">
      <c r="K116" s="90" t="str">
        <f>IFERROR(IF(ann_paid=TRUE,IF(K115&gt;=$L$3-1,NA(),K115+1),IF(K115&gt;=$L$3,NA(),K115+1)),"")</f>
        <v/>
      </c>
      <c r="L116" s="90">
        <f t="shared" si="8"/>
        <v>149</v>
      </c>
      <c r="M116" s="90">
        <f ca="1">IFERROR(IF(ISERROR(K116),NA(),(IF(PayFreq="Monthly",(IF(ISERROR(K116),NA(),IF(Rate=TRUE,AnnuityEstimator!$F$13+RAND()*(AnnuityEstimator!$F$14-AnnuityEstimator!$F$13),AnnuityEstimator!$F$17))/12),IF(PayFreq="Quarterly",(IF(ISERROR(K116),NA(),IF(Rate=TRUE,AnnuityEstimator!$F$13+RAND()*(AnnuityEstimator!$F$14-AnnuityEstimator!$F$13),AnnuityEstimator!$F$17))/4),IF(PayFreq="Semi-Annually",(IF(ISERROR(K116),NA(),IF(Rate=TRUE,AnnuityEstimator!$F$13+RAND()*(AnnuityEstimator!$F$14-AnnuityEstimator!$F$13),AnnuityEstimator!$F$17))/2),IF(PayFreq="Annually",(IF(ISERROR(K116),NA(),IF(Rate=TRUE,AnnuityEstimator!$F$13+RAND()*(AnnuityEstimator!$F$14-AnnuityEstimator!$F$13),AnnuityEstimator!$F$17))),AnnuityEstimator!$F$17)))))),"")</f>
        <v>3.7222121510058395E-2</v>
      </c>
      <c r="N116" s="106" t="str">
        <f ca="1">IFERROR(IF(ISERROR(K116),NA(),IF(ann_paid=TRUE,R115*M116,R115*M116)),"")</f>
        <v/>
      </c>
      <c r="O116" s="106" t="str">
        <f t="shared" ca="1" si="9"/>
        <v/>
      </c>
      <c r="P116" s="106" t="str">
        <f ca="1">IFERROR(IF(Rate=FALSE,IF(ISERROR(K116),NA(),FV($L$4,K116,,-FP)),PMT((1+M116)/(1+$L$4)-1,IF(ann_paid=TRUE,$L$3-K116,$L$3+1-K116),-(R115),,Payment)),"")</f>
        <v/>
      </c>
      <c r="Q116" s="106" t="str">
        <f t="shared" ca="1" si="10"/>
        <v/>
      </c>
      <c r="R116" s="106" t="str">
        <f t="shared" ca="1" si="11"/>
        <v/>
      </c>
      <c r="S116" s="106">
        <f ca="1">IFERROR(IF(ISERROR(K116),NA(),SUM($N$7:N116)),"")</f>
        <v>1121.5593767146088</v>
      </c>
      <c r="T116" s="96"/>
      <c r="U116" s="90">
        <v>110</v>
      </c>
      <c r="V116" s="90">
        <f t="shared" si="12"/>
        <v>149</v>
      </c>
      <c r="W116" s="90">
        <f t="shared" si="13"/>
        <v>49</v>
      </c>
      <c r="X116" s="90">
        <f t="shared" si="14"/>
        <v>94</v>
      </c>
      <c r="Y116" s="90">
        <f t="shared" si="15"/>
        <v>67</v>
      </c>
    </row>
    <row r="117" spans="11:25" x14ac:dyDescent="0.25">
      <c r="K117" s="90" t="str">
        <f>IFERROR(IF(ann_paid=TRUE,IF(K116&gt;=$L$3-1,NA(),K116+1),IF(K116&gt;=$L$3,NA(),K116+1)),"")</f>
        <v/>
      </c>
      <c r="L117" s="90">
        <f t="shared" si="8"/>
        <v>150</v>
      </c>
      <c r="M117" s="90">
        <f ca="1">IFERROR(IF(ISERROR(K117),NA(),(IF(PayFreq="Monthly",(IF(ISERROR(K117),NA(),IF(Rate=TRUE,AnnuityEstimator!$F$13+RAND()*(AnnuityEstimator!$F$14-AnnuityEstimator!$F$13),AnnuityEstimator!$F$17))/12),IF(PayFreq="Quarterly",(IF(ISERROR(K117),NA(),IF(Rate=TRUE,AnnuityEstimator!$F$13+RAND()*(AnnuityEstimator!$F$14-AnnuityEstimator!$F$13),AnnuityEstimator!$F$17))/4),IF(PayFreq="Semi-Annually",(IF(ISERROR(K117),NA(),IF(Rate=TRUE,AnnuityEstimator!$F$13+RAND()*(AnnuityEstimator!$F$14-AnnuityEstimator!$F$13),AnnuityEstimator!$F$17))/2),IF(PayFreq="Annually",(IF(ISERROR(K117),NA(),IF(Rate=TRUE,AnnuityEstimator!$F$13+RAND()*(AnnuityEstimator!$F$14-AnnuityEstimator!$F$13),AnnuityEstimator!$F$17))),AnnuityEstimator!$F$17)))))),"")</f>
        <v>6.0389649169070005E-2</v>
      </c>
      <c r="N117" s="106" t="str">
        <f ca="1">IFERROR(IF(ISERROR(K117),NA(),IF(ann_paid=TRUE,R116*M117,R116*M117)),"")</f>
        <v/>
      </c>
      <c r="O117" s="106" t="str">
        <f t="shared" ca="1" si="9"/>
        <v/>
      </c>
      <c r="P117" s="106" t="str">
        <f ca="1">IFERROR(IF(Rate=FALSE,IF(ISERROR(K117),NA(),FV($L$4,K117,,-FP)),PMT((1+M117)/(1+$L$4)-1,IF(ann_paid=TRUE,$L$3-K117,$L$3+1-K117),-(R116),,Payment)),"")</f>
        <v/>
      </c>
      <c r="Q117" s="106" t="str">
        <f t="shared" ca="1" si="10"/>
        <v/>
      </c>
      <c r="R117" s="106" t="str">
        <f t="shared" ca="1" si="11"/>
        <v/>
      </c>
      <c r="S117" s="106">
        <f ca="1">IFERROR(IF(ISERROR(K117),NA(),SUM($N$7:N117)),"")</f>
        <v>1121.5593767146088</v>
      </c>
      <c r="T117" s="96"/>
      <c r="U117" s="90">
        <v>111</v>
      </c>
      <c r="V117" s="90">
        <f t="shared" si="12"/>
        <v>150</v>
      </c>
      <c r="W117" s="90">
        <f t="shared" si="13"/>
        <v>49</v>
      </c>
      <c r="X117" s="90">
        <f t="shared" si="14"/>
        <v>95</v>
      </c>
      <c r="Y117" s="90">
        <f t="shared" si="15"/>
        <v>67</v>
      </c>
    </row>
    <row r="118" spans="11:25" x14ac:dyDescent="0.25">
      <c r="K118" s="90" t="str">
        <f>IFERROR(IF(ann_paid=TRUE,IF(K117&gt;=$L$3-1,NA(),K117+1),IF(K117&gt;=$L$3,NA(),K117+1)),"")</f>
        <v/>
      </c>
      <c r="L118" s="90">
        <f t="shared" si="8"/>
        <v>151</v>
      </c>
      <c r="M118" s="90">
        <f ca="1">IFERROR(IF(ISERROR(K118),NA(),(IF(PayFreq="Monthly",(IF(ISERROR(K118),NA(),IF(Rate=TRUE,AnnuityEstimator!$F$13+RAND()*(AnnuityEstimator!$F$14-AnnuityEstimator!$F$13),AnnuityEstimator!$F$17))/12),IF(PayFreq="Quarterly",(IF(ISERROR(K118),NA(),IF(Rate=TRUE,AnnuityEstimator!$F$13+RAND()*(AnnuityEstimator!$F$14-AnnuityEstimator!$F$13),AnnuityEstimator!$F$17))/4),IF(PayFreq="Semi-Annually",(IF(ISERROR(K118),NA(),IF(Rate=TRUE,AnnuityEstimator!$F$13+RAND()*(AnnuityEstimator!$F$14-AnnuityEstimator!$F$13),AnnuityEstimator!$F$17))/2),IF(PayFreq="Annually",(IF(ISERROR(K118),NA(),IF(Rate=TRUE,AnnuityEstimator!$F$13+RAND()*(AnnuityEstimator!$F$14-AnnuityEstimator!$F$13),AnnuityEstimator!$F$17))),AnnuityEstimator!$F$17)))))),"")</f>
        <v>4.9290595385581421E-2</v>
      </c>
      <c r="N118" s="106" t="str">
        <f ca="1">IFERROR(IF(ISERROR(K118),NA(),IF(ann_paid=TRUE,R117*M118,R117*M118)),"")</f>
        <v/>
      </c>
      <c r="O118" s="106" t="str">
        <f t="shared" ca="1" si="9"/>
        <v/>
      </c>
      <c r="P118" s="106" t="str">
        <f ca="1">IFERROR(IF(Rate=FALSE,IF(ISERROR(K118),NA(),FV($L$4,K118,,-FP)),PMT((1+M118)/(1+$L$4)-1,IF(ann_paid=TRUE,$L$3-K118,$L$3+1-K118),-(R117),,Payment)),"")</f>
        <v/>
      </c>
      <c r="Q118" s="106" t="str">
        <f t="shared" ca="1" si="10"/>
        <v/>
      </c>
      <c r="R118" s="106" t="str">
        <f t="shared" ca="1" si="11"/>
        <v/>
      </c>
      <c r="S118" s="106">
        <f ca="1">IFERROR(IF(ISERROR(K118),NA(),SUM($N$7:N118)),"")</f>
        <v>1121.5593767146088</v>
      </c>
      <c r="T118" s="96"/>
      <c r="U118" s="90">
        <v>112</v>
      </c>
      <c r="V118" s="90">
        <f t="shared" si="12"/>
        <v>151</v>
      </c>
      <c r="W118" s="90">
        <f t="shared" si="13"/>
        <v>49</v>
      </c>
      <c r="X118" s="90">
        <f t="shared" si="14"/>
        <v>95</v>
      </c>
      <c r="Y118" s="90">
        <f t="shared" si="15"/>
        <v>67</v>
      </c>
    </row>
    <row r="119" spans="11:25" x14ac:dyDescent="0.25">
      <c r="K119" s="90" t="str">
        <f>IFERROR(IF(ann_paid=TRUE,IF(K118&gt;=$L$3-1,NA(),K118+1),IF(K118&gt;=$L$3,NA(),K118+1)),"")</f>
        <v/>
      </c>
      <c r="L119" s="90">
        <f t="shared" si="8"/>
        <v>152</v>
      </c>
      <c r="M119" s="90">
        <f ca="1">IFERROR(IF(ISERROR(K119),NA(),(IF(PayFreq="Monthly",(IF(ISERROR(K119),NA(),IF(Rate=TRUE,AnnuityEstimator!$F$13+RAND()*(AnnuityEstimator!$F$14-AnnuityEstimator!$F$13),AnnuityEstimator!$F$17))/12),IF(PayFreq="Quarterly",(IF(ISERROR(K119),NA(),IF(Rate=TRUE,AnnuityEstimator!$F$13+RAND()*(AnnuityEstimator!$F$14-AnnuityEstimator!$F$13),AnnuityEstimator!$F$17))/4),IF(PayFreq="Semi-Annually",(IF(ISERROR(K119),NA(),IF(Rate=TRUE,AnnuityEstimator!$F$13+RAND()*(AnnuityEstimator!$F$14-AnnuityEstimator!$F$13),AnnuityEstimator!$F$17))/2),IF(PayFreq="Annually",(IF(ISERROR(K119),NA(),IF(Rate=TRUE,AnnuityEstimator!$F$13+RAND()*(AnnuityEstimator!$F$14-AnnuityEstimator!$F$13),AnnuityEstimator!$F$17))),AnnuityEstimator!$F$17)))))),"")</f>
        <v>4.4897767402597433E-2</v>
      </c>
      <c r="N119" s="106" t="str">
        <f ca="1">IFERROR(IF(ISERROR(K119),NA(),IF(ann_paid=TRUE,R118*M119,R118*M119)),"")</f>
        <v/>
      </c>
      <c r="O119" s="106" t="str">
        <f t="shared" ca="1" si="9"/>
        <v/>
      </c>
      <c r="P119" s="106" t="str">
        <f ca="1">IFERROR(IF(Rate=FALSE,IF(ISERROR(K119),NA(),FV($L$4,K119,,-FP)),PMT((1+M119)/(1+$L$4)-1,IF(ann_paid=TRUE,$L$3-K119,$L$3+1-K119),-(R118),,Payment)),"")</f>
        <v/>
      </c>
      <c r="Q119" s="106" t="str">
        <f t="shared" ca="1" si="10"/>
        <v/>
      </c>
      <c r="R119" s="106" t="str">
        <f t="shared" ca="1" si="11"/>
        <v/>
      </c>
      <c r="S119" s="106">
        <f ca="1">IFERROR(IF(ISERROR(K119),NA(),SUM($N$7:N119)),"")</f>
        <v>1121.5593767146088</v>
      </c>
      <c r="T119" s="96"/>
      <c r="U119" s="90">
        <v>113</v>
      </c>
      <c r="V119" s="90">
        <f t="shared" si="12"/>
        <v>152</v>
      </c>
      <c r="W119" s="90">
        <f t="shared" si="13"/>
        <v>49</v>
      </c>
      <c r="X119" s="90">
        <f t="shared" si="14"/>
        <v>96</v>
      </c>
      <c r="Y119" s="90">
        <f t="shared" si="15"/>
        <v>68</v>
      </c>
    </row>
    <row r="120" spans="11:25" x14ac:dyDescent="0.25">
      <c r="K120" s="90" t="str">
        <f>IFERROR(IF(ann_paid=TRUE,IF(K119&gt;=$L$3-1,NA(),K119+1),IF(K119&gt;=$L$3,NA(),K119+1)),"")</f>
        <v/>
      </c>
      <c r="L120" s="90">
        <f t="shared" si="8"/>
        <v>153</v>
      </c>
      <c r="M120" s="90">
        <f ca="1">IFERROR(IF(ISERROR(K120),NA(),(IF(PayFreq="Monthly",(IF(ISERROR(K120),NA(),IF(Rate=TRUE,AnnuityEstimator!$F$13+RAND()*(AnnuityEstimator!$F$14-AnnuityEstimator!$F$13),AnnuityEstimator!$F$17))/12),IF(PayFreq="Quarterly",(IF(ISERROR(K120),NA(),IF(Rate=TRUE,AnnuityEstimator!$F$13+RAND()*(AnnuityEstimator!$F$14-AnnuityEstimator!$F$13),AnnuityEstimator!$F$17))/4),IF(PayFreq="Semi-Annually",(IF(ISERROR(K120),NA(),IF(Rate=TRUE,AnnuityEstimator!$F$13+RAND()*(AnnuityEstimator!$F$14-AnnuityEstimator!$F$13),AnnuityEstimator!$F$17))/2),IF(PayFreq="Annually",(IF(ISERROR(K120),NA(),IF(Rate=TRUE,AnnuityEstimator!$F$13+RAND()*(AnnuityEstimator!$F$14-AnnuityEstimator!$F$13),AnnuityEstimator!$F$17))),AnnuityEstimator!$F$17)))))),"")</f>
        <v>3.8543995476421004E-2</v>
      </c>
      <c r="N120" s="106" t="str">
        <f ca="1">IFERROR(IF(ISERROR(K120),NA(),IF(ann_paid=TRUE,R119*M120,R119*M120)),"")</f>
        <v/>
      </c>
      <c r="O120" s="106" t="str">
        <f t="shared" ca="1" si="9"/>
        <v/>
      </c>
      <c r="P120" s="106" t="str">
        <f ca="1">IFERROR(IF(Rate=FALSE,IF(ISERROR(K120),NA(),FV($L$4,K120,,-FP)),PMT((1+M120)/(1+$L$4)-1,IF(ann_paid=TRUE,$L$3-K120,$L$3+1-K120),-(R119),,Payment)),"")</f>
        <v/>
      </c>
      <c r="Q120" s="106" t="str">
        <f t="shared" ca="1" si="10"/>
        <v/>
      </c>
      <c r="R120" s="106" t="str">
        <f t="shared" ca="1" si="11"/>
        <v/>
      </c>
      <c r="S120" s="106">
        <f ca="1">IFERROR(IF(ISERROR(K120),NA(),SUM($N$7:N120)),"")</f>
        <v>1121.5593767146088</v>
      </c>
      <c r="T120" s="96"/>
      <c r="U120" s="90">
        <v>114</v>
      </c>
      <c r="V120" s="90">
        <f t="shared" si="12"/>
        <v>153</v>
      </c>
      <c r="W120" s="90">
        <f t="shared" si="13"/>
        <v>49</v>
      </c>
      <c r="X120" s="90">
        <f t="shared" si="14"/>
        <v>96</v>
      </c>
      <c r="Y120" s="90">
        <f t="shared" si="15"/>
        <v>68</v>
      </c>
    </row>
    <row r="121" spans="11:25" x14ac:dyDescent="0.25">
      <c r="K121" s="90" t="str">
        <f>IFERROR(IF(ann_paid=TRUE,IF(K120&gt;=$L$3-1,NA(),K120+1),IF(K120&gt;=$L$3,NA(),K120+1)),"")</f>
        <v/>
      </c>
      <c r="L121" s="90">
        <f t="shared" si="8"/>
        <v>154</v>
      </c>
      <c r="M121" s="90">
        <f ca="1">IFERROR(IF(ISERROR(K121),NA(),(IF(PayFreq="Monthly",(IF(ISERROR(K121),NA(),IF(Rate=TRUE,AnnuityEstimator!$F$13+RAND()*(AnnuityEstimator!$F$14-AnnuityEstimator!$F$13),AnnuityEstimator!$F$17))/12),IF(PayFreq="Quarterly",(IF(ISERROR(K121),NA(),IF(Rate=TRUE,AnnuityEstimator!$F$13+RAND()*(AnnuityEstimator!$F$14-AnnuityEstimator!$F$13),AnnuityEstimator!$F$17))/4),IF(PayFreq="Semi-Annually",(IF(ISERROR(K121),NA(),IF(Rate=TRUE,AnnuityEstimator!$F$13+RAND()*(AnnuityEstimator!$F$14-AnnuityEstimator!$F$13),AnnuityEstimator!$F$17))/2),IF(PayFreq="Annually",(IF(ISERROR(K121),NA(),IF(Rate=TRUE,AnnuityEstimator!$F$13+RAND()*(AnnuityEstimator!$F$14-AnnuityEstimator!$F$13),AnnuityEstimator!$F$17))),AnnuityEstimator!$F$17)))))),"")</f>
        <v>6.3805186544067194E-2</v>
      </c>
      <c r="N121" s="106" t="str">
        <f ca="1">IFERROR(IF(ISERROR(K121),NA(),IF(ann_paid=TRUE,R120*M121,R120*M121)),"")</f>
        <v/>
      </c>
      <c r="O121" s="106" t="str">
        <f t="shared" ca="1" si="9"/>
        <v/>
      </c>
      <c r="P121" s="106" t="str">
        <f ca="1">IFERROR(IF(Rate=FALSE,IF(ISERROR(K121),NA(),FV($L$4,K121,,-FP)),PMT((1+M121)/(1+$L$4)-1,IF(ann_paid=TRUE,$L$3-K121,$L$3+1-K121),-(R120),,Payment)),"")</f>
        <v/>
      </c>
      <c r="Q121" s="106" t="str">
        <f t="shared" ca="1" si="10"/>
        <v/>
      </c>
      <c r="R121" s="106" t="str">
        <f t="shared" ca="1" si="11"/>
        <v/>
      </c>
      <c r="S121" s="106">
        <f ca="1">IFERROR(IF(ISERROR(K121),NA(),SUM($N$7:N121)),"")</f>
        <v>1121.5593767146088</v>
      </c>
      <c r="T121" s="96"/>
      <c r="U121" s="90">
        <v>115</v>
      </c>
      <c r="V121" s="90">
        <f t="shared" si="12"/>
        <v>154</v>
      </c>
      <c r="W121" s="90">
        <f t="shared" si="13"/>
        <v>49</v>
      </c>
      <c r="X121" s="90">
        <f t="shared" si="14"/>
        <v>97</v>
      </c>
      <c r="Y121" s="90">
        <f t="shared" si="15"/>
        <v>68</v>
      </c>
    </row>
    <row r="122" spans="11:25" x14ac:dyDescent="0.25">
      <c r="K122" s="90" t="str">
        <f>IFERROR(IF(ann_paid=TRUE,IF(K121&gt;=$L$3-1,NA(),K121+1),IF(K121&gt;=$L$3,NA(),K121+1)),"")</f>
        <v/>
      </c>
      <c r="L122" s="90">
        <f t="shared" si="8"/>
        <v>155</v>
      </c>
      <c r="M122" s="90">
        <f ca="1">IFERROR(IF(ISERROR(K122),NA(),(IF(PayFreq="Monthly",(IF(ISERROR(K122),NA(),IF(Rate=TRUE,AnnuityEstimator!$F$13+RAND()*(AnnuityEstimator!$F$14-AnnuityEstimator!$F$13),AnnuityEstimator!$F$17))/12),IF(PayFreq="Quarterly",(IF(ISERROR(K122),NA(),IF(Rate=TRUE,AnnuityEstimator!$F$13+RAND()*(AnnuityEstimator!$F$14-AnnuityEstimator!$F$13),AnnuityEstimator!$F$17))/4),IF(PayFreq="Semi-Annually",(IF(ISERROR(K122),NA(),IF(Rate=TRUE,AnnuityEstimator!$F$13+RAND()*(AnnuityEstimator!$F$14-AnnuityEstimator!$F$13),AnnuityEstimator!$F$17))/2),IF(PayFreq="Annually",(IF(ISERROR(K122),NA(),IF(Rate=TRUE,AnnuityEstimator!$F$13+RAND()*(AnnuityEstimator!$F$14-AnnuityEstimator!$F$13),AnnuityEstimator!$F$17))),AnnuityEstimator!$F$17)))))),"")</f>
        <v>4.9637525835691421E-2</v>
      </c>
      <c r="N122" s="106" t="str">
        <f ca="1">IFERROR(IF(ISERROR(K122),NA(),IF(ann_paid=TRUE,R121*M122,R121*M122)),"")</f>
        <v/>
      </c>
      <c r="O122" s="106" t="str">
        <f t="shared" ca="1" si="9"/>
        <v/>
      </c>
      <c r="P122" s="106" t="str">
        <f ca="1">IFERROR(IF(Rate=FALSE,IF(ISERROR(K122),NA(),FV($L$4,K122,,-FP)),PMT((1+M122)/(1+$L$4)-1,IF(ann_paid=TRUE,$L$3-K122,$L$3+1-K122),-(R121),,Payment)),"")</f>
        <v/>
      </c>
      <c r="Q122" s="106" t="str">
        <f t="shared" ca="1" si="10"/>
        <v/>
      </c>
      <c r="R122" s="106" t="str">
        <f t="shared" ca="1" si="11"/>
        <v/>
      </c>
      <c r="S122" s="106">
        <f ca="1">IFERROR(IF(ISERROR(K122),NA(),SUM($N$7:N122)),"")</f>
        <v>1121.5593767146088</v>
      </c>
      <c r="T122" s="96"/>
      <c r="U122" s="90">
        <v>116</v>
      </c>
      <c r="V122" s="90">
        <f t="shared" si="12"/>
        <v>155</v>
      </c>
      <c r="W122" s="90">
        <f t="shared" si="13"/>
        <v>49</v>
      </c>
      <c r="X122" s="90">
        <f t="shared" si="14"/>
        <v>97</v>
      </c>
      <c r="Y122" s="90">
        <f t="shared" si="15"/>
        <v>68</v>
      </c>
    </row>
    <row r="123" spans="11:25" x14ac:dyDescent="0.25">
      <c r="K123" s="90" t="str">
        <f>IFERROR(IF(ann_paid=TRUE,IF(K122&gt;=$L$3-1,NA(),K122+1),IF(K122&gt;=$L$3,NA(),K122+1)),"")</f>
        <v/>
      </c>
      <c r="L123" s="90">
        <f t="shared" si="8"/>
        <v>156</v>
      </c>
      <c r="M123" s="90">
        <f ca="1">IFERROR(IF(ISERROR(K123),NA(),(IF(PayFreq="Monthly",(IF(ISERROR(K123),NA(),IF(Rate=TRUE,AnnuityEstimator!$F$13+RAND()*(AnnuityEstimator!$F$14-AnnuityEstimator!$F$13),AnnuityEstimator!$F$17))/12),IF(PayFreq="Quarterly",(IF(ISERROR(K123),NA(),IF(Rate=TRUE,AnnuityEstimator!$F$13+RAND()*(AnnuityEstimator!$F$14-AnnuityEstimator!$F$13),AnnuityEstimator!$F$17))/4),IF(PayFreq="Semi-Annually",(IF(ISERROR(K123),NA(),IF(Rate=TRUE,AnnuityEstimator!$F$13+RAND()*(AnnuityEstimator!$F$14-AnnuityEstimator!$F$13),AnnuityEstimator!$F$17))/2),IF(PayFreq="Annually",(IF(ISERROR(K123),NA(),IF(Rate=TRUE,AnnuityEstimator!$F$13+RAND()*(AnnuityEstimator!$F$14-AnnuityEstimator!$F$13),AnnuityEstimator!$F$17))),AnnuityEstimator!$F$17)))))),"")</f>
        <v>4.073464746311084E-2</v>
      </c>
      <c r="N123" s="106" t="str">
        <f ca="1">IFERROR(IF(ISERROR(K123),NA(),IF(ann_paid=TRUE,R122*M123,R122*M123)),"")</f>
        <v/>
      </c>
      <c r="O123" s="106" t="str">
        <f t="shared" ca="1" si="9"/>
        <v/>
      </c>
      <c r="P123" s="106" t="str">
        <f ca="1">IFERROR(IF(Rate=FALSE,IF(ISERROR(K123),NA(),FV($L$4,K123,,-FP)),PMT((1+M123)/(1+$L$4)-1,IF(ann_paid=TRUE,$L$3-K123,$L$3+1-K123),-(R122),,Payment)),"")</f>
        <v/>
      </c>
      <c r="Q123" s="106" t="str">
        <f t="shared" ca="1" si="10"/>
        <v/>
      </c>
      <c r="R123" s="106" t="str">
        <f t="shared" ca="1" si="11"/>
        <v/>
      </c>
      <c r="S123" s="106">
        <f ca="1">IFERROR(IF(ISERROR(K123),NA(),SUM($N$7:N123)),"")</f>
        <v>1121.5593767146088</v>
      </c>
      <c r="T123" s="96"/>
      <c r="U123" s="90">
        <v>117</v>
      </c>
      <c r="V123" s="90">
        <f t="shared" si="12"/>
        <v>156</v>
      </c>
      <c r="W123" s="90">
        <f t="shared" si="13"/>
        <v>49</v>
      </c>
      <c r="X123" s="90">
        <f t="shared" si="14"/>
        <v>98</v>
      </c>
      <c r="Y123" s="90">
        <f t="shared" si="15"/>
        <v>69</v>
      </c>
    </row>
    <row r="124" spans="11:25" x14ac:dyDescent="0.25">
      <c r="K124" s="90" t="str">
        <f>IFERROR(IF(ann_paid=TRUE,IF(K123&gt;=$L$3-1,NA(),K123+1),IF(K123&gt;=$L$3,NA(),K123+1)),"")</f>
        <v/>
      </c>
      <c r="L124" s="90">
        <f t="shared" si="8"/>
        <v>157</v>
      </c>
      <c r="M124" s="90">
        <f ca="1">IFERROR(IF(ISERROR(K124),NA(),(IF(PayFreq="Monthly",(IF(ISERROR(K124),NA(),IF(Rate=TRUE,AnnuityEstimator!$F$13+RAND()*(AnnuityEstimator!$F$14-AnnuityEstimator!$F$13),AnnuityEstimator!$F$17))/12),IF(PayFreq="Quarterly",(IF(ISERROR(K124),NA(),IF(Rate=TRUE,AnnuityEstimator!$F$13+RAND()*(AnnuityEstimator!$F$14-AnnuityEstimator!$F$13),AnnuityEstimator!$F$17))/4),IF(PayFreq="Semi-Annually",(IF(ISERROR(K124),NA(),IF(Rate=TRUE,AnnuityEstimator!$F$13+RAND()*(AnnuityEstimator!$F$14-AnnuityEstimator!$F$13),AnnuityEstimator!$F$17))/2),IF(PayFreq="Annually",(IF(ISERROR(K124),NA(),IF(Rate=TRUE,AnnuityEstimator!$F$13+RAND()*(AnnuityEstimator!$F$14-AnnuityEstimator!$F$13),AnnuityEstimator!$F$17))),AnnuityEstimator!$F$17)))))),"")</f>
        <v>5.5419204698357837E-2</v>
      </c>
      <c r="N124" s="106" t="str">
        <f ca="1">IFERROR(IF(ISERROR(K124),NA(),IF(ann_paid=TRUE,R123*M124,R123*M124)),"")</f>
        <v/>
      </c>
      <c r="O124" s="106" t="str">
        <f t="shared" ca="1" si="9"/>
        <v/>
      </c>
      <c r="P124" s="106" t="str">
        <f ca="1">IFERROR(IF(Rate=FALSE,IF(ISERROR(K124),NA(),FV($L$4,K124,,-FP)),PMT((1+M124)/(1+$L$4)-1,IF(ann_paid=TRUE,$L$3-K124,$L$3+1-K124),-(R123),,Payment)),"")</f>
        <v/>
      </c>
      <c r="Q124" s="106" t="str">
        <f t="shared" ca="1" si="10"/>
        <v/>
      </c>
      <c r="R124" s="106" t="str">
        <f t="shared" ca="1" si="11"/>
        <v/>
      </c>
      <c r="S124" s="106">
        <f ca="1">IFERROR(IF(ISERROR(K124),NA(),SUM($N$7:N124)),"")</f>
        <v>1121.5593767146088</v>
      </c>
      <c r="T124" s="96"/>
      <c r="U124" s="90">
        <v>118</v>
      </c>
      <c r="V124" s="90">
        <f t="shared" si="12"/>
        <v>157</v>
      </c>
      <c r="W124" s="90">
        <f t="shared" si="13"/>
        <v>49</v>
      </c>
      <c r="X124" s="90">
        <f t="shared" si="14"/>
        <v>98</v>
      </c>
      <c r="Y124" s="90">
        <f t="shared" si="15"/>
        <v>69</v>
      </c>
    </row>
    <row r="125" spans="11:25" x14ac:dyDescent="0.25">
      <c r="K125" s="90" t="str">
        <f>IFERROR(IF(ann_paid=TRUE,IF(K124&gt;=$L$3-1,NA(),K124+1),IF(K124&gt;=$L$3,NA(),K124+1)),"")</f>
        <v/>
      </c>
      <c r="L125" s="90">
        <f t="shared" si="8"/>
        <v>158</v>
      </c>
      <c r="M125" s="90">
        <f ca="1">IFERROR(IF(ISERROR(K125),NA(),(IF(PayFreq="Monthly",(IF(ISERROR(K125),NA(),IF(Rate=TRUE,AnnuityEstimator!$F$13+RAND()*(AnnuityEstimator!$F$14-AnnuityEstimator!$F$13),AnnuityEstimator!$F$17))/12),IF(PayFreq="Quarterly",(IF(ISERROR(K125),NA(),IF(Rate=TRUE,AnnuityEstimator!$F$13+RAND()*(AnnuityEstimator!$F$14-AnnuityEstimator!$F$13),AnnuityEstimator!$F$17))/4),IF(PayFreq="Semi-Annually",(IF(ISERROR(K125),NA(),IF(Rate=TRUE,AnnuityEstimator!$F$13+RAND()*(AnnuityEstimator!$F$14-AnnuityEstimator!$F$13),AnnuityEstimator!$F$17))/2),IF(PayFreq="Annually",(IF(ISERROR(K125),NA(),IF(Rate=TRUE,AnnuityEstimator!$F$13+RAND()*(AnnuityEstimator!$F$14-AnnuityEstimator!$F$13),AnnuityEstimator!$F$17))),AnnuityEstimator!$F$17)))))),"")</f>
        <v>5.6535518122311341E-2</v>
      </c>
      <c r="N125" s="106" t="str">
        <f ca="1">IFERROR(IF(ISERROR(K125),NA(),IF(ann_paid=TRUE,R124*M125,R124*M125)),"")</f>
        <v/>
      </c>
      <c r="O125" s="106" t="str">
        <f t="shared" ca="1" si="9"/>
        <v/>
      </c>
      <c r="P125" s="106" t="str">
        <f ca="1">IFERROR(IF(Rate=FALSE,IF(ISERROR(K125),NA(),FV($L$4,K125,,-FP)),PMT((1+M125)/(1+$L$4)-1,IF(ann_paid=TRUE,$L$3-K125,$L$3+1-K125),-(R124),,Payment)),"")</f>
        <v/>
      </c>
      <c r="Q125" s="106" t="str">
        <f t="shared" ca="1" si="10"/>
        <v/>
      </c>
      <c r="R125" s="106" t="str">
        <f t="shared" ca="1" si="11"/>
        <v/>
      </c>
      <c r="S125" s="106">
        <f ca="1">IFERROR(IF(ISERROR(K125),NA(),SUM($N$7:N125)),"")</f>
        <v>1121.5593767146088</v>
      </c>
      <c r="T125" s="96"/>
      <c r="U125" s="90">
        <v>119</v>
      </c>
      <c r="V125" s="90">
        <f t="shared" si="12"/>
        <v>158</v>
      </c>
      <c r="W125" s="90">
        <f t="shared" si="13"/>
        <v>49</v>
      </c>
      <c r="X125" s="90">
        <f t="shared" si="14"/>
        <v>99</v>
      </c>
      <c r="Y125" s="90">
        <f t="shared" si="15"/>
        <v>69</v>
      </c>
    </row>
    <row r="126" spans="11:25" x14ac:dyDescent="0.25">
      <c r="K126" s="90" t="str">
        <f>IFERROR(IF(ann_paid=TRUE,IF(K125&gt;=$L$3-1,NA(),K125+1),IF(K125&gt;=$L$3,NA(),K125+1)),"")</f>
        <v/>
      </c>
      <c r="L126" s="90">
        <f t="shared" si="8"/>
        <v>159</v>
      </c>
      <c r="M126" s="90">
        <f ca="1">IFERROR(IF(ISERROR(K126),NA(),(IF(PayFreq="Monthly",(IF(ISERROR(K126),NA(),IF(Rate=TRUE,AnnuityEstimator!$F$13+RAND()*(AnnuityEstimator!$F$14-AnnuityEstimator!$F$13),AnnuityEstimator!$F$17))/12),IF(PayFreq="Quarterly",(IF(ISERROR(K126),NA(),IF(Rate=TRUE,AnnuityEstimator!$F$13+RAND()*(AnnuityEstimator!$F$14-AnnuityEstimator!$F$13),AnnuityEstimator!$F$17))/4),IF(PayFreq="Semi-Annually",(IF(ISERROR(K126),NA(),IF(Rate=TRUE,AnnuityEstimator!$F$13+RAND()*(AnnuityEstimator!$F$14-AnnuityEstimator!$F$13),AnnuityEstimator!$F$17))/2),IF(PayFreq="Annually",(IF(ISERROR(K126),NA(),IF(Rate=TRUE,AnnuityEstimator!$F$13+RAND()*(AnnuityEstimator!$F$14-AnnuityEstimator!$F$13),AnnuityEstimator!$F$17))),AnnuityEstimator!$F$17)))))),"")</f>
        <v>4.5550822726486501E-2</v>
      </c>
      <c r="N126" s="106" t="str">
        <f ca="1">IFERROR(IF(ISERROR(K126),NA(),IF(ann_paid=TRUE,R125*M126,R125*M126)),"")</f>
        <v/>
      </c>
      <c r="O126" s="106" t="str">
        <f t="shared" ca="1" si="9"/>
        <v/>
      </c>
      <c r="P126" s="106" t="str">
        <f ca="1">IFERROR(IF(Rate=FALSE,IF(ISERROR(K126),NA(),FV($L$4,K126,,-FP)),PMT((1+M126)/(1+$L$4)-1,IF(ann_paid=TRUE,$L$3-K126,$L$3+1-K126),-(R125),,Payment)),"")</f>
        <v/>
      </c>
      <c r="Q126" s="106" t="str">
        <f t="shared" ca="1" si="10"/>
        <v/>
      </c>
      <c r="R126" s="106" t="str">
        <f t="shared" ca="1" si="11"/>
        <v/>
      </c>
      <c r="S126" s="106">
        <f ca="1">IFERROR(IF(ISERROR(K126),NA(),SUM($N$7:N126)),"")</f>
        <v>1121.5593767146088</v>
      </c>
      <c r="T126" s="96"/>
      <c r="U126" s="90">
        <v>120</v>
      </c>
      <c r="V126" s="90">
        <f t="shared" si="12"/>
        <v>159</v>
      </c>
      <c r="W126" s="90">
        <f t="shared" si="13"/>
        <v>49</v>
      </c>
      <c r="X126" s="90">
        <f t="shared" si="14"/>
        <v>99</v>
      </c>
      <c r="Y126" s="90">
        <f t="shared" si="15"/>
        <v>69</v>
      </c>
    </row>
    <row r="127" spans="11:25" x14ac:dyDescent="0.25">
      <c r="K127" s="90" t="str">
        <f>IFERROR(IF(ann_paid=TRUE,IF(K126&gt;=$L$3-1,NA(),K126+1),IF(K126&gt;=$L$3,NA(),K126+1)),"")</f>
        <v/>
      </c>
      <c r="L127" s="90">
        <f t="shared" si="8"/>
        <v>160</v>
      </c>
      <c r="M127" s="90">
        <f ca="1">IFERROR(IF(ISERROR(K127),NA(),(IF(PayFreq="Monthly",(IF(ISERROR(K127),NA(),IF(Rate=TRUE,AnnuityEstimator!$F$13+RAND()*(AnnuityEstimator!$F$14-AnnuityEstimator!$F$13),AnnuityEstimator!$F$17))/12),IF(PayFreq="Quarterly",(IF(ISERROR(K127),NA(),IF(Rate=TRUE,AnnuityEstimator!$F$13+RAND()*(AnnuityEstimator!$F$14-AnnuityEstimator!$F$13),AnnuityEstimator!$F$17))/4),IF(PayFreq="Semi-Annually",(IF(ISERROR(K127),NA(),IF(Rate=TRUE,AnnuityEstimator!$F$13+RAND()*(AnnuityEstimator!$F$14-AnnuityEstimator!$F$13),AnnuityEstimator!$F$17))/2),IF(PayFreq="Annually",(IF(ISERROR(K127),NA(),IF(Rate=TRUE,AnnuityEstimator!$F$13+RAND()*(AnnuityEstimator!$F$14-AnnuityEstimator!$F$13),AnnuityEstimator!$F$17))),AnnuityEstimator!$F$17)))))),"")</f>
        <v>5.3930812648234024E-2</v>
      </c>
      <c r="N127" s="106" t="str">
        <f ca="1">IFERROR(IF(ISERROR(K127),NA(),IF(ann_paid=TRUE,R126*M127,R126*M127)),"")</f>
        <v/>
      </c>
      <c r="O127" s="106" t="str">
        <f t="shared" ca="1" si="9"/>
        <v/>
      </c>
      <c r="P127" s="106" t="str">
        <f ca="1">IFERROR(IF(Rate=FALSE,IF(ISERROR(K127),NA(),FV($L$4,K127,,-FP)),PMT((1+M127)/(1+$L$4)-1,IF(ann_paid=TRUE,$L$3-K127,$L$3+1-K127),-(R126),,Payment)),"")</f>
        <v/>
      </c>
      <c r="Q127" s="106" t="str">
        <f t="shared" ca="1" si="10"/>
        <v/>
      </c>
      <c r="R127" s="106" t="str">
        <f t="shared" ca="1" si="11"/>
        <v/>
      </c>
      <c r="S127" s="106">
        <f ca="1">IFERROR(IF(ISERROR(K127),NA(),SUM($N$7:N127)),"")</f>
        <v>1121.5593767146088</v>
      </c>
      <c r="T127" s="96"/>
      <c r="U127" s="90">
        <v>121</v>
      </c>
      <c r="V127" s="90">
        <f t="shared" si="12"/>
        <v>160</v>
      </c>
      <c r="W127" s="90">
        <f t="shared" si="13"/>
        <v>50</v>
      </c>
      <c r="X127" s="90">
        <f t="shared" si="14"/>
        <v>100</v>
      </c>
      <c r="Y127" s="90">
        <f t="shared" si="15"/>
        <v>70</v>
      </c>
    </row>
    <row r="128" spans="11:25" x14ac:dyDescent="0.25">
      <c r="K128" s="90" t="str">
        <f>IFERROR(IF(ann_paid=TRUE,IF(K127&gt;=$L$3-1,NA(),K127+1),IF(K127&gt;=$L$3,NA(),K127+1)),"")</f>
        <v/>
      </c>
      <c r="L128" s="90">
        <f t="shared" si="8"/>
        <v>161</v>
      </c>
      <c r="M128" s="90">
        <f ca="1">IFERROR(IF(ISERROR(K128),NA(),(IF(PayFreq="Monthly",(IF(ISERROR(K128),NA(),IF(Rate=TRUE,AnnuityEstimator!$F$13+RAND()*(AnnuityEstimator!$F$14-AnnuityEstimator!$F$13),AnnuityEstimator!$F$17))/12),IF(PayFreq="Quarterly",(IF(ISERROR(K128),NA(),IF(Rate=TRUE,AnnuityEstimator!$F$13+RAND()*(AnnuityEstimator!$F$14-AnnuityEstimator!$F$13),AnnuityEstimator!$F$17))/4),IF(PayFreq="Semi-Annually",(IF(ISERROR(K128),NA(),IF(Rate=TRUE,AnnuityEstimator!$F$13+RAND()*(AnnuityEstimator!$F$14-AnnuityEstimator!$F$13),AnnuityEstimator!$F$17))/2),IF(PayFreq="Annually",(IF(ISERROR(K128),NA(),IF(Rate=TRUE,AnnuityEstimator!$F$13+RAND()*(AnnuityEstimator!$F$14-AnnuityEstimator!$F$13),AnnuityEstimator!$F$17))),AnnuityEstimator!$F$17)))))),"")</f>
        <v>4.8369032713454815E-2</v>
      </c>
      <c r="N128" s="106" t="str">
        <f ca="1">IFERROR(IF(ISERROR(K128),NA(),IF(ann_paid=TRUE,R127*M128,R127*M128)),"")</f>
        <v/>
      </c>
      <c r="O128" s="106" t="str">
        <f t="shared" ca="1" si="9"/>
        <v/>
      </c>
      <c r="P128" s="106" t="str">
        <f ca="1">IFERROR(IF(Rate=FALSE,IF(ISERROR(K128),NA(),FV($L$4,K128,,-FP)),PMT((1+M128)/(1+$L$4)-1,IF(ann_paid=TRUE,$L$3-K128,$L$3+1-K128),-(R127),,Payment)),"")</f>
        <v/>
      </c>
      <c r="Q128" s="106" t="str">
        <f t="shared" ca="1" si="10"/>
        <v/>
      </c>
      <c r="R128" s="106" t="str">
        <f t="shared" ca="1" si="11"/>
        <v/>
      </c>
      <c r="S128" s="106">
        <f ca="1">IFERROR(IF(ISERROR(K128),NA(),SUM($N$7:N128)),"")</f>
        <v>1121.5593767146088</v>
      </c>
      <c r="T128" s="96"/>
      <c r="U128" s="90">
        <v>122</v>
      </c>
      <c r="V128" s="90">
        <f t="shared" si="12"/>
        <v>161</v>
      </c>
      <c r="W128" s="90">
        <f t="shared" si="13"/>
        <v>50</v>
      </c>
      <c r="X128" s="90">
        <f t="shared" si="14"/>
        <v>100</v>
      </c>
      <c r="Y128" s="90">
        <f t="shared" si="15"/>
        <v>70</v>
      </c>
    </row>
    <row r="129" spans="11:25" x14ac:dyDescent="0.25">
      <c r="K129" s="90" t="str">
        <f>IFERROR(IF(ann_paid=TRUE,IF(K128&gt;=$L$3-1,NA(),K128+1),IF(K128&gt;=$L$3,NA(),K128+1)),"")</f>
        <v/>
      </c>
      <c r="L129" s="90">
        <f t="shared" si="8"/>
        <v>162</v>
      </c>
      <c r="M129" s="90">
        <f ca="1">IFERROR(IF(ISERROR(K129),NA(),(IF(PayFreq="Monthly",(IF(ISERROR(K129),NA(),IF(Rate=TRUE,AnnuityEstimator!$F$13+RAND()*(AnnuityEstimator!$F$14-AnnuityEstimator!$F$13),AnnuityEstimator!$F$17))/12),IF(PayFreq="Quarterly",(IF(ISERROR(K129),NA(),IF(Rate=TRUE,AnnuityEstimator!$F$13+RAND()*(AnnuityEstimator!$F$14-AnnuityEstimator!$F$13),AnnuityEstimator!$F$17))/4),IF(PayFreq="Semi-Annually",(IF(ISERROR(K129),NA(),IF(Rate=TRUE,AnnuityEstimator!$F$13+RAND()*(AnnuityEstimator!$F$14-AnnuityEstimator!$F$13),AnnuityEstimator!$F$17))/2),IF(PayFreq="Annually",(IF(ISERROR(K129),NA(),IF(Rate=TRUE,AnnuityEstimator!$F$13+RAND()*(AnnuityEstimator!$F$14-AnnuityEstimator!$F$13),AnnuityEstimator!$F$17))),AnnuityEstimator!$F$17)))))),"")</f>
        <v>5.9397872421624712E-2</v>
      </c>
      <c r="N129" s="106" t="str">
        <f ca="1">IFERROR(IF(ISERROR(K129),NA(),IF(ann_paid=TRUE,R128*M129,R128*M129)),"")</f>
        <v/>
      </c>
      <c r="O129" s="106" t="str">
        <f t="shared" ca="1" si="9"/>
        <v/>
      </c>
      <c r="P129" s="106" t="str">
        <f ca="1">IFERROR(IF(Rate=FALSE,IF(ISERROR(K129),NA(),FV($L$4,K129,,-FP)),PMT((1+M129)/(1+$L$4)-1,IF(ann_paid=TRUE,$L$3-K129,$L$3+1-K129),-(R128),,Payment)),"")</f>
        <v/>
      </c>
      <c r="Q129" s="106" t="str">
        <f t="shared" ca="1" si="10"/>
        <v/>
      </c>
      <c r="R129" s="106" t="str">
        <f t="shared" ca="1" si="11"/>
        <v/>
      </c>
      <c r="S129" s="106">
        <f ca="1">IFERROR(IF(ISERROR(K129),NA(),SUM($N$7:N129)),"")</f>
        <v>1121.5593767146088</v>
      </c>
      <c r="T129" s="96"/>
      <c r="U129" s="90">
        <v>123</v>
      </c>
      <c r="V129" s="90">
        <f t="shared" si="12"/>
        <v>162</v>
      </c>
      <c r="W129" s="90">
        <f t="shared" si="13"/>
        <v>50</v>
      </c>
      <c r="X129" s="90">
        <f t="shared" si="14"/>
        <v>101</v>
      </c>
      <c r="Y129" s="90">
        <f t="shared" si="15"/>
        <v>70</v>
      </c>
    </row>
    <row r="130" spans="11:25" x14ac:dyDescent="0.25">
      <c r="K130" s="90" t="str">
        <f>IFERROR(IF(ann_paid=TRUE,IF(K129&gt;=$L$3-1,NA(),K129+1),IF(K129&gt;=$L$3,NA(),K129+1)),"")</f>
        <v/>
      </c>
      <c r="L130" s="90">
        <f t="shared" si="8"/>
        <v>163</v>
      </c>
      <c r="M130" s="90">
        <f ca="1">IFERROR(IF(ISERROR(K130),NA(),(IF(PayFreq="Monthly",(IF(ISERROR(K130),NA(),IF(Rate=TRUE,AnnuityEstimator!$F$13+RAND()*(AnnuityEstimator!$F$14-AnnuityEstimator!$F$13),AnnuityEstimator!$F$17))/12),IF(PayFreq="Quarterly",(IF(ISERROR(K130),NA(),IF(Rate=TRUE,AnnuityEstimator!$F$13+RAND()*(AnnuityEstimator!$F$14-AnnuityEstimator!$F$13),AnnuityEstimator!$F$17))/4),IF(PayFreq="Semi-Annually",(IF(ISERROR(K130),NA(),IF(Rate=TRUE,AnnuityEstimator!$F$13+RAND()*(AnnuityEstimator!$F$14-AnnuityEstimator!$F$13),AnnuityEstimator!$F$17))/2),IF(PayFreq="Annually",(IF(ISERROR(K130),NA(),IF(Rate=TRUE,AnnuityEstimator!$F$13+RAND()*(AnnuityEstimator!$F$14-AnnuityEstimator!$F$13),AnnuityEstimator!$F$17))),AnnuityEstimator!$F$17)))))),"")</f>
        <v>5.274514324606841E-2</v>
      </c>
      <c r="N130" s="106" t="str">
        <f ca="1">IFERROR(IF(ISERROR(K130),NA(),IF(ann_paid=TRUE,R129*M130,R129*M130)),"")</f>
        <v/>
      </c>
      <c r="O130" s="106" t="str">
        <f t="shared" ca="1" si="9"/>
        <v/>
      </c>
      <c r="P130" s="106" t="str">
        <f ca="1">IFERROR(IF(Rate=FALSE,IF(ISERROR(K130),NA(),FV($L$4,K130,,-FP)),PMT((1+M130)/(1+$L$4)-1,IF(ann_paid=TRUE,$L$3-K130,$L$3+1-K130),-(R129),,Payment)),"")</f>
        <v/>
      </c>
      <c r="Q130" s="106" t="str">
        <f t="shared" ca="1" si="10"/>
        <v/>
      </c>
      <c r="R130" s="106" t="str">
        <f t="shared" ca="1" si="11"/>
        <v/>
      </c>
      <c r="S130" s="106">
        <f ca="1">IFERROR(IF(ISERROR(K130),NA(),SUM($N$7:N130)),"")</f>
        <v>1121.5593767146088</v>
      </c>
      <c r="T130" s="96"/>
      <c r="U130" s="90">
        <v>124</v>
      </c>
      <c r="V130" s="90">
        <f t="shared" si="12"/>
        <v>163</v>
      </c>
      <c r="W130" s="90">
        <f t="shared" si="13"/>
        <v>50</v>
      </c>
      <c r="X130" s="90">
        <f t="shared" si="14"/>
        <v>101</v>
      </c>
      <c r="Y130" s="90">
        <f t="shared" si="15"/>
        <v>70</v>
      </c>
    </row>
    <row r="131" spans="11:25" x14ac:dyDescent="0.25">
      <c r="K131" s="90" t="str">
        <f>IFERROR(IF(ann_paid=TRUE,IF(K130&gt;=$L$3-1,NA(),K130+1),IF(K130&gt;=$L$3,NA(),K130+1)),"")</f>
        <v/>
      </c>
      <c r="L131" s="90">
        <f t="shared" si="8"/>
        <v>164</v>
      </c>
      <c r="M131" s="90">
        <f ca="1">IFERROR(IF(ISERROR(K131),NA(),(IF(PayFreq="Monthly",(IF(ISERROR(K131),NA(),IF(Rate=TRUE,AnnuityEstimator!$F$13+RAND()*(AnnuityEstimator!$F$14-AnnuityEstimator!$F$13),AnnuityEstimator!$F$17))/12),IF(PayFreq="Quarterly",(IF(ISERROR(K131),NA(),IF(Rate=TRUE,AnnuityEstimator!$F$13+RAND()*(AnnuityEstimator!$F$14-AnnuityEstimator!$F$13),AnnuityEstimator!$F$17))/4),IF(PayFreq="Semi-Annually",(IF(ISERROR(K131),NA(),IF(Rate=TRUE,AnnuityEstimator!$F$13+RAND()*(AnnuityEstimator!$F$14-AnnuityEstimator!$F$13),AnnuityEstimator!$F$17))/2),IF(PayFreq="Annually",(IF(ISERROR(K131),NA(),IF(Rate=TRUE,AnnuityEstimator!$F$13+RAND()*(AnnuityEstimator!$F$14-AnnuityEstimator!$F$13),AnnuityEstimator!$F$17))),AnnuityEstimator!$F$17)))))),"")</f>
        <v>6.243933504474488E-2</v>
      </c>
      <c r="N131" s="106" t="str">
        <f ca="1">IFERROR(IF(ISERROR(K131),NA(),IF(ann_paid=TRUE,R130*M131,R130*M131)),"")</f>
        <v/>
      </c>
      <c r="O131" s="106" t="str">
        <f t="shared" ca="1" si="9"/>
        <v/>
      </c>
      <c r="P131" s="106" t="str">
        <f ca="1">IFERROR(IF(Rate=FALSE,IF(ISERROR(K131),NA(),FV($L$4,K131,,-FP)),PMT((1+M131)/(1+$L$4)-1,IF(ann_paid=TRUE,$L$3-K131,$L$3+1-K131),-(R130),,Payment)),"")</f>
        <v/>
      </c>
      <c r="Q131" s="106" t="str">
        <f t="shared" ca="1" si="10"/>
        <v/>
      </c>
      <c r="R131" s="106" t="str">
        <f t="shared" ca="1" si="11"/>
        <v/>
      </c>
      <c r="S131" s="106">
        <f ca="1">IFERROR(IF(ISERROR(K131),NA(),SUM($N$7:N131)),"")</f>
        <v>1121.5593767146088</v>
      </c>
      <c r="T131" s="96"/>
      <c r="U131" s="90">
        <v>125</v>
      </c>
      <c r="V131" s="90">
        <f t="shared" si="12"/>
        <v>164</v>
      </c>
      <c r="W131" s="90">
        <f t="shared" si="13"/>
        <v>50</v>
      </c>
      <c r="X131" s="90">
        <f t="shared" si="14"/>
        <v>102</v>
      </c>
      <c r="Y131" s="90">
        <f t="shared" si="15"/>
        <v>71</v>
      </c>
    </row>
    <row r="132" spans="11:25" x14ac:dyDescent="0.25">
      <c r="K132" s="90" t="str">
        <f>IFERROR(IF(ann_paid=TRUE,IF(K131&gt;=$L$3-1,NA(),K131+1),IF(K131&gt;=$L$3,NA(),K131+1)),"")</f>
        <v/>
      </c>
      <c r="L132" s="90">
        <f t="shared" si="8"/>
        <v>165</v>
      </c>
      <c r="M132" s="90">
        <f ca="1">IFERROR(IF(ISERROR(K132),NA(),(IF(PayFreq="Monthly",(IF(ISERROR(K132),NA(),IF(Rate=TRUE,AnnuityEstimator!$F$13+RAND()*(AnnuityEstimator!$F$14-AnnuityEstimator!$F$13),AnnuityEstimator!$F$17))/12),IF(PayFreq="Quarterly",(IF(ISERROR(K132),NA(),IF(Rate=TRUE,AnnuityEstimator!$F$13+RAND()*(AnnuityEstimator!$F$14-AnnuityEstimator!$F$13),AnnuityEstimator!$F$17))/4),IF(PayFreq="Semi-Annually",(IF(ISERROR(K132),NA(),IF(Rate=TRUE,AnnuityEstimator!$F$13+RAND()*(AnnuityEstimator!$F$14-AnnuityEstimator!$F$13),AnnuityEstimator!$F$17))/2),IF(PayFreq="Annually",(IF(ISERROR(K132),NA(),IF(Rate=TRUE,AnnuityEstimator!$F$13+RAND()*(AnnuityEstimator!$F$14-AnnuityEstimator!$F$13),AnnuityEstimator!$F$17))),AnnuityEstimator!$F$17)))))),"")</f>
        <v>6.2795906528696654E-2</v>
      </c>
      <c r="N132" s="106" t="str">
        <f ca="1">IFERROR(IF(ISERROR(K132),NA(),IF(ann_paid=TRUE,R131*M132,R131*M132)),"")</f>
        <v/>
      </c>
      <c r="O132" s="106" t="str">
        <f t="shared" ca="1" si="9"/>
        <v/>
      </c>
      <c r="P132" s="106" t="str">
        <f ca="1">IFERROR(IF(Rate=FALSE,IF(ISERROR(K132),NA(),FV($L$4,K132,,-FP)),PMT((1+M132)/(1+$L$4)-1,IF(ann_paid=TRUE,$L$3-K132,$L$3+1-K132),-(R131),,Payment)),"")</f>
        <v/>
      </c>
      <c r="Q132" s="106" t="str">
        <f t="shared" ca="1" si="10"/>
        <v/>
      </c>
      <c r="R132" s="106" t="str">
        <f t="shared" ca="1" si="11"/>
        <v/>
      </c>
      <c r="S132" s="106">
        <f ca="1">IFERROR(IF(ISERROR(K132),NA(),SUM($N$7:N132)),"")</f>
        <v>1121.5593767146088</v>
      </c>
      <c r="T132" s="96"/>
      <c r="U132" s="90">
        <v>126</v>
      </c>
      <c r="V132" s="90">
        <f t="shared" si="12"/>
        <v>165</v>
      </c>
      <c r="W132" s="90">
        <f t="shared" si="13"/>
        <v>50</v>
      </c>
      <c r="X132" s="90">
        <f t="shared" si="14"/>
        <v>102</v>
      </c>
      <c r="Y132" s="90">
        <f t="shared" si="15"/>
        <v>71</v>
      </c>
    </row>
    <row r="133" spans="11:25" x14ac:dyDescent="0.25">
      <c r="K133" s="90" t="str">
        <f>IFERROR(IF(ann_paid=TRUE,IF(K132&gt;=$L$3-1,NA(),K132+1),IF(K132&gt;=$L$3,NA(),K132+1)),"")</f>
        <v/>
      </c>
      <c r="L133" s="90">
        <f t="shared" si="8"/>
        <v>166</v>
      </c>
      <c r="M133" s="90">
        <f ca="1">IFERROR(IF(ISERROR(K133),NA(),(IF(PayFreq="Monthly",(IF(ISERROR(K133),NA(),IF(Rate=TRUE,AnnuityEstimator!$F$13+RAND()*(AnnuityEstimator!$F$14-AnnuityEstimator!$F$13),AnnuityEstimator!$F$17))/12),IF(PayFreq="Quarterly",(IF(ISERROR(K133),NA(),IF(Rate=TRUE,AnnuityEstimator!$F$13+RAND()*(AnnuityEstimator!$F$14-AnnuityEstimator!$F$13),AnnuityEstimator!$F$17))/4),IF(PayFreq="Semi-Annually",(IF(ISERROR(K133),NA(),IF(Rate=TRUE,AnnuityEstimator!$F$13+RAND()*(AnnuityEstimator!$F$14-AnnuityEstimator!$F$13),AnnuityEstimator!$F$17))/2),IF(PayFreq="Annually",(IF(ISERROR(K133),NA(),IF(Rate=TRUE,AnnuityEstimator!$F$13+RAND()*(AnnuityEstimator!$F$14-AnnuityEstimator!$F$13),AnnuityEstimator!$F$17))),AnnuityEstimator!$F$17)))))),"")</f>
        <v>4.3104883341332556E-2</v>
      </c>
      <c r="N133" s="106" t="str">
        <f ca="1">IFERROR(IF(ISERROR(K133),NA(),IF(ann_paid=TRUE,R132*M133,R132*M133)),"")</f>
        <v/>
      </c>
      <c r="O133" s="106" t="str">
        <f t="shared" ca="1" si="9"/>
        <v/>
      </c>
      <c r="P133" s="106" t="str">
        <f ca="1">IFERROR(IF(Rate=FALSE,IF(ISERROR(K133),NA(),FV($L$4,K133,,-FP)),PMT((1+M133)/(1+$L$4)-1,IF(ann_paid=TRUE,$L$3-K133,$L$3+1-K133),-(R132),,Payment)),"")</f>
        <v/>
      </c>
      <c r="Q133" s="106" t="str">
        <f t="shared" ca="1" si="10"/>
        <v/>
      </c>
      <c r="R133" s="106" t="str">
        <f t="shared" ca="1" si="11"/>
        <v/>
      </c>
      <c r="S133" s="106">
        <f ca="1">IFERROR(IF(ISERROR(K133),NA(),SUM($N$7:N133)),"")</f>
        <v>1121.5593767146088</v>
      </c>
      <c r="T133" s="96"/>
      <c r="U133" s="90">
        <v>127</v>
      </c>
      <c r="V133" s="90">
        <f t="shared" si="12"/>
        <v>166</v>
      </c>
      <c r="W133" s="90">
        <f t="shared" si="13"/>
        <v>50</v>
      </c>
      <c r="X133" s="90">
        <f t="shared" si="14"/>
        <v>103</v>
      </c>
      <c r="Y133" s="90">
        <f t="shared" si="15"/>
        <v>71</v>
      </c>
    </row>
    <row r="134" spans="11:25" x14ac:dyDescent="0.25">
      <c r="K134" s="90" t="str">
        <f>IFERROR(IF(ann_paid=TRUE,IF(K133&gt;=$L$3-1,NA(),K133+1),IF(K133&gt;=$L$3,NA(),K133+1)),"")</f>
        <v/>
      </c>
      <c r="L134" s="90">
        <f t="shared" si="8"/>
        <v>167</v>
      </c>
      <c r="M134" s="90">
        <f ca="1">IFERROR(IF(ISERROR(K134),NA(),(IF(PayFreq="Monthly",(IF(ISERROR(K134),NA(),IF(Rate=TRUE,AnnuityEstimator!$F$13+RAND()*(AnnuityEstimator!$F$14-AnnuityEstimator!$F$13),AnnuityEstimator!$F$17))/12),IF(PayFreq="Quarterly",(IF(ISERROR(K134),NA(),IF(Rate=TRUE,AnnuityEstimator!$F$13+RAND()*(AnnuityEstimator!$F$14-AnnuityEstimator!$F$13),AnnuityEstimator!$F$17))/4),IF(PayFreq="Semi-Annually",(IF(ISERROR(K134),NA(),IF(Rate=TRUE,AnnuityEstimator!$F$13+RAND()*(AnnuityEstimator!$F$14-AnnuityEstimator!$F$13),AnnuityEstimator!$F$17))/2),IF(PayFreq="Annually",(IF(ISERROR(K134),NA(),IF(Rate=TRUE,AnnuityEstimator!$F$13+RAND()*(AnnuityEstimator!$F$14-AnnuityEstimator!$F$13),AnnuityEstimator!$F$17))),AnnuityEstimator!$F$17)))))),"")</f>
        <v>5.7236584017072593E-2</v>
      </c>
      <c r="N134" s="106" t="str">
        <f ca="1">IFERROR(IF(ISERROR(K134),NA(),IF(ann_paid=TRUE,R133*M134,R133*M134)),"")</f>
        <v/>
      </c>
      <c r="O134" s="106" t="str">
        <f t="shared" ca="1" si="9"/>
        <v/>
      </c>
      <c r="P134" s="106" t="str">
        <f ca="1">IFERROR(IF(Rate=FALSE,IF(ISERROR(K134),NA(),FV($L$4,K134,,-FP)),PMT((1+M134)/(1+$L$4)-1,IF(ann_paid=TRUE,$L$3-K134,$L$3+1-K134),-(R133),,Payment)),"")</f>
        <v/>
      </c>
      <c r="Q134" s="106" t="str">
        <f t="shared" ca="1" si="10"/>
        <v/>
      </c>
      <c r="R134" s="106" t="str">
        <f t="shared" ca="1" si="11"/>
        <v/>
      </c>
      <c r="S134" s="106">
        <f ca="1">IFERROR(IF(ISERROR(K134),NA(),SUM($N$7:N134)),"")</f>
        <v>1121.5593767146088</v>
      </c>
      <c r="T134" s="96"/>
      <c r="U134" s="90">
        <v>128</v>
      </c>
      <c r="V134" s="90">
        <f t="shared" si="12"/>
        <v>167</v>
      </c>
      <c r="W134" s="90">
        <f t="shared" si="13"/>
        <v>50</v>
      </c>
      <c r="X134" s="90">
        <f t="shared" si="14"/>
        <v>103</v>
      </c>
      <c r="Y134" s="90">
        <f t="shared" si="15"/>
        <v>71</v>
      </c>
    </row>
    <row r="135" spans="11:25" x14ac:dyDescent="0.25">
      <c r="K135" s="90" t="str">
        <f>IFERROR(IF(ann_paid=TRUE,IF(K134&gt;=$L$3-1,NA(),K134+1),IF(K134&gt;=$L$3,NA(),K134+1)),"")</f>
        <v/>
      </c>
      <c r="L135" s="90">
        <f t="shared" si="8"/>
        <v>168</v>
      </c>
      <c r="M135" s="90">
        <f ca="1">IFERROR(IF(ISERROR(K135),NA(),(IF(PayFreq="Monthly",(IF(ISERROR(K135),NA(),IF(Rate=TRUE,AnnuityEstimator!$F$13+RAND()*(AnnuityEstimator!$F$14-AnnuityEstimator!$F$13),AnnuityEstimator!$F$17))/12),IF(PayFreq="Quarterly",(IF(ISERROR(K135),NA(),IF(Rate=TRUE,AnnuityEstimator!$F$13+RAND()*(AnnuityEstimator!$F$14-AnnuityEstimator!$F$13),AnnuityEstimator!$F$17))/4),IF(PayFreq="Semi-Annually",(IF(ISERROR(K135),NA(),IF(Rate=TRUE,AnnuityEstimator!$F$13+RAND()*(AnnuityEstimator!$F$14-AnnuityEstimator!$F$13),AnnuityEstimator!$F$17))/2),IF(PayFreq="Annually",(IF(ISERROR(K135),NA(),IF(Rate=TRUE,AnnuityEstimator!$F$13+RAND()*(AnnuityEstimator!$F$14-AnnuityEstimator!$F$13),AnnuityEstimator!$F$17))),AnnuityEstimator!$F$17)))))),"")</f>
        <v>3.459931150428984E-2</v>
      </c>
      <c r="N135" s="106" t="str">
        <f ca="1">IFERROR(IF(ISERROR(K135),NA(),IF(ann_paid=TRUE,R134*M135,R134*M135)),"")</f>
        <v/>
      </c>
      <c r="O135" s="106" t="str">
        <f t="shared" ca="1" si="9"/>
        <v/>
      </c>
      <c r="P135" s="106" t="str">
        <f ca="1">IFERROR(IF(Rate=FALSE,IF(ISERROR(K135),NA(),FV($L$4,K135,,-FP)),PMT((1+M135)/(1+$L$4)-1,IF(ann_paid=TRUE,$L$3-K135,$L$3+1-K135),-(R134),,Payment)),"")</f>
        <v/>
      </c>
      <c r="Q135" s="106" t="str">
        <f t="shared" ca="1" si="10"/>
        <v/>
      </c>
      <c r="R135" s="106" t="str">
        <f t="shared" ca="1" si="11"/>
        <v/>
      </c>
      <c r="S135" s="106">
        <f ca="1">IFERROR(IF(ISERROR(K135),NA(),SUM($N$7:N135)),"")</f>
        <v>1121.5593767146088</v>
      </c>
      <c r="T135" s="96"/>
      <c r="U135" s="90">
        <v>129</v>
      </c>
      <c r="V135" s="90">
        <f t="shared" si="12"/>
        <v>168</v>
      </c>
      <c r="W135" s="90">
        <f t="shared" si="13"/>
        <v>50</v>
      </c>
      <c r="X135" s="90">
        <f t="shared" si="14"/>
        <v>104</v>
      </c>
      <c r="Y135" s="90">
        <f t="shared" si="15"/>
        <v>72</v>
      </c>
    </row>
    <row r="136" spans="11:25" x14ac:dyDescent="0.25">
      <c r="K136" s="90" t="str">
        <f>IFERROR(IF(ann_paid=TRUE,IF(K135&gt;=$L$3-1,NA(),K135+1),IF(K135&gt;=$L$3,NA(),K135+1)),"")</f>
        <v/>
      </c>
      <c r="L136" s="90">
        <f t="shared" si="8"/>
        <v>169</v>
      </c>
      <c r="M136" s="90">
        <f ca="1">IFERROR(IF(ISERROR(K136),NA(),(IF(PayFreq="Monthly",(IF(ISERROR(K136),NA(),IF(Rate=TRUE,AnnuityEstimator!$F$13+RAND()*(AnnuityEstimator!$F$14-AnnuityEstimator!$F$13),AnnuityEstimator!$F$17))/12),IF(PayFreq="Quarterly",(IF(ISERROR(K136),NA(),IF(Rate=TRUE,AnnuityEstimator!$F$13+RAND()*(AnnuityEstimator!$F$14-AnnuityEstimator!$F$13),AnnuityEstimator!$F$17))/4),IF(PayFreq="Semi-Annually",(IF(ISERROR(K136),NA(),IF(Rate=TRUE,AnnuityEstimator!$F$13+RAND()*(AnnuityEstimator!$F$14-AnnuityEstimator!$F$13),AnnuityEstimator!$F$17))/2),IF(PayFreq="Annually",(IF(ISERROR(K136),NA(),IF(Rate=TRUE,AnnuityEstimator!$F$13+RAND()*(AnnuityEstimator!$F$14-AnnuityEstimator!$F$13),AnnuityEstimator!$F$17))),AnnuityEstimator!$F$17)))))),"")</f>
        <v>4.0024391560765774E-2</v>
      </c>
      <c r="N136" s="106" t="str">
        <f ca="1">IFERROR(IF(ISERROR(K136),NA(),IF(ann_paid=TRUE,R135*M136,R135*M136)),"")</f>
        <v/>
      </c>
      <c r="O136" s="106" t="str">
        <f t="shared" ca="1" si="9"/>
        <v/>
      </c>
      <c r="P136" s="106" t="str">
        <f ca="1">IFERROR(IF(Rate=FALSE,IF(ISERROR(K136),NA(),FV($L$4,K136,,-FP)),PMT((1+M136)/(1+$L$4)-1,IF(ann_paid=TRUE,$L$3-K136,$L$3+1-K136),-(R135),,Payment)),"")</f>
        <v/>
      </c>
      <c r="Q136" s="106" t="str">
        <f t="shared" ca="1" si="10"/>
        <v/>
      </c>
      <c r="R136" s="106" t="str">
        <f t="shared" ca="1" si="11"/>
        <v/>
      </c>
      <c r="S136" s="106">
        <f ca="1">IFERROR(IF(ISERROR(K136),NA(),SUM($N$7:N136)),"")</f>
        <v>1121.5593767146088</v>
      </c>
      <c r="T136" s="96"/>
      <c r="U136" s="90">
        <v>130</v>
      </c>
      <c r="V136" s="90">
        <f t="shared" si="12"/>
        <v>169</v>
      </c>
      <c r="W136" s="90">
        <f t="shared" si="13"/>
        <v>50</v>
      </c>
      <c r="X136" s="90">
        <f t="shared" si="14"/>
        <v>104</v>
      </c>
      <c r="Y136" s="90">
        <f t="shared" si="15"/>
        <v>72</v>
      </c>
    </row>
    <row r="137" spans="11:25" x14ac:dyDescent="0.25">
      <c r="K137" s="90" t="str">
        <f>IFERROR(IF(ann_paid=TRUE,IF(K136&gt;=$L$3-1,NA(),K136+1),IF(K136&gt;=$L$3,NA(),K136+1)),"")</f>
        <v/>
      </c>
      <c r="L137" s="90">
        <f t="shared" ref="L137:L200" si="16">IFERROR(IF($L$3=$V$5,V137,IF($L$3=$W$5,W137,IF($L$3=$X$5,X137,IF($L$3=$Y$5,Y137)))),"")</f>
        <v>170</v>
      </c>
      <c r="M137" s="90">
        <f ca="1">IFERROR(IF(ISERROR(K137),NA(),(IF(PayFreq="Monthly",(IF(ISERROR(K137),NA(),IF(Rate=TRUE,AnnuityEstimator!$F$13+RAND()*(AnnuityEstimator!$F$14-AnnuityEstimator!$F$13),AnnuityEstimator!$F$17))/12),IF(PayFreq="Quarterly",(IF(ISERROR(K137),NA(),IF(Rate=TRUE,AnnuityEstimator!$F$13+RAND()*(AnnuityEstimator!$F$14-AnnuityEstimator!$F$13),AnnuityEstimator!$F$17))/4),IF(PayFreq="Semi-Annually",(IF(ISERROR(K137),NA(),IF(Rate=TRUE,AnnuityEstimator!$F$13+RAND()*(AnnuityEstimator!$F$14-AnnuityEstimator!$F$13),AnnuityEstimator!$F$17))/2),IF(PayFreq="Annually",(IF(ISERROR(K137),NA(),IF(Rate=TRUE,AnnuityEstimator!$F$13+RAND()*(AnnuityEstimator!$F$14-AnnuityEstimator!$F$13),AnnuityEstimator!$F$17))),AnnuityEstimator!$F$17)))))),"")</f>
        <v>4.0303248196034092E-2</v>
      </c>
      <c r="N137" s="106" t="str">
        <f ca="1">IFERROR(IF(ISERROR(K137),NA(),IF(ann_paid=TRUE,R136*M137,R136*M137)),"")</f>
        <v/>
      </c>
      <c r="O137" s="106" t="str">
        <f t="shared" ref="O137:O200" ca="1" si="17">IFERROR(IF(ISERROR(K137),NA(),IF(N137&gt;0,N137*$N$3,0)),"")</f>
        <v/>
      </c>
      <c r="P137" s="106" t="str">
        <f ca="1">IFERROR(IF(Rate=FALSE,IF(ISERROR(K137),NA(),FV($L$4,K137,,-FP)),PMT((1+M137)/(1+$L$4)-1,IF(ann_paid=TRUE,$L$3-K137,$L$3+1-K137),-(R136),,Payment)),"")</f>
        <v/>
      </c>
      <c r="Q137" s="106" t="str">
        <f t="shared" ref="Q137:Q200" ca="1" si="18">IFERROR(IF(ISERROR(K137),NA(),P137-O137),"")</f>
        <v/>
      </c>
      <c r="R137" s="106" t="str">
        <f t="shared" ref="R137:R200" ca="1" si="19">IFERROR(IF(ISERROR(K137),NA(),IF((R136+N137-P137)&lt;0,-(R136+N137-P137),(R136+N137-P137))),"")</f>
        <v/>
      </c>
      <c r="S137" s="106">
        <f ca="1">IFERROR(IF(ISERROR(K137),NA(),SUM($N$7:N137)),"")</f>
        <v>1121.5593767146088</v>
      </c>
      <c r="T137" s="96"/>
      <c r="U137" s="90">
        <v>131</v>
      </c>
      <c r="V137" s="90">
        <f t="shared" ref="V137:V200" si="20">V136+1</f>
        <v>170</v>
      </c>
      <c r="W137" s="90">
        <f t="shared" ref="W137:W200" si="21">IF(MOD($U137,12)=1,$W136+1,$W136)</f>
        <v>50</v>
      </c>
      <c r="X137" s="90">
        <f t="shared" ref="X137:X200" si="22">IF(MOD($U137,2)=1,$X136+1,$X136)</f>
        <v>105</v>
      </c>
      <c r="Y137" s="90">
        <f t="shared" ref="Y137:Y200" si="23">IF(MOD($U137,4)=1,$Y136+1,$Y136)</f>
        <v>72</v>
      </c>
    </row>
    <row r="138" spans="11:25" x14ac:dyDescent="0.25">
      <c r="K138" s="90" t="str">
        <f>IFERROR(IF(ann_paid=TRUE,IF(K137&gt;=$L$3-1,NA(),K137+1),IF(K137&gt;=$L$3,NA(),K137+1)),"")</f>
        <v/>
      </c>
      <c r="L138" s="90">
        <f t="shared" si="16"/>
        <v>171</v>
      </c>
      <c r="M138" s="90">
        <f ca="1">IFERROR(IF(ISERROR(K138),NA(),(IF(PayFreq="Monthly",(IF(ISERROR(K138),NA(),IF(Rate=TRUE,AnnuityEstimator!$F$13+RAND()*(AnnuityEstimator!$F$14-AnnuityEstimator!$F$13),AnnuityEstimator!$F$17))/12),IF(PayFreq="Quarterly",(IF(ISERROR(K138),NA(),IF(Rate=TRUE,AnnuityEstimator!$F$13+RAND()*(AnnuityEstimator!$F$14-AnnuityEstimator!$F$13),AnnuityEstimator!$F$17))/4),IF(PayFreq="Semi-Annually",(IF(ISERROR(K138),NA(),IF(Rate=TRUE,AnnuityEstimator!$F$13+RAND()*(AnnuityEstimator!$F$14-AnnuityEstimator!$F$13),AnnuityEstimator!$F$17))/2),IF(PayFreq="Annually",(IF(ISERROR(K138),NA(),IF(Rate=TRUE,AnnuityEstimator!$F$13+RAND()*(AnnuityEstimator!$F$14-AnnuityEstimator!$F$13),AnnuityEstimator!$F$17))),AnnuityEstimator!$F$17)))))),"")</f>
        <v>3.4310220643184237E-2</v>
      </c>
      <c r="N138" s="106" t="str">
        <f ca="1">IFERROR(IF(ISERROR(K138),NA(),IF(ann_paid=TRUE,R137*M138,R137*M138)),"")</f>
        <v/>
      </c>
      <c r="O138" s="106" t="str">
        <f t="shared" ca="1" si="17"/>
        <v/>
      </c>
      <c r="P138" s="106" t="str">
        <f ca="1">IFERROR(IF(Rate=FALSE,IF(ISERROR(K138),NA(),FV($L$4,K138,,-FP)),PMT((1+M138)/(1+$L$4)-1,IF(ann_paid=TRUE,$L$3-K138,$L$3+1-K138),-(R137),,Payment)),"")</f>
        <v/>
      </c>
      <c r="Q138" s="106" t="str">
        <f t="shared" ca="1" si="18"/>
        <v/>
      </c>
      <c r="R138" s="106" t="str">
        <f t="shared" ca="1" si="19"/>
        <v/>
      </c>
      <c r="S138" s="106">
        <f ca="1">IFERROR(IF(ISERROR(K138),NA(),SUM($N$7:N138)),"")</f>
        <v>1121.5593767146088</v>
      </c>
      <c r="T138" s="96"/>
      <c r="U138" s="90">
        <v>132</v>
      </c>
      <c r="V138" s="90">
        <f t="shared" si="20"/>
        <v>171</v>
      </c>
      <c r="W138" s="90">
        <f t="shared" si="21"/>
        <v>50</v>
      </c>
      <c r="X138" s="90">
        <f t="shared" si="22"/>
        <v>105</v>
      </c>
      <c r="Y138" s="90">
        <f t="shared" si="23"/>
        <v>72</v>
      </c>
    </row>
    <row r="139" spans="11:25" x14ac:dyDescent="0.25">
      <c r="K139" s="90" t="str">
        <f>IFERROR(IF(ann_paid=TRUE,IF(K138&gt;=$L$3-1,NA(),K138+1),IF(K138&gt;=$L$3,NA(),K138+1)),"")</f>
        <v/>
      </c>
      <c r="L139" s="90">
        <f t="shared" si="16"/>
        <v>172</v>
      </c>
      <c r="M139" s="90">
        <f ca="1">IFERROR(IF(ISERROR(K139),NA(),(IF(PayFreq="Monthly",(IF(ISERROR(K139),NA(),IF(Rate=TRUE,AnnuityEstimator!$F$13+RAND()*(AnnuityEstimator!$F$14-AnnuityEstimator!$F$13),AnnuityEstimator!$F$17))/12),IF(PayFreq="Quarterly",(IF(ISERROR(K139),NA(),IF(Rate=TRUE,AnnuityEstimator!$F$13+RAND()*(AnnuityEstimator!$F$14-AnnuityEstimator!$F$13),AnnuityEstimator!$F$17))/4),IF(PayFreq="Semi-Annually",(IF(ISERROR(K139),NA(),IF(Rate=TRUE,AnnuityEstimator!$F$13+RAND()*(AnnuityEstimator!$F$14-AnnuityEstimator!$F$13),AnnuityEstimator!$F$17))/2),IF(PayFreq="Annually",(IF(ISERROR(K139),NA(),IF(Rate=TRUE,AnnuityEstimator!$F$13+RAND()*(AnnuityEstimator!$F$14-AnnuityEstimator!$F$13),AnnuityEstimator!$F$17))),AnnuityEstimator!$F$17)))))),"")</f>
        <v>3.852213117044985E-2</v>
      </c>
      <c r="N139" s="106" t="str">
        <f ca="1">IFERROR(IF(ISERROR(K139),NA(),IF(ann_paid=TRUE,R138*M139,R138*M139)),"")</f>
        <v/>
      </c>
      <c r="O139" s="106" t="str">
        <f t="shared" ca="1" si="17"/>
        <v/>
      </c>
      <c r="P139" s="106" t="str">
        <f ca="1">IFERROR(IF(Rate=FALSE,IF(ISERROR(K139),NA(),FV($L$4,K139,,-FP)),PMT((1+M139)/(1+$L$4)-1,IF(ann_paid=TRUE,$L$3-K139,$L$3+1-K139),-(R138),,Payment)),"")</f>
        <v/>
      </c>
      <c r="Q139" s="106" t="str">
        <f t="shared" ca="1" si="18"/>
        <v/>
      </c>
      <c r="R139" s="106" t="str">
        <f t="shared" ca="1" si="19"/>
        <v/>
      </c>
      <c r="S139" s="106">
        <f ca="1">IFERROR(IF(ISERROR(K139),NA(),SUM($N$7:N139)),"")</f>
        <v>1121.5593767146088</v>
      </c>
      <c r="T139" s="96"/>
      <c r="U139" s="90">
        <v>133</v>
      </c>
      <c r="V139" s="90">
        <f t="shared" si="20"/>
        <v>172</v>
      </c>
      <c r="W139" s="90">
        <f t="shared" si="21"/>
        <v>51</v>
      </c>
      <c r="X139" s="90">
        <f t="shared" si="22"/>
        <v>106</v>
      </c>
      <c r="Y139" s="90">
        <f t="shared" si="23"/>
        <v>73</v>
      </c>
    </row>
    <row r="140" spans="11:25" x14ac:dyDescent="0.25">
      <c r="K140" s="90" t="str">
        <f>IFERROR(IF(ann_paid=TRUE,IF(K139&gt;=$L$3-1,NA(),K139+1),IF(K139&gt;=$L$3,NA(),K139+1)),"")</f>
        <v/>
      </c>
      <c r="L140" s="90">
        <f t="shared" si="16"/>
        <v>173</v>
      </c>
      <c r="M140" s="90">
        <f ca="1">IFERROR(IF(ISERROR(K140),NA(),(IF(PayFreq="Monthly",(IF(ISERROR(K140),NA(),IF(Rate=TRUE,AnnuityEstimator!$F$13+RAND()*(AnnuityEstimator!$F$14-AnnuityEstimator!$F$13),AnnuityEstimator!$F$17))/12),IF(PayFreq="Quarterly",(IF(ISERROR(K140),NA(),IF(Rate=TRUE,AnnuityEstimator!$F$13+RAND()*(AnnuityEstimator!$F$14-AnnuityEstimator!$F$13),AnnuityEstimator!$F$17))/4),IF(PayFreq="Semi-Annually",(IF(ISERROR(K140),NA(),IF(Rate=TRUE,AnnuityEstimator!$F$13+RAND()*(AnnuityEstimator!$F$14-AnnuityEstimator!$F$13),AnnuityEstimator!$F$17))/2),IF(PayFreq="Annually",(IF(ISERROR(K140),NA(),IF(Rate=TRUE,AnnuityEstimator!$F$13+RAND()*(AnnuityEstimator!$F$14-AnnuityEstimator!$F$13),AnnuityEstimator!$F$17))),AnnuityEstimator!$F$17)))))),"")</f>
        <v>3.4061355164019723E-2</v>
      </c>
      <c r="N140" s="106" t="str">
        <f ca="1">IFERROR(IF(ISERROR(K140),NA(),IF(ann_paid=TRUE,R139*M140,R139*M140)),"")</f>
        <v/>
      </c>
      <c r="O140" s="106" t="str">
        <f t="shared" ca="1" si="17"/>
        <v/>
      </c>
      <c r="P140" s="106" t="str">
        <f ca="1">IFERROR(IF(Rate=FALSE,IF(ISERROR(K140),NA(),FV($L$4,K140,,-FP)),PMT((1+M140)/(1+$L$4)-1,IF(ann_paid=TRUE,$L$3-K140,$L$3+1-K140),-(R139),,Payment)),"")</f>
        <v/>
      </c>
      <c r="Q140" s="106" t="str">
        <f t="shared" ca="1" si="18"/>
        <v/>
      </c>
      <c r="R140" s="106" t="str">
        <f t="shared" ca="1" si="19"/>
        <v/>
      </c>
      <c r="S140" s="106">
        <f ca="1">IFERROR(IF(ISERROR(K140),NA(),SUM($N$7:N140)),"")</f>
        <v>1121.5593767146088</v>
      </c>
      <c r="T140" s="96"/>
      <c r="U140" s="90">
        <v>134</v>
      </c>
      <c r="V140" s="90">
        <f t="shared" si="20"/>
        <v>173</v>
      </c>
      <c r="W140" s="90">
        <f t="shared" si="21"/>
        <v>51</v>
      </c>
      <c r="X140" s="90">
        <f t="shared" si="22"/>
        <v>106</v>
      </c>
      <c r="Y140" s="90">
        <f t="shared" si="23"/>
        <v>73</v>
      </c>
    </row>
    <row r="141" spans="11:25" x14ac:dyDescent="0.25">
      <c r="K141" s="90" t="str">
        <f>IFERROR(IF(ann_paid=TRUE,IF(K140&gt;=$L$3-1,NA(),K140+1),IF(K140&gt;=$L$3,NA(),K140+1)),"")</f>
        <v/>
      </c>
      <c r="L141" s="90">
        <f t="shared" si="16"/>
        <v>174</v>
      </c>
      <c r="M141" s="90">
        <f ca="1">IFERROR(IF(ISERROR(K141),NA(),(IF(PayFreq="Monthly",(IF(ISERROR(K141),NA(),IF(Rate=TRUE,AnnuityEstimator!$F$13+RAND()*(AnnuityEstimator!$F$14-AnnuityEstimator!$F$13),AnnuityEstimator!$F$17))/12),IF(PayFreq="Quarterly",(IF(ISERROR(K141),NA(),IF(Rate=TRUE,AnnuityEstimator!$F$13+RAND()*(AnnuityEstimator!$F$14-AnnuityEstimator!$F$13),AnnuityEstimator!$F$17))/4),IF(PayFreq="Semi-Annually",(IF(ISERROR(K141),NA(),IF(Rate=TRUE,AnnuityEstimator!$F$13+RAND()*(AnnuityEstimator!$F$14-AnnuityEstimator!$F$13),AnnuityEstimator!$F$17))/2),IF(PayFreq="Annually",(IF(ISERROR(K141),NA(),IF(Rate=TRUE,AnnuityEstimator!$F$13+RAND()*(AnnuityEstimator!$F$14-AnnuityEstimator!$F$13),AnnuityEstimator!$F$17))),AnnuityEstimator!$F$17)))))),"")</f>
        <v>5.8558720470362507E-2</v>
      </c>
      <c r="N141" s="106" t="str">
        <f ca="1">IFERROR(IF(ISERROR(K141),NA(),IF(ann_paid=TRUE,R140*M141,R140*M141)),"")</f>
        <v/>
      </c>
      <c r="O141" s="106" t="str">
        <f t="shared" ca="1" si="17"/>
        <v/>
      </c>
      <c r="P141" s="106" t="str">
        <f ca="1">IFERROR(IF(Rate=FALSE,IF(ISERROR(K141),NA(),FV($L$4,K141,,-FP)),PMT((1+M141)/(1+$L$4)-1,IF(ann_paid=TRUE,$L$3-K141,$L$3+1-K141),-(R140),,Payment)),"")</f>
        <v/>
      </c>
      <c r="Q141" s="106" t="str">
        <f t="shared" ca="1" si="18"/>
        <v/>
      </c>
      <c r="R141" s="106" t="str">
        <f t="shared" ca="1" si="19"/>
        <v/>
      </c>
      <c r="S141" s="106">
        <f ca="1">IFERROR(IF(ISERROR(K141),NA(),SUM($N$7:N141)),"")</f>
        <v>1121.5593767146088</v>
      </c>
      <c r="T141" s="96"/>
      <c r="U141" s="90">
        <v>135</v>
      </c>
      <c r="V141" s="90">
        <f t="shared" si="20"/>
        <v>174</v>
      </c>
      <c r="W141" s="90">
        <f t="shared" si="21"/>
        <v>51</v>
      </c>
      <c r="X141" s="90">
        <f t="shared" si="22"/>
        <v>107</v>
      </c>
      <c r="Y141" s="90">
        <f t="shared" si="23"/>
        <v>73</v>
      </c>
    </row>
    <row r="142" spans="11:25" x14ac:dyDescent="0.25">
      <c r="K142" s="90" t="str">
        <f>IFERROR(IF(ann_paid=TRUE,IF(K141&gt;=$L$3-1,NA(),K141+1),IF(K141&gt;=$L$3,NA(),K141+1)),"")</f>
        <v/>
      </c>
      <c r="L142" s="90">
        <f t="shared" si="16"/>
        <v>175</v>
      </c>
      <c r="M142" s="90">
        <f ca="1">IFERROR(IF(ISERROR(K142),NA(),(IF(PayFreq="Monthly",(IF(ISERROR(K142),NA(),IF(Rate=TRUE,AnnuityEstimator!$F$13+RAND()*(AnnuityEstimator!$F$14-AnnuityEstimator!$F$13),AnnuityEstimator!$F$17))/12),IF(PayFreq="Quarterly",(IF(ISERROR(K142),NA(),IF(Rate=TRUE,AnnuityEstimator!$F$13+RAND()*(AnnuityEstimator!$F$14-AnnuityEstimator!$F$13),AnnuityEstimator!$F$17))/4),IF(PayFreq="Semi-Annually",(IF(ISERROR(K142),NA(),IF(Rate=TRUE,AnnuityEstimator!$F$13+RAND()*(AnnuityEstimator!$F$14-AnnuityEstimator!$F$13),AnnuityEstimator!$F$17))/2),IF(PayFreq="Annually",(IF(ISERROR(K142),NA(),IF(Rate=TRUE,AnnuityEstimator!$F$13+RAND()*(AnnuityEstimator!$F$14-AnnuityEstimator!$F$13),AnnuityEstimator!$F$17))),AnnuityEstimator!$F$17)))))),"")</f>
        <v>4.3932873170290224E-2</v>
      </c>
      <c r="N142" s="106" t="str">
        <f ca="1">IFERROR(IF(ISERROR(K142),NA(),IF(ann_paid=TRUE,R141*M142,R141*M142)),"")</f>
        <v/>
      </c>
      <c r="O142" s="106" t="str">
        <f t="shared" ca="1" si="17"/>
        <v/>
      </c>
      <c r="P142" s="106" t="str">
        <f ca="1">IFERROR(IF(Rate=FALSE,IF(ISERROR(K142),NA(),FV($L$4,K142,,-FP)),PMT((1+M142)/(1+$L$4)-1,IF(ann_paid=TRUE,$L$3-K142,$L$3+1-K142),-(R141),,Payment)),"")</f>
        <v/>
      </c>
      <c r="Q142" s="106" t="str">
        <f t="shared" ca="1" si="18"/>
        <v/>
      </c>
      <c r="R142" s="106" t="str">
        <f t="shared" ca="1" si="19"/>
        <v/>
      </c>
      <c r="S142" s="106">
        <f ca="1">IFERROR(IF(ISERROR(K142),NA(),SUM($N$7:N142)),"")</f>
        <v>1121.5593767146088</v>
      </c>
      <c r="T142" s="96"/>
      <c r="U142" s="90">
        <v>136</v>
      </c>
      <c r="V142" s="90">
        <f t="shared" si="20"/>
        <v>175</v>
      </c>
      <c r="W142" s="90">
        <f t="shared" si="21"/>
        <v>51</v>
      </c>
      <c r="X142" s="90">
        <f t="shared" si="22"/>
        <v>107</v>
      </c>
      <c r="Y142" s="90">
        <f t="shared" si="23"/>
        <v>73</v>
      </c>
    </row>
    <row r="143" spans="11:25" x14ac:dyDescent="0.25">
      <c r="K143" s="90" t="str">
        <f>IFERROR(IF(ann_paid=TRUE,IF(K142&gt;=$L$3-1,NA(),K142+1),IF(K142&gt;=$L$3,NA(),K142+1)),"")</f>
        <v/>
      </c>
      <c r="L143" s="90">
        <f t="shared" si="16"/>
        <v>176</v>
      </c>
      <c r="M143" s="90">
        <f ca="1">IFERROR(IF(ISERROR(K143),NA(),(IF(PayFreq="Monthly",(IF(ISERROR(K143),NA(),IF(Rate=TRUE,AnnuityEstimator!$F$13+RAND()*(AnnuityEstimator!$F$14-AnnuityEstimator!$F$13),AnnuityEstimator!$F$17))/12),IF(PayFreq="Quarterly",(IF(ISERROR(K143),NA(),IF(Rate=TRUE,AnnuityEstimator!$F$13+RAND()*(AnnuityEstimator!$F$14-AnnuityEstimator!$F$13),AnnuityEstimator!$F$17))/4),IF(PayFreq="Semi-Annually",(IF(ISERROR(K143),NA(),IF(Rate=TRUE,AnnuityEstimator!$F$13+RAND()*(AnnuityEstimator!$F$14-AnnuityEstimator!$F$13),AnnuityEstimator!$F$17))/2),IF(PayFreq="Annually",(IF(ISERROR(K143),NA(),IF(Rate=TRUE,AnnuityEstimator!$F$13+RAND()*(AnnuityEstimator!$F$14-AnnuityEstimator!$F$13),AnnuityEstimator!$F$17))),AnnuityEstimator!$F$17)))))),"")</f>
        <v>5.0143760881556323E-2</v>
      </c>
      <c r="N143" s="106" t="str">
        <f ca="1">IFERROR(IF(ISERROR(K143),NA(),IF(ann_paid=TRUE,R142*M143,R142*M143)),"")</f>
        <v/>
      </c>
      <c r="O143" s="106" t="str">
        <f t="shared" ca="1" si="17"/>
        <v/>
      </c>
      <c r="P143" s="106" t="str">
        <f ca="1">IFERROR(IF(Rate=FALSE,IF(ISERROR(K143),NA(),FV($L$4,K143,,-FP)),PMT((1+M143)/(1+$L$4)-1,IF(ann_paid=TRUE,$L$3-K143,$L$3+1-K143),-(R142),,Payment)),"")</f>
        <v/>
      </c>
      <c r="Q143" s="106" t="str">
        <f t="shared" ca="1" si="18"/>
        <v/>
      </c>
      <c r="R143" s="106" t="str">
        <f t="shared" ca="1" si="19"/>
        <v/>
      </c>
      <c r="S143" s="106">
        <f ca="1">IFERROR(IF(ISERROR(K143),NA(),SUM($N$7:N143)),"")</f>
        <v>1121.5593767146088</v>
      </c>
      <c r="T143" s="96"/>
      <c r="U143" s="90">
        <v>137</v>
      </c>
      <c r="V143" s="90">
        <f t="shared" si="20"/>
        <v>176</v>
      </c>
      <c r="W143" s="90">
        <f t="shared" si="21"/>
        <v>51</v>
      </c>
      <c r="X143" s="90">
        <f t="shared" si="22"/>
        <v>108</v>
      </c>
      <c r="Y143" s="90">
        <f t="shared" si="23"/>
        <v>74</v>
      </c>
    </row>
    <row r="144" spans="11:25" x14ac:dyDescent="0.25">
      <c r="K144" s="90" t="str">
        <f>IFERROR(IF(ann_paid=TRUE,IF(K143&gt;=$L$3-1,NA(),K143+1),IF(K143&gt;=$L$3,NA(),K143+1)),"")</f>
        <v/>
      </c>
      <c r="L144" s="90">
        <f t="shared" si="16"/>
        <v>177</v>
      </c>
      <c r="M144" s="90">
        <f ca="1">IFERROR(IF(ISERROR(K144),NA(),(IF(PayFreq="Monthly",(IF(ISERROR(K144),NA(),IF(Rate=TRUE,AnnuityEstimator!$F$13+RAND()*(AnnuityEstimator!$F$14-AnnuityEstimator!$F$13),AnnuityEstimator!$F$17))/12),IF(PayFreq="Quarterly",(IF(ISERROR(K144),NA(),IF(Rate=TRUE,AnnuityEstimator!$F$13+RAND()*(AnnuityEstimator!$F$14-AnnuityEstimator!$F$13),AnnuityEstimator!$F$17))/4),IF(PayFreq="Semi-Annually",(IF(ISERROR(K144),NA(),IF(Rate=TRUE,AnnuityEstimator!$F$13+RAND()*(AnnuityEstimator!$F$14-AnnuityEstimator!$F$13),AnnuityEstimator!$F$17))/2),IF(PayFreq="Annually",(IF(ISERROR(K144),NA(),IF(Rate=TRUE,AnnuityEstimator!$F$13+RAND()*(AnnuityEstimator!$F$14-AnnuityEstimator!$F$13),AnnuityEstimator!$F$17))),AnnuityEstimator!$F$17)))))),"")</f>
        <v>5.9649979274441503E-2</v>
      </c>
      <c r="N144" s="106" t="str">
        <f ca="1">IFERROR(IF(ISERROR(K144),NA(),IF(ann_paid=TRUE,R143*M144,R143*M144)),"")</f>
        <v/>
      </c>
      <c r="O144" s="106" t="str">
        <f t="shared" ca="1" si="17"/>
        <v/>
      </c>
      <c r="P144" s="106" t="str">
        <f ca="1">IFERROR(IF(Rate=FALSE,IF(ISERROR(K144),NA(),FV($L$4,K144,,-FP)),PMT((1+M144)/(1+$L$4)-1,IF(ann_paid=TRUE,$L$3-K144,$L$3+1-K144),-(R143),,Payment)),"")</f>
        <v/>
      </c>
      <c r="Q144" s="106" t="str">
        <f t="shared" ca="1" si="18"/>
        <v/>
      </c>
      <c r="R144" s="106" t="str">
        <f t="shared" ca="1" si="19"/>
        <v/>
      </c>
      <c r="S144" s="106">
        <f ca="1">IFERROR(IF(ISERROR(K144),NA(),SUM($N$7:N144)),"")</f>
        <v>1121.5593767146088</v>
      </c>
      <c r="T144" s="96"/>
      <c r="U144" s="90">
        <v>138</v>
      </c>
      <c r="V144" s="90">
        <f t="shared" si="20"/>
        <v>177</v>
      </c>
      <c r="W144" s="90">
        <f t="shared" si="21"/>
        <v>51</v>
      </c>
      <c r="X144" s="90">
        <f t="shared" si="22"/>
        <v>108</v>
      </c>
      <c r="Y144" s="90">
        <f t="shared" si="23"/>
        <v>74</v>
      </c>
    </row>
    <row r="145" spans="11:25" x14ac:dyDescent="0.25">
      <c r="K145" s="90" t="str">
        <f>IFERROR(IF(ann_paid=TRUE,IF(K144&gt;=$L$3-1,NA(),K144+1),IF(K144&gt;=$L$3,NA(),K144+1)),"")</f>
        <v/>
      </c>
      <c r="L145" s="90">
        <f t="shared" si="16"/>
        <v>178</v>
      </c>
      <c r="M145" s="90">
        <f ca="1">IFERROR(IF(ISERROR(K145),NA(),(IF(PayFreq="Monthly",(IF(ISERROR(K145),NA(),IF(Rate=TRUE,AnnuityEstimator!$F$13+RAND()*(AnnuityEstimator!$F$14-AnnuityEstimator!$F$13),AnnuityEstimator!$F$17))/12),IF(PayFreq="Quarterly",(IF(ISERROR(K145),NA(),IF(Rate=TRUE,AnnuityEstimator!$F$13+RAND()*(AnnuityEstimator!$F$14-AnnuityEstimator!$F$13),AnnuityEstimator!$F$17))/4),IF(PayFreq="Semi-Annually",(IF(ISERROR(K145),NA(),IF(Rate=TRUE,AnnuityEstimator!$F$13+RAND()*(AnnuityEstimator!$F$14-AnnuityEstimator!$F$13),AnnuityEstimator!$F$17))/2),IF(PayFreq="Annually",(IF(ISERROR(K145),NA(),IF(Rate=TRUE,AnnuityEstimator!$F$13+RAND()*(AnnuityEstimator!$F$14-AnnuityEstimator!$F$13),AnnuityEstimator!$F$17))),AnnuityEstimator!$F$17)))))),"")</f>
        <v>3.357505241833969E-2</v>
      </c>
      <c r="N145" s="106" t="str">
        <f ca="1">IFERROR(IF(ISERROR(K145),NA(),IF(ann_paid=TRUE,R144*M145,R144*M145)),"")</f>
        <v/>
      </c>
      <c r="O145" s="106" t="str">
        <f t="shared" ca="1" si="17"/>
        <v/>
      </c>
      <c r="P145" s="106" t="str">
        <f ca="1">IFERROR(IF(Rate=FALSE,IF(ISERROR(K145),NA(),FV($L$4,K145,,-FP)),PMT((1+M145)/(1+$L$4)-1,IF(ann_paid=TRUE,$L$3-K145,$L$3+1-K145),-(R144),,Payment)),"")</f>
        <v/>
      </c>
      <c r="Q145" s="106" t="str">
        <f t="shared" ca="1" si="18"/>
        <v/>
      </c>
      <c r="R145" s="106" t="str">
        <f t="shared" ca="1" si="19"/>
        <v/>
      </c>
      <c r="S145" s="106">
        <f ca="1">IFERROR(IF(ISERROR(K145),NA(),SUM($N$7:N145)),"")</f>
        <v>1121.5593767146088</v>
      </c>
      <c r="T145" s="96"/>
      <c r="U145" s="90">
        <v>139</v>
      </c>
      <c r="V145" s="90">
        <f t="shared" si="20"/>
        <v>178</v>
      </c>
      <c r="W145" s="90">
        <f t="shared" si="21"/>
        <v>51</v>
      </c>
      <c r="X145" s="90">
        <f t="shared" si="22"/>
        <v>109</v>
      </c>
      <c r="Y145" s="90">
        <f t="shared" si="23"/>
        <v>74</v>
      </c>
    </row>
    <row r="146" spans="11:25" x14ac:dyDescent="0.25">
      <c r="K146" s="90" t="str">
        <f>IFERROR(IF(ann_paid=TRUE,IF(K145&gt;=$L$3-1,NA(),K145+1),IF(K145&gt;=$L$3,NA(),K145+1)),"")</f>
        <v/>
      </c>
      <c r="L146" s="90">
        <f t="shared" si="16"/>
        <v>179</v>
      </c>
      <c r="M146" s="90">
        <f ca="1">IFERROR(IF(ISERROR(K146),NA(),(IF(PayFreq="Monthly",(IF(ISERROR(K146),NA(),IF(Rate=TRUE,AnnuityEstimator!$F$13+RAND()*(AnnuityEstimator!$F$14-AnnuityEstimator!$F$13),AnnuityEstimator!$F$17))/12),IF(PayFreq="Quarterly",(IF(ISERROR(K146),NA(),IF(Rate=TRUE,AnnuityEstimator!$F$13+RAND()*(AnnuityEstimator!$F$14-AnnuityEstimator!$F$13),AnnuityEstimator!$F$17))/4),IF(PayFreq="Semi-Annually",(IF(ISERROR(K146),NA(),IF(Rate=TRUE,AnnuityEstimator!$F$13+RAND()*(AnnuityEstimator!$F$14-AnnuityEstimator!$F$13),AnnuityEstimator!$F$17))/2),IF(PayFreq="Annually",(IF(ISERROR(K146),NA(),IF(Rate=TRUE,AnnuityEstimator!$F$13+RAND()*(AnnuityEstimator!$F$14-AnnuityEstimator!$F$13),AnnuityEstimator!$F$17))),AnnuityEstimator!$F$17)))))),"")</f>
        <v>4.0224232677677413E-2</v>
      </c>
      <c r="N146" s="106" t="str">
        <f ca="1">IFERROR(IF(ISERROR(K146),NA(),IF(ann_paid=TRUE,R145*M146,R145*M146)),"")</f>
        <v/>
      </c>
      <c r="O146" s="106" t="str">
        <f t="shared" ca="1" si="17"/>
        <v/>
      </c>
      <c r="P146" s="106" t="str">
        <f ca="1">IFERROR(IF(Rate=FALSE,IF(ISERROR(K146),NA(),FV($L$4,K146,,-FP)),PMT((1+M146)/(1+$L$4)-1,IF(ann_paid=TRUE,$L$3-K146,$L$3+1-K146),-(R145),,Payment)),"")</f>
        <v/>
      </c>
      <c r="Q146" s="106" t="str">
        <f t="shared" ca="1" si="18"/>
        <v/>
      </c>
      <c r="R146" s="106" t="str">
        <f t="shared" ca="1" si="19"/>
        <v/>
      </c>
      <c r="S146" s="106">
        <f ca="1">IFERROR(IF(ISERROR(K146),NA(),SUM($N$7:N146)),"")</f>
        <v>1121.5593767146088</v>
      </c>
      <c r="T146" s="96"/>
      <c r="U146" s="90">
        <v>140</v>
      </c>
      <c r="V146" s="90">
        <f t="shared" si="20"/>
        <v>179</v>
      </c>
      <c r="W146" s="90">
        <f t="shared" si="21"/>
        <v>51</v>
      </c>
      <c r="X146" s="90">
        <f t="shared" si="22"/>
        <v>109</v>
      </c>
      <c r="Y146" s="90">
        <f t="shared" si="23"/>
        <v>74</v>
      </c>
    </row>
    <row r="147" spans="11:25" x14ac:dyDescent="0.25">
      <c r="K147" s="90" t="str">
        <f>IFERROR(IF(ann_paid=TRUE,IF(K146&gt;=$L$3-1,NA(),K146+1),IF(K146&gt;=$L$3,NA(),K146+1)),"")</f>
        <v/>
      </c>
      <c r="L147" s="90">
        <f t="shared" si="16"/>
        <v>180</v>
      </c>
      <c r="M147" s="90">
        <f ca="1">IFERROR(IF(ISERROR(K147),NA(),(IF(PayFreq="Monthly",(IF(ISERROR(K147),NA(),IF(Rate=TRUE,AnnuityEstimator!$F$13+RAND()*(AnnuityEstimator!$F$14-AnnuityEstimator!$F$13),AnnuityEstimator!$F$17))/12),IF(PayFreq="Quarterly",(IF(ISERROR(K147),NA(),IF(Rate=TRUE,AnnuityEstimator!$F$13+RAND()*(AnnuityEstimator!$F$14-AnnuityEstimator!$F$13),AnnuityEstimator!$F$17))/4),IF(PayFreq="Semi-Annually",(IF(ISERROR(K147),NA(),IF(Rate=TRUE,AnnuityEstimator!$F$13+RAND()*(AnnuityEstimator!$F$14-AnnuityEstimator!$F$13),AnnuityEstimator!$F$17))/2),IF(PayFreq="Annually",(IF(ISERROR(K147),NA(),IF(Rate=TRUE,AnnuityEstimator!$F$13+RAND()*(AnnuityEstimator!$F$14-AnnuityEstimator!$F$13),AnnuityEstimator!$F$17))),AnnuityEstimator!$F$17)))))),"")</f>
        <v>6.2127151104404955E-2</v>
      </c>
      <c r="N147" s="106" t="str">
        <f ca="1">IFERROR(IF(ISERROR(K147),NA(),IF(ann_paid=TRUE,R146*M147,R146*M147)),"")</f>
        <v/>
      </c>
      <c r="O147" s="106" t="str">
        <f t="shared" ca="1" si="17"/>
        <v/>
      </c>
      <c r="P147" s="106" t="str">
        <f ca="1">IFERROR(IF(Rate=FALSE,IF(ISERROR(K147),NA(),FV($L$4,K147,,-FP)),PMT((1+M147)/(1+$L$4)-1,IF(ann_paid=TRUE,$L$3-K147,$L$3+1-K147),-(R146),,Payment)),"")</f>
        <v/>
      </c>
      <c r="Q147" s="106" t="str">
        <f t="shared" ca="1" si="18"/>
        <v/>
      </c>
      <c r="R147" s="106" t="str">
        <f t="shared" ca="1" si="19"/>
        <v/>
      </c>
      <c r="S147" s="106">
        <f ca="1">IFERROR(IF(ISERROR(K147),NA(),SUM($N$7:N147)),"")</f>
        <v>1121.5593767146088</v>
      </c>
      <c r="T147" s="96"/>
      <c r="U147" s="90">
        <v>141</v>
      </c>
      <c r="V147" s="90">
        <f t="shared" si="20"/>
        <v>180</v>
      </c>
      <c r="W147" s="90">
        <f t="shared" si="21"/>
        <v>51</v>
      </c>
      <c r="X147" s="90">
        <f t="shared" si="22"/>
        <v>110</v>
      </c>
      <c r="Y147" s="90">
        <f t="shared" si="23"/>
        <v>75</v>
      </c>
    </row>
    <row r="148" spans="11:25" x14ac:dyDescent="0.25">
      <c r="K148" s="90" t="str">
        <f>IFERROR(IF(ann_paid=TRUE,IF(K147&gt;=$L$3-1,NA(),K147+1),IF(K147&gt;=$L$3,NA(),K147+1)),"")</f>
        <v/>
      </c>
      <c r="L148" s="90">
        <f t="shared" si="16"/>
        <v>181</v>
      </c>
      <c r="M148" s="90">
        <f ca="1">IFERROR(IF(ISERROR(K148),NA(),(IF(PayFreq="Monthly",(IF(ISERROR(K148),NA(),IF(Rate=TRUE,AnnuityEstimator!$F$13+RAND()*(AnnuityEstimator!$F$14-AnnuityEstimator!$F$13),AnnuityEstimator!$F$17))/12),IF(PayFreq="Quarterly",(IF(ISERROR(K148),NA(),IF(Rate=TRUE,AnnuityEstimator!$F$13+RAND()*(AnnuityEstimator!$F$14-AnnuityEstimator!$F$13),AnnuityEstimator!$F$17))/4),IF(PayFreq="Semi-Annually",(IF(ISERROR(K148),NA(),IF(Rate=TRUE,AnnuityEstimator!$F$13+RAND()*(AnnuityEstimator!$F$14-AnnuityEstimator!$F$13),AnnuityEstimator!$F$17))/2),IF(PayFreq="Annually",(IF(ISERROR(K148),NA(),IF(Rate=TRUE,AnnuityEstimator!$F$13+RAND()*(AnnuityEstimator!$F$14-AnnuityEstimator!$F$13),AnnuityEstimator!$F$17))),AnnuityEstimator!$F$17)))))),"")</f>
        <v>5.2070300250552544E-2</v>
      </c>
      <c r="N148" s="106" t="str">
        <f ca="1">IFERROR(IF(ISERROR(K148),NA(),IF(ann_paid=TRUE,R147*M148,R147*M148)),"")</f>
        <v/>
      </c>
      <c r="O148" s="106" t="str">
        <f t="shared" ca="1" si="17"/>
        <v/>
      </c>
      <c r="P148" s="106" t="str">
        <f ca="1">IFERROR(IF(Rate=FALSE,IF(ISERROR(K148),NA(),FV($L$4,K148,,-FP)),PMT((1+M148)/(1+$L$4)-1,IF(ann_paid=TRUE,$L$3-K148,$L$3+1-K148),-(R147),,Payment)),"")</f>
        <v/>
      </c>
      <c r="Q148" s="106" t="str">
        <f t="shared" ca="1" si="18"/>
        <v/>
      </c>
      <c r="R148" s="106" t="str">
        <f t="shared" ca="1" si="19"/>
        <v/>
      </c>
      <c r="S148" s="106">
        <f ca="1">IFERROR(IF(ISERROR(K148),NA(),SUM($N$7:N148)),"")</f>
        <v>1121.5593767146088</v>
      </c>
      <c r="T148" s="96"/>
      <c r="U148" s="90">
        <v>142</v>
      </c>
      <c r="V148" s="90">
        <f t="shared" si="20"/>
        <v>181</v>
      </c>
      <c r="W148" s="90">
        <f t="shared" si="21"/>
        <v>51</v>
      </c>
      <c r="X148" s="90">
        <f t="shared" si="22"/>
        <v>110</v>
      </c>
      <c r="Y148" s="90">
        <f t="shared" si="23"/>
        <v>75</v>
      </c>
    </row>
    <row r="149" spans="11:25" x14ac:dyDescent="0.25">
      <c r="K149" s="90" t="str">
        <f>IFERROR(IF(ann_paid=TRUE,IF(K148&gt;=$L$3-1,NA(),K148+1),IF(K148&gt;=$L$3,NA(),K148+1)),"")</f>
        <v/>
      </c>
      <c r="L149" s="90">
        <f t="shared" si="16"/>
        <v>182</v>
      </c>
      <c r="M149" s="90">
        <f ca="1">IFERROR(IF(ISERROR(K149),NA(),(IF(PayFreq="Monthly",(IF(ISERROR(K149),NA(),IF(Rate=TRUE,AnnuityEstimator!$F$13+RAND()*(AnnuityEstimator!$F$14-AnnuityEstimator!$F$13),AnnuityEstimator!$F$17))/12),IF(PayFreq="Quarterly",(IF(ISERROR(K149),NA(),IF(Rate=TRUE,AnnuityEstimator!$F$13+RAND()*(AnnuityEstimator!$F$14-AnnuityEstimator!$F$13),AnnuityEstimator!$F$17))/4),IF(PayFreq="Semi-Annually",(IF(ISERROR(K149),NA(),IF(Rate=TRUE,AnnuityEstimator!$F$13+RAND()*(AnnuityEstimator!$F$14-AnnuityEstimator!$F$13),AnnuityEstimator!$F$17))/2),IF(PayFreq="Annually",(IF(ISERROR(K149),NA(),IF(Rate=TRUE,AnnuityEstimator!$F$13+RAND()*(AnnuityEstimator!$F$14-AnnuityEstimator!$F$13),AnnuityEstimator!$F$17))),AnnuityEstimator!$F$17)))))),"")</f>
        <v>6.5592872489392356E-2</v>
      </c>
      <c r="N149" s="106" t="str">
        <f ca="1">IFERROR(IF(ISERROR(K149),NA(),IF(ann_paid=TRUE,R148*M149,R148*M149)),"")</f>
        <v/>
      </c>
      <c r="O149" s="106" t="str">
        <f t="shared" ca="1" si="17"/>
        <v/>
      </c>
      <c r="P149" s="106" t="str">
        <f ca="1">IFERROR(IF(Rate=FALSE,IF(ISERROR(K149),NA(),FV($L$4,K149,,-FP)),PMT((1+M149)/(1+$L$4)-1,IF(ann_paid=TRUE,$L$3-K149,$L$3+1-K149),-(R148),,Payment)),"")</f>
        <v/>
      </c>
      <c r="Q149" s="106" t="str">
        <f t="shared" ca="1" si="18"/>
        <v/>
      </c>
      <c r="R149" s="106" t="str">
        <f t="shared" ca="1" si="19"/>
        <v/>
      </c>
      <c r="S149" s="106">
        <f ca="1">IFERROR(IF(ISERROR(K149),NA(),SUM($N$7:N149)),"")</f>
        <v>1121.5593767146088</v>
      </c>
      <c r="T149" s="96"/>
      <c r="U149" s="90">
        <v>143</v>
      </c>
      <c r="V149" s="90">
        <f t="shared" si="20"/>
        <v>182</v>
      </c>
      <c r="W149" s="90">
        <f t="shared" si="21"/>
        <v>51</v>
      </c>
      <c r="X149" s="90">
        <f t="shared" si="22"/>
        <v>111</v>
      </c>
      <c r="Y149" s="90">
        <f t="shared" si="23"/>
        <v>75</v>
      </c>
    </row>
    <row r="150" spans="11:25" x14ac:dyDescent="0.25">
      <c r="K150" s="90" t="str">
        <f>IFERROR(IF(ann_paid=TRUE,IF(K149&gt;=$L$3-1,NA(),K149+1),IF(K149&gt;=$L$3,NA(),K149+1)),"")</f>
        <v/>
      </c>
      <c r="L150" s="90">
        <f t="shared" si="16"/>
        <v>183</v>
      </c>
      <c r="M150" s="90">
        <f ca="1">IFERROR(IF(ISERROR(K150),NA(),(IF(PayFreq="Monthly",(IF(ISERROR(K150),NA(),IF(Rate=TRUE,AnnuityEstimator!$F$13+RAND()*(AnnuityEstimator!$F$14-AnnuityEstimator!$F$13),AnnuityEstimator!$F$17))/12),IF(PayFreq="Quarterly",(IF(ISERROR(K150),NA(),IF(Rate=TRUE,AnnuityEstimator!$F$13+RAND()*(AnnuityEstimator!$F$14-AnnuityEstimator!$F$13),AnnuityEstimator!$F$17))/4),IF(PayFreq="Semi-Annually",(IF(ISERROR(K150),NA(),IF(Rate=TRUE,AnnuityEstimator!$F$13+RAND()*(AnnuityEstimator!$F$14-AnnuityEstimator!$F$13),AnnuityEstimator!$F$17))/2),IF(PayFreq="Annually",(IF(ISERROR(K150),NA(),IF(Rate=TRUE,AnnuityEstimator!$F$13+RAND()*(AnnuityEstimator!$F$14-AnnuityEstimator!$F$13),AnnuityEstimator!$F$17))),AnnuityEstimator!$F$17)))))),"")</f>
        <v>4.069205253716858E-2</v>
      </c>
      <c r="N150" s="106" t="str">
        <f ca="1">IFERROR(IF(ISERROR(K150),NA(),IF(ann_paid=TRUE,R149*M150,R149*M150)),"")</f>
        <v/>
      </c>
      <c r="O150" s="106" t="str">
        <f t="shared" ca="1" si="17"/>
        <v/>
      </c>
      <c r="P150" s="106" t="str">
        <f ca="1">IFERROR(IF(Rate=FALSE,IF(ISERROR(K150),NA(),FV($L$4,K150,,-FP)),PMT((1+M150)/(1+$L$4)-1,IF(ann_paid=TRUE,$L$3-K150,$L$3+1-K150),-(R149),,Payment)),"")</f>
        <v/>
      </c>
      <c r="Q150" s="106" t="str">
        <f t="shared" ca="1" si="18"/>
        <v/>
      </c>
      <c r="R150" s="106" t="str">
        <f t="shared" ca="1" si="19"/>
        <v/>
      </c>
      <c r="S150" s="106">
        <f ca="1">IFERROR(IF(ISERROR(K150),NA(),SUM($N$7:N150)),"")</f>
        <v>1121.5593767146088</v>
      </c>
      <c r="T150" s="96"/>
      <c r="U150" s="90">
        <v>144</v>
      </c>
      <c r="V150" s="90">
        <f t="shared" si="20"/>
        <v>183</v>
      </c>
      <c r="W150" s="90">
        <f t="shared" si="21"/>
        <v>51</v>
      </c>
      <c r="X150" s="90">
        <f t="shared" si="22"/>
        <v>111</v>
      </c>
      <c r="Y150" s="90">
        <f t="shared" si="23"/>
        <v>75</v>
      </c>
    </row>
    <row r="151" spans="11:25" x14ac:dyDescent="0.25">
      <c r="K151" s="90" t="str">
        <f>IFERROR(IF(ann_paid=TRUE,IF(K150&gt;=$L$3-1,NA(),K150+1),IF(K150&gt;=$L$3,NA(),K150+1)),"")</f>
        <v/>
      </c>
      <c r="L151" s="90">
        <f t="shared" si="16"/>
        <v>184</v>
      </c>
      <c r="M151" s="90">
        <f ca="1">IFERROR(IF(ISERROR(K151),NA(),(IF(PayFreq="Monthly",(IF(ISERROR(K151),NA(),IF(Rate=TRUE,AnnuityEstimator!$F$13+RAND()*(AnnuityEstimator!$F$14-AnnuityEstimator!$F$13),AnnuityEstimator!$F$17))/12),IF(PayFreq="Quarterly",(IF(ISERROR(K151),NA(),IF(Rate=TRUE,AnnuityEstimator!$F$13+RAND()*(AnnuityEstimator!$F$14-AnnuityEstimator!$F$13),AnnuityEstimator!$F$17))/4),IF(PayFreq="Semi-Annually",(IF(ISERROR(K151),NA(),IF(Rate=TRUE,AnnuityEstimator!$F$13+RAND()*(AnnuityEstimator!$F$14-AnnuityEstimator!$F$13),AnnuityEstimator!$F$17))/2),IF(PayFreq="Annually",(IF(ISERROR(K151),NA(),IF(Rate=TRUE,AnnuityEstimator!$F$13+RAND()*(AnnuityEstimator!$F$14-AnnuityEstimator!$F$13),AnnuityEstimator!$F$17))),AnnuityEstimator!$F$17)))))),"")</f>
        <v>4.5787360574501043E-2</v>
      </c>
      <c r="N151" s="106" t="str">
        <f ca="1">IFERROR(IF(ISERROR(K151),NA(),IF(ann_paid=TRUE,R150*M151,R150*M151)),"")</f>
        <v/>
      </c>
      <c r="O151" s="106" t="str">
        <f t="shared" ca="1" si="17"/>
        <v/>
      </c>
      <c r="P151" s="106" t="str">
        <f ca="1">IFERROR(IF(Rate=FALSE,IF(ISERROR(K151),NA(),FV($L$4,K151,,-FP)),PMT((1+M151)/(1+$L$4)-1,IF(ann_paid=TRUE,$L$3-K151,$L$3+1-K151),-(R150),,Payment)),"")</f>
        <v/>
      </c>
      <c r="Q151" s="106" t="str">
        <f t="shared" ca="1" si="18"/>
        <v/>
      </c>
      <c r="R151" s="106" t="str">
        <f t="shared" ca="1" si="19"/>
        <v/>
      </c>
      <c r="S151" s="106">
        <f ca="1">IFERROR(IF(ISERROR(K151),NA(),SUM($N$7:N151)),"")</f>
        <v>1121.5593767146088</v>
      </c>
      <c r="T151" s="96"/>
      <c r="U151" s="90">
        <v>145</v>
      </c>
      <c r="V151" s="90">
        <f t="shared" si="20"/>
        <v>184</v>
      </c>
      <c r="W151" s="90">
        <f t="shared" si="21"/>
        <v>52</v>
      </c>
      <c r="X151" s="90">
        <f t="shared" si="22"/>
        <v>112</v>
      </c>
      <c r="Y151" s="90">
        <f t="shared" si="23"/>
        <v>76</v>
      </c>
    </row>
    <row r="152" spans="11:25" x14ac:dyDescent="0.25">
      <c r="K152" s="90" t="str">
        <f>IFERROR(IF(ann_paid=TRUE,IF(K151&gt;=$L$3-1,NA(),K151+1),IF(K151&gt;=$L$3,NA(),K151+1)),"")</f>
        <v/>
      </c>
      <c r="L152" s="90">
        <f t="shared" si="16"/>
        <v>185</v>
      </c>
      <c r="M152" s="90">
        <f ca="1">IFERROR(IF(ISERROR(K152),NA(),(IF(PayFreq="Monthly",(IF(ISERROR(K152),NA(),IF(Rate=TRUE,AnnuityEstimator!$F$13+RAND()*(AnnuityEstimator!$F$14-AnnuityEstimator!$F$13),AnnuityEstimator!$F$17))/12),IF(PayFreq="Quarterly",(IF(ISERROR(K152),NA(),IF(Rate=TRUE,AnnuityEstimator!$F$13+RAND()*(AnnuityEstimator!$F$14-AnnuityEstimator!$F$13),AnnuityEstimator!$F$17))/4),IF(PayFreq="Semi-Annually",(IF(ISERROR(K152),NA(),IF(Rate=TRUE,AnnuityEstimator!$F$13+RAND()*(AnnuityEstimator!$F$14-AnnuityEstimator!$F$13),AnnuityEstimator!$F$17))/2),IF(PayFreq="Annually",(IF(ISERROR(K152),NA(),IF(Rate=TRUE,AnnuityEstimator!$F$13+RAND()*(AnnuityEstimator!$F$14-AnnuityEstimator!$F$13),AnnuityEstimator!$F$17))),AnnuityEstimator!$F$17)))))),"")</f>
        <v>3.4362072221674617E-2</v>
      </c>
      <c r="N152" s="106" t="str">
        <f ca="1">IFERROR(IF(ISERROR(K152),NA(),IF(ann_paid=TRUE,R151*M152,R151*M152)),"")</f>
        <v/>
      </c>
      <c r="O152" s="106" t="str">
        <f t="shared" ca="1" si="17"/>
        <v/>
      </c>
      <c r="P152" s="106" t="str">
        <f ca="1">IFERROR(IF(Rate=FALSE,IF(ISERROR(K152),NA(),FV($L$4,K152,,-FP)),PMT((1+M152)/(1+$L$4)-1,IF(ann_paid=TRUE,$L$3-K152,$L$3+1-K152),-(R151),,Payment)),"")</f>
        <v/>
      </c>
      <c r="Q152" s="106" t="str">
        <f t="shared" ca="1" si="18"/>
        <v/>
      </c>
      <c r="R152" s="106" t="str">
        <f t="shared" ca="1" si="19"/>
        <v/>
      </c>
      <c r="S152" s="106">
        <f ca="1">IFERROR(IF(ISERROR(K152),NA(),SUM($N$7:N152)),"")</f>
        <v>1121.5593767146088</v>
      </c>
      <c r="T152" s="96"/>
      <c r="U152" s="90">
        <v>146</v>
      </c>
      <c r="V152" s="90">
        <f t="shared" si="20"/>
        <v>185</v>
      </c>
      <c r="W152" s="90">
        <f t="shared" si="21"/>
        <v>52</v>
      </c>
      <c r="X152" s="90">
        <f t="shared" si="22"/>
        <v>112</v>
      </c>
      <c r="Y152" s="90">
        <f t="shared" si="23"/>
        <v>76</v>
      </c>
    </row>
    <row r="153" spans="11:25" x14ac:dyDescent="0.25">
      <c r="K153" s="90" t="str">
        <f>IFERROR(IF(ann_paid=TRUE,IF(K152&gt;=$L$3-1,NA(),K152+1),IF(K152&gt;=$L$3,NA(),K152+1)),"")</f>
        <v/>
      </c>
      <c r="L153" s="90">
        <f t="shared" si="16"/>
        <v>186</v>
      </c>
      <c r="M153" s="90">
        <f ca="1">IFERROR(IF(ISERROR(K153),NA(),(IF(PayFreq="Monthly",(IF(ISERROR(K153),NA(),IF(Rate=TRUE,AnnuityEstimator!$F$13+RAND()*(AnnuityEstimator!$F$14-AnnuityEstimator!$F$13),AnnuityEstimator!$F$17))/12),IF(PayFreq="Quarterly",(IF(ISERROR(K153),NA(),IF(Rate=TRUE,AnnuityEstimator!$F$13+RAND()*(AnnuityEstimator!$F$14-AnnuityEstimator!$F$13),AnnuityEstimator!$F$17))/4),IF(PayFreq="Semi-Annually",(IF(ISERROR(K153),NA(),IF(Rate=TRUE,AnnuityEstimator!$F$13+RAND()*(AnnuityEstimator!$F$14-AnnuityEstimator!$F$13),AnnuityEstimator!$F$17))/2),IF(PayFreq="Annually",(IF(ISERROR(K153),NA(),IF(Rate=TRUE,AnnuityEstimator!$F$13+RAND()*(AnnuityEstimator!$F$14-AnnuityEstimator!$F$13),AnnuityEstimator!$F$17))),AnnuityEstimator!$F$17)))))),"")</f>
        <v>4.6730458877562928E-2</v>
      </c>
      <c r="N153" s="106" t="str">
        <f ca="1">IFERROR(IF(ISERROR(K153),NA(),IF(ann_paid=TRUE,R152*M153,R152*M153)),"")</f>
        <v/>
      </c>
      <c r="O153" s="106" t="str">
        <f t="shared" ca="1" si="17"/>
        <v/>
      </c>
      <c r="P153" s="106" t="str">
        <f ca="1">IFERROR(IF(Rate=FALSE,IF(ISERROR(K153),NA(),FV($L$4,K153,,-FP)),PMT((1+M153)/(1+$L$4)-1,IF(ann_paid=TRUE,$L$3-K153,$L$3+1-K153),-(R152),,Payment)),"")</f>
        <v/>
      </c>
      <c r="Q153" s="106" t="str">
        <f t="shared" ca="1" si="18"/>
        <v/>
      </c>
      <c r="R153" s="106" t="str">
        <f t="shared" ca="1" si="19"/>
        <v/>
      </c>
      <c r="S153" s="106">
        <f ca="1">IFERROR(IF(ISERROR(K153),NA(),SUM($N$7:N153)),"")</f>
        <v>1121.5593767146088</v>
      </c>
      <c r="T153" s="96"/>
      <c r="U153" s="90">
        <v>147</v>
      </c>
      <c r="V153" s="90">
        <f t="shared" si="20"/>
        <v>186</v>
      </c>
      <c r="W153" s="90">
        <f t="shared" si="21"/>
        <v>52</v>
      </c>
      <c r="X153" s="90">
        <f t="shared" si="22"/>
        <v>113</v>
      </c>
      <c r="Y153" s="90">
        <f t="shared" si="23"/>
        <v>76</v>
      </c>
    </row>
    <row r="154" spans="11:25" x14ac:dyDescent="0.25">
      <c r="K154" s="90" t="str">
        <f>IFERROR(IF(ann_paid=TRUE,IF(K153&gt;=$L$3-1,NA(),K153+1),IF(K153&gt;=$L$3,NA(),K153+1)),"")</f>
        <v/>
      </c>
      <c r="L154" s="90">
        <f t="shared" si="16"/>
        <v>187</v>
      </c>
      <c r="M154" s="90">
        <f ca="1">IFERROR(IF(ISERROR(K154),NA(),(IF(PayFreq="Monthly",(IF(ISERROR(K154),NA(),IF(Rate=TRUE,AnnuityEstimator!$F$13+RAND()*(AnnuityEstimator!$F$14-AnnuityEstimator!$F$13),AnnuityEstimator!$F$17))/12),IF(PayFreq="Quarterly",(IF(ISERROR(K154),NA(),IF(Rate=TRUE,AnnuityEstimator!$F$13+RAND()*(AnnuityEstimator!$F$14-AnnuityEstimator!$F$13),AnnuityEstimator!$F$17))/4),IF(PayFreq="Semi-Annually",(IF(ISERROR(K154),NA(),IF(Rate=TRUE,AnnuityEstimator!$F$13+RAND()*(AnnuityEstimator!$F$14-AnnuityEstimator!$F$13),AnnuityEstimator!$F$17))/2),IF(PayFreq="Annually",(IF(ISERROR(K154),NA(),IF(Rate=TRUE,AnnuityEstimator!$F$13+RAND()*(AnnuityEstimator!$F$14-AnnuityEstimator!$F$13),AnnuityEstimator!$F$17))),AnnuityEstimator!$F$17)))))),"")</f>
        <v>5.9384004277451635E-2</v>
      </c>
      <c r="N154" s="106" t="str">
        <f ca="1">IFERROR(IF(ISERROR(K154),NA(),IF(ann_paid=TRUE,R153*M154,R153*M154)),"")</f>
        <v/>
      </c>
      <c r="O154" s="106" t="str">
        <f t="shared" ca="1" si="17"/>
        <v/>
      </c>
      <c r="P154" s="106" t="str">
        <f ca="1">IFERROR(IF(Rate=FALSE,IF(ISERROR(K154),NA(),FV($L$4,K154,,-FP)),PMT((1+M154)/(1+$L$4)-1,IF(ann_paid=TRUE,$L$3-K154,$L$3+1-K154),-(R153),,Payment)),"")</f>
        <v/>
      </c>
      <c r="Q154" s="106" t="str">
        <f t="shared" ca="1" si="18"/>
        <v/>
      </c>
      <c r="R154" s="106" t="str">
        <f t="shared" ca="1" si="19"/>
        <v/>
      </c>
      <c r="S154" s="106">
        <f ca="1">IFERROR(IF(ISERROR(K154),NA(),SUM($N$7:N154)),"")</f>
        <v>1121.5593767146088</v>
      </c>
      <c r="T154" s="96"/>
      <c r="U154" s="90">
        <v>148</v>
      </c>
      <c r="V154" s="90">
        <f t="shared" si="20"/>
        <v>187</v>
      </c>
      <c r="W154" s="90">
        <f t="shared" si="21"/>
        <v>52</v>
      </c>
      <c r="X154" s="90">
        <f t="shared" si="22"/>
        <v>113</v>
      </c>
      <c r="Y154" s="90">
        <f t="shared" si="23"/>
        <v>76</v>
      </c>
    </row>
    <row r="155" spans="11:25" x14ac:dyDescent="0.25">
      <c r="K155" s="90" t="str">
        <f>IFERROR(IF(ann_paid=TRUE,IF(K154&gt;=$L$3-1,NA(),K154+1),IF(K154&gt;=$L$3,NA(),K154+1)),"")</f>
        <v/>
      </c>
      <c r="L155" s="90">
        <f t="shared" si="16"/>
        <v>188</v>
      </c>
      <c r="M155" s="90">
        <f ca="1">IFERROR(IF(ISERROR(K155),NA(),(IF(PayFreq="Monthly",(IF(ISERROR(K155),NA(),IF(Rate=TRUE,AnnuityEstimator!$F$13+RAND()*(AnnuityEstimator!$F$14-AnnuityEstimator!$F$13),AnnuityEstimator!$F$17))/12),IF(PayFreq="Quarterly",(IF(ISERROR(K155),NA(),IF(Rate=TRUE,AnnuityEstimator!$F$13+RAND()*(AnnuityEstimator!$F$14-AnnuityEstimator!$F$13),AnnuityEstimator!$F$17))/4),IF(PayFreq="Semi-Annually",(IF(ISERROR(K155),NA(),IF(Rate=TRUE,AnnuityEstimator!$F$13+RAND()*(AnnuityEstimator!$F$14-AnnuityEstimator!$F$13),AnnuityEstimator!$F$17))/2),IF(PayFreq="Annually",(IF(ISERROR(K155),NA(),IF(Rate=TRUE,AnnuityEstimator!$F$13+RAND()*(AnnuityEstimator!$F$14-AnnuityEstimator!$F$13),AnnuityEstimator!$F$17))),AnnuityEstimator!$F$17)))))),"")</f>
        <v>3.4378122527025261E-2</v>
      </c>
      <c r="N155" s="106" t="str">
        <f ca="1">IFERROR(IF(ISERROR(K155),NA(),IF(ann_paid=TRUE,R154*M155,R154*M155)),"")</f>
        <v/>
      </c>
      <c r="O155" s="106" t="str">
        <f t="shared" ca="1" si="17"/>
        <v/>
      </c>
      <c r="P155" s="106" t="str">
        <f ca="1">IFERROR(IF(Rate=FALSE,IF(ISERROR(K155),NA(),FV($L$4,K155,,-FP)),PMT((1+M155)/(1+$L$4)-1,IF(ann_paid=TRUE,$L$3-K155,$L$3+1-K155),-(R154),,Payment)),"")</f>
        <v/>
      </c>
      <c r="Q155" s="106" t="str">
        <f t="shared" ca="1" si="18"/>
        <v/>
      </c>
      <c r="R155" s="106" t="str">
        <f t="shared" ca="1" si="19"/>
        <v/>
      </c>
      <c r="S155" s="106">
        <f ca="1">IFERROR(IF(ISERROR(K155),NA(),SUM($N$7:N155)),"")</f>
        <v>1121.5593767146088</v>
      </c>
      <c r="T155" s="96"/>
      <c r="U155" s="90">
        <v>149</v>
      </c>
      <c r="V155" s="90">
        <f t="shared" si="20"/>
        <v>188</v>
      </c>
      <c r="W155" s="90">
        <f t="shared" si="21"/>
        <v>52</v>
      </c>
      <c r="X155" s="90">
        <f t="shared" si="22"/>
        <v>114</v>
      </c>
      <c r="Y155" s="90">
        <f t="shared" si="23"/>
        <v>77</v>
      </c>
    </row>
    <row r="156" spans="11:25" x14ac:dyDescent="0.25">
      <c r="K156" s="90" t="str">
        <f>IFERROR(IF(ann_paid=TRUE,IF(K155&gt;=$L$3-1,NA(),K155+1),IF(K155&gt;=$L$3,NA(),K155+1)),"")</f>
        <v/>
      </c>
      <c r="L156" s="90">
        <f t="shared" si="16"/>
        <v>189</v>
      </c>
      <c r="M156" s="90">
        <f ca="1">IFERROR(IF(ISERROR(K156),NA(),(IF(PayFreq="Monthly",(IF(ISERROR(K156),NA(),IF(Rate=TRUE,AnnuityEstimator!$F$13+RAND()*(AnnuityEstimator!$F$14-AnnuityEstimator!$F$13),AnnuityEstimator!$F$17))/12),IF(PayFreq="Quarterly",(IF(ISERROR(K156),NA(),IF(Rate=TRUE,AnnuityEstimator!$F$13+RAND()*(AnnuityEstimator!$F$14-AnnuityEstimator!$F$13),AnnuityEstimator!$F$17))/4),IF(PayFreq="Semi-Annually",(IF(ISERROR(K156),NA(),IF(Rate=TRUE,AnnuityEstimator!$F$13+RAND()*(AnnuityEstimator!$F$14-AnnuityEstimator!$F$13),AnnuityEstimator!$F$17))/2),IF(PayFreq="Annually",(IF(ISERROR(K156),NA(),IF(Rate=TRUE,AnnuityEstimator!$F$13+RAND()*(AnnuityEstimator!$F$14-AnnuityEstimator!$F$13),AnnuityEstimator!$F$17))),AnnuityEstimator!$F$17)))))),"")</f>
        <v>6.6345909947745155E-2</v>
      </c>
      <c r="N156" s="106" t="str">
        <f ca="1">IFERROR(IF(ISERROR(K156),NA(),IF(ann_paid=TRUE,R155*M156,R155*M156)),"")</f>
        <v/>
      </c>
      <c r="O156" s="106" t="str">
        <f t="shared" ca="1" si="17"/>
        <v/>
      </c>
      <c r="P156" s="106" t="str">
        <f ca="1">IFERROR(IF(Rate=FALSE,IF(ISERROR(K156),NA(),FV($L$4,K156,,-FP)),PMT((1+M156)/(1+$L$4)-1,IF(ann_paid=TRUE,$L$3-K156,$L$3+1-K156),-(R155),,Payment)),"")</f>
        <v/>
      </c>
      <c r="Q156" s="106" t="str">
        <f t="shared" ca="1" si="18"/>
        <v/>
      </c>
      <c r="R156" s="106" t="str">
        <f t="shared" ca="1" si="19"/>
        <v/>
      </c>
      <c r="S156" s="106">
        <f ca="1">IFERROR(IF(ISERROR(K156),NA(),SUM($N$7:N156)),"")</f>
        <v>1121.5593767146088</v>
      </c>
      <c r="T156" s="96"/>
      <c r="U156" s="90">
        <v>150</v>
      </c>
      <c r="V156" s="90">
        <f t="shared" si="20"/>
        <v>189</v>
      </c>
      <c r="W156" s="90">
        <f t="shared" si="21"/>
        <v>52</v>
      </c>
      <c r="X156" s="90">
        <f t="shared" si="22"/>
        <v>114</v>
      </c>
      <c r="Y156" s="90">
        <f t="shared" si="23"/>
        <v>77</v>
      </c>
    </row>
    <row r="157" spans="11:25" x14ac:dyDescent="0.25">
      <c r="K157" s="90" t="str">
        <f>IFERROR(IF(ann_paid=TRUE,IF(K156&gt;=$L$3-1,NA(),K156+1),IF(K156&gt;=$L$3,NA(),K156+1)),"")</f>
        <v/>
      </c>
      <c r="L157" s="90">
        <f t="shared" si="16"/>
        <v>190</v>
      </c>
      <c r="M157" s="90">
        <f ca="1">IFERROR(IF(ISERROR(K157),NA(),(IF(PayFreq="Monthly",(IF(ISERROR(K157),NA(),IF(Rate=TRUE,AnnuityEstimator!$F$13+RAND()*(AnnuityEstimator!$F$14-AnnuityEstimator!$F$13),AnnuityEstimator!$F$17))/12),IF(PayFreq="Quarterly",(IF(ISERROR(K157),NA(),IF(Rate=TRUE,AnnuityEstimator!$F$13+RAND()*(AnnuityEstimator!$F$14-AnnuityEstimator!$F$13),AnnuityEstimator!$F$17))/4),IF(PayFreq="Semi-Annually",(IF(ISERROR(K157),NA(),IF(Rate=TRUE,AnnuityEstimator!$F$13+RAND()*(AnnuityEstimator!$F$14-AnnuityEstimator!$F$13),AnnuityEstimator!$F$17))/2),IF(PayFreq="Annually",(IF(ISERROR(K157),NA(),IF(Rate=TRUE,AnnuityEstimator!$F$13+RAND()*(AnnuityEstimator!$F$14-AnnuityEstimator!$F$13),AnnuityEstimator!$F$17))),AnnuityEstimator!$F$17)))))),"")</f>
        <v>4.3486617647756583E-2</v>
      </c>
      <c r="N157" s="106" t="str">
        <f ca="1">IFERROR(IF(ISERROR(K157),NA(),IF(ann_paid=TRUE,R156*M157,R156*M157)),"")</f>
        <v/>
      </c>
      <c r="O157" s="106" t="str">
        <f t="shared" ca="1" si="17"/>
        <v/>
      </c>
      <c r="P157" s="106" t="str">
        <f ca="1">IFERROR(IF(Rate=FALSE,IF(ISERROR(K157),NA(),FV($L$4,K157,,-FP)),PMT((1+M157)/(1+$L$4)-1,IF(ann_paid=TRUE,$L$3-K157,$L$3+1-K157),-(R156),,Payment)),"")</f>
        <v/>
      </c>
      <c r="Q157" s="106" t="str">
        <f t="shared" ca="1" si="18"/>
        <v/>
      </c>
      <c r="R157" s="106" t="str">
        <f t="shared" ca="1" si="19"/>
        <v/>
      </c>
      <c r="S157" s="106">
        <f ca="1">IFERROR(IF(ISERROR(K157),NA(),SUM($N$7:N157)),"")</f>
        <v>1121.5593767146088</v>
      </c>
      <c r="T157" s="96"/>
      <c r="U157" s="90">
        <v>151</v>
      </c>
      <c r="V157" s="90">
        <f t="shared" si="20"/>
        <v>190</v>
      </c>
      <c r="W157" s="90">
        <f t="shared" si="21"/>
        <v>52</v>
      </c>
      <c r="X157" s="90">
        <f t="shared" si="22"/>
        <v>115</v>
      </c>
      <c r="Y157" s="90">
        <f t="shared" si="23"/>
        <v>77</v>
      </c>
    </row>
    <row r="158" spans="11:25" x14ac:dyDescent="0.25">
      <c r="K158" s="90" t="str">
        <f>IFERROR(IF(ann_paid=TRUE,IF(K157&gt;=$L$3-1,NA(),K157+1),IF(K157&gt;=$L$3,NA(),K157+1)),"")</f>
        <v/>
      </c>
      <c r="L158" s="90">
        <f t="shared" si="16"/>
        <v>191</v>
      </c>
      <c r="M158" s="90">
        <f ca="1">IFERROR(IF(ISERROR(K158),NA(),(IF(PayFreq="Monthly",(IF(ISERROR(K158),NA(),IF(Rate=TRUE,AnnuityEstimator!$F$13+RAND()*(AnnuityEstimator!$F$14-AnnuityEstimator!$F$13),AnnuityEstimator!$F$17))/12),IF(PayFreq="Quarterly",(IF(ISERROR(K158),NA(),IF(Rate=TRUE,AnnuityEstimator!$F$13+RAND()*(AnnuityEstimator!$F$14-AnnuityEstimator!$F$13),AnnuityEstimator!$F$17))/4),IF(PayFreq="Semi-Annually",(IF(ISERROR(K158),NA(),IF(Rate=TRUE,AnnuityEstimator!$F$13+RAND()*(AnnuityEstimator!$F$14-AnnuityEstimator!$F$13),AnnuityEstimator!$F$17))/2),IF(PayFreq="Annually",(IF(ISERROR(K158),NA(),IF(Rate=TRUE,AnnuityEstimator!$F$13+RAND()*(AnnuityEstimator!$F$14-AnnuityEstimator!$F$13),AnnuityEstimator!$F$17))),AnnuityEstimator!$F$17)))))),"")</f>
        <v>6.0775596362500031E-2</v>
      </c>
      <c r="N158" s="106" t="str">
        <f ca="1">IFERROR(IF(ISERROR(K158),NA(),IF(ann_paid=TRUE,R157*M158,R157*M158)),"")</f>
        <v/>
      </c>
      <c r="O158" s="106" t="str">
        <f t="shared" ca="1" si="17"/>
        <v/>
      </c>
      <c r="P158" s="106" t="str">
        <f ca="1">IFERROR(IF(Rate=FALSE,IF(ISERROR(K158),NA(),FV($L$4,K158,,-FP)),PMT((1+M158)/(1+$L$4)-1,IF(ann_paid=TRUE,$L$3-K158,$L$3+1-K158),-(R157),,Payment)),"")</f>
        <v/>
      </c>
      <c r="Q158" s="106" t="str">
        <f t="shared" ca="1" si="18"/>
        <v/>
      </c>
      <c r="R158" s="106" t="str">
        <f t="shared" ca="1" si="19"/>
        <v/>
      </c>
      <c r="S158" s="106">
        <f ca="1">IFERROR(IF(ISERROR(K158),NA(),SUM($N$7:N158)),"")</f>
        <v>1121.5593767146088</v>
      </c>
      <c r="T158" s="96"/>
      <c r="U158" s="90">
        <v>152</v>
      </c>
      <c r="V158" s="90">
        <f t="shared" si="20"/>
        <v>191</v>
      </c>
      <c r="W158" s="90">
        <f t="shared" si="21"/>
        <v>52</v>
      </c>
      <c r="X158" s="90">
        <f t="shared" si="22"/>
        <v>115</v>
      </c>
      <c r="Y158" s="90">
        <f t="shared" si="23"/>
        <v>77</v>
      </c>
    </row>
    <row r="159" spans="11:25" x14ac:dyDescent="0.25">
      <c r="K159" s="90" t="str">
        <f>IFERROR(IF(ann_paid=TRUE,IF(K158&gt;=$L$3-1,NA(),K158+1),IF(K158&gt;=$L$3,NA(),K158+1)),"")</f>
        <v/>
      </c>
      <c r="L159" s="90">
        <f t="shared" si="16"/>
        <v>192</v>
      </c>
      <c r="M159" s="90">
        <f ca="1">IFERROR(IF(ISERROR(K159),NA(),(IF(PayFreq="Monthly",(IF(ISERROR(K159),NA(),IF(Rate=TRUE,AnnuityEstimator!$F$13+RAND()*(AnnuityEstimator!$F$14-AnnuityEstimator!$F$13),AnnuityEstimator!$F$17))/12),IF(PayFreq="Quarterly",(IF(ISERROR(K159),NA(),IF(Rate=TRUE,AnnuityEstimator!$F$13+RAND()*(AnnuityEstimator!$F$14-AnnuityEstimator!$F$13),AnnuityEstimator!$F$17))/4),IF(PayFreq="Semi-Annually",(IF(ISERROR(K159),NA(),IF(Rate=TRUE,AnnuityEstimator!$F$13+RAND()*(AnnuityEstimator!$F$14-AnnuityEstimator!$F$13),AnnuityEstimator!$F$17))/2),IF(PayFreq="Annually",(IF(ISERROR(K159),NA(),IF(Rate=TRUE,AnnuityEstimator!$F$13+RAND()*(AnnuityEstimator!$F$14-AnnuityEstimator!$F$13),AnnuityEstimator!$F$17))),AnnuityEstimator!$F$17)))))),"")</f>
        <v>4.7926071682673987E-2</v>
      </c>
      <c r="N159" s="106" t="str">
        <f ca="1">IFERROR(IF(ISERROR(K159),NA(),IF(ann_paid=TRUE,R158*M159,R158*M159)),"")</f>
        <v/>
      </c>
      <c r="O159" s="106" t="str">
        <f t="shared" ca="1" si="17"/>
        <v/>
      </c>
      <c r="P159" s="106" t="str">
        <f ca="1">IFERROR(IF(Rate=FALSE,IF(ISERROR(K159),NA(),FV($L$4,K159,,-FP)),PMT((1+M159)/(1+$L$4)-1,IF(ann_paid=TRUE,$L$3-K159,$L$3+1-K159),-(R158),,Payment)),"")</f>
        <v/>
      </c>
      <c r="Q159" s="106" t="str">
        <f t="shared" ca="1" si="18"/>
        <v/>
      </c>
      <c r="R159" s="106" t="str">
        <f t="shared" ca="1" si="19"/>
        <v/>
      </c>
      <c r="S159" s="106">
        <f ca="1">IFERROR(IF(ISERROR(K159),NA(),SUM($N$7:N159)),"")</f>
        <v>1121.5593767146088</v>
      </c>
      <c r="T159" s="96"/>
      <c r="U159" s="90">
        <v>153</v>
      </c>
      <c r="V159" s="90">
        <f t="shared" si="20"/>
        <v>192</v>
      </c>
      <c r="W159" s="90">
        <f t="shared" si="21"/>
        <v>52</v>
      </c>
      <c r="X159" s="90">
        <f t="shared" si="22"/>
        <v>116</v>
      </c>
      <c r="Y159" s="90">
        <f t="shared" si="23"/>
        <v>78</v>
      </c>
    </row>
    <row r="160" spans="11:25" x14ac:dyDescent="0.25">
      <c r="K160" s="90" t="str">
        <f>IFERROR(IF(ann_paid=TRUE,IF(K159&gt;=$L$3-1,NA(),K159+1),IF(K159&gt;=$L$3,NA(),K159+1)),"")</f>
        <v/>
      </c>
      <c r="L160" s="90">
        <f t="shared" si="16"/>
        <v>193</v>
      </c>
      <c r="M160" s="90">
        <f ca="1">IFERROR(IF(ISERROR(K160),NA(),(IF(PayFreq="Monthly",(IF(ISERROR(K160),NA(),IF(Rate=TRUE,AnnuityEstimator!$F$13+RAND()*(AnnuityEstimator!$F$14-AnnuityEstimator!$F$13),AnnuityEstimator!$F$17))/12),IF(PayFreq="Quarterly",(IF(ISERROR(K160),NA(),IF(Rate=TRUE,AnnuityEstimator!$F$13+RAND()*(AnnuityEstimator!$F$14-AnnuityEstimator!$F$13),AnnuityEstimator!$F$17))/4),IF(PayFreq="Semi-Annually",(IF(ISERROR(K160),NA(),IF(Rate=TRUE,AnnuityEstimator!$F$13+RAND()*(AnnuityEstimator!$F$14-AnnuityEstimator!$F$13),AnnuityEstimator!$F$17))/2),IF(PayFreq="Annually",(IF(ISERROR(K160),NA(),IF(Rate=TRUE,AnnuityEstimator!$F$13+RAND()*(AnnuityEstimator!$F$14-AnnuityEstimator!$F$13),AnnuityEstimator!$F$17))),AnnuityEstimator!$F$17)))))),"")</f>
        <v>6.1066039210409498E-2</v>
      </c>
      <c r="N160" s="106" t="str">
        <f ca="1">IFERROR(IF(ISERROR(K160),NA(),IF(ann_paid=TRUE,R159*M160,R159*M160)),"")</f>
        <v/>
      </c>
      <c r="O160" s="106" t="str">
        <f t="shared" ca="1" si="17"/>
        <v/>
      </c>
      <c r="P160" s="106" t="str">
        <f ca="1">IFERROR(IF(Rate=FALSE,IF(ISERROR(K160),NA(),FV($L$4,K160,,-FP)),PMT((1+M160)/(1+$L$4)-1,IF(ann_paid=TRUE,$L$3-K160,$L$3+1-K160),-(R159),,Payment)),"")</f>
        <v/>
      </c>
      <c r="Q160" s="106" t="str">
        <f t="shared" ca="1" si="18"/>
        <v/>
      </c>
      <c r="R160" s="106" t="str">
        <f t="shared" ca="1" si="19"/>
        <v/>
      </c>
      <c r="S160" s="106">
        <f ca="1">IFERROR(IF(ISERROR(K160),NA(),SUM($N$7:N160)),"")</f>
        <v>1121.5593767146088</v>
      </c>
      <c r="T160" s="96"/>
      <c r="U160" s="90">
        <v>154</v>
      </c>
      <c r="V160" s="90">
        <f t="shared" si="20"/>
        <v>193</v>
      </c>
      <c r="W160" s="90">
        <f t="shared" si="21"/>
        <v>52</v>
      </c>
      <c r="X160" s="90">
        <f t="shared" si="22"/>
        <v>116</v>
      </c>
      <c r="Y160" s="90">
        <f t="shared" si="23"/>
        <v>78</v>
      </c>
    </row>
    <row r="161" spans="11:25" x14ac:dyDescent="0.25">
      <c r="K161" s="90" t="str">
        <f>IFERROR(IF(ann_paid=TRUE,IF(K160&gt;=$L$3-1,NA(),K160+1),IF(K160&gt;=$L$3,NA(),K160+1)),"")</f>
        <v/>
      </c>
      <c r="L161" s="90">
        <f t="shared" si="16"/>
        <v>194</v>
      </c>
      <c r="M161" s="90">
        <f ca="1">IFERROR(IF(ISERROR(K161),NA(),(IF(PayFreq="Monthly",(IF(ISERROR(K161),NA(),IF(Rate=TRUE,AnnuityEstimator!$F$13+RAND()*(AnnuityEstimator!$F$14-AnnuityEstimator!$F$13),AnnuityEstimator!$F$17))/12),IF(PayFreq="Quarterly",(IF(ISERROR(K161),NA(),IF(Rate=TRUE,AnnuityEstimator!$F$13+RAND()*(AnnuityEstimator!$F$14-AnnuityEstimator!$F$13),AnnuityEstimator!$F$17))/4),IF(PayFreq="Semi-Annually",(IF(ISERROR(K161),NA(),IF(Rate=TRUE,AnnuityEstimator!$F$13+RAND()*(AnnuityEstimator!$F$14-AnnuityEstimator!$F$13),AnnuityEstimator!$F$17))/2),IF(PayFreq="Annually",(IF(ISERROR(K161),NA(),IF(Rate=TRUE,AnnuityEstimator!$F$13+RAND()*(AnnuityEstimator!$F$14-AnnuityEstimator!$F$13),AnnuityEstimator!$F$17))),AnnuityEstimator!$F$17)))))),"")</f>
        <v>5.2355626121277976E-2</v>
      </c>
      <c r="N161" s="106" t="str">
        <f ca="1">IFERROR(IF(ISERROR(K161),NA(),IF(ann_paid=TRUE,R160*M161,R160*M161)),"")</f>
        <v/>
      </c>
      <c r="O161" s="106" t="str">
        <f t="shared" ca="1" si="17"/>
        <v/>
      </c>
      <c r="P161" s="106" t="str">
        <f ca="1">IFERROR(IF(Rate=FALSE,IF(ISERROR(K161),NA(),FV($L$4,K161,,-FP)),PMT((1+M161)/(1+$L$4)-1,IF(ann_paid=TRUE,$L$3-K161,$L$3+1-K161),-(R160),,Payment)),"")</f>
        <v/>
      </c>
      <c r="Q161" s="106" t="str">
        <f t="shared" ca="1" si="18"/>
        <v/>
      </c>
      <c r="R161" s="106" t="str">
        <f t="shared" ca="1" si="19"/>
        <v/>
      </c>
      <c r="S161" s="106">
        <f ca="1">IFERROR(IF(ISERROR(K161),NA(),SUM($N$7:N161)),"")</f>
        <v>1121.5593767146088</v>
      </c>
      <c r="T161" s="96"/>
      <c r="U161" s="90">
        <v>155</v>
      </c>
      <c r="V161" s="90">
        <f t="shared" si="20"/>
        <v>194</v>
      </c>
      <c r="W161" s="90">
        <f t="shared" si="21"/>
        <v>52</v>
      </c>
      <c r="X161" s="90">
        <f t="shared" si="22"/>
        <v>117</v>
      </c>
      <c r="Y161" s="90">
        <f t="shared" si="23"/>
        <v>78</v>
      </c>
    </row>
    <row r="162" spans="11:25" x14ac:dyDescent="0.25">
      <c r="K162" s="90" t="str">
        <f>IFERROR(IF(ann_paid=TRUE,IF(K161&gt;=$L$3-1,NA(),K161+1),IF(K161&gt;=$L$3,NA(),K161+1)),"")</f>
        <v/>
      </c>
      <c r="L162" s="90">
        <f t="shared" si="16"/>
        <v>195</v>
      </c>
      <c r="M162" s="90">
        <f ca="1">IFERROR(IF(ISERROR(K162),NA(),(IF(PayFreq="Monthly",(IF(ISERROR(K162),NA(),IF(Rate=TRUE,AnnuityEstimator!$F$13+RAND()*(AnnuityEstimator!$F$14-AnnuityEstimator!$F$13),AnnuityEstimator!$F$17))/12),IF(PayFreq="Quarterly",(IF(ISERROR(K162),NA(),IF(Rate=TRUE,AnnuityEstimator!$F$13+RAND()*(AnnuityEstimator!$F$14-AnnuityEstimator!$F$13),AnnuityEstimator!$F$17))/4),IF(PayFreq="Semi-Annually",(IF(ISERROR(K162),NA(),IF(Rate=TRUE,AnnuityEstimator!$F$13+RAND()*(AnnuityEstimator!$F$14-AnnuityEstimator!$F$13),AnnuityEstimator!$F$17))/2),IF(PayFreq="Annually",(IF(ISERROR(K162),NA(),IF(Rate=TRUE,AnnuityEstimator!$F$13+RAND()*(AnnuityEstimator!$F$14-AnnuityEstimator!$F$13),AnnuityEstimator!$F$17))),AnnuityEstimator!$F$17)))))),"")</f>
        <v>6.1074246167416586E-2</v>
      </c>
      <c r="N162" s="106" t="str">
        <f ca="1">IFERROR(IF(ISERROR(K162),NA(),IF(ann_paid=TRUE,R161*M162,R161*M162)),"")</f>
        <v/>
      </c>
      <c r="O162" s="106" t="str">
        <f t="shared" ca="1" si="17"/>
        <v/>
      </c>
      <c r="P162" s="106" t="str">
        <f ca="1">IFERROR(IF(Rate=FALSE,IF(ISERROR(K162),NA(),FV($L$4,K162,,-FP)),PMT((1+M162)/(1+$L$4)-1,IF(ann_paid=TRUE,$L$3-K162,$L$3+1-K162),-(R161),,Payment)),"")</f>
        <v/>
      </c>
      <c r="Q162" s="106" t="str">
        <f t="shared" ca="1" si="18"/>
        <v/>
      </c>
      <c r="R162" s="106" t="str">
        <f t="shared" ca="1" si="19"/>
        <v/>
      </c>
      <c r="S162" s="106">
        <f ca="1">IFERROR(IF(ISERROR(K162),NA(),SUM($N$7:N162)),"")</f>
        <v>1121.5593767146088</v>
      </c>
      <c r="T162" s="96"/>
      <c r="U162" s="90">
        <v>156</v>
      </c>
      <c r="V162" s="90">
        <f t="shared" si="20"/>
        <v>195</v>
      </c>
      <c r="W162" s="90">
        <f t="shared" si="21"/>
        <v>52</v>
      </c>
      <c r="X162" s="90">
        <f t="shared" si="22"/>
        <v>117</v>
      </c>
      <c r="Y162" s="90">
        <f t="shared" si="23"/>
        <v>78</v>
      </c>
    </row>
    <row r="163" spans="11:25" x14ac:dyDescent="0.25">
      <c r="K163" s="90" t="str">
        <f>IFERROR(IF(ann_paid=TRUE,IF(K162&gt;=$L$3-1,NA(),K162+1),IF(K162&gt;=$L$3,NA(),K162+1)),"")</f>
        <v/>
      </c>
      <c r="L163" s="90">
        <f t="shared" si="16"/>
        <v>196</v>
      </c>
      <c r="M163" s="90">
        <f ca="1">IFERROR(IF(ISERROR(K163),NA(),(IF(PayFreq="Monthly",(IF(ISERROR(K163),NA(),IF(Rate=TRUE,AnnuityEstimator!$F$13+RAND()*(AnnuityEstimator!$F$14-AnnuityEstimator!$F$13),AnnuityEstimator!$F$17))/12),IF(PayFreq="Quarterly",(IF(ISERROR(K163),NA(),IF(Rate=TRUE,AnnuityEstimator!$F$13+RAND()*(AnnuityEstimator!$F$14-AnnuityEstimator!$F$13),AnnuityEstimator!$F$17))/4),IF(PayFreq="Semi-Annually",(IF(ISERROR(K163),NA(),IF(Rate=TRUE,AnnuityEstimator!$F$13+RAND()*(AnnuityEstimator!$F$14-AnnuityEstimator!$F$13),AnnuityEstimator!$F$17))/2),IF(PayFreq="Annually",(IF(ISERROR(K163),NA(),IF(Rate=TRUE,AnnuityEstimator!$F$13+RAND()*(AnnuityEstimator!$F$14-AnnuityEstimator!$F$13),AnnuityEstimator!$F$17))),AnnuityEstimator!$F$17)))))),"")</f>
        <v>5.5988242042461431E-2</v>
      </c>
      <c r="N163" s="106" t="str">
        <f ca="1">IFERROR(IF(ISERROR(K163),NA(),IF(ann_paid=TRUE,R162*M163,R162*M163)),"")</f>
        <v/>
      </c>
      <c r="O163" s="106" t="str">
        <f t="shared" ca="1" si="17"/>
        <v/>
      </c>
      <c r="P163" s="106" t="str">
        <f ca="1">IFERROR(IF(Rate=FALSE,IF(ISERROR(K163),NA(),FV($L$4,K163,,-FP)),PMT((1+M163)/(1+$L$4)-1,IF(ann_paid=TRUE,$L$3-K163,$L$3+1-K163),-(R162),,Payment)),"")</f>
        <v/>
      </c>
      <c r="Q163" s="106" t="str">
        <f t="shared" ca="1" si="18"/>
        <v/>
      </c>
      <c r="R163" s="106" t="str">
        <f t="shared" ca="1" si="19"/>
        <v/>
      </c>
      <c r="S163" s="106">
        <f ca="1">IFERROR(IF(ISERROR(K163),NA(),SUM($N$7:N163)),"")</f>
        <v>1121.5593767146088</v>
      </c>
      <c r="T163" s="96"/>
      <c r="U163" s="90">
        <v>157</v>
      </c>
      <c r="V163" s="90">
        <f t="shared" si="20"/>
        <v>196</v>
      </c>
      <c r="W163" s="90">
        <f t="shared" si="21"/>
        <v>53</v>
      </c>
      <c r="X163" s="90">
        <f t="shared" si="22"/>
        <v>118</v>
      </c>
      <c r="Y163" s="90">
        <f t="shared" si="23"/>
        <v>79</v>
      </c>
    </row>
    <row r="164" spans="11:25" x14ac:dyDescent="0.25">
      <c r="K164" s="90" t="str">
        <f>IFERROR(IF(ann_paid=TRUE,IF(K163&gt;=$L$3-1,NA(),K163+1),IF(K163&gt;=$L$3,NA(),K163+1)),"")</f>
        <v/>
      </c>
      <c r="L164" s="90">
        <f t="shared" si="16"/>
        <v>197</v>
      </c>
      <c r="M164" s="90">
        <f ca="1">IFERROR(IF(ISERROR(K164),NA(),(IF(PayFreq="Monthly",(IF(ISERROR(K164),NA(),IF(Rate=TRUE,AnnuityEstimator!$F$13+RAND()*(AnnuityEstimator!$F$14-AnnuityEstimator!$F$13),AnnuityEstimator!$F$17))/12),IF(PayFreq="Quarterly",(IF(ISERROR(K164),NA(),IF(Rate=TRUE,AnnuityEstimator!$F$13+RAND()*(AnnuityEstimator!$F$14-AnnuityEstimator!$F$13),AnnuityEstimator!$F$17))/4),IF(PayFreq="Semi-Annually",(IF(ISERROR(K164),NA(),IF(Rate=TRUE,AnnuityEstimator!$F$13+RAND()*(AnnuityEstimator!$F$14-AnnuityEstimator!$F$13),AnnuityEstimator!$F$17))/2),IF(PayFreq="Annually",(IF(ISERROR(K164),NA(),IF(Rate=TRUE,AnnuityEstimator!$F$13+RAND()*(AnnuityEstimator!$F$14-AnnuityEstimator!$F$13),AnnuityEstimator!$F$17))),AnnuityEstimator!$F$17)))))),"")</f>
        <v>4.4178270252512614E-2</v>
      </c>
      <c r="N164" s="106" t="str">
        <f ca="1">IFERROR(IF(ISERROR(K164),NA(),IF(ann_paid=TRUE,R163*M164,R163*M164)),"")</f>
        <v/>
      </c>
      <c r="O164" s="106" t="str">
        <f t="shared" ca="1" si="17"/>
        <v/>
      </c>
      <c r="P164" s="106" t="str">
        <f ca="1">IFERROR(IF(Rate=FALSE,IF(ISERROR(K164),NA(),FV($L$4,K164,,-FP)),PMT((1+M164)/(1+$L$4)-1,IF(ann_paid=TRUE,$L$3-K164,$L$3+1-K164),-(R163),,Payment)),"")</f>
        <v/>
      </c>
      <c r="Q164" s="106" t="str">
        <f t="shared" ca="1" si="18"/>
        <v/>
      </c>
      <c r="R164" s="106" t="str">
        <f t="shared" ca="1" si="19"/>
        <v/>
      </c>
      <c r="S164" s="106">
        <f ca="1">IFERROR(IF(ISERROR(K164),NA(),SUM($N$7:N164)),"")</f>
        <v>1121.5593767146088</v>
      </c>
      <c r="T164" s="96"/>
      <c r="U164" s="90">
        <v>158</v>
      </c>
      <c r="V164" s="90">
        <f t="shared" si="20"/>
        <v>197</v>
      </c>
      <c r="W164" s="90">
        <f t="shared" si="21"/>
        <v>53</v>
      </c>
      <c r="X164" s="90">
        <f t="shared" si="22"/>
        <v>118</v>
      </c>
      <c r="Y164" s="90">
        <f t="shared" si="23"/>
        <v>79</v>
      </c>
    </row>
    <row r="165" spans="11:25" x14ac:dyDescent="0.25">
      <c r="K165" s="90" t="str">
        <f>IFERROR(IF(ann_paid=TRUE,IF(K164&gt;=$L$3-1,NA(),K164+1),IF(K164&gt;=$L$3,NA(),K164+1)),"")</f>
        <v/>
      </c>
      <c r="L165" s="90">
        <f t="shared" si="16"/>
        <v>198</v>
      </c>
      <c r="M165" s="90">
        <f ca="1">IFERROR(IF(ISERROR(K165),NA(),(IF(PayFreq="Monthly",(IF(ISERROR(K165),NA(),IF(Rate=TRUE,AnnuityEstimator!$F$13+RAND()*(AnnuityEstimator!$F$14-AnnuityEstimator!$F$13),AnnuityEstimator!$F$17))/12),IF(PayFreq="Quarterly",(IF(ISERROR(K165),NA(),IF(Rate=TRUE,AnnuityEstimator!$F$13+RAND()*(AnnuityEstimator!$F$14-AnnuityEstimator!$F$13),AnnuityEstimator!$F$17))/4),IF(PayFreq="Semi-Annually",(IF(ISERROR(K165),NA(),IF(Rate=TRUE,AnnuityEstimator!$F$13+RAND()*(AnnuityEstimator!$F$14-AnnuityEstimator!$F$13),AnnuityEstimator!$F$17))/2),IF(PayFreq="Annually",(IF(ISERROR(K165),NA(),IF(Rate=TRUE,AnnuityEstimator!$F$13+RAND()*(AnnuityEstimator!$F$14-AnnuityEstimator!$F$13),AnnuityEstimator!$F$17))),AnnuityEstimator!$F$17)))))),"")</f>
        <v>4.7803915902428849E-2</v>
      </c>
      <c r="N165" s="106" t="str">
        <f ca="1">IFERROR(IF(ISERROR(K165),NA(),IF(ann_paid=TRUE,R164*M165,R164*M165)),"")</f>
        <v/>
      </c>
      <c r="O165" s="106" t="str">
        <f t="shared" ca="1" si="17"/>
        <v/>
      </c>
      <c r="P165" s="106" t="str">
        <f ca="1">IFERROR(IF(Rate=FALSE,IF(ISERROR(K165),NA(),FV($L$4,K165,,-FP)),PMT((1+M165)/(1+$L$4)-1,IF(ann_paid=TRUE,$L$3-K165,$L$3+1-K165),-(R164),,Payment)),"")</f>
        <v/>
      </c>
      <c r="Q165" s="106" t="str">
        <f t="shared" ca="1" si="18"/>
        <v/>
      </c>
      <c r="R165" s="106" t="str">
        <f t="shared" ca="1" si="19"/>
        <v/>
      </c>
      <c r="S165" s="106">
        <f ca="1">IFERROR(IF(ISERROR(K165),NA(),SUM($N$7:N165)),"")</f>
        <v>1121.5593767146088</v>
      </c>
      <c r="T165" s="96"/>
      <c r="U165" s="90">
        <v>159</v>
      </c>
      <c r="V165" s="90">
        <f t="shared" si="20"/>
        <v>198</v>
      </c>
      <c r="W165" s="90">
        <f t="shared" si="21"/>
        <v>53</v>
      </c>
      <c r="X165" s="90">
        <f t="shared" si="22"/>
        <v>119</v>
      </c>
      <c r="Y165" s="90">
        <f t="shared" si="23"/>
        <v>79</v>
      </c>
    </row>
    <row r="166" spans="11:25" x14ac:dyDescent="0.25">
      <c r="K166" s="90" t="str">
        <f>IFERROR(IF(ann_paid=TRUE,IF(K165&gt;=$L$3-1,NA(),K165+1),IF(K165&gt;=$L$3,NA(),K165+1)),"")</f>
        <v/>
      </c>
      <c r="L166" s="90">
        <f t="shared" si="16"/>
        <v>199</v>
      </c>
      <c r="M166" s="90">
        <f ca="1">IFERROR(IF(ISERROR(K166),NA(),(IF(PayFreq="Monthly",(IF(ISERROR(K166),NA(),IF(Rate=TRUE,AnnuityEstimator!$F$13+RAND()*(AnnuityEstimator!$F$14-AnnuityEstimator!$F$13),AnnuityEstimator!$F$17))/12),IF(PayFreq="Quarterly",(IF(ISERROR(K166),NA(),IF(Rate=TRUE,AnnuityEstimator!$F$13+RAND()*(AnnuityEstimator!$F$14-AnnuityEstimator!$F$13),AnnuityEstimator!$F$17))/4),IF(PayFreq="Semi-Annually",(IF(ISERROR(K166),NA(),IF(Rate=TRUE,AnnuityEstimator!$F$13+RAND()*(AnnuityEstimator!$F$14-AnnuityEstimator!$F$13),AnnuityEstimator!$F$17))/2),IF(PayFreq="Annually",(IF(ISERROR(K166),NA(),IF(Rate=TRUE,AnnuityEstimator!$F$13+RAND()*(AnnuityEstimator!$F$14-AnnuityEstimator!$F$13),AnnuityEstimator!$F$17))),AnnuityEstimator!$F$17)))))),"")</f>
        <v>3.6215221685551552E-2</v>
      </c>
      <c r="N166" s="106" t="str">
        <f ca="1">IFERROR(IF(ISERROR(K166),NA(),IF(ann_paid=TRUE,R165*M166,R165*M166)),"")</f>
        <v/>
      </c>
      <c r="O166" s="106" t="str">
        <f t="shared" ca="1" si="17"/>
        <v/>
      </c>
      <c r="P166" s="106" t="str">
        <f ca="1">IFERROR(IF(Rate=FALSE,IF(ISERROR(K166),NA(),FV($L$4,K166,,-FP)),PMT((1+M166)/(1+$L$4)-1,IF(ann_paid=TRUE,$L$3-K166,$L$3+1-K166),-(R165),,Payment)),"")</f>
        <v/>
      </c>
      <c r="Q166" s="106" t="str">
        <f t="shared" ca="1" si="18"/>
        <v/>
      </c>
      <c r="R166" s="106" t="str">
        <f t="shared" ca="1" si="19"/>
        <v/>
      </c>
      <c r="S166" s="106">
        <f ca="1">IFERROR(IF(ISERROR(K166),NA(),SUM($N$7:N166)),"")</f>
        <v>1121.5593767146088</v>
      </c>
      <c r="T166" s="96"/>
      <c r="U166" s="90">
        <v>160</v>
      </c>
      <c r="V166" s="90">
        <f t="shared" si="20"/>
        <v>199</v>
      </c>
      <c r="W166" s="90">
        <f t="shared" si="21"/>
        <v>53</v>
      </c>
      <c r="X166" s="90">
        <f t="shared" si="22"/>
        <v>119</v>
      </c>
      <c r="Y166" s="90">
        <f t="shared" si="23"/>
        <v>79</v>
      </c>
    </row>
    <row r="167" spans="11:25" x14ac:dyDescent="0.25">
      <c r="K167" s="90" t="str">
        <f>IFERROR(IF(ann_paid=TRUE,IF(K166&gt;=$L$3-1,NA(),K166+1),IF(K166&gt;=$L$3,NA(),K166+1)),"")</f>
        <v/>
      </c>
      <c r="L167" s="90">
        <f t="shared" si="16"/>
        <v>200</v>
      </c>
      <c r="M167" s="90">
        <f ca="1">IFERROR(IF(ISERROR(K167),NA(),(IF(PayFreq="Monthly",(IF(ISERROR(K167),NA(),IF(Rate=TRUE,AnnuityEstimator!$F$13+RAND()*(AnnuityEstimator!$F$14-AnnuityEstimator!$F$13),AnnuityEstimator!$F$17))/12),IF(PayFreq="Quarterly",(IF(ISERROR(K167),NA(),IF(Rate=TRUE,AnnuityEstimator!$F$13+RAND()*(AnnuityEstimator!$F$14-AnnuityEstimator!$F$13),AnnuityEstimator!$F$17))/4),IF(PayFreq="Semi-Annually",(IF(ISERROR(K167),NA(),IF(Rate=TRUE,AnnuityEstimator!$F$13+RAND()*(AnnuityEstimator!$F$14-AnnuityEstimator!$F$13),AnnuityEstimator!$F$17))/2),IF(PayFreq="Annually",(IF(ISERROR(K167),NA(),IF(Rate=TRUE,AnnuityEstimator!$F$13+RAND()*(AnnuityEstimator!$F$14-AnnuityEstimator!$F$13),AnnuityEstimator!$F$17))),AnnuityEstimator!$F$17)))))),"")</f>
        <v>6.4319192792447313E-2</v>
      </c>
      <c r="N167" s="106" t="str">
        <f ca="1">IFERROR(IF(ISERROR(K167),NA(),IF(ann_paid=TRUE,R166*M167,R166*M167)),"")</f>
        <v/>
      </c>
      <c r="O167" s="106" t="str">
        <f t="shared" ca="1" si="17"/>
        <v/>
      </c>
      <c r="P167" s="106" t="str">
        <f ca="1">IFERROR(IF(Rate=FALSE,IF(ISERROR(K167),NA(),FV($L$4,K167,,-FP)),PMT((1+M167)/(1+$L$4)-1,IF(ann_paid=TRUE,$L$3-K167,$L$3+1-K167),-(R166),,Payment)),"")</f>
        <v/>
      </c>
      <c r="Q167" s="106" t="str">
        <f t="shared" ca="1" si="18"/>
        <v/>
      </c>
      <c r="R167" s="106" t="str">
        <f t="shared" ca="1" si="19"/>
        <v/>
      </c>
      <c r="S167" s="106">
        <f ca="1">IFERROR(IF(ISERROR(K167),NA(),SUM($N$7:N167)),"")</f>
        <v>1121.5593767146088</v>
      </c>
      <c r="T167" s="96"/>
      <c r="U167" s="90">
        <v>161</v>
      </c>
      <c r="V167" s="90">
        <f t="shared" si="20"/>
        <v>200</v>
      </c>
      <c r="W167" s="90">
        <f t="shared" si="21"/>
        <v>53</v>
      </c>
      <c r="X167" s="90">
        <f t="shared" si="22"/>
        <v>120</v>
      </c>
      <c r="Y167" s="90">
        <f t="shared" si="23"/>
        <v>80</v>
      </c>
    </row>
    <row r="168" spans="11:25" x14ac:dyDescent="0.25">
      <c r="K168" s="90" t="str">
        <f>IFERROR(IF(ann_paid=TRUE,IF(K167&gt;=$L$3-1,NA(),K167+1),IF(K167&gt;=$L$3,NA(),K167+1)),"")</f>
        <v/>
      </c>
      <c r="L168" s="90">
        <f t="shared" si="16"/>
        <v>201</v>
      </c>
      <c r="M168" s="90">
        <f ca="1">IFERROR(IF(ISERROR(K168),NA(),(IF(PayFreq="Monthly",(IF(ISERROR(K168),NA(),IF(Rate=TRUE,AnnuityEstimator!$F$13+RAND()*(AnnuityEstimator!$F$14-AnnuityEstimator!$F$13),AnnuityEstimator!$F$17))/12),IF(PayFreq="Quarterly",(IF(ISERROR(K168),NA(),IF(Rate=TRUE,AnnuityEstimator!$F$13+RAND()*(AnnuityEstimator!$F$14-AnnuityEstimator!$F$13),AnnuityEstimator!$F$17))/4),IF(PayFreq="Semi-Annually",(IF(ISERROR(K168),NA(),IF(Rate=TRUE,AnnuityEstimator!$F$13+RAND()*(AnnuityEstimator!$F$14-AnnuityEstimator!$F$13),AnnuityEstimator!$F$17))/2),IF(PayFreq="Annually",(IF(ISERROR(K168),NA(),IF(Rate=TRUE,AnnuityEstimator!$F$13+RAND()*(AnnuityEstimator!$F$14-AnnuityEstimator!$F$13),AnnuityEstimator!$F$17))),AnnuityEstimator!$F$17)))))),"")</f>
        <v>6.024011120668215E-2</v>
      </c>
      <c r="N168" s="106" t="str">
        <f ca="1">IFERROR(IF(ISERROR(K168),NA(),IF(ann_paid=TRUE,R167*M168,R167*M168)),"")</f>
        <v/>
      </c>
      <c r="O168" s="106" t="str">
        <f t="shared" ca="1" si="17"/>
        <v/>
      </c>
      <c r="P168" s="106" t="str">
        <f ca="1">IFERROR(IF(Rate=FALSE,IF(ISERROR(K168),NA(),FV($L$4,K168,,-FP)),PMT((1+M168)/(1+$L$4)-1,IF(ann_paid=TRUE,$L$3-K168,$L$3+1-K168),-(R167),,Payment)),"")</f>
        <v/>
      </c>
      <c r="Q168" s="106" t="str">
        <f t="shared" ca="1" si="18"/>
        <v/>
      </c>
      <c r="R168" s="106" t="str">
        <f t="shared" ca="1" si="19"/>
        <v/>
      </c>
      <c r="S168" s="106">
        <f ca="1">IFERROR(IF(ISERROR(K168),NA(),SUM($N$7:N168)),"")</f>
        <v>1121.5593767146088</v>
      </c>
      <c r="T168" s="96"/>
      <c r="U168" s="90">
        <v>162</v>
      </c>
      <c r="V168" s="90">
        <f t="shared" si="20"/>
        <v>201</v>
      </c>
      <c r="W168" s="90">
        <f t="shared" si="21"/>
        <v>53</v>
      </c>
      <c r="X168" s="90">
        <f t="shared" si="22"/>
        <v>120</v>
      </c>
      <c r="Y168" s="90">
        <f t="shared" si="23"/>
        <v>80</v>
      </c>
    </row>
    <row r="169" spans="11:25" x14ac:dyDescent="0.25">
      <c r="K169" s="90" t="str">
        <f>IFERROR(IF(ann_paid=TRUE,IF(K168&gt;=$L$3-1,NA(),K168+1),IF(K168&gt;=$L$3,NA(),K168+1)),"")</f>
        <v/>
      </c>
      <c r="L169" s="90">
        <f t="shared" si="16"/>
        <v>202</v>
      </c>
      <c r="M169" s="90">
        <f ca="1">IFERROR(IF(ISERROR(K169),NA(),(IF(PayFreq="Monthly",(IF(ISERROR(K169),NA(),IF(Rate=TRUE,AnnuityEstimator!$F$13+RAND()*(AnnuityEstimator!$F$14-AnnuityEstimator!$F$13),AnnuityEstimator!$F$17))/12),IF(PayFreq="Quarterly",(IF(ISERROR(K169),NA(),IF(Rate=TRUE,AnnuityEstimator!$F$13+RAND()*(AnnuityEstimator!$F$14-AnnuityEstimator!$F$13),AnnuityEstimator!$F$17))/4),IF(PayFreq="Semi-Annually",(IF(ISERROR(K169),NA(),IF(Rate=TRUE,AnnuityEstimator!$F$13+RAND()*(AnnuityEstimator!$F$14-AnnuityEstimator!$F$13),AnnuityEstimator!$F$17))/2),IF(PayFreq="Annually",(IF(ISERROR(K169),NA(),IF(Rate=TRUE,AnnuityEstimator!$F$13+RAND()*(AnnuityEstimator!$F$14-AnnuityEstimator!$F$13),AnnuityEstimator!$F$17))),AnnuityEstimator!$F$17)))))),"")</f>
        <v>6.9624525394923475E-2</v>
      </c>
      <c r="N169" s="106" t="str">
        <f ca="1">IFERROR(IF(ISERROR(K169),NA(),IF(ann_paid=TRUE,R168*M169,R168*M169)),"")</f>
        <v/>
      </c>
      <c r="O169" s="106" t="str">
        <f t="shared" ca="1" si="17"/>
        <v/>
      </c>
      <c r="P169" s="106" t="str">
        <f ca="1">IFERROR(IF(Rate=FALSE,IF(ISERROR(K169),NA(),FV($L$4,K169,,-FP)),PMT((1+M169)/(1+$L$4)-1,IF(ann_paid=TRUE,$L$3-K169,$L$3+1-K169),-(R168),,Payment)),"")</f>
        <v/>
      </c>
      <c r="Q169" s="106" t="str">
        <f t="shared" ca="1" si="18"/>
        <v/>
      </c>
      <c r="R169" s="106" t="str">
        <f t="shared" ca="1" si="19"/>
        <v/>
      </c>
      <c r="S169" s="106">
        <f ca="1">IFERROR(IF(ISERROR(K169),NA(),SUM($N$7:N169)),"")</f>
        <v>1121.5593767146088</v>
      </c>
      <c r="T169" s="96"/>
      <c r="U169" s="90">
        <v>163</v>
      </c>
      <c r="V169" s="90">
        <f t="shared" si="20"/>
        <v>202</v>
      </c>
      <c r="W169" s="90">
        <f t="shared" si="21"/>
        <v>53</v>
      </c>
      <c r="X169" s="90">
        <f t="shared" si="22"/>
        <v>121</v>
      </c>
      <c r="Y169" s="90">
        <f t="shared" si="23"/>
        <v>80</v>
      </c>
    </row>
    <row r="170" spans="11:25" x14ac:dyDescent="0.25">
      <c r="K170" s="90" t="str">
        <f>IFERROR(IF(ann_paid=TRUE,IF(K169&gt;=$L$3-1,NA(),K169+1),IF(K169&gt;=$L$3,NA(),K169+1)),"")</f>
        <v/>
      </c>
      <c r="L170" s="90">
        <f t="shared" si="16"/>
        <v>203</v>
      </c>
      <c r="M170" s="90">
        <f ca="1">IFERROR(IF(ISERROR(K170),NA(),(IF(PayFreq="Monthly",(IF(ISERROR(K170),NA(),IF(Rate=TRUE,AnnuityEstimator!$F$13+RAND()*(AnnuityEstimator!$F$14-AnnuityEstimator!$F$13),AnnuityEstimator!$F$17))/12),IF(PayFreq="Quarterly",(IF(ISERROR(K170),NA(),IF(Rate=TRUE,AnnuityEstimator!$F$13+RAND()*(AnnuityEstimator!$F$14-AnnuityEstimator!$F$13),AnnuityEstimator!$F$17))/4),IF(PayFreq="Semi-Annually",(IF(ISERROR(K170),NA(),IF(Rate=TRUE,AnnuityEstimator!$F$13+RAND()*(AnnuityEstimator!$F$14-AnnuityEstimator!$F$13),AnnuityEstimator!$F$17))/2),IF(PayFreq="Annually",(IF(ISERROR(K170),NA(),IF(Rate=TRUE,AnnuityEstimator!$F$13+RAND()*(AnnuityEstimator!$F$14-AnnuityEstimator!$F$13),AnnuityEstimator!$F$17))),AnnuityEstimator!$F$17)))))),"")</f>
        <v>6.1202947143102343E-2</v>
      </c>
      <c r="N170" s="106" t="str">
        <f ca="1">IFERROR(IF(ISERROR(K170),NA(),IF(ann_paid=TRUE,R169*M170,R169*M170)),"")</f>
        <v/>
      </c>
      <c r="O170" s="106" t="str">
        <f t="shared" ca="1" si="17"/>
        <v/>
      </c>
      <c r="P170" s="106" t="str">
        <f ca="1">IFERROR(IF(Rate=FALSE,IF(ISERROR(K170),NA(),FV($L$4,K170,,-FP)),PMT((1+M170)/(1+$L$4)-1,IF(ann_paid=TRUE,$L$3-K170,$L$3+1-K170),-(R169),,Payment)),"")</f>
        <v/>
      </c>
      <c r="Q170" s="106" t="str">
        <f t="shared" ca="1" si="18"/>
        <v/>
      </c>
      <c r="R170" s="106" t="str">
        <f t="shared" ca="1" si="19"/>
        <v/>
      </c>
      <c r="S170" s="106">
        <f ca="1">IFERROR(IF(ISERROR(K170),NA(),SUM($N$7:N170)),"")</f>
        <v>1121.5593767146088</v>
      </c>
      <c r="T170" s="96"/>
      <c r="U170" s="90">
        <v>164</v>
      </c>
      <c r="V170" s="90">
        <f t="shared" si="20"/>
        <v>203</v>
      </c>
      <c r="W170" s="90">
        <f t="shared" si="21"/>
        <v>53</v>
      </c>
      <c r="X170" s="90">
        <f t="shared" si="22"/>
        <v>121</v>
      </c>
      <c r="Y170" s="90">
        <f t="shared" si="23"/>
        <v>80</v>
      </c>
    </row>
    <row r="171" spans="11:25" x14ac:dyDescent="0.25">
      <c r="K171" s="90" t="str">
        <f>IFERROR(IF(ann_paid=TRUE,IF(K170&gt;=$L$3-1,NA(),K170+1),IF(K170&gt;=$L$3,NA(),K170+1)),"")</f>
        <v/>
      </c>
      <c r="L171" s="90">
        <f t="shared" si="16"/>
        <v>204</v>
      </c>
      <c r="M171" s="90">
        <f ca="1">IFERROR(IF(ISERROR(K171),NA(),(IF(PayFreq="Monthly",(IF(ISERROR(K171),NA(),IF(Rate=TRUE,AnnuityEstimator!$F$13+RAND()*(AnnuityEstimator!$F$14-AnnuityEstimator!$F$13),AnnuityEstimator!$F$17))/12),IF(PayFreq="Quarterly",(IF(ISERROR(K171),NA(),IF(Rate=TRUE,AnnuityEstimator!$F$13+RAND()*(AnnuityEstimator!$F$14-AnnuityEstimator!$F$13),AnnuityEstimator!$F$17))/4),IF(PayFreq="Semi-Annually",(IF(ISERROR(K171),NA(),IF(Rate=TRUE,AnnuityEstimator!$F$13+RAND()*(AnnuityEstimator!$F$14-AnnuityEstimator!$F$13),AnnuityEstimator!$F$17))/2),IF(PayFreq="Annually",(IF(ISERROR(K171),NA(),IF(Rate=TRUE,AnnuityEstimator!$F$13+RAND()*(AnnuityEstimator!$F$14-AnnuityEstimator!$F$13),AnnuityEstimator!$F$17))),AnnuityEstimator!$F$17)))))),"")</f>
        <v>5.1243851654918189E-2</v>
      </c>
      <c r="N171" s="106" t="str">
        <f ca="1">IFERROR(IF(ISERROR(K171),NA(),IF(ann_paid=TRUE,R170*M171,R170*M171)),"")</f>
        <v/>
      </c>
      <c r="O171" s="106" t="str">
        <f t="shared" ca="1" si="17"/>
        <v/>
      </c>
      <c r="P171" s="106" t="str">
        <f ca="1">IFERROR(IF(Rate=FALSE,IF(ISERROR(K171),NA(),FV($L$4,K171,,-FP)),PMT((1+M171)/(1+$L$4)-1,IF(ann_paid=TRUE,$L$3-K171,$L$3+1-K171),-(R170),,Payment)),"")</f>
        <v/>
      </c>
      <c r="Q171" s="106" t="str">
        <f t="shared" ca="1" si="18"/>
        <v/>
      </c>
      <c r="R171" s="106" t="str">
        <f t="shared" ca="1" si="19"/>
        <v/>
      </c>
      <c r="S171" s="106">
        <f ca="1">IFERROR(IF(ISERROR(K171),NA(),SUM($N$7:N171)),"")</f>
        <v>1121.5593767146088</v>
      </c>
      <c r="T171" s="96"/>
      <c r="U171" s="90">
        <v>165</v>
      </c>
      <c r="V171" s="90">
        <f t="shared" si="20"/>
        <v>204</v>
      </c>
      <c r="W171" s="90">
        <f t="shared" si="21"/>
        <v>53</v>
      </c>
      <c r="X171" s="90">
        <f t="shared" si="22"/>
        <v>122</v>
      </c>
      <c r="Y171" s="90">
        <f t="shared" si="23"/>
        <v>81</v>
      </c>
    </row>
    <row r="172" spans="11:25" x14ac:dyDescent="0.25">
      <c r="K172" s="90" t="str">
        <f>IFERROR(IF(ann_paid=TRUE,IF(K171&gt;=$L$3-1,NA(),K171+1),IF(K171&gt;=$L$3,NA(),K171+1)),"")</f>
        <v/>
      </c>
      <c r="L172" s="90">
        <f t="shared" si="16"/>
        <v>205</v>
      </c>
      <c r="M172" s="90">
        <f ca="1">IFERROR(IF(ISERROR(K172),NA(),(IF(PayFreq="Monthly",(IF(ISERROR(K172),NA(),IF(Rate=TRUE,AnnuityEstimator!$F$13+RAND()*(AnnuityEstimator!$F$14-AnnuityEstimator!$F$13),AnnuityEstimator!$F$17))/12),IF(PayFreq="Quarterly",(IF(ISERROR(K172),NA(),IF(Rate=TRUE,AnnuityEstimator!$F$13+RAND()*(AnnuityEstimator!$F$14-AnnuityEstimator!$F$13),AnnuityEstimator!$F$17))/4),IF(PayFreq="Semi-Annually",(IF(ISERROR(K172),NA(),IF(Rate=TRUE,AnnuityEstimator!$F$13+RAND()*(AnnuityEstimator!$F$14-AnnuityEstimator!$F$13),AnnuityEstimator!$F$17))/2),IF(PayFreq="Annually",(IF(ISERROR(K172),NA(),IF(Rate=TRUE,AnnuityEstimator!$F$13+RAND()*(AnnuityEstimator!$F$14-AnnuityEstimator!$F$13),AnnuityEstimator!$F$17))),AnnuityEstimator!$F$17)))))),"")</f>
        <v>4.5418578043732796E-2</v>
      </c>
      <c r="N172" s="106" t="str">
        <f ca="1">IFERROR(IF(ISERROR(K172),NA(),IF(ann_paid=TRUE,R171*M172,R171*M172)),"")</f>
        <v/>
      </c>
      <c r="O172" s="106" t="str">
        <f t="shared" ca="1" si="17"/>
        <v/>
      </c>
      <c r="P172" s="106" t="str">
        <f ca="1">IFERROR(IF(Rate=FALSE,IF(ISERROR(K172),NA(),FV($L$4,K172,,-FP)),PMT((1+M172)/(1+$L$4)-1,IF(ann_paid=TRUE,$L$3-K172,$L$3+1-K172),-(R171),,Payment)),"")</f>
        <v/>
      </c>
      <c r="Q172" s="106" t="str">
        <f t="shared" ca="1" si="18"/>
        <v/>
      </c>
      <c r="R172" s="106" t="str">
        <f t="shared" ca="1" si="19"/>
        <v/>
      </c>
      <c r="S172" s="106">
        <f ca="1">IFERROR(IF(ISERROR(K172),NA(),SUM($N$7:N172)),"")</f>
        <v>1121.5593767146088</v>
      </c>
      <c r="T172" s="96"/>
      <c r="U172" s="90">
        <v>166</v>
      </c>
      <c r="V172" s="90">
        <f t="shared" si="20"/>
        <v>205</v>
      </c>
      <c r="W172" s="90">
        <f t="shared" si="21"/>
        <v>53</v>
      </c>
      <c r="X172" s="90">
        <f t="shared" si="22"/>
        <v>122</v>
      </c>
      <c r="Y172" s="90">
        <f t="shared" si="23"/>
        <v>81</v>
      </c>
    </row>
    <row r="173" spans="11:25" x14ac:dyDescent="0.25">
      <c r="K173" s="90" t="str">
        <f>IFERROR(IF(ann_paid=TRUE,IF(K172&gt;=$L$3-1,NA(),K172+1),IF(K172&gt;=$L$3,NA(),K172+1)),"")</f>
        <v/>
      </c>
      <c r="L173" s="90">
        <f t="shared" si="16"/>
        <v>206</v>
      </c>
      <c r="M173" s="90">
        <f ca="1">IFERROR(IF(ISERROR(K173),NA(),(IF(PayFreq="Monthly",(IF(ISERROR(K173),NA(),IF(Rate=TRUE,AnnuityEstimator!$F$13+RAND()*(AnnuityEstimator!$F$14-AnnuityEstimator!$F$13),AnnuityEstimator!$F$17))/12),IF(PayFreq="Quarterly",(IF(ISERROR(K173),NA(),IF(Rate=TRUE,AnnuityEstimator!$F$13+RAND()*(AnnuityEstimator!$F$14-AnnuityEstimator!$F$13),AnnuityEstimator!$F$17))/4),IF(PayFreq="Semi-Annually",(IF(ISERROR(K173),NA(),IF(Rate=TRUE,AnnuityEstimator!$F$13+RAND()*(AnnuityEstimator!$F$14-AnnuityEstimator!$F$13),AnnuityEstimator!$F$17))/2),IF(PayFreq="Annually",(IF(ISERROR(K173),NA(),IF(Rate=TRUE,AnnuityEstimator!$F$13+RAND()*(AnnuityEstimator!$F$14-AnnuityEstimator!$F$13),AnnuityEstimator!$F$17))),AnnuityEstimator!$F$17)))))),"")</f>
        <v>5.990836414108066E-2</v>
      </c>
      <c r="N173" s="106" t="str">
        <f ca="1">IFERROR(IF(ISERROR(K173),NA(),IF(ann_paid=TRUE,R172*M173,R172*M173)),"")</f>
        <v/>
      </c>
      <c r="O173" s="106" t="str">
        <f t="shared" ca="1" si="17"/>
        <v/>
      </c>
      <c r="P173" s="106" t="str">
        <f ca="1">IFERROR(IF(Rate=FALSE,IF(ISERROR(K173),NA(),FV($L$4,K173,,-FP)),PMT((1+M173)/(1+$L$4)-1,IF(ann_paid=TRUE,$L$3-K173,$L$3+1-K173),-(R172),,Payment)),"")</f>
        <v/>
      </c>
      <c r="Q173" s="106" t="str">
        <f t="shared" ca="1" si="18"/>
        <v/>
      </c>
      <c r="R173" s="106" t="str">
        <f t="shared" ca="1" si="19"/>
        <v/>
      </c>
      <c r="S173" s="106">
        <f ca="1">IFERROR(IF(ISERROR(K173),NA(),SUM($N$7:N173)),"")</f>
        <v>1121.5593767146088</v>
      </c>
      <c r="T173" s="96"/>
      <c r="U173" s="90">
        <v>167</v>
      </c>
      <c r="V173" s="90">
        <f t="shared" si="20"/>
        <v>206</v>
      </c>
      <c r="W173" s="90">
        <f t="shared" si="21"/>
        <v>53</v>
      </c>
      <c r="X173" s="90">
        <f t="shared" si="22"/>
        <v>123</v>
      </c>
      <c r="Y173" s="90">
        <f t="shared" si="23"/>
        <v>81</v>
      </c>
    </row>
    <row r="174" spans="11:25" x14ac:dyDescent="0.25">
      <c r="K174" s="90" t="str">
        <f>IFERROR(IF(ann_paid=TRUE,IF(K173&gt;=$L$3-1,NA(),K173+1),IF(K173&gt;=$L$3,NA(),K173+1)),"")</f>
        <v/>
      </c>
      <c r="L174" s="90">
        <f t="shared" si="16"/>
        <v>207</v>
      </c>
      <c r="M174" s="90">
        <f ca="1">IFERROR(IF(ISERROR(K174),NA(),(IF(PayFreq="Monthly",(IF(ISERROR(K174),NA(),IF(Rate=TRUE,AnnuityEstimator!$F$13+RAND()*(AnnuityEstimator!$F$14-AnnuityEstimator!$F$13),AnnuityEstimator!$F$17))/12),IF(PayFreq="Quarterly",(IF(ISERROR(K174),NA(),IF(Rate=TRUE,AnnuityEstimator!$F$13+RAND()*(AnnuityEstimator!$F$14-AnnuityEstimator!$F$13),AnnuityEstimator!$F$17))/4),IF(PayFreq="Semi-Annually",(IF(ISERROR(K174),NA(),IF(Rate=TRUE,AnnuityEstimator!$F$13+RAND()*(AnnuityEstimator!$F$14-AnnuityEstimator!$F$13),AnnuityEstimator!$F$17))/2),IF(PayFreq="Annually",(IF(ISERROR(K174),NA(),IF(Rate=TRUE,AnnuityEstimator!$F$13+RAND()*(AnnuityEstimator!$F$14-AnnuityEstimator!$F$13),AnnuityEstimator!$F$17))),AnnuityEstimator!$F$17)))))),"")</f>
        <v>6.117208638736929E-2</v>
      </c>
      <c r="N174" s="106" t="str">
        <f ca="1">IFERROR(IF(ISERROR(K174),NA(),IF(ann_paid=TRUE,R173*M174,R173*M174)),"")</f>
        <v/>
      </c>
      <c r="O174" s="106" t="str">
        <f t="shared" ca="1" si="17"/>
        <v/>
      </c>
      <c r="P174" s="106" t="str">
        <f ca="1">IFERROR(IF(Rate=FALSE,IF(ISERROR(K174),NA(),FV($L$4,K174,,-FP)),PMT((1+M174)/(1+$L$4)-1,IF(ann_paid=TRUE,$L$3-K174,$L$3+1-K174),-(R173),,Payment)),"")</f>
        <v/>
      </c>
      <c r="Q174" s="106" t="str">
        <f t="shared" ca="1" si="18"/>
        <v/>
      </c>
      <c r="R174" s="106" t="str">
        <f t="shared" ca="1" si="19"/>
        <v/>
      </c>
      <c r="S174" s="106">
        <f ca="1">IFERROR(IF(ISERROR(K174),NA(),SUM($N$7:N174)),"")</f>
        <v>1121.5593767146088</v>
      </c>
      <c r="T174" s="96"/>
      <c r="U174" s="90">
        <v>168</v>
      </c>
      <c r="V174" s="90">
        <f t="shared" si="20"/>
        <v>207</v>
      </c>
      <c r="W174" s="90">
        <f t="shared" si="21"/>
        <v>53</v>
      </c>
      <c r="X174" s="90">
        <f t="shared" si="22"/>
        <v>123</v>
      </c>
      <c r="Y174" s="90">
        <f t="shared" si="23"/>
        <v>81</v>
      </c>
    </row>
    <row r="175" spans="11:25" x14ac:dyDescent="0.25">
      <c r="K175" s="90" t="str">
        <f>IFERROR(IF(ann_paid=TRUE,IF(K174&gt;=$L$3-1,NA(),K174+1),IF(K174&gt;=$L$3,NA(),K174+1)),"")</f>
        <v/>
      </c>
      <c r="L175" s="90">
        <f t="shared" si="16"/>
        <v>208</v>
      </c>
      <c r="M175" s="90">
        <f ca="1">IFERROR(IF(ISERROR(K175),NA(),(IF(PayFreq="Monthly",(IF(ISERROR(K175),NA(),IF(Rate=TRUE,AnnuityEstimator!$F$13+RAND()*(AnnuityEstimator!$F$14-AnnuityEstimator!$F$13),AnnuityEstimator!$F$17))/12),IF(PayFreq="Quarterly",(IF(ISERROR(K175),NA(),IF(Rate=TRUE,AnnuityEstimator!$F$13+RAND()*(AnnuityEstimator!$F$14-AnnuityEstimator!$F$13),AnnuityEstimator!$F$17))/4),IF(PayFreq="Semi-Annually",(IF(ISERROR(K175),NA(),IF(Rate=TRUE,AnnuityEstimator!$F$13+RAND()*(AnnuityEstimator!$F$14-AnnuityEstimator!$F$13),AnnuityEstimator!$F$17))/2),IF(PayFreq="Annually",(IF(ISERROR(K175),NA(),IF(Rate=TRUE,AnnuityEstimator!$F$13+RAND()*(AnnuityEstimator!$F$14-AnnuityEstimator!$F$13),AnnuityEstimator!$F$17))),AnnuityEstimator!$F$17)))))),"")</f>
        <v>3.6432263211642155E-2</v>
      </c>
      <c r="N175" s="106" t="str">
        <f ca="1">IFERROR(IF(ISERROR(K175),NA(),IF(ann_paid=TRUE,R174*M175,R174*M175)),"")</f>
        <v/>
      </c>
      <c r="O175" s="106" t="str">
        <f t="shared" ca="1" si="17"/>
        <v/>
      </c>
      <c r="P175" s="106" t="str">
        <f ca="1">IFERROR(IF(Rate=FALSE,IF(ISERROR(K175),NA(),FV($L$4,K175,,-FP)),PMT((1+M175)/(1+$L$4)-1,IF(ann_paid=TRUE,$L$3-K175,$L$3+1-K175),-(R174),,Payment)),"")</f>
        <v/>
      </c>
      <c r="Q175" s="106" t="str">
        <f t="shared" ca="1" si="18"/>
        <v/>
      </c>
      <c r="R175" s="106" t="str">
        <f t="shared" ca="1" si="19"/>
        <v/>
      </c>
      <c r="S175" s="106">
        <f ca="1">IFERROR(IF(ISERROR(K175),NA(),SUM($N$7:N175)),"")</f>
        <v>1121.5593767146088</v>
      </c>
      <c r="T175" s="96"/>
      <c r="U175" s="90">
        <v>169</v>
      </c>
      <c r="V175" s="90">
        <f t="shared" si="20"/>
        <v>208</v>
      </c>
      <c r="W175" s="90">
        <f t="shared" si="21"/>
        <v>54</v>
      </c>
      <c r="X175" s="90">
        <f t="shared" si="22"/>
        <v>124</v>
      </c>
      <c r="Y175" s="90">
        <f t="shared" si="23"/>
        <v>82</v>
      </c>
    </row>
    <row r="176" spans="11:25" x14ac:dyDescent="0.25">
      <c r="K176" s="90" t="str">
        <f>IFERROR(IF(ann_paid=TRUE,IF(K175&gt;=$L$3-1,NA(),K175+1),IF(K175&gt;=$L$3,NA(),K175+1)),"")</f>
        <v/>
      </c>
      <c r="L176" s="90">
        <f t="shared" si="16"/>
        <v>209</v>
      </c>
      <c r="M176" s="90">
        <f ca="1">IFERROR(IF(ISERROR(K176),NA(),(IF(PayFreq="Monthly",(IF(ISERROR(K176),NA(),IF(Rate=TRUE,AnnuityEstimator!$F$13+RAND()*(AnnuityEstimator!$F$14-AnnuityEstimator!$F$13),AnnuityEstimator!$F$17))/12),IF(PayFreq="Quarterly",(IF(ISERROR(K176),NA(),IF(Rate=TRUE,AnnuityEstimator!$F$13+RAND()*(AnnuityEstimator!$F$14-AnnuityEstimator!$F$13),AnnuityEstimator!$F$17))/4),IF(PayFreq="Semi-Annually",(IF(ISERROR(K176),NA(),IF(Rate=TRUE,AnnuityEstimator!$F$13+RAND()*(AnnuityEstimator!$F$14-AnnuityEstimator!$F$13),AnnuityEstimator!$F$17))/2),IF(PayFreq="Annually",(IF(ISERROR(K176),NA(),IF(Rate=TRUE,AnnuityEstimator!$F$13+RAND()*(AnnuityEstimator!$F$14-AnnuityEstimator!$F$13),AnnuityEstimator!$F$17))),AnnuityEstimator!$F$17)))))),"")</f>
        <v>4.3642312136387001E-2</v>
      </c>
      <c r="N176" s="106" t="str">
        <f ca="1">IFERROR(IF(ISERROR(K176),NA(),IF(ann_paid=TRUE,R175*M176,R175*M176)),"")</f>
        <v/>
      </c>
      <c r="O176" s="106" t="str">
        <f t="shared" ca="1" si="17"/>
        <v/>
      </c>
      <c r="P176" s="106" t="str">
        <f ca="1">IFERROR(IF(Rate=FALSE,IF(ISERROR(K176),NA(),FV($L$4,K176,,-FP)),PMT((1+M176)/(1+$L$4)-1,IF(ann_paid=TRUE,$L$3-K176,$L$3+1-K176),-(R175),,Payment)),"")</f>
        <v/>
      </c>
      <c r="Q176" s="106" t="str">
        <f t="shared" ca="1" si="18"/>
        <v/>
      </c>
      <c r="R176" s="106" t="str">
        <f t="shared" ca="1" si="19"/>
        <v/>
      </c>
      <c r="S176" s="106">
        <f ca="1">IFERROR(IF(ISERROR(K176),NA(),SUM($N$7:N176)),"")</f>
        <v>1121.5593767146088</v>
      </c>
      <c r="T176" s="96"/>
      <c r="U176" s="90">
        <v>170</v>
      </c>
      <c r="V176" s="90">
        <f t="shared" si="20"/>
        <v>209</v>
      </c>
      <c r="W176" s="90">
        <f t="shared" si="21"/>
        <v>54</v>
      </c>
      <c r="X176" s="90">
        <f t="shared" si="22"/>
        <v>124</v>
      </c>
      <c r="Y176" s="90">
        <f t="shared" si="23"/>
        <v>82</v>
      </c>
    </row>
    <row r="177" spans="11:25" x14ac:dyDescent="0.25">
      <c r="K177" s="90" t="str">
        <f>IFERROR(IF(ann_paid=TRUE,IF(K176&gt;=$L$3-1,NA(),K176+1),IF(K176&gt;=$L$3,NA(),K176+1)),"")</f>
        <v/>
      </c>
      <c r="L177" s="90">
        <f t="shared" si="16"/>
        <v>210</v>
      </c>
      <c r="M177" s="90">
        <f ca="1">IFERROR(IF(ISERROR(K177),NA(),(IF(PayFreq="Monthly",(IF(ISERROR(K177),NA(),IF(Rate=TRUE,AnnuityEstimator!$F$13+RAND()*(AnnuityEstimator!$F$14-AnnuityEstimator!$F$13),AnnuityEstimator!$F$17))/12),IF(PayFreq="Quarterly",(IF(ISERROR(K177),NA(),IF(Rate=TRUE,AnnuityEstimator!$F$13+RAND()*(AnnuityEstimator!$F$14-AnnuityEstimator!$F$13),AnnuityEstimator!$F$17))/4),IF(PayFreq="Semi-Annually",(IF(ISERROR(K177),NA(),IF(Rate=TRUE,AnnuityEstimator!$F$13+RAND()*(AnnuityEstimator!$F$14-AnnuityEstimator!$F$13),AnnuityEstimator!$F$17))/2),IF(PayFreq="Annually",(IF(ISERROR(K177),NA(),IF(Rate=TRUE,AnnuityEstimator!$F$13+RAND()*(AnnuityEstimator!$F$14-AnnuityEstimator!$F$13),AnnuityEstimator!$F$17))),AnnuityEstimator!$F$17)))))),"")</f>
        <v>3.2477418447193721E-2</v>
      </c>
      <c r="N177" s="106" t="str">
        <f ca="1">IFERROR(IF(ISERROR(K177),NA(),IF(ann_paid=TRUE,R176*M177,R176*M177)),"")</f>
        <v/>
      </c>
      <c r="O177" s="106" t="str">
        <f t="shared" ca="1" si="17"/>
        <v/>
      </c>
      <c r="P177" s="106" t="str">
        <f ca="1">IFERROR(IF(Rate=FALSE,IF(ISERROR(K177),NA(),FV($L$4,K177,,-FP)),PMT((1+M177)/(1+$L$4)-1,IF(ann_paid=TRUE,$L$3-K177,$L$3+1-K177),-(R176),,Payment)),"")</f>
        <v/>
      </c>
      <c r="Q177" s="106" t="str">
        <f t="shared" ca="1" si="18"/>
        <v/>
      </c>
      <c r="R177" s="106" t="str">
        <f t="shared" ca="1" si="19"/>
        <v/>
      </c>
      <c r="S177" s="106">
        <f ca="1">IFERROR(IF(ISERROR(K177),NA(),SUM($N$7:N177)),"")</f>
        <v>1121.5593767146088</v>
      </c>
      <c r="T177" s="96"/>
      <c r="U177" s="90">
        <v>171</v>
      </c>
      <c r="V177" s="90">
        <f t="shared" si="20"/>
        <v>210</v>
      </c>
      <c r="W177" s="90">
        <f t="shared" si="21"/>
        <v>54</v>
      </c>
      <c r="X177" s="90">
        <f t="shared" si="22"/>
        <v>125</v>
      </c>
      <c r="Y177" s="90">
        <f t="shared" si="23"/>
        <v>82</v>
      </c>
    </row>
    <row r="178" spans="11:25" x14ac:dyDescent="0.25">
      <c r="K178" s="90" t="str">
        <f>IFERROR(IF(ann_paid=TRUE,IF(K177&gt;=$L$3-1,NA(),K177+1),IF(K177&gt;=$L$3,NA(),K177+1)),"")</f>
        <v/>
      </c>
      <c r="L178" s="90">
        <f t="shared" si="16"/>
        <v>211</v>
      </c>
      <c r="M178" s="90">
        <f ca="1">IFERROR(IF(ISERROR(K178),NA(),(IF(PayFreq="Monthly",(IF(ISERROR(K178),NA(),IF(Rate=TRUE,AnnuityEstimator!$F$13+RAND()*(AnnuityEstimator!$F$14-AnnuityEstimator!$F$13),AnnuityEstimator!$F$17))/12),IF(PayFreq="Quarterly",(IF(ISERROR(K178),NA(),IF(Rate=TRUE,AnnuityEstimator!$F$13+RAND()*(AnnuityEstimator!$F$14-AnnuityEstimator!$F$13),AnnuityEstimator!$F$17))/4),IF(PayFreq="Semi-Annually",(IF(ISERROR(K178),NA(),IF(Rate=TRUE,AnnuityEstimator!$F$13+RAND()*(AnnuityEstimator!$F$14-AnnuityEstimator!$F$13),AnnuityEstimator!$F$17))/2),IF(PayFreq="Annually",(IF(ISERROR(K178),NA(),IF(Rate=TRUE,AnnuityEstimator!$F$13+RAND()*(AnnuityEstimator!$F$14-AnnuityEstimator!$F$13),AnnuityEstimator!$F$17))),AnnuityEstimator!$F$17)))))),"")</f>
        <v>3.4052922938648249E-2</v>
      </c>
      <c r="N178" s="106" t="str">
        <f ca="1">IFERROR(IF(ISERROR(K178),NA(),IF(ann_paid=TRUE,R177*M178,R177*M178)),"")</f>
        <v/>
      </c>
      <c r="O178" s="106" t="str">
        <f t="shared" ca="1" si="17"/>
        <v/>
      </c>
      <c r="P178" s="106" t="str">
        <f ca="1">IFERROR(IF(Rate=FALSE,IF(ISERROR(K178),NA(),FV($L$4,K178,,-FP)),PMT((1+M178)/(1+$L$4)-1,IF(ann_paid=TRUE,$L$3-K178,$L$3+1-K178),-(R177),,Payment)),"")</f>
        <v/>
      </c>
      <c r="Q178" s="106" t="str">
        <f t="shared" ca="1" si="18"/>
        <v/>
      </c>
      <c r="R178" s="106" t="str">
        <f t="shared" ca="1" si="19"/>
        <v/>
      </c>
      <c r="S178" s="106">
        <f ca="1">IFERROR(IF(ISERROR(K178),NA(),SUM($N$7:N178)),"")</f>
        <v>1121.5593767146088</v>
      </c>
      <c r="T178" s="96"/>
      <c r="U178" s="90">
        <v>172</v>
      </c>
      <c r="V178" s="90">
        <f t="shared" si="20"/>
        <v>211</v>
      </c>
      <c r="W178" s="90">
        <f t="shared" si="21"/>
        <v>54</v>
      </c>
      <c r="X178" s="90">
        <f t="shared" si="22"/>
        <v>125</v>
      </c>
      <c r="Y178" s="90">
        <f t="shared" si="23"/>
        <v>82</v>
      </c>
    </row>
    <row r="179" spans="11:25" x14ac:dyDescent="0.25">
      <c r="K179" s="90" t="str">
        <f>IFERROR(IF(ann_paid=TRUE,IF(K178&gt;=$L$3-1,NA(),K178+1),IF(K178&gt;=$L$3,NA(),K178+1)),"")</f>
        <v/>
      </c>
      <c r="L179" s="90">
        <f t="shared" si="16"/>
        <v>212</v>
      </c>
      <c r="M179" s="90">
        <f ca="1">IFERROR(IF(ISERROR(K179),NA(),(IF(PayFreq="Monthly",(IF(ISERROR(K179),NA(),IF(Rate=TRUE,AnnuityEstimator!$F$13+RAND()*(AnnuityEstimator!$F$14-AnnuityEstimator!$F$13),AnnuityEstimator!$F$17))/12),IF(PayFreq="Quarterly",(IF(ISERROR(K179),NA(),IF(Rate=TRUE,AnnuityEstimator!$F$13+RAND()*(AnnuityEstimator!$F$14-AnnuityEstimator!$F$13),AnnuityEstimator!$F$17))/4),IF(PayFreq="Semi-Annually",(IF(ISERROR(K179),NA(),IF(Rate=TRUE,AnnuityEstimator!$F$13+RAND()*(AnnuityEstimator!$F$14-AnnuityEstimator!$F$13),AnnuityEstimator!$F$17))/2),IF(PayFreq="Annually",(IF(ISERROR(K179),NA(),IF(Rate=TRUE,AnnuityEstimator!$F$13+RAND()*(AnnuityEstimator!$F$14-AnnuityEstimator!$F$13),AnnuityEstimator!$F$17))),AnnuityEstimator!$F$17)))))),"")</f>
        <v>6.4267804552064406E-2</v>
      </c>
      <c r="N179" s="106" t="str">
        <f ca="1">IFERROR(IF(ISERROR(K179),NA(),IF(ann_paid=TRUE,R178*M179,R178*M179)),"")</f>
        <v/>
      </c>
      <c r="O179" s="106" t="str">
        <f t="shared" ca="1" si="17"/>
        <v/>
      </c>
      <c r="P179" s="106" t="str">
        <f ca="1">IFERROR(IF(Rate=FALSE,IF(ISERROR(K179),NA(),FV($L$4,K179,,-FP)),PMT((1+M179)/(1+$L$4)-1,IF(ann_paid=TRUE,$L$3-K179,$L$3+1-K179),-(R178),,Payment)),"")</f>
        <v/>
      </c>
      <c r="Q179" s="106" t="str">
        <f t="shared" ca="1" si="18"/>
        <v/>
      </c>
      <c r="R179" s="106" t="str">
        <f t="shared" ca="1" si="19"/>
        <v/>
      </c>
      <c r="S179" s="106">
        <f ca="1">IFERROR(IF(ISERROR(K179),NA(),SUM($N$7:N179)),"")</f>
        <v>1121.5593767146088</v>
      </c>
      <c r="T179" s="96"/>
      <c r="U179" s="90">
        <v>173</v>
      </c>
      <c r="V179" s="90">
        <f t="shared" si="20"/>
        <v>212</v>
      </c>
      <c r="W179" s="90">
        <f t="shared" si="21"/>
        <v>54</v>
      </c>
      <c r="X179" s="90">
        <f t="shared" si="22"/>
        <v>126</v>
      </c>
      <c r="Y179" s="90">
        <f t="shared" si="23"/>
        <v>83</v>
      </c>
    </row>
    <row r="180" spans="11:25" x14ac:dyDescent="0.25">
      <c r="K180" s="90" t="str">
        <f>IFERROR(IF(ann_paid=TRUE,IF(K179&gt;=$L$3-1,NA(),K179+1),IF(K179&gt;=$L$3,NA(),K179+1)),"")</f>
        <v/>
      </c>
      <c r="L180" s="90">
        <f t="shared" si="16"/>
        <v>213</v>
      </c>
      <c r="M180" s="90">
        <f ca="1">IFERROR(IF(ISERROR(K180),NA(),(IF(PayFreq="Monthly",(IF(ISERROR(K180),NA(),IF(Rate=TRUE,AnnuityEstimator!$F$13+RAND()*(AnnuityEstimator!$F$14-AnnuityEstimator!$F$13),AnnuityEstimator!$F$17))/12),IF(PayFreq="Quarterly",(IF(ISERROR(K180),NA(),IF(Rate=TRUE,AnnuityEstimator!$F$13+RAND()*(AnnuityEstimator!$F$14-AnnuityEstimator!$F$13),AnnuityEstimator!$F$17))/4),IF(PayFreq="Semi-Annually",(IF(ISERROR(K180),NA(),IF(Rate=TRUE,AnnuityEstimator!$F$13+RAND()*(AnnuityEstimator!$F$14-AnnuityEstimator!$F$13),AnnuityEstimator!$F$17))/2),IF(PayFreq="Annually",(IF(ISERROR(K180),NA(),IF(Rate=TRUE,AnnuityEstimator!$F$13+RAND()*(AnnuityEstimator!$F$14-AnnuityEstimator!$F$13),AnnuityEstimator!$F$17))),AnnuityEstimator!$F$17)))))),"")</f>
        <v>4.2782207028744766E-2</v>
      </c>
      <c r="N180" s="106" t="str">
        <f ca="1">IFERROR(IF(ISERROR(K180),NA(),IF(ann_paid=TRUE,R179*M180,R179*M180)),"")</f>
        <v/>
      </c>
      <c r="O180" s="106" t="str">
        <f t="shared" ca="1" si="17"/>
        <v/>
      </c>
      <c r="P180" s="106" t="str">
        <f ca="1">IFERROR(IF(Rate=FALSE,IF(ISERROR(K180),NA(),FV($L$4,K180,,-FP)),PMT((1+M180)/(1+$L$4)-1,IF(ann_paid=TRUE,$L$3-K180,$L$3+1-K180),-(R179),,Payment)),"")</f>
        <v/>
      </c>
      <c r="Q180" s="106" t="str">
        <f t="shared" ca="1" si="18"/>
        <v/>
      </c>
      <c r="R180" s="106" t="str">
        <f t="shared" ca="1" si="19"/>
        <v/>
      </c>
      <c r="S180" s="106">
        <f ca="1">IFERROR(IF(ISERROR(K180),NA(),SUM($N$7:N180)),"")</f>
        <v>1121.5593767146088</v>
      </c>
      <c r="T180" s="96"/>
      <c r="U180" s="90">
        <v>174</v>
      </c>
      <c r="V180" s="90">
        <f t="shared" si="20"/>
        <v>213</v>
      </c>
      <c r="W180" s="90">
        <f t="shared" si="21"/>
        <v>54</v>
      </c>
      <c r="X180" s="90">
        <f t="shared" si="22"/>
        <v>126</v>
      </c>
      <c r="Y180" s="90">
        <f t="shared" si="23"/>
        <v>83</v>
      </c>
    </row>
    <row r="181" spans="11:25" x14ac:dyDescent="0.25">
      <c r="K181" s="90" t="str">
        <f>IFERROR(IF(ann_paid=TRUE,IF(K180&gt;=$L$3-1,NA(),K180+1),IF(K180&gt;=$L$3,NA(),K180+1)),"")</f>
        <v/>
      </c>
      <c r="L181" s="90">
        <f t="shared" si="16"/>
        <v>214</v>
      </c>
      <c r="M181" s="90">
        <f ca="1">IFERROR(IF(ISERROR(K181),NA(),(IF(PayFreq="Monthly",(IF(ISERROR(K181),NA(),IF(Rate=TRUE,AnnuityEstimator!$F$13+RAND()*(AnnuityEstimator!$F$14-AnnuityEstimator!$F$13),AnnuityEstimator!$F$17))/12),IF(PayFreq="Quarterly",(IF(ISERROR(K181),NA(),IF(Rate=TRUE,AnnuityEstimator!$F$13+RAND()*(AnnuityEstimator!$F$14-AnnuityEstimator!$F$13),AnnuityEstimator!$F$17))/4),IF(PayFreq="Semi-Annually",(IF(ISERROR(K181),NA(),IF(Rate=TRUE,AnnuityEstimator!$F$13+RAND()*(AnnuityEstimator!$F$14-AnnuityEstimator!$F$13),AnnuityEstimator!$F$17))/2),IF(PayFreq="Annually",(IF(ISERROR(K181),NA(),IF(Rate=TRUE,AnnuityEstimator!$F$13+RAND()*(AnnuityEstimator!$F$14-AnnuityEstimator!$F$13),AnnuityEstimator!$F$17))),AnnuityEstimator!$F$17)))))),"")</f>
        <v>6.5514857352054201E-2</v>
      </c>
      <c r="N181" s="106" t="str">
        <f ca="1">IFERROR(IF(ISERROR(K181),NA(),IF(ann_paid=TRUE,R180*M181,R180*M181)),"")</f>
        <v/>
      </c>
      <c r="O181" s="106" t="str">
        <f t="shared" ca="1" si="17"/>
        <v/>
      </c>
      <c r="P181" s="106" t="str">
        <f ca="1">IFERROR(IF(Rate=FALSE,IF(ISERROR(K181),NA(),FV($L$4,K181,,-FP)),PMT((1+M181)/(1+$L$4)-1,IF(ann_paid=TRUE,$L$3-K181,$L$3+1-K181),-(R180),,Payment)),"")</f>
        <v/>
      </c>
      <c r="Q181" s="106" t="str">
        <f t="shared" ca="1" si="18"/>
        <v/>
      </c>
      <c r="R181" s="106" t="str">
        <f t="shared" ca="1" si="19"/>
        <v/>
      </c>
      <c r="S181" s="106">
        <f ca="1">IFERROR(IF(ISERROR(K181),NA(),SUM($N$7:N181)),"")</f>
        <v>1121.5593767146088</v>
      </c>
      <c r="T181" s="96"/>
      <c r="U181" s="90">
        <v>175</v>
      </c>
      <c r="V181" s="90">
        <f t="shared" si="20"/>
        <v>214</v>
      </c>
      <c r="W181" s="90">
        <f t="shared" si="21"/>
        <v>54</v>
      </c>
      <c r="X181" s="90">
        <f t="shared" si="22"/>
        <v>127</v>
      </c>
      <c r="Y181" s="90">
        <f t="shared" si="23"/>
        <v>83</v>
      </c>
    </row>
    <row r="182" spans="11:25" x14ac:dyDescent="0.25">
      <c r="K182" s="90" t="str">
        <f>IFERROR(IF(ann_paid=TRUE,IF(K181&gt;=$L$3-1,NA(),K181+1),IF(K181&gt;=$L$3,NA(),K181+1)),"")</f>
        <v/>
      </c>
      <c r="L182" s="90">
        <f t="shared" si="16"/>
        <v>215</v>
      </c>
      <c r="M182" s="90">
        <f ca="1">IFERROR(IF(ISERROR(K182),NA(),(IF(PayFreq="Monthly",(IF(ISERROR(K182),NA(),IF(Rate=TRUE,AnnuityEstimator!$F$13+RAND()*(AnnuityEstimator!$F$14-AnnuityEstimator!$F$13),AnnuityEstimator!$F$17))/12),IF(PayFreq="Quarterly",(IF(ISERROR(K182),NA(),IF(Rate=TRUE,AnnuityEstimator!$F$13+RAND()*(AnnuityEstimator!$F$14-AnnuityEstimator!$F$13),AnnuityEstimator!$F$17))/4),IF(PayFreq="Semi-Annually",(IF(ISERROR(K182),NA(),IF(Rate=TRUE,AnnuityEstimator!$F$13+RAND()*(AnnuityEstimator!$F$14-AnnuityEstimator!$F$13),AnnuityEstimator!$F$17))/2),IF(PayFreq="Annually",(IF(ISERROR(K182),NA(),IF(Rate=TRUE,AnnuityEstimator!$F$13+RAND()*(AnnuityEstimator!$F$14-AnnuityEstimator!$F$13),AnnuityEstimator!$F$17))),AnnuityEstimator!$F$17)))))),"")</f>
        <v>3.0836266231673262E-2</v>
      </c>
      <c r="N182" s="106" t="str">
        <f ca="1">IFERROR(IF(ISERROR(K182),NA(),IF(ann_paid=TRUE,R181*M182,R181*M182)),"")</f>
        <v/>
      </c>
      <c r="O182" s="106" t="str">
        <f t="shared" ca="1" si="17"/>
        <v/>
      </c>
      <c r="P182" s="106" t="str">
        <f ca="1">IFERROR(IF(Rate=FALSE,IF(ISERROR(K182),NA(),FV($L$4,K182,,-FP)),PMT((1+M182)/(1+$L$4)-1,IF(ann_paid=TRUE,$L$3-K182,$L$3+1-K182),-(R181),,Payment)),"")</f>
        <v/>
      </c>
      <c r="Q182" s="106" t="str">
        <f t="shared" ca="1" si="18"/>
        <v/>
      </c>
      <c r="R182" s="106" t="str">
        <f t="shared" ca="1" si="19"/>
        <v/>
      </c>
      <c r="S182" s="106">
        <f ca="1">IFERROR(IF(ISERROR(K182),NA(),SUM($N$7:N182)),"")</f>
        <v>1121.5593767146088</v>
      </c>
      <c r="T182" s="96"/>
      <c r="U182" s="90">
        <v>176</v>
      </c>
      <c r="V182" s="90">
        <f t="shared" si="20"/>
        <v>215</v>
      </c>
      <c r="W182" s="90">
        <f t="shared" si="21"/>
        <v>54</v>
      </c>
      <c r="X182" s="90">
        <f t="shared" si="22"/>
        <v>127</v>
      </c>
      <c r="Y182" s="90">
        <f t="shared" si="23"/>
        <v>83</v>
      </c>
    </row>
    <row r="183" spans="11:25" x14ac:dyDescent="0.25">
      <c r="K183" s="90" t="str">
        <f>IFERROR(IF(ann_paid=TRUE,IF(K182&gt;=$L$3-1,NA(),K182+1),IF(K182&gt;=$L$3,NA(),K182+1)),"")</f>
        <v/>
      </c>
      <c r="L183" s="90">
        <f t="shared" si="16"/>
        <v>216</v>
      </c>
      <c r="M183" s="90">
        <f ca="1">IFERROR(IF(ISERROR(K183),NA(),(IF(PayFreq="Monthly",(IF(ISERROR(K183),NA(),IF(Rate=TRUE,AnnuityEstimator!$F$13+RAND()*(AnnuityEstimator!$F$14-AnnuityEstimator!$F$13),AnnuityEstimator!$F$17))/12),IF(PayFreq="Quarterly",(IF(ISERROR(K183),NA(),IF(Rate=TRUE,AnnuityEstimator!$F$13+RAND()*(AnnuityEstimator!$F$14-AnnuityEstimator!$F$13),AnnuityEstimator!$F$17))/4),IF(PayFreq="Semi-Annually",(IF(ISERROR(K183),NA(),IF(Rate=TRUE,AnnuityEstimator!$F$13+RAND()*(AnnuityEstimator!$F$14-AnnuityEstimator!$F$13),AnnuityEstimator!$F$17))/2),IF(PayFreq="Annually",(IF(ISERROR(K183),NA(),IF(Rate=TRUE,AnnuityEstimator!$F$13+RAND()*(AnnuityEstimator!$F$14-AnnuityEstimator!$F$13),AnnuityEstimator!$F$17))),AnnuityEstimator!$F$17)))))),"")</f>
        <v>4.9854431952103574E-2</v>
      </c>
      <c r="N183" s="106" t="str">
        <f ca="1">IFERROR(IF(ISERROR(K183),NA(),IF(ann_paid=TRUE,R182*M183,R182*M183)),"")</f>
        <v/>
      </c>
      <c r="O183" s="106" t="str">
        <f t="shared" ca="1" si="17"/>
        <v/>
      </c>
      <c r="P183" s="106" t="str">
        <f ca="1">IFERROR(IF(Rate=FALSE,IF(ISERROR(K183),NA(),FV($L$4,K183,,-FP)),PMT((1+M183)/(1+$L$4)-1,IF(ann_paid=TRUE,$L$3-K183,$L$3+1-K183),-(R182),,Payment)),"")</f>
        <v/>
      </c>
      <c r="Q183" s="106" t="str">
        <f t="shared" ca="1" si="18"/>
        <v/>
      </c>
      <c r="R183" s="106" t="str">
        <f t="shared" ca="1" si="19"/>
        <v/>
      </c>
      <c r="S183" s="106">
        <f ca="1">IFERROR(IF(ISERROR(K183),NA(),SUM($N$7:N183)),"")</f>
        <v>1121.5593767146088</v>
      </c>
      <c r="T183" s="96"/>
      <c r="U183" s="90">
        <v>177</v>
      </c>
      <c r="V183" s="90">
        <f t="shared" si="20"/>
        <v>216</v>
      </c>
      <c r="W183" s="90">
        <f t="shared" si="21"/>
        <v>54</v>
      </c>
      <c r="X183" s="90">
        <f t="shared" si="22"/>
        <v>128</v>
      </c>
      <c r="Y183" s="90">
        <f t="shared" si="23"/>
        <v>84</v>
      </c>
    </row>
    <row r="184" spans="11:25" x14ac:dyDescent="0.25">
      <c r="K184" s="90" t="str">
        <f>IFERROR(IF(ann_paid=TRUE,IF(K183&gt;=$L$3-1,NA(),K183+1),IF(K183&gt;=$L$3,NA(),K183+1)),"")</f>
        <v/>
      </c>
      <c r="L184" s="90">
        <f t="shared" si="16"/>
        <v>217</v>
      </c>
      <c r="M184" s="90">
        <f ca="1">IFERROR(IF(ISERROR(K184),NA(),(IF(PayFreq="Monthly",(IF(ISERROR(K184),NA(),IF(Rate=TRUE,AnnuityEstimator!$F$13+RAND()*(AnnuityEstimator!$F$14-AnnuityEstimator!$F$13),AnnuityEstimator!$F$17))/12),IF(PayFreq="Quarterly",(IF(ISERROR(K184),NA(),IF(Rate=TRUE,AnnuityEstimator!$F$13+RAND()*(AnnuityEstimator!$F$14-AnnuityEstimator!$F$13),AnnuityEstimator!$F$17))/4),IF(PayFreq="Semi-Annually",(IF(ISERROR(K184),NA(),IF(Rate=TRUE,AnnuityEstimator!$F$13+RAND()*(AnnuityEstimator!$F$14-AnnuityEstimator!$F$13),AnnuityEstimator!$F$17))/2),IF(PayFreq="Annually",(IF(ISERROR(K184),NA(),IF(Rate=TRUE,AnnuityEstimator!$F$13+RAND()*(AnnuityEstimator!$F$14-AnnuityEstimator!$F$13),AnnuityEstimator!$F$17))),AnnuityEstimator!$F$17)))))),"")</f>
        <v>5.1172231746924583E-2</v>
      </c>
      <c r="N184" s="106" t="str">
        <f ca="1">IFERROR(IF(ISERROR(K184),NA(),IF(ann_paid=TRUE,R183*M184,R183*M184)),"")</f>
        <v/>
      </c>
      <c r="O184" s="106" t="str">
        <f t="shared" ca="1" si="17"/>
        <v/>
      </c>
      <c r="P184" s="106" t="str">
        <f ca="1">IFERROR(IF(Rate=FALSE,IF(ISERROR(K184),NA(),FV($L$4,K184,,-FP)),PMT((1+M184)/(1+$L$4)-1,IF(ann_paid=TRUE,$L$3-K184,$L$3+1-K184),-(R183),,Payment)),"")</f>
        <v/>
      </c>
      <c r="Q184" s="106" t="str">
        <f t="shared" ca="1" si="18"/>
        <v/>
      </c>
      <c r="R184" s="106" t="str">
        <f t="shared" ca="1" si="19"/>
        <v/>
      </c>
      <c r="S184" s="106">
        <f ca="1">IFERROR(IF(ISERROR(K184),NA(),SUM($N$7:N184)),"")</f>
        <v>1121.5593767146088</v>
      </c>
      <c r="T184" s="96"/>
      <c r="U184" s="90">
        <v>178</v>
      </c>
      <c r="V184" s="90">
        <f t="shared" si="20"/>
        <v>217</v>
      </c>
      <c r="W184" s="90">
        <f t="shared" si="21"/>
        <v>54</v>
      </c>
      <c r="X184" s="90">
        <f t="shared" si="22"/>
        <v>128</v>
      </c>
      <c r="Y184" s="90">
        <f t="shared" si="23"/>
        <v>84</v>
      </c>
    </row>
    <row r="185" spans="11:25" x14ac:dyDescent="0.25">
      <c r="K185" s="90" t="str">
        <f>IFERROR(IF(ann_paid=TRUE,IF(K184&gt;=$L$3-1,NA(),K184+1),IF(K184&gt;=$L$3,NA(),K184+1)),"")</f>
        <v/>
      </c>
      <c r="L185" s="90">
        <f t="shared" si="16"/>
        <v>218</v>
      </c>
      <c r="M185" s="90">
        <f ca="1">IFERROR(IF(ISERROR(K185),NA(),(IF(PayFreq="Monthly",(IF(ISERROR(K185),NA(),IF(Rate=TRUE,AnnuityEstimator!$F$13+RAND()*(AnnuityEstimator!$F$14-AnnuityEstimator!$F$13),AnnuityEstimator!$F$17))/12),IF(PayFreq="Quarterly",(IF(ISERROR(K185),NA(),IF(Rate=TRUE,AnnuityEstimator!$F$13+RAND()*(AnnuityEstimator!$F$14-AnnuityEstimator!$F$13),AnnuityEstimator!$F$17))/4),IF(PayFreq="Semi-Annually",(IF(ISERROR(K185),NA(),IF(Rate=TRUE,AnnuityEstimator!$F$13+RAND()*(AnnuityEstimator!$F$14-AnnuityEstimator!$F$13),AnnuityEstimator!$F$17))/2),IF(PayFreq="Annually",(IF(ISERROR(K185),NA(),IF(Rate=TRUE,AnnuityEstimator!$F$13+RAND()*(AnnuityEstimator!$F$14-AnnuityEstimator!$F$13),AnnuityEstimator!$F$17))),AnnuityEstimator!$F$17)))))),"")</f>
        <v>4.5099249982309374E-2</v>
      </c>
      <c r="N185" s="106" t="str">
        <f ca="1">IFERROR(IF(ISERROR(K185),NA(),IF(ann_paid=TRUE,R184*M185,R184*M185)),"")</f>
        <v/>
      </c>
      <c r="O185" s="106" t="str">
        <f t="shared" ca="1" si="17"/>
        <v/>
      </c>
      <c r="P185" s="106" t="str">
        <f ca="1">IFERROR(IF(Rate=FALSE,IF(ISERROR(K185),NA(),FV($L$4,K185,,-FP)),PMT((1+M185)/(1+$L$4)-1,IF(ann_paid=TRUE,$L$3-K185,$L$3+1-K185),-(R184),,Payment)),"")</f>
        <v/>
      </c>
      <c r="Q185" s="106" t="str">
        <f t="shared" ca="1" si="18"/>
        <v/>
      </c>
      <c r="R185" s="106" t="str">
        <f t="shared" ca="1" si="19"/>
        <v/>
      </c>
      <c r="S185" s="106">
        <f ca="1">IFERROR(IF(ISERROR(K185),NA(),SUM($N$7:N185)),"")</f>
        <v>1121.5593767146088</v>
      </c>
      <c r="T185" s="96"/>
      <c r="U185" s="90">
        <v>179</v>
      </c>
      <c r="V185" s="90">
        <f t="shared" si="20"/>
        <v>218</v>
      </c>
      <c r="W185" s="90">
        <f t="shared" si="21"/>
        <v>54</v>
      </c>
      <c r="X185" s="90">
        <f t="shared" si="22"/>
        <v>129</v>
      </c>
      <c r="Y185" s="90">
        <f t="shared" si="23"/>
        <v>84</v>
      </c>
    </row>
    <row r="186" spans="11:25" x14ac:dyDescent="0.25">
      <c r="K186" s="90" t="str">
        <f>IFERROR(IF(ann_paid=TRUE,IF(K185&gt;=$L$3-1,NA(),K185+1),IF(K185&gt;=$L$3,NA(),K185+1)),"")</f>
        <v/>
      </c>
      <c r="L186" s="90">
        <f t="shared" si="16"/>
        <v>219</v>
      </c>
      <c r="M186" s="90">
        <f ca="1">IFERROR(IF(ISERROR(K186),NA(),(IF(PayFreq="Monthly",(IF(ISERROR(K186),NA(),IF(Rate=TRUE,AnnuityEstimator!$F$13+RAND()*(AnnuityEstimator!$F$14-AnnuityEstimator!$F$13),AnnuityEstimator!$F$17))/12),IF(PayFreq="Quarterly",(IF(ISERROR(K186),NA(),IF(Rate=TRUE,AnnuityEstimator!$F$13+RAND()*(AnnuityEstimator!$F$14-AnnuityEstimator!$F$13),AnnuityEstimator!$F$17))/4),IF(PayFreq="Semi-Annually",(IF(ISERROR(K186),NA(),IF(Rate=TRUE,AnnuityEstimator!$F$13+RAND()*(AnnuityEstimator!$F$14-AnnuityEstimator!$F$13),AnnuityEstimator!$F$17))/2),IF(PayFreq="Annually",(IF(ISERROR(K186),NA(),IF(Rate=TRUE,AnnuityEstimator!$F$13+RAND()*(AnnuityEstimator!$F$14-AnnuityEstimator!$F$13),AnnuityEstimator!$F$17))),AnnuityEstimator!$F$17)))))),"")</f>
        <v>6.6998592375094118E-2</v>
      </c>
      <c r="N186" s="106" t="str">
        <f ca="1">IFERROR(IF(ISERROR(K186),NA(),IF(ann_paid=TRUE,R185*M186,R185*M186)),"")</f>
        <v/>
      </c>
      <c r="O186" s="106" t="str">
        <f t="shared" ca="1" si="17"/>
        <v/>
      </c>
      <c r="P186" s="106" t="str">
        <f ca="1">IFERROR(IF(Rate=FALSE,IF(ISERROR(K186),NA(),FV($L$4,K186,,-FP)),PMT((1+M186)/(1+$L$4)-1,IF(ann_paid=TRUE,$L$3-K186,$L$3+1-K186),-(R185),,Payment)),"")</f>
        <v/>
      </c>
      <c r="Q186" s="106" t="str">
        <f t="shared" ca="1" si="18"/>
        <v/>
      </c>
      <c r="R186" s="106" t="str">
        <f t="shared" ca="1" si="19"/>
        <v/>
      </c>
      <c r="S186" s="106">
        <f ca="1">IFERROR(IF(ISERROR(K186),NA(),SUM($N$7:N186)),"")</f>
        <v>1121.5593767146088</v>
      </c>
      <c r="T186" s="96"/>
      <c r="U186" s="90">
        <v>180</v>
      </c>
      <c r="V186" s="90">
        <f t="shared" si="20"/>
        <v>219</v>
      </c>
      <c r="W186" s="90">
        <f t="shared" si="21"/>
        <v>54</v>
      </c>
      <c r="X186" s="90">
        <f t="shared" si="22"/>
        <v>129</v>
      </c>
      <c r="Y186" s="90">
        <f t="shared" si="23"/>
        <v>84</v>
      </c>
    </row>
    <row r="187" spans="11:25" x14ac:dyDescent="0.25">
      <c r="K187" s="90" t="str">
        <f>IFERROR(IF(ann_paid=TRUE,IF(K186&gt;=$L$3-1,NA(),K186+1),IF(K186&gt;=$L$3,NA(),K186+1)),"")</f>
        <v/>
      </c>
      <c r="L187" s="90">
        <f t="shared" si="16"/>
        <v>220</v>
      </c>
      <c r="M187" s="90">
        <f ca="1">IFERROR(IF(ISERROR(K187),NA(),(IF(PayFreq="Monthly",(IF(ISERROR(K187),NA(),IF(Rate=TRUE,AnnuityEstimator!$F$13+RAND()*(AnnuityEstimator!$F$14-AnnuityEstimator!$F$13),AnnuityEstimator!$F$17))/12),IF(PayFreq="Quarterly",(IF(ISERROR(K187),NA(),IF(Rate=TRUE,AnnuityEstimator!$F$13+RAND()*(AnnuityEstimator!$F$14-AnnuityEstimator!$F$13),AnnuityEstimator!$F$17))/4),IF(PayFreq="Semi-Annually",(IF(ISERROR(K187),NA(),IF(Rate=TRUE,AnnuityEstimator!$F$13+RAND()*(AnnuityEstimator!$F$14-AnnuityEstimator!$F$13),AnnuityEstimator!$F$17))/2),IF(PayFreq="Annually",(IF(ISERROR(K187),NA(),IF(Rate=TRUE,AnnuityEstimator!$F$13+RAND()*(AnnuityEstimator!$F$14-AnnuityEstimator!$F$13),AnnuityEstimator!$F$17))),AnnuityEstimator!$F$17)))))),"")</f>
        <v>5.5656662892438119E-2</v>
      </c>
      <c r="N187" s="106" t="str">
        <f ca="1">IFERROR(IF(ISERROR(K187),NA(),IF(ann_paid=TRUE,R186*M187,R186*M187)),"")</f>
        <v/>
      </c>
      <c r="O187" s="106" t="str">
        <f t="shared" ca="1" si="17"/>
        <v/>
      </c>
      <c r="P187" s="106" t="str">
        <f ca="1">IFERROR(IF(Rate=FALSE,IF(ISERROR(K187),NA(),FV($L$4,K187,,-FP)),PMT((1+M187)/(1+$L$4)-1,IF(ann_paid=TRUE,$L$3-K187,$L$3+1-K187),-(R186),,Payment)),"")</f>
        <v/>
      </c>
      <c r="Q187" s="106" t="str">
        <f t="shared" ca="1" si="18"/>
        <v/>
      </c>
      <c r="R187" s="106" t="str">
        <f t="shared" ca="1" si="19"/>
        <v/>
      </c>
      <c r="S187" s="106">
        <f ca="1">IFERROR(IF(ISERROR(K187),NA(),SUM($N$7:N187)),"")</f>
        <v>1121.5593767146088</v>
      </c>
      <c r="T187" s="96"/>
      <c r="U187" s="90">
        <v>181</v>
      </c>
      <c r="V187" s="90">
        <f t="shared" si="20"/>
        <v>220</v>
      </c>
      <c r="W187" s="90">
        <f t="shared" si="21"/>
        <v>55</v>
      </c>
      <c r="X187" s="90">
        <f t="shared" si="22"/>
        <v>130</v>
      </c>
      <c r="Y187" s="90">
        <f t="shared" si="23"/>
        <v>85</v>
      </c>
    </row>
    <row r="188" spans="11:25" x14ac:dyDescent="0.25">
      <c r="K188" s="90" t="str">
        <f>IFERROR(IF(ann_paid=TRUE,IF(K187&gt;=$L$3-1,NA(),K187+1),IF(K187&gt;=$L$3,NA(),K187+1)),"")</f>
        <v/>
      </c>
      <c r="L188" s="90">
        <f t="shared" si="16"/>
        <v>221</v>
      </c>
      <c r="M188" s="90">
        <f ca="1">IFERROR(IF(ISERROR(K188),NA(),(IF(PayFreq="Monthly",(IF(ISERROR(K188),NA(),IF(Rate=TRUE,AnnuityEstimator!$F$13+RAND()*(AnnuityEstimator!$F$14-AnnuityEstimator!$F$13),AnnuityEstimator!$F$17))/12),IF(PayFreq="Quarterly",(IF(ISERROR(K188),NA(),IF(Rate=TRUE,AnnuityEstimator!$F$13+RAND()*(AnnuityEstimator!$F$14-AnnuityEstimator!$F$13),AnnuityEstimator!$F$17))/4),IF(PayFreq="Semi-Annually",(IF(ISERROR(K188),NA(),IF(Rate=TRUE,AnnuityEstimator!$F$13+RAND()*(AnnuityEstimator!$F$14-AnnuityEstimator!$F$13),AnnuityEstimator!$F$17))/2),IF(PayFreq="Annually",(IF(ISERROR(K188),NA(),IF(Rate=TRUE,AnnuityEstimator!$F$13+RAND()*(AnnuityEstimator!$F$14-AnnuityEstimator!$F$13),AnnuityEstimator!$F$17))),AnnuityEstimator!$F$17)))))),"")</f>
        <v>4.8207525768456216E-2</v>
      </c>
      <c r="N188" s="106" t="str">
        <f ca="1">IFERROR(IF(ISERROR(K188),NA(),IF(ann_paid=TRUE,R187*M188,R187*M188)),"")</f>
        <v/>
      </c>
      <c r="O188" s="106" t="str">
        <f t="shared" ca="1" si="17"/>
        <v/>
      </c>
      <c r="P188" s="106" t="str">
        <f ca="1">IFERROR(IF(Rate=FALSE,IF(ISERROR(K188),NA(),FV($L$4,K188,,-FP)),PMT((1+M188)/(1+$L$4)-1,IF(ann_paid=TRUE,$L$3-K188,$L$3+1-K188),-(R187),,Payment)),"")</f>
        <v/>
      </c>
      <c r="Q188" s="106" t="str">
        <f t="shared" ca="1" si="18"/>
        <v/>
      </c>
      <c r="R188" s="106" t="str">
        <f t="shared" ca="1" si="19"/>
        <v/>
      </c>
      <c r="S188" s="106">
        <f ca="1">IFERROR(IF(ISERROR(K188),NA(),SUM($N$7:N188)),"")</f>
        <v>1121.5593767146088</v>
      </c>
      <c r="T188" s="96"/>
      <c r="U188" s="90">
        <v>182</v>
      </c>
      <c r="V188" s="90">
        <f t="shared" si="20"/>
        <v>221</v>
      </c>
      <c r="W188" s="90">
        <f t="shared" si="21"/>
        <v>55</v>
      </c>
      <c r="X188" s="90">
        <f t="shared" si="22"/>
        <v>130</v>
      </c>
      <c r="Y188" s="90">
        <f t="shared" si="23"/>
        <v>85</v>
      </c>
    </row>
    <row r="189" spans="11:25" x14ac:dyDescent="0.25">
      <c r="K189" s="90" t="str">
        <f>IFERROR(IF(ann_paid=TRUE,IF(K188&gt;=$L$3-1,NA(),K188+1),IF(K188&gt;=$L$3,NA(),K188+1)),"")</f>
        <v/>
      </c>
      <c r="L189" s="90">
        <f t="shared" si="16"/>
        <v>222</v>
      </c>
      <c r="M189" s="90">
        <f ca="1">IFERROR(IF(ISERROR(K189),NA(),(IF(PayFreq="Monthly",(IF(ISERROR(K189),NA(),IF(Rate=TRUE,AnnuityEstimator!$F$13+RAND()*(AnnuityEstimator!$F$14-AnnuityEstimator!$F$13),AnnuityEstimator!$F$17))/12),IF(PayFreq="Quarterly",(IF(ISERROR(K189),NA(),IF(Rate=TRUE,AnnuityEstimator!$F$13+RAND()*(AnnuityEstimator!$F$14-AnnuityEstimator!$F$13),AnnuityEstimator!$F$17))/4),IF(PayFreq="Semi-Annually",(IF(ISERROR(K189),NA(),IF(Rate=TRUE,AnnuityEstimator!$F$13+RAND()*(AnnuityEstimator!$F$14-AnnuityEstimator!$F$13),AnnuityEstimator!$F$17))/2),IF(PayFreq="Annually",(IF(ISERROR(K189),NA(),IF(Rate=TRUE,AnnuityEstimator!$F$13+RAND()*(AnnuityEstimator!$F$14-AnnuityEstimator!$F$13),AnnuityEstimator!$F$17))),AnnuityEstimator!$F$17)))))),"")</f>
        <v>3.7807563893834023E-2</v>
      </c>
      <c r="N189" s="106" t="str">
        <f ca="1">IFERROR(IF(ISERROR(K189),NA(),IF(ann_paid=TRUE,R188*M189,R188*M189)),"")</f>
        <v/>
      </c>
      <c r="O189" s="106" t="str">
        <f t="shared" ca="1" si="17"/>
        <v/>
      </c>
      <c r="P189" s="106" t="str">
        <f ca="1">IFERROR(IF(Rate=FALSE,IF(ISERROR(K189),NA(),FV($L$4,K189,,-FP)),PMT((1+M189)/(1+$L$4)-1,IF(ann_paid=TRUE,$L$3-K189,$L$3+1-K189),-(R188),,Payment)),"")</f>
        <v/>
      </c>
      <c r="Q189" s="106" t="str">
        <f t="shared" ca="1" si="18"/>
        <v/>
      </c>
      <c r="R189" s="106" t="str">
        <f t="shared" ca="1" si="19"/>
        <v/>
      </c>
      <c r="S189" s="106">
        <f ca="1">IFERROR(IF(ISERROR(K189),NA(),SUM($N$7:N189)),"")</f>
        <v>1121.5593767146088</v>
      </c>
      <c r="T189" s="96"/>
      <c r="U189" s="90">
        <v>183</v>
      </c>
      <c r="V189" s="90">
        <f t="shared" si="20"/>
        <v>222</v>
      </c>
      <c r="W189" s="90">
        <f t="shared" si="21"/>
        <v>55</v>
      </c>
      <c r="X189" s="90">
        <f t="shared" si="22"/>
        <v>131</v>
      </c>
      <c r="Y189" s="90">
        <f t="shared" si="23"/>
        <v>85</v>
      </c>
    </row>
    <row r="190" spans="11:25" x14ac:dyDescent="0.25">
      <c r="K190" s="90" t="str">
        <f>IFERROR(IF(ann_paid=TRUE,IF(K189&gt;=$L$3-1,NA(),K189+1),IF(K189&gt;=$L$3,NA(),K189+1)),"")</f>
        <v/>
      </c>
      <c r="L190" s="90">
        <f t="shared" si="16"/>
        <v>223</v>
      </c>
      <c r="M190" s="90">
        <f ca="1">IFERROR(IF(ISERROR(K190),NA(),(IF(PayFreq="Monthly",(IF(ISERROR(K190),NA(),IF(Rate=TRUE,AnnuityEstimator!$F$13+RAND()*(AnnuityEstimator!$F$14-AnnuityEstimator!$F$13),AnnuityEstimator!$F$17))/12),IF(PayFreq="Quarterly",(IF(ISERROR(K190),NA(),IF(Rate=TRUE,AnnuityEstimator!$F$13+RAND()*(AnnuityEstimator!$F$14-AnnuityEstimator!$F$13),AnnuityEstimator!$F$17))/4),IF(PayFreq="Semi-Annually",(IF(ISERROR(K190),NA(),IF(Rate=TRUE,AnnuityEstimator!$F$13+RAND()*(AnnuityEstimator!$F$14-AnnuityEstimator!$F$13),AnnuityEstimator!$F$17))/2),IF(PayFreq="Annually",(IF(ISERROR(K190),NA(),IF(Rate=TRUE,AnnuityEstimator!$F$13+RAND()*(AnnuityEstimator!$F$14-AnnuityEstimator!$F$13),AnnuityEstimator!$F$17))),AnnuityEstimator!$F$17)))))),"")</f>
        <v>3.6954644817696287E-2</v>
      </c>
      <c r="N190" s="106" t="str">
        <f ca="1">IFERROR(IF(ISERROR(K190),NA(),IF(ann_paid=TRUE,R189*M190,R189*M190)),"")</f>
        <v/>
      </c>
      <c r="O190" s="106" t="str">
        <f t="shared" ca="1" si="17"/>
        <v/>
      </c>
      <c r="P190" s="106" t="str">
        <f ca="1">IFERROR(IF(Rate=FALSE,IF(ISERROR(K190),NA(),FV($L$4,K190,,-FP)),PMT((1+M190)/(1+$L$4)-1,IF(ann_paid=TRUE,$L$3-K190,$L$3+1-K190),-(R189),,Payment)),"")</f>
        <v/>
      </c>
      <c r="Q190" s="106" t="str">
        <f t="shared" ca="1" si="18"/>
        <v/>
      </c>
      <c r="R190" s="106" t="str">
        <f t="shared" ca="1" si="19"/>
        <v/>
      </c>
      <c r="S190" s="106">
        <f ca="1">IFERROR(IF(ISERROR(K190),NA(),SUM($N$7:N190)),"")</f>
        <v>1121.5593767146088</v>
      </c>
      <c r="T190" s="96"/>
      <c r="U190" s="90">
        <v>184</v>
      </c>
      <c r="V190" s="90">
        <f t="shared" si="20"/>
        <v>223</v>
      </c>
      <c r="W190" s="90">
        <f t="shared" si="21"/>
        <v>55</v>
      </c>
      <c r="X190" s="90">
        <f t="shared" si="22"/>
        <v>131</v>
      </c>
      <c r="Y190" s="90">
        <f t="shared" si="23"/>
        <v>85</v>
      </c>
    </row>
    <row r="191" spans="11:25" x14ac:dyDescent="0.25">
      <c r="K191" s="90" t="str">
        <f>IFERROR(IF(ann_paid=TRUE,IF(K190&gt;=$L$3-1,NA(),K190+1),IF(K190&gt;=$L$3,NA(),K190+1)),"")</f>
        <v/>
      </c>
      <c r="L191" s="90">
        <f t="shared" si="16"/>
        <v>224</v>
      </c>
      <c r="M191" s="90">
        <f ca="1">IFERROR(IF(ISERROR(K191),NA(),(IF(PayFreq="Monthly",(IF(ISERROR(K191),NA(),IF(Rate=TRUE,AnnuityEstimator!$F$13+RAND()*(AnnuityEstimator!$F$14-AnnuityEstimator!$F$13),AnnuityEstimator!$F$17))/12),IF(PayFreq="Quarterly",(IF(ISERROR(K191),NA(),IF(Rate=TRUE,AnnuityEstimator!$F$13+RAND()*(AnnuityEstimator!$F$14-AnnuityEstimator!$F$13),AnnuityEstimator!$F$17))/4),IF(PayFreq="Semi-Annually",(IF(ISERROR(K191),NA(),IF(Rate=TRUE,AnnuityEstimator!$F$13+RAND()*(AnnuityEstimator!$F$14-AnnuityEstimator!$F$13),AnnuityEstimator!$F$17))/2),IF(PayFreq="Annually",(IF(ISERROR(K191),NA(),IF(Rate=TRUE,AnnuityEstimator!$F$13+RAND()*(AnnuityEstimator!$F$14-AnnuityEstimator!$F$13),AnnuityEstimator!$F$17))),AnnuityEstimator!$F$17)))))),"")</f>
        <v>6.1056200254627963E-2</v>
      </c>
      <c r="N191" s="106" t="str">
        <f ca="1">IFERROR(IF(ISERROR(K191),NA(),IF(ann_paid=TRUE,R190*M191,R190*M191)),"")</f>
        <v/>
      </c>
      <c r="O191" s="106" t="str">
        <f t="shared" ca="1" si="17"/>
        <v/>
      </c>
      <c r="P191" s="106" t="str">
        <f ca="1">IFERROR(IF(Rate=FALSE,IF(ISERROR(K191),NA(),FV($L$4,K191,,-FP)),PMT((1+M191)/(1+$L$4)-1,IF(ann_paid=TRUE,$L$3-K191,$L$3+1-K191),-(R190),,Payment)),"")</f>
        <v/>
      </c>
      <c r="Q191" s="106" t="str">
        <f t="shared" ca="1" si="18"/>
        <v/>
      </c>
      <c r="R191" s="106" t="str">
        <f t="shared" ca="1" si="19"/>
        <v/>
      </c>
      <c r="S191" s="106">
        <f ca="1">IFERROR(IF(ISERROR(K191),NA(),SUM($N$7:N191)),"")</f>
        <v>1121.5593767146088</v>
      </c>
      <c r="T191" s="96"/>
      <c r="U191" s="90">
        <v>185</v>
      </c>
      <c r="V191" s="90">
        <f t="shared" si="20"/>
        <v>224</v>
      </c>
      <c r="W191" s="90">
        <f t="shared" si="21"/>
        <v>55</v>
      </c>
      <c r="X191" s="90">
        <f t="shared" si="22"/>
        <v>132</v>
      </c>
      <c r="Y191" s="90">
        <f t="shared" si="23"/>
        <v>86</v>
      </c>
    </row>
    <row r="192" spans="11:25" x14ac:dyDescent="0.25">
      <c r="K192" s="90" t="str">
        <f>IFERROR(IF(ann_paid=TRUE,IF(K191&gt;=$L$3-1,NA(),K191+1),IF(K191&gt;=$L$3,NA(),K191+1)),"")</f>
        <v/>
      </c>
      <c r="L192" s="90">
        <f t="shared" si="16"/>
        <v>225</v>
      </c>
      <c r="M192" s="90">
        <f ca="1">IFERROR(IF(ISERROR(K192),NA(),(IF(PayFreq="Monthly",(IF(ISERROR(K192),NA(),IF(Rate=TRUE,AnnuityEstimator!$F$13+RAND()*(AnnuityEstimator!$F$14-AnnuityEstimator!$F$13),AnnuityEstimator!$F$17))/12),IF(PayFreq="Quarterly",(IF(ISERROR(K192),NA(),IF(Rate=TRUE,AnnuityEstimator!$F$13+RAND()*(AnnuityEstimator!$F$14-AnnuityEstimator!$F$13),AnnuityEstimator!$F$17))/4),IF(PayFreq="Semi-Annually",(IF(ISERROR(K192),NA(),IF(Rate=TRUE,AnnuityEstimator!$F$13+RAND()*(AnnuityEstimator!$F$14-AnnuityEstimator!$F$13),AnnuityEstimator!$F$17))/2),IF(PayFreq="Annually",(IF(ISERROR(K192),NA(),IF(Rate=TRUE,AnnuityEstimator!$F$13+RAND()*(AnnuityEstimator!$F$14-AnnuityEstimator!$F$13),AnnuityEstimator!$F$17))),AnnuityEstimator!$F$17)))))),"")</f>
        <v>5.1508479443328585E-2</v>
      </c>
      <c r="N192" s="106" t="str">
        <f ca="1">IFERROR(IF(ISERROR(K192),NA(),IF(ann_paid=TRUE,R191*M192,R191*M192)),"")</f>
        <v/>
      </c>
      <c r="O192" s="106" t="str">
        <f t="shared" ca="1" si="17"/>
        <v/>
      </c>
      <c r="P192" s="106" t="str">
        <f ca="1">IFERROR(IF(Rate=FALSE,IF(ISERROR(K192),NA(),FV($L$4,K192,,-FP)),PMT((1+M192)/(1+$L$4)-1,IF(ann_paid=TRUE,$L$3-K192,$L$3+1-K192),-(R191),,Payment)),"")</f>
        <v/>
      </c>
      <c r="Q192" s="106" t="str">
        <f t="shared" ca="1" si="18"/>
        <v/>
      </c>
      <c r="R192" s="106" t="str">
        <f t="shared" ca="1" si="19"/>
        <v/>
      </c>
      <c r="S192" s="106">
        <f ca="1">IFERROR(IF(ISERROR(K192),NA(),SUM($N$7:N192)),"")</f>
        <v>1121.5593767146088</v>
      </c>
      <c r="T192" s="96"/>
      <c r="U192" s="90">
        <v>186</v>
      </c>
      <c r="V192" s="90">
        <f t="shared" si="20"/>
        <v>225</v>
      </c>
      <c r="W192" s="90">
        <f t="shared" si="21"/>
        <v>55</v>
      </c>
      <c r="X192" s="90">
        <f t="shared" si="22"/>
        <v>132</v>
      </c>
      <c r="Y192" s="90">
        <f t="shared" si="23"/>
        <v>86</v>
      </c>
    </row>
    <row r="193" spans="11:25" x14ac:dyDescent="0.25">
      <c r="K193" s="90" t="str">
        <f>IFERROR(IF(ann_paid=TRUE,IF(K192&gt;=$L$3-1,NA(),K192+1),IF(K192&gt;=$L$3,NA(),K192+1)),"")</f>
        <v/>
      </c>
      <c r="L193" s="90">
        <f t="shared" si="16"/>
        <v>226</v>
      </c>
      <c r="M193" s="90">
        <f ca="1">IFERROR(IF(ISERROR(K193),NA(),(IF(PayFreq="Monthly",(IF(ISERROR(K193),NA(),IF(Rate=TRUE,AnnuityEstimator!$F$13+RAND()*(AnnuityEstimator!$F$14-AnnuityEstimator!$F$13),AnnuityEstimator!$F$17))/12),IF(PayFreq="Quarterly",(IF(ISERROR(K193),NA(),IF(Rate=TRUE,AnnuityEstimator!$F$13+RAND()*(AnnuityEstimator!$F$14-AnnuityEstimator!$F$13),AnnuityEstimator!$F$17))/4),IF(PayFreq="Semi-Annually",(IF(ISERROR(K193),NA(),IF(Rate=TRUE,AnnuityEstimator!$F$13+RAND()*(AnnuityEstimator!$F$14-AnnuityEstimator!$F$13),AnnuityEstimator!$F$17))/2),IF(PayFreq="Annually",(IF(ISERROR(K193),NA(),IF(Rate=TRUE,AnnuityEstimator!$F$13+RAND()*(AnnuityEstimator!$F$14-AnnuityEstimator!$F$13),AnnuityEstimator!$F$17))),AnnuityEstimator!$F$17)))))),"")</f>
        <v>5.2894660698439969E-2</v>
      </c>
      <c r="N193" s="106" t="str">
        <f ca="1">IFERROR(IF(ISERROR(K193),NA(),IF(ann_paid=TRUE,R192*M193,R192*M193)),"")</f>
        <v/>
      </c>
      <c r="O193" s="106" t="str">
        <f t="shared" ca="1" si="17"/>
        <v/>
      </c>
      <c r="P193" s="106" t="str">
        <f ca="1">IFERROR(IF(Rate=FALSE,IF(ISERROR(K193),NA(),FV($L$4,K193,,-FP)),PMT((1+M193)/(1+$L$4)-1,IF(ann_paid=TRUE,$L$3-K193,$L$3+1-K193),-(R192),,Payment)),"")</f>
        <v/>
      </c>
      <c r="Q193" s="106" t="str">
        <f t="shared" ca="1" si="18"/>
        <v/>
      </c>
      <c r="R193" s="106" t="str">
        <f t="shared" ca="1" si="19"/>
        <v/>
      </c>
      <c r="S193" s="106">
        <f ca="1">IFERROR(IF(ISERROR(K193),NA(),SUM($N$7:N193)),"")</f>
        <v>1121.5593767146088</v>
      </c>
      <c r="T193" s="96"/>
      <c r="U193" s="90">
        <v>187</v>
      </c>
      <c r="V193" s="90">
        <f t="shared" si="20"/>
        <v>226</v>
      </c>
      <c r="W193" s="90">
        <f t="shared" si="21"/>
        <v>55</v>
      </c>
      <c r="X193" s="90">
        <f t="shared" si="22"/>
        <v>133</v>
      </c>
      <c r="Y193" s="90">
        <f t="shared" si="23"/>
        <v>86</v>
      </c>
    </row>
    <row r="194" spans="11:25" x14ac:dyDescent="0.25">
      <c r="K194" s="90" t="str">
        <f>IFERROR(IF(ann_paid=TRUE,IF(K193&gt;=$L$3-1,NA(),K193+1),IF(K193&gt;=$L$3,NA(),K193+1)),"")</f>
        <v/>
      </c>
      <c r="L194" s="90">
        <f t="shared" si="16"/>
        <v>227</v>
      </c>
      <c r="M194" s="90">
        <f ca="1">IFERROR(IF(ISERROR(K194),NA(),(IF(PayFreq="Monthly",(IF(ISERROR(K194),NA(),IF(Rate=TRUE,AnnuityEstimator!$F$13+RAND()*(AnnuityEstimator!$F$14-AnnuityEstimator!$F$13),AnnuityEstimator!$F$17))/12),IF(PayFreq="Quarterly",(IF(ISERROR(K194),NA(),IF(Rate=TRUE,AnnuityEstimator!$F$13+RAND()*(AnnuityEstimator!$F$14-AnnuityEstimator!$F$13),AnnuityEstimator!$F$17))/4),IF(PayFreq="Semi-Annually",(IF(ISERROR(K194),NA(),IF(Rate=TRUE,AnnuityEstimator!$F$13+RAND()*(AnnuityEstimator!$F$14-AnnuityEstimator!$F$13),AnnuityEstimator!$F$17))/2),IF(PayFreq="Annually",(IF(ISERROR(K194),NA(),IF(Rate=TRUE,AnnuityEstimator!$F$13+RAND()*(AnnuityEstimator!$F$14-AnnuityEstimator!$F$13),AnnuityEstimator!$F$17))),AnnuityEstimator!$F$17)))))),"")</f>
        <v>5.8691966166462342E-2</v>
      </c>
      <c r="N194" s="106" t="str">
        <f ca="1">IFERROR(IF(ISERROR(K194),NA(),IF(ann_paid=TRUE,R193*M194,R193*M194)),"")</f>
        <v/>
      </c>
      <c r="O194" s="106" t="str">
        <f t="shared" ca="1" si="17"/>
        <v/>
      </c>
      <c r="P194" s="106" t="str">
        <f ca="1">IFERROR(IF(Rate=FALSE,IF(ISERROR(K194),NA(),FV($L$4,K194,,-FP)),PMT((1+M194)/(1+$L$4)-1,IF(ann_paid=TRUE,$L$3-K194,$L$3+1-K194),-(R193),,Payment)),"")</f>
        <v/>
      </c>
      <c r="Q194" s="106" t="str">
        <f t="shared" ca="1" si="18"/>
        <v/>
      </c>
      <c r="R194" s="106" t="str">
        <f t="shared" ca="1" si="19"/>
        <v/>
      </c>
      <c r="S194" s="106">
        <f ca="1">IFERROR(IF(ISERROR(K194),NA(),SUM($N$7:N194)),"")</f>
        <v>1121.5593767146088</v>
      </c>
      <c r="T194" s="96"/>
      <c r="U194" s="90">
        <v>188</v>
      </c>
      <c r="V194" s="90">
        <f t="shared" si="20"/>
        <v>227</v>
      </c>
      <c r="W194" s="90">
        <f t="shared" si="21"/>
        <v>55</v>
      </c>
      <c r="X194" s="90">
        <f t="shared" si="22"/>
        <v>133</v>
      </c>
      <c r="Y194" s="90">
        <f t="shared" si="23"/>
        <v>86</v>
      </c>
    </row>
    <row r="195" spans="11:25" x14ac:dyDescent="0.25">
      <c r="K195" s="90" t="str">
        <f>IFERROR(IF(ann_paid=TRUE,IF(K194&gt;=$L$3-1,NA(),K194+1),IF(K194&gt;=$L$3,NA(),K194+1)),"")</f>
        <v/>
      </c>
      <c r="L195" s="90">
        <f t="shared" si="16"/>
        <v>228</v>
      </c>
      <c r="M195" s="90">
        <f ca="1">IFERROR(IF(ISERROR(K195),NA(),(IF(PayFreq="Monthly",(IF(ISERROR(K195),NA(),IF(Rate=TRUE,AnnuityEstimator!$F$13+RAND()*(AnnuityEstimator!$F$14-AnnuityEstimator!$F$13),AnnuityEstimator!$F$17))/12),IF(PayFreq="Quarterly",(IF(ISERROR(K195),NA(),IF(Rate=TRUE,AnnuityEstimator!$F$13+RAND()*(AnnuityEstimator!$F$14-AnnuityEstimator!$F$13),AnnuityEstimator!$F$17))/4),IF(PayFreq="Semi-Annually",(IF(ISERROR(K195),NA(),IF(Rate=TRUE,AnnuityEstimator!$F$13+RAND()*(AnnuityEstimator!$F$14-AnnuityEstimator!$F$13),AnnuityEstimator!$F$17))/2),IF(PayFreq="Annually",(IF(ISERROR(K195),NA(),IF(Rate=TRUE,AnnuityEstimator!$F$13+RAND()*(AnnuityEstimator!$F$14-AnnuityEstimator!$F$13),AnnuityEstimator!$F$17))),AnnuityEstimator!$F$17)))))),"")</f>
        <v>5.5826400097598206E-2</v>
      </c>
      <c r="N195" s="106" t="str">
        <f ca="1">IFERROR(IF(ISERROR(K195),NA(),IF(ann_paid=TRUE,R194*M195,R194*M195)),"")</f>
        <v/>
      </c>
      <c r="O195" s="106" t="str">
        <f t="shared" ca="1" si="17"/>
        <v/>
      </c>
      <c r="P195" s="106" t="str">
        <f ca="1">IFERROR(IF(Rate=FALSE,IF(ISERROR(K195),NA(),FV($L$4,K195,,-FP)),PMT((1+M195)/(1+$L$4)-1,IF(ann_paid=TRUE,$L$3-K195,$L$3+1-K195),-(R194),,Payment)),"")</f>
        <v/>
      </c>
      <c r="Q195" s="106" t="str">
        <f t="shared" ca="1" si="18"/>
        <v/>
      </c>
      <c r="R195" s="106" t="str">
        <f t="shared" ca="1" si="19"/>
        <v/>
      </c>
      <c r="S195" s="106">
        <f ca="1">IFERROR(IF(ISERROR(K195),NA(),SUM($N$7:N195)),"")</f>
        <v>1121.5593767146088</v>
      </c>
      <c r="T195" s="96"/>
      <c r="U195" s="90">
        <v>189</v>
      </c>
      <c r="V195" s="90">
        <f t="shared" si="20"/>
        <v>228</v>
      </c>
      <c r="W195" s="90">
        <f t="shared" si="21"/>
        <v>55</v>
      </c>
      <c r="X195" s="90">
        <f t="shared" si="22"/>
        <v>134</v>
      </c>
      <c r="Y195" s="90">
        <f t="shared" si="23"/>
        <v>87</v>
      </c>
    </row>
    <row r="196" spans="11:25" x14ac:dyDescent="0.25">
      <c r="K196" s="90" t="str">
        <f>IFERROR(IF(ann_paid=TRUE,IF(K195&gt;=$L$3-1,NA(),K195+1),IF(K195&gt;=$L$3,NA(),K195+1)),"")</f>
        <v/>
      </c>
      <c r="L196" s="90">
        <f t="shared" si="16"/>
        <v>229</v>
      </c>
      <c r="M196" s="90">
        <f ca="1">IFERROR(IF(ISERROR(K196),NA(),(IF(PayFreq="Monthly",(IF(ISERROR(K196),NA(),IF(Rate=TRUE,AnnuityEstimator!$F$13+RAND()*(AnnuityEstimator!$F$14-AnnuityEstimator!$F$13),AnnuityEstimator!$F$17))/12),IF(PayFreq="Quarterly",(IF(ISERROR(K196),NA(),IF(Rate=TRUE,AnnuityEstimator!$F$13+RAND()*(AnnuityEstimator!$F$14-AnnuityEstimator!$F$13),AnnuityEstimator!$F$17))/4),IF(PayFreq="Semi-Annually",(IF(ISERROR(K196),NA(),IF(Rate=TRUE,AnnuityEstimator!$F$13+RAND()*(AnnuityEstimator!$F$14-AnnuityEstimator!$F$13),AnnuityEstimator!$F$17))/2),IF(PayFreq="Annually",(IF(ISERROR(K196),NA(),IF(Rate=TRUE,AnnuityEstimator!$F$13+RAND()*(AnnuityEstimator!$F$14-AnnuityEstimator!$F$13),AnnuityEstimator!$F$17))),AnnuityEstimator!$F$17)))))),"")</f>
        <v>6.6241296522423943E-2</v>
      </c>
      <c r="N196" s="106" t="str">
        <f ca="1">IFERROR(IF(ISERROR(K196),NA(),IF(ann_paid=TRUE,R195*M196,R195*M196)),"")</f>
        <v/>
      </c>
      <c r="O196" s="106" t="str">
        <f t="shared" ca="1" si="17"/>
        <v/>
      </c>
      <c r="P196" s="106" t="str">
        <f ca="1">IFERROR(IF(Rate=FALSE,IF(ISERROR(K196),NA(),FV($L$4,K196,,-FP)),PMT((1+M196)/(1+$L$4)-1,IF(ann_paid=TRUE,$L$3-K196,$L$3+1-K196),-(R195),,Payment)),"")</f>
        <v/>
      </c>
      <c r="Q196" s="106" t="str">
        <f t="shared" ca="1" si="18"/>
        <v/>
      </c>
      <c r="R196" s="106" t="str">
        <f t="shared" ca="1" si="19"/>
        <v/>
      </c>
      <c r="S196" s="106">
        <f ca="1">IFERROR(IF(ISERROR(K196),NA(),SUM($N$7:N196)),"")</f>
        <v>1121.5593767146088</v>
      </c>
      <c r="T196" s="96"/>
      <c r="U196" s="90">
        <v>190</v>
      </c>
      <c r="V196" s="90">
        <f t="shared" si="20"/>
        <v>229</v>
      </c>
      <c r="W196" s="90">
        <f t="shared" si="21"/>
        <v>55</v>
      </c>
      <c r="X196" s="90">
        <f t="shared" si="22"/>
        <v>134</v>
      </c>
      <c r="Y196" s="90">
        <f t="shared" si="23"/>
        <v>87</v>
      </c>
    </row>
    <row r="197" spans="11:25" x14ac:dyDescent="0.25">
      <c r="K197" s="90" t="str">
        <f>IFERROR(IF(ann_paid=TRUE,IF(K196&gt;=$L$3-1,NA(),K196+1),IF(K196&gt;=$L$3,NA(),K196+1)),"")</f>
        <v/>
      </c>
      <c r="L197" s="90">
        <f t="shared" si="16"/>
        <v>230</v>
      </c>
      <c r="M197" s="90">
        <f ca="1">IFERROR(IF(ISERROR(K197),NA(),(IF(PayFreq="Monthly",(IF(ISERROR(K197),NA(),IF(Rate=TRUE,AnnuityEstimator!$F$13+RAND()*(AnnuityEstimator!$F$14-AnnuityEstimator!$F$13),AnnuityEstimator!$F$17))/12),IF(PayFreq="Quarterly",(IF(ISERROR(K197),NA(),IF(Rate=TRUE,AnnuityEstimator!$F$13+RAND()*(AnnuityEstimator!$F$14-AnnuityEstimator!$F$13),AnnuityEstimator!$F$17))/4),IF(PayFreq="Semi-Annually",(IF(ISERROR(K197),NA(),IF(Rate=TRUE,AnnuityEstimator!$F$13+RAND()*(AnnuityEstimator!$F$14-AnnuityEstimator!$F$13),AnnuityEstimator!$F$17))/2),IF(PayFreq="Annually",(IF(ISERROR(K197),NA(),IF(Rate=TRUE,AnnuityEstimator!$F$13+RAND()*(AnnuityEstimator!$F$14-AnnuityEstimator!$F$13),AnnuityEstimator!$F$17))),AnnuityEstimator!$F$17)))))),"")</f>
        <v>6.3952487611002862E-2</v>
      </c>
      <c r="N197" s="106" t="str">
        <f ca="1">IFERROR(IF(ISERROR(K197),NA(),IF(ann_paid=TRUE,R196*M197,R196*M197)),"")</f>
        <v/>
      </c>
      <c r="O197" s="106" t="str">
        <f t="shared" ca="1" si="17"/>
        <v/>
      </c>
      <c r="P197" s="106" t="str">
        <f ca="1">IFERROR(IF(Rate=FALSE,IF(ISERROR(K197),NA(),FV($L$4,K197,,-FP)),PMT((1+M197)/(1+$L$4)-1,IF(ann_paid=TRUE,$L$3-K197,$L$3+1-K197),-(R196),,Payment)),"")</f>
        <v/>
      </c>
      <c r="Q197" s="106" t="str">
        <f t="shared" ca="1" si="18"/>
        <v/>
      </c>
      <c r="R197" s="106" t="str">
        <f t="shared" ca="1" si="19"/>
        <v/>
      </c>
      <c r="S197" s="106">
        <f ca="1">IFERROR(IF(ISERROR(K197),NA(),SUM($N$7:N197)),"")</f>
        <v>1121.5593767146088</v>
      </c>
      <c r="T197" s="96"/>
      <c r="U197" s="90">
        <v>191</v>
      </c>
      <c r="V197" s="90">
        <f t="shared" si="20"/>
        <v>230</v>
      </c>
      <c r="W197" s="90">
        <f t="shared" si="21"/>
        <v>55</v>
      </c>
      <c r="X197" s="90">
        <f t="shared" si="22"/>
        <v>135</v>
      </c>
      <c r="Y197" s="90">
        <f t="shared" si="23"/>
        <v>87</v>
      </c>
    </row>
    <row r="198" spans="11:25" x14ac:dyDescent="0.25">
      <c r="K198" s="90" t="str">
        <f>IFERROR(IF(ann_paid=TRUE,IF(K197&gt;=$L$3-1,NA(),K197+1),IF(K197&gt;=$L$3,NA(),K197+1)),"")</f>
        <v/>
      </c>
      <c r="L198" s="90">
        <f t="shared" si="16"/>
        <v>231</v>
      </c>
      <c r="M198" s="90">
        <f ca="1">IFERROR(IF(ISERROR(K198),NA(),(IF(PayFreq="Monthly",(IF(ISERROR(K198),NA(),IF(Rate=TRUE,AnnuityEstimator!$F$13+RAND()*(AnnuityEstimator!$F$14-AnnuityEstimator!$F$13),AnnuityEstimator!$F$17))/12),IF(PayFreq="Quarterly",(IF(ISERROR(K198),NA(),IF(Rate=TRUE,AnnuityEstimator!$F$13+RAND()*(AnnuityEstimator!$F$14-AnnuityEstimator!$F$13),AnnuityEstimator!$F$17))/4),IF(PayFreq="Semi-Annually",(IF(ISERROR(K198),NA(),IF(Rate=TRUE,AnnuityEstimator!$F$13+RAND()*(AnnuityEstimator!$F$14-AnnuityEstimator!$F$13),AnnuityEstimator!$F$17))/2),IF(PayFreq="Annually",(IF(ISERROR(K198),NA(),IF(Rate=TRUE,AnnuityEstimator!$F$13+RAND()*(AnnuityEstimator!$F$14-AnnuityEstimator!$F$13),AnnuityEstimator!$F$17))),AnnuityEstimator!$F$17)))))),"")</f>
        <v>5.6325929114898039E-2</v>
      </c>
      <c r="N198" s="106" t="str">
        <f ca="1">IFERROR(IF(ISERROR(K198),NA(),IF(ann_paid=TRUE,R197*M198,R197*M198)),"")</f>
        <v/>
      </c>
      <c r="O198" s="106" t="str">
        <f t="shared" ca="1" si="17"/>
        <v/>
      </c>
      <c r="P198" s="106" t="str">
        <f ca="1">IFERROR(IF(Rate=FALSE,IF(ISERROR(K198),NA(),FV($L$4,K198,,-FP)),PMT((1+M198)/(1+$L$4)-1,IF(ann_paid=TRUE,$L$3-K198,$L$3+1-K198),-(R197),,Payment)),"")</f>
        <v/>
      </c>
      <c r="Q198" s="106" t="str">
        <f t="shared" ca="1" si="18"/>
        <v/>
      </c>
      <c r="R198" s="106" t="str">
        <f t="shared" ca="1" si="19"/>
        <v/>
      </c>
      <c r="S198" s="106">
        <f ca="1">IFERROR(IF(ISERROR(K198),NA(),SUM($N$7:N198)),"")</f>
        <v>1121.5593767146088</v>
      </c>
      <c r="T198" s="96"/>
      <c r="U198" s="90">
        <v>192</v>
      </c>
      <c r="V198" s="90">
        <f t="shared" si="20"/>
        <v>231</v>
      </c>
      <c r="W198" s="90">
        <f t="shared" si="21"/>
        <v>55</v>
      </c>
      <c r="X198" s="90">
        <f t="shared" si="22"/>
        <v>135</v>
      </c>
      <c r="Y198" s="90">
        <f t="shared" si="23"/>
        <v>87</v>
      </c>
    </row>
    <row r="199" spans="11:25" x14ac:dyDescent="0.25">
      <c r="K199" s="90" t="str">
        <f>IFERROR(IF(ann_paid=TRUE,IF(K198&gt;=$L$3-1,NA(),K198+1),IF(K198&gt;=$L$3,NA(),K198+1)),"")</f>
        <v/>
      </c>
      <c r="L199" s="90">
        <f t="shared" si="16"/>
        <v>232</v>
      </c>
      <c r="M199" s="90">
        <f ca="1">IFERROR(IF(ISERROR(K199),NA(),(IF(PayFreq="Monthly",(IF(ISERROR(K199),NA(),IF(Rate=TRUE,AnnuityEstimator!$F$13+RAND()*(AnnuityEstimator!$F$14-AnnuityEstimator!$F$13),AnnuityEstimator!$F$17))/12),IF(PayFreq="Quarterly",(IF(ISERROR(K199),NA(),IF(Rate=TRUE,AnnuityEstimator!$F$13+RAND()*(AnnuityEstimator!$F$14-AnnuityEstimator!$F$13),AnnuityEstimator!$F$17))/4),IF(PayFreq="Semi-Annually",(IF(ISERROR(K199),NA(),IF(Rate=TRUE,AnnuityEstimator!$F$13+RAND()*(AnnuityEstimator!$F$14-AnnuityEstimator!$F$13),AnnuityEstimator!$F$17))/2),IF(PayFreq="Annually",(IF(ISERROR(K199),NA(),IF(Rate=TRUE,AnnuityEstimator!$F$13+RAND()*(AnnuityEstimator!$F$14-AnnuityEstimator!$F$13),AnnuityEstimator!$F$17))),AnnuityEstimator!$F$17)))))),"")</f>
        <v>5.0385593912117985E-2</v>
      </c>
      <c r="N199" s="106" t="str">
        <f ca="1">IFERROR(IF(ISERROR(K199),NA(),IF(ann_paid=TRUE,R198*M199,R198*M199)),"")</f>
        <v/>
      </c>
      <c r="O199" s="106" t="str">
        <f t="shared" ca="1" si="17"/>
        <v/>
      </c>
      <c r="P199" s="106" t="str">
        <f ca="1">IFERROR(IF(Rate=FALSE,IF(ISERROR(K199),NA(),FV($L$4,K199,,-FP)),PMT((1+M199)/(1+$L$4)-1,IF(ann_paid=TRUE,$L$3-K199,$L$3+1-K199),-(R198),,Payment)),"")</f>
        <v/>
      </c>
      <c r="Q199" s="106" t="str">
        <f t="shared" ca="1" si="18"/>
        <v/>
      </c>
      <c r="R199" s="106" t="str">
        <f t="shared" ca="1" si="19"/>
        <v/>
      </c>
      <c r="S199" s="106">
        <f ca="1">IFERROR(IF(ISERROR(K199),NA(),SUM($N$7:N199)),"")</f>
        <v>1121.5593767146088</v>
      </c>
      <c r="T199" s="96"/>
      <c r="U199" s="90">
        <v>193</v>
      </c>
      <c r="V199" s="90">
        <f t="shared" si="20"/>
        <v>232</v>
      </c>
      <c r="W199" s="90">
        <f t="shared" si="21"/>
        <v>56</v>
      </c>
      <c r="X199" s="90">
        <f t="shared" si="22"/>
        <v>136</v>
      </c>
      <c r="Y199" s="90">
        <f t="shared" si="23"/>
        <v>88</v>
      </c>
    </row>
    <row r="200" spans="11:25" x14ac:dyDescent="0.25">
      <c r="K200" s="90" t="str">
        <f>IFERROR(IF(ann_paid=TRUE,IF(K199&gt;=$L$3-1,NA(),K199+1),IF(K199&gt;=$L$3,NA(),K199+1)),"")</f>
        <v/>
      </c>
      <c r="L200" s="90">
        <f t="shared" si="16"/>
        <v>233</v>
      </c>
      <c r="M200" s="90">
        <f ca="1">IFERROR(IF(ISERROR(K200),NA(),(IF(PayFreq="Monthly",(IF(ISERROR(K200),NA(),IF(Rate=TRUE,AnnuityEstimator!$F$13+RAND()*(AnnuityEstimator!$F$14-AnnuityEstimator!$F$13),AnnuityEstimator!$F$17))/12),IF(PayFreq="Quarterly",(IF(ISERROR(K200),NA(),IF(Rate=TRUE,AnnuityEstimator!$F$13+RAND()*(AnnuityEstimator!$F$14-AnnuityEstimator!$F$13),AnnuityEstimator!$F$17))/4),IF(PayFreq="Semi-Annually",(IF(ISERROR(K200),NA(),IF(Rate=TRUE,AnnuityEstimator!$F$13+RAND()*(AnnuityEstimator!$F$14-AnnuityEstimator!$F$13),AnnuityEstimator!$F$17))/2),IF(PayFreq="Annually",(IF(ISERROR(K200),NA(),IF(Rate=TRUE,AnnuityEstimator!$F$13+RAND()*(AnnuityEstimator!$F$14-AnnuityEstimator!$F$13),AnnuityEstimator!$F$17))),AnnuityEstimator!$F$17)))))),"")</f>
        <v>5.0308566452959225E-2</v>
      </c>
      <c r="N200" s="106" t="str">
        <f ca="1">IFERROR(IF(ISERROR(K200),NA(),IF(ann_paid=TRUE,R199*M200,R199*M200)),"")</f>
        <v/>
      </c>
      <c r="O200" s="106" t="str">
        <f t="shared" ca="1" si="17"/>
        <v/>
      </c>
      <c r="P200" s="106" t="str">
        <f ca="1">IFERROR(IF(Rate=FALSE,IF(ISERROR(K200),NA(),FV($L$4,K200,,-FP)),PMT((1+M200)/(1+$L$4)-1,IF(ann_paid=TRUE,$L$3-K200,$L$3+1-K200),-(R199),,Payment)),"")</f>
        <v/>
      </c>
      <c r="Q200" s="106" t="str">
        <f t="shared" ca="1" si="18"/>
        <v/>
      </c>
      <c r="R200" s="106" t="str">
        <f t="shared" ca="1" si="19"/>
        <v/>
      </c>
      <c r="S200" s="106">
        <f ca="1">IFERROR(IF(ISERROR(K200),NA(),SUM($N$7:N200)),"")</f>
        <v>1121.5593767146088</v>
      </c>
      <c r="T200" s="96"/>
      <c r="U200" s="90">
        <v>194</v>
      </c>
      <c r="V200" s="90">
        <f t="shared" si="20"/>
        <v>233</v>
      </c>
      <c r="W200" s="90">
        <f t="shared" si="21"/>
        <v>56</v>
      </c>
      <c r="X200" s="90">
        <f t="shared" si="22"/>
        <v>136</v>
      </c>
      <c r="Y200" s="90">
        <f t="shared" si="23"/>
        <v>88</v>
      </c>
    </row>
    <row r="201" spans="11:25" x14ac:dyDescent="0.25">
      <c r="K201" s="90" t="str">
        <f>IFERROR(IF(ann_paid=TRUE,IF(K200&gt;=$L$3-1,NA(),K200+1),IF(K200&gt;=$L$3,NA(),K200+1)),"")</f>
        <v/>
      </c>
      <c r="L201" s="90">
        <f t="shared" ref="L201:L264" si="24">IFERROR(IF($L$3=$V$5,V201,IF($L$3=$W$5,W201,IF($L$3=$X$5,X201,IF($L$3=$Y$5,Y201)))),"")</f>
        <v>234</v>
      </c>
      <c r="M201" s="90">
        <f ca="1">IFERROR(IF(ISERROR(K201),NA(),(IF(PayFreq="Monthly",(IF(ISERROR(K201),NA(),IF(Rate=TRUE,AnnuityEstimator!$F$13+RAND()*(AnnuityEstimator!$F$14-AnnuityEstimator!$F$13),AnnuityEstimator!$F$17))/12),IF(PayFreq="Quarterly",(IF(ISERROR(K201),NA(),IF(Rate=TRUE,AnnuityEstimator!$F$13+RAND()*(AnnuityEstimator!$F$14-AnnuityEstimator!$F$13),AnnuityEstimator!$F$17))/4),IF(PayFreq="Semi-Annually",(IF(ISERROR(K201),NA(),IF(Rate=TRUE,AnnuityEstimator!$F$13+RAND()*(AnnuityEstimator!$F$14-AnnuityEstimator!$F$13),AnnuityEstimator!$F$17))/2),IF(PayFreq="Annually",(IF(ISERROR(K201),NA(),IF(Rate=TRUE,AnnuityEstimator!$F$13+RAND()*(AnnuityEstimator!$F$14-AnnuityEstimator!$F$13),AnnuityEstimator!$F$17))),AnnuityEstimator!$F$17)))))),"")</f>
        <v>5.8152927565314871E-2</v>
      </c>
      <c r="N201" s="106" t="str">
        <f ca="1">IFERROR(IF(ISERROR(K201),NA(),IF(ann_paid=TRUE,R200*M201,R200*M201)),"")</f>
        <v/>
      </c>
      <c r="O201" s="106" t="str">
        <f t="shared" ref="O201:O264" ca="1" si="25">IFERROR(IF(ISERROR(K201),NA(),IF(N201&gt;0,N201*$N$3,0)),"")</f>
        <v/>
      </c>
      <c r="P201" s="106" t="str">
        <f ca="1">IFERROR(IF(Rate=FALSE,IF(ISERROR(K201),NA(),FV($L$4,K201,,-FP)),PMT((1+M201)/(1+$L$4)-1,IF(ann_paid=TRUE,$L$3-K201,$L$3+1-K201),-(R200),,Payment)),"")</f>
        <v/>
      </c>
      <c r="Q201" s="106" t="str">
        <f t="shared" ref="Q201:Q264" ca="1" si="26">IFERROR(IF(ISERROR(K201),NA(),P201-O201),"")</f>
        <v/>
      </c>
      <c r="R201" s="106" t="str">
        <f t="shared" ref="R201:R264" ca="1" si="27">IFERROR(IF(ISERROR(K201),NA(),IF((R200+N201-P201)&lt;0,-(R200+N201-P201),(R200+N201-P201))),"")</f>
        <v/>
      </c>
      <c r="S201" s="106">
        <f ca="1">IFERROR(IF(ISERROR(K201),NA(),SUM($N$7:N201)),"")</f>
        <v>1121.5593767146088</v>
      </c>
      <c r="T201" s="96"/>
      <c r="U201" s="90">
        <v>195</v>
      </c>
      <c r="V201" s="90">
        <f t="shared" ref="V201:V264" si="28">V200+1</f>
        <v>234</v>
      </c>
      <c r="W201" s="90">
        <f t="shared" ref="W201:W264" si="29">IF(MOD($U201,12)=1,$W200+1,$W200)</f>
        <v>56</v>
      </c>
      <c r="X201" s="90">
        <f t="shared" ref="X201:X264" si="30">IF(MOD($U201,2)=1,$X200+1,$X200)</f>
        <v>137</v>
      </c>
      <c r="Y201" s="90">
        <f t="shared" ref="Y201:Y264" si="31">IF(MOD($U201,4)=1,$Y200+1,$Y200)</f>
        <v>88</v>
      </c>
    </row>
    <row r="202" spans="11:25" x14ac:dyDescent="0.25">
      <c r="K202" s="90" t="str">
        <f>IFERROR(IF(ann_paid=TRUE,IF(K201&gt;=$L$3-1,NA(),K201+1),IF(K201&gt;=$L$3,NA(),K201+1)),"")</f>
        <v/>
      </c>
      <c r="L202" s="90">
        <f t="shared" si="24"/>
        <v>235</v>
      </c>
      <c r="M202" s="90">
        <f ca="1">IFERROR(IF(ISERROR(K202),NA(),(IF(PayFreq="Monthly",(IF(ISERROR(K202),NA(),IF(Rate=TRUE,AnnuityEstimator!$F$13+RAND()*(AnnuityEstimator!$F$14-AnnuityEstimator!$F$13),AnnuityEstimator!$F$17))/12),IF(PayFreq="Quarterly",(IF(ISERROR(K202),NA(),IF(Rate=TRUE,AnnuityEstimator!$F$13+RAND()*(AnnuityEstimator!$F$14-AnnuityEstimator!$F$13),AnnuityEstimator!$F$17))/4),IF(PayFreq="Semi-Annually",(IF(ISERROR(K202),NA(),IF(Rate=TRUE,AnnuityEstimator!$F$13+RAND()*(AnnuityEstimator!$F$14-AnnuityEstimator!$F$13),AnnuityEstimator!$F$17))/2),IF(PayFreq="Annually",(IF(ISERROR(K202),NA(),IF(Rate=TRUE,AnnuityEstimator!$F$13+RAND()*(AnnuityEstimator!$F$14-AnnuityEstimator!$F$13),AnnuityEstimator!$F$17))),AnnuityEstimator!$F$17)))))),"")</f>
        <v>4.4501955471482613E-2</v>
      </c>
      <c r="N202" s="106" t="str">
        <f ca="1">IFERROR(IF(ISERROR(K202),NA(),IF(ann_paid=TRUE,R201*M202,R201*M202)),"")</f>
        <v/>
      </c>
      <c r="O202" s="106" t="str">
        <f t="shared" ca="1" si="25"/>
        <v/>
      </c>
      <c r="P202" s="106" t="str">
        <f ca="1">IFERROR(IF(Rate=FALSE,IF(ISERROR(K202),NA(),FV($L$4,K202,,-FP)),PMT((1+M202)/(1+$L$4)-1,IF(ann_paid=TRUE,$L$3-K202,$L$3+1-K202),-(R201),,Payment)),"")</f>
        <v/>
      </c>
      <c r="Q202" s="106" t="str">
        <f t="shared" ca="1" si="26"/>
        <v/>
      </c>
      <c r="R202" s="106" t="str">
        <f t="shared" ca="1" si="27"/>
        <v/>
      </c>
      <c r="S202" s="106">
        <f ca="1">IFERROR(IF(ISERROR(K202),NA(),SUM($N$7:N202)),"")</f>
        <v>1121.5593767146088</v>
      </c>
      <c r="T202" s="96"/>
      <c r="U202" s="90">
        <v>196</v>
      </c>
      <c r="V202" s="90">
        <f t="shared" si="28"/>
        <v>235</v>
      </c>
      <c r="W202" s="90">
        <f t="shared" si="29"/>
        <v>56</v>
      </c>
      <c r="X202" s="90">
        <f t="shared" si="30"/>
        <v>137</v>
      </c>
      <c r="Y202" s="90">
        <f t="shared" si="31"/>
        <v>88</v>
      </c>
    </row>
    <row r="203" spans="11:25" x14ac:dyDescent="0.25">
      <c r="K203" s="90" t="str">
        <f>IFERROR(IF(ann_paid=TRUE,IF(K202&gt;=$L$3-1,NA(),K202+1),IF(K202&gt;=$L$3,NA(),K202+1)),"")</f>
        <v/>
      </c>
      <c r="L203" s="90">
        <f t="shared" si="24"/>
        <v>236</v>
      </c>
      <c r="M203" s="90">
        <f ca="1">IFERROR(IF(ISERROR(K203),NA(),(IF(PayFreq="Monthly",(IF(ISERROR(K203),NA(),IF(Rate=TRUE,AnnuityEstimator!$F$13+RAND()*(AnnuityEstimator!$F$14-AnnuityEstimator!$F$13),AnnuityEstimator!$F$17))/12),IF(PayFreq="Quarterly",(IF(ISERROR(K203),NA(),IF(Rate=TRUE,AnnuityEstimator!$F$13+RAND()*(AnnuityEstimator!$F$14-AnnuityEstimator!$F$13),AnnuityEstimator!$F$17))/4),IF(PayFreq="Semi-Annually",(IF(ISERROR(K203),NA(),IF(Rate=TRUE,AnnuityEstimator!$F$13+RAND()*(AnnuityEstimator!$F$14-AnnuityEstimator!$F$13),AnnuityEstimator!$F$17))/2),IF(PayFreq="Annually",(IF(ISERROR(K203),NA(),IF(Rate=TRUE,AnnuityEstimator!$F$13+RAND()*(AnnuityEstimator!$F$14-AnnuityEstimator!$F$13),AnnuityEstimator!$F$17))),AnnuityEstimator!$F$17)))))),"")</f>
        <v>6.0289695572096062E-2</v>
      </c>
      <c r="N203" s="106" t="str">
        <f ca="1">IFERROR(IF(ISERROR(K203),NA(),IF(ann_paid=TRUE,R202*M203,R202*M203)),"")</f>
        <v/>
      </c>
      <c r="O203" s="106" t="str">
        <f t="shared" ca="1" si="25"/>
        <v/>
      </c>
      <c r="P203" s="106" t="str">
        <f ca="1">IFERROR(IF(Rate=FALSE,IF(ISERROR(K203),NA(),FV($L$4,K203,,-FP)),PMT((1+M203)/(1+$L$4)-1,IF(ann_paid=TRUE,$L$3-K203,$L$3+1-K203),-(R202),,Payment)),"")</f>
        <v/>
      </c>
      <c r="Q203" s="106" t="str">
        <f t="shared" ca="1" si="26"/>
        <v/>
      </c>
      <c r="R203" s="106" t="str">
        <f t="shared" ca="1" si="27"/>
        <v/>
      </c>
      <c r="S203" s="106">
        <f ca="1">IFERROR(IF(ISERROR(K203),NA(),SUM($N$7:N203)),"")</f>
        <v>1121.5593767146088</v>
      </c>
      <c r="T203" s="96"/>
      <c r="U203" s="90">
        <v>197</v>
      </c>
      <c r="V203" s="90">
        <f t="shared" si="28"/>
        <v>236</v>
      </c>
      <c r="W203" s="90">
        <f t="shared" si="29"/>
        <v>56</v>
      </c>
      <c r="X203" s="90">
        <f t="shared" si="30"/>
        <v>138</v>
      </c>
      <c r="Y203" s="90">
        <f t="shared" si="31"/>
        <v>89</v>
      </c>
    </row>
    <row r="204" spans="11:25" x14ac:dyDescent="0.25">
      <c r="K204" s="90" t="str">
        <f>IFERROR(IF(ann_paid=TRUE,IF(K203&gt;=$L$3-1,NA(),K203+1),IF(K203&gt;=$L$3,NA(),K203+1)),"")</f>
        <v/>
      </c>
      <c r="L204" s="90">
        <f t="shared" si="24"/>
        <v>237</v>
      </c>
      <c r="M204" s="90">
        <f ca="1">IFERROR(IF(ISERROR(K204),NA(),(IF(PayFreq="Monthly",(IF(ISERROR(K204),NA(),IF(Rate=TRUE,AnnuityEstimator!$F$13+RAND()*(AnnuityEstimator!$F$14-AnnuityEstimator!$F$13),AnnuityEstimator!$F$17))/12),IF(PayFreq="Quarterly",(IF(ISERROR(K204),NA(),IF(Rate=TRUE,AnnuityEstimator!$F$13+RAND()*(AnnuityEstimator!$F$14-AnnuityEstimator!$F$13),AnnuityEstimator!$F$17))/4),IF(PayFreq="Semi-Annually",(IF(ISERROR(K204),NA(),IF(Rate=TRUE,AnnuityEstimator!$F$13+RAND()*(AnnuityEstimator!$F$14-AnnuityEstimator!$F$13),AnnuityEstimator!$F$17))/2),IF(PayFreq="Annually",(IF(ISERROR(K204),NA(),IF(Rate=TRUE,AnnuityEstimator!$F$13+RAND()*(AnnuityEstimator!$F$14-AnnuityEstimator!$F$13),AnnuityEstimator!$F$17))),AnnuityEstimator!$F$17)))))),"")</f>
        <v>4.9554407714351004E-2</v>
      </c>
      <c r="N204" s="106" t="str">
        <f ca="1">IFERROR(IF(ISERROR(K204),NA(),IF(ann_paid=TRUE,R203*M204,R203*M204)),"")</f>
        <v/>
      </c>
      <c r="O204" s="106" t="str">
        <f t="shared" ca="1" si="25"/>
        <v/>
      </c>
      <c r="P204" s="106" t="str">
        <f ca="1">IFERROR(IF(Rate=FALSE,IF(ISERROR(K204),NA(),FV($L$4,K204,,-FP)),PMT((1+M204)/(1+$L$4)-1,IF(ann_paid=TRUE,$L$3-K204,$L$3+1-K204),-(R203),,Payment)),"")</f>
        <v/>
      </c>
      <c r="Q204" s="106" t="str">
        <f t="shared" ca="1" si="26"/>
        <v/>
      </c>
      <c r="R204" s="106" t="str">
        <f t="shared" ca="1" si="27"/>
        <v/>
      </c>
      <c r="S204" s="106">
        <f ca="1">IFERROR(IF(ISERROR(K204),NA(),SUM($N$7:N204)),"")</f>
        <v>1121.5593767146088</v>
      </c>
      <c r="T204" s="96"/>
      <c r="U204" s="90">
        <v>198</v>
      </c>
      <c r="V204" s="90">
        <f t="shared" si="28"/>
        <v>237</v>
      </c>
      <c r="W204" s="90">
        <f t="shared" si="29"/>
        <v>56</v>
      </c>
      <c r="X204" s="90">
        <f t="shared" si="30"/>
        <v>138</v>
      </c>
      <c r="Y204" s="90">
        <f t="shared" si="31"/>
        <v>89</v>
      </c>
    </row>
    <row r="205" spans="11:25" x14ac:dyDescent="0.25">
      <c r="K205" s="90" t="str">
        <f>IFERROR(IF(ann_paid=TRUE,IF(K204&gt;=$L$3-1,NA(),K204+1),IF(K204&gt;=$L$3,NA(),K204+1)),"")</f>
        <v/>
      </c>
      <c r="L205" s="90">
        <f t="shared" si="24"/>
        <v>238</v>
      </c>
      <c r="M205" s="90">
        <f ca="1">IFERROR(IF(ISERROR(K205),NA(),(IF(PayFreq="Monthly",(IF(ISERROR(K205),NA(),IF(Rate=TRUE,AnnuityEstimator!$F$13+RAND()*(AnnuityEstimator!$F$14-AnnuityEstimator!$F$13),AnnuityEstimator!$F$17))/12),IF(PayFreq="Quarterly",(IF(ISERROR(K205),NA(),IF(Rate=TRUE,AnnuityEstimator!$F$13+RAND()*(AnnuityEstimator!$F$14-AnnuityEstimator!$F$13),AnnuityEstimator!$F$17))/4),IF(PayFreq="Semi-Annually",(IF(ISERROR(K205),NA(),IF(Rate=TRUE,AnnuityEstimator!$F$13+RAND()*(AnnuityEstimator!$F$14-AnnuityEstimator!$F$13),AnnuityEstimator!$F$17))/2),IF(PayFreq="Annually",(IF(ISERROR(K205),NA(),IF(Rate=TRUE,AnnuityEstimator!$F$13+RAND()*(AnnuityEstimator!$F$14-AnnuityEstimator!$F$13),AnnuityEstimator!$F$17))),AnnuityEstimator!$F$17)))))),"")</f>
        <v>3.828320189024393E-2</v>
      </c>
      <c r="N205" s="106" t="str">
        <f ca="1">IFERROR(IF(ISERROR(K205),NA(),IF(ann_paid=TRUE,R204*M205,R204*M205)),"")</f>
        <v/>
      </c>
      <c r="O205" s="106" t="str">
        <f t="shared" ca="1" si="25"/>
        <v/>
      </c>
      <c r="P205" s="106" t="str">
        <f ca="1">IFERROR(IF(Rate=FALSE,IF(ISERROR(K205),NA(),FV($L$4,K205,,-FP)),PMT((1+M205)/(1+$L$4)-1,IF(ann_paid=TRUE,$L$3-K205,$L$3+1-K205),-(R204),,Payment)),"")</f>
        <v/>
      </c>
      <c r="Q205" s="106" t="str">
        <f t="shared" ca="1" si="26"/>
        <v/>
      </c>
      <c r="R205" s="106" t="str">
        <f t="shared" ca="1" si="27"/>
        <v/>
      </c>
      <c r="S205" s="106">
        <f ca="1">IFERROR(IF(ISERROR(K205),NA(),SUM($N$7:N205)),"")</f>
        <v>1121.5593767146088</v>
      </c>
      <c r="T205" s="96"/>
      <c r="U205" s="90">
        <v>199</v>
      </c>
      <c r="V205" s="90">
        <f t="shared" si="28"/>
        <v>238</v>
      </c>
      <c r="W205" s="90">
        <f t="shared" si="29"/>
        <v>56</v>
      </c>
      <c r="X205" s="90">
        <f t="shared" si="30"/>
        <v>139</v>
      </c>
      <c r="Y205" s="90">
        <f t="shared" si="31"/>
        <v>89</v>
      </c>
    </row>
    <row r="206" spans="11:25" x14ac:dyDescent="0.25">
      <c r="K206" s="90" t="str">
        <f>IFERROR(IF(ann_paid=TRUE,IF(K205&gt;=$L$3-1,NA(),K205+1),IF(K205&gt;=$L$3,NA(),K205+1)),"")</f>
        <v/>
      </c>
      <c r="L206" s="90">
        <f t="shared" si="24"/>
        <v>239</v>
      </c>
      <c r="M206" s="90">
        <f ca="1">IFERROR(IF(ISERROR(K206),NA(),(IF(PayFreq="Monthly",(IF(ISERROR(K206),NA(),IF(Rate=TRUE,AnnuityEstimator!$F$13+RAND()*(AnnuityEstimator!$F$14-AnnuityEstimator!$F$13),AnnuityEstimator!$F$17))/12),IF(PayFreq="Quarterly",(IF(ISERROR(K206),NA(),IF(Rate=TRUE,AnnuityEstimator!$F$13+RAND()*(AnnuityEstimator!$F$14-AnnuityEstimator!$F$13),AnnuityEstimator!$F$17))/4),IF(PayFreq="Semi-Annually",(IF(ISERROR(K206),NA(),IF(Rate=TRUE,AnnuityEstimator!$F$13+RAND()*(AnnuityEstimator!$F$14-AnnuityEstimator!$F$13),AnnuityEstimator!$F$17))/2),IF(PayFreq="Annually",(IF(ISERROR(K206),NA(),IF(Rate=TRUE,AnnuityEstimator!$F$13+RAND()*(AnnuityEstimator!$F$14-AnnuityEstimator!$F$13),AnnuityEstimator!$F$17))),AnnuityEstimator!$F$17)))))),"")</f>
        <v>5.7057049886688166E-2</v>
      </c>
      <c r="N206" s="106" t="str">
        <f ca="1">IFERROR(IF(ISERROR(K206),NA(),IF(ann_paid=TRUE,R205*M206,R205*M206)),"")</f>
        <v/>
      </c>
      <c r="O206" s="106" t="str">
        <f t="shared" ca="1" si="25"/>
        <v/>
      </c>
      <c r="P206" s="106" t="str">
        <f ca="1">IFERROR(IF(Rate=FALSE,IF(ISERROR(K206),NA(),FV($L$4,K206,,-FP)),PMT((1+M206)/(1+$L$4)-1,IF(ann_paid=TRUE,$L$3-K206,$L$3+1-K206),-(R205),,Payment)),"")</f>
        <v/>
      </c>
      <c r="Q206" s="106" t="str">
        <f t="shared" ca="1" si="26"/>
        <v/>
      </c>
      <c r="R206" s="106" t="str">
        <f t="shared" ca="1" si="27"/>
        <v/>
      </c>
      <c r="S206" s="106">
        <f ca="1">IFERROR(IF(ISERROR(K206),NA(),SUM($N$7:N206)),"")</f>
        <v>1121.5593767146088</v>
      </c>
      <c r="T206" s="96"/>
      <c r="U206" s="90">
        <v>200</v>
      </c>
      <c r="V206" s="90">
        <f t="shared" si="28"/>
        <v>239</v>
      </c>
      <c r="W206" s="90">
        <f t="shared" si="29"/>
        <v>56</v>
      </c>
      <c r="X206" s="90">
        <f t="shared" si="30"/>
        <v>139</v>
      </c>
      <c r="Y206" s="90">
        <f t="shared" si="31"/>
        <v>89</v>
      </c>
    </row>
    <row r="207" spans="11:25" x14ac:dyDescent="0.25">
      <c r="K207" s="90" t="str">
        <f>IFERROR(IF(ann_paid=TRUE,IF(K206&gt;=$L$3-1,NA(),K206+1),IF(K206&gt;=$L$3,NA(),K206+1)),"")</f>
        <v/>
      </c>
      <c r="L207" s="90">
        <f t="shared" si="24"/>
        <v>240</v>
      </c>
      <c r="M207" s="90">
        <f ca="1">IFERROR(IF(ISERROR(K207),NA(),(IF(PayFreq="Monthly",(IF(ISERROR(K207),NA(),IF(Rate=TRUE,AnnuityEstimator!$F$13+RAND()*(AnnuityEstimator!$F$14-AnnuityEstimator!$F$13),AnnuityEstimator!$F$17))/12),IF(PayFreq="Quarterly",(IF(ISERROR(K207),NA(),IF(Rate=TRUE,AnnuityEstimator!$F$13+RAND()*(AnnuityEstimator!$F$14-AnnuityEstimator!$F$13),AnnuityEstimator!$F$17))/4),IF(PayFreq="Semi-Annually",(IF(ISERROR(K207),NA(),IF(Rate=TRUE,AnnuityEstimator!$F$13+RAND()*(AnnuityEstimator!$F$14-AnnuityEstimator!$F$13),AnnuityEstimator!$F$17))/2),IF(PayFreq="Annually",(IF(ISERROR(K207),NA(),IF(Rate=TRUE,AnnuityEstimator!$F$13+RAND()*(AnnuityEstimator!$F$14-AnnuityEstimator!$F$13),AnnuityEstimator!$F$17))),AnnuityEstimator!$F$17)))))),"")</f>
        <v>6.5938086695060488E-2</v>
      </c>
      <c r="N207" s="106" t="str">
        <f ca="1">IFERROR(IF(ISERROR(K207),NA(),IF(ann_paid=TRUE,R206*M207,R206*M207)),"")</f>
        <v/>
      </c>
      <c r="O207" s="106" t="str">
        <f t="shared" ca="1" si="25"/>
        <v/>
      </c>
      <c r="P207" s="106" t="str">
        <f ca="1">IFERROR(IF(Rate=FALSE,IF(ISERROR(K207),NA(),FV($L$4,K207,,-FP)),PMT((1+M207)/(1+$L$4)-1,IF(ann_paid=TRUE,$L$3-K207,$L$3+1-K207),-(R206),,Payment)),"")</f>
        <v/>
      </c>
      <c r="Q207" s="106" t="str">
        <f t="shared" ca="1" si="26"/>
        <v/>
      </c>
      <c r="R207" s="106" t="str">
        <f t="shared" ca="1" si="27"/>
        <v/>
      </c>
      <c r="S207" s="106">
        <f ca="1">IFERROR(IF(ISERROR(K207),NA(),SUM($N$7:N207)),"")</f>
        <v>1121.5593767146088</v>
      </c>
      <c r="T207" s="96"/>
      <c r="U207" s="90">
        <v>201</v>
      </c>
      <c r="V207" s="90">
        <f t="shared" si="28"/>
        <v>240</v>
      </c>
      <c r="W207" s="90">
        <f t="shared" si="29"/>
        <v>56</v>
      </c>
      <c r="X207" s="90">
        <f t="shared" si="30"/>
        <v>140</v>
      </c>
      <c r="Y207" s="90">
        <f t="shared" si="31"/>
        <v>90</v>
      </c>
    </row>
    <row r="208" spans="11:25" x14ac:dyDescent="0.25">
      <c r="K208" s="90" t="str">
        <f>IFERROR(IF(ann_paid=TRUE,IF(K207&gt;=$L$3-1,NA(),K207+1),IF(K207&gt;=$L$3,NA(),K207+1)),"")</f>
        <v/>
      </c>
      <c r="L208" s="90">
        <f t="shared" si="24"/>
        <v>241</v>
      </c>
      <c r="M208" s="90">
        <f ca="1">IFERROR(IF(ISERROR(K208),NA(),(IF(PayFreq="Monthly",(IF(ISERROR(K208),NA(),IF(Rate=TRUE,AnnuityEstimator!$F$13+RAND()*(AnnuityEstimator!$F$14-AnnuityEstimator!$F$13),AnnuityEstimator!$F$17))/12),IF(PayFreq="Quarterly",(IF(ISERROR(K208),NA(),IF(Rate=TRUE,AnnuityEstimator!$F$13+RAND()*(AnnuityEstimator!$F$14-AnnuityEstimator!$F$13),AnnuityEstimator!$F$17))/4),IF(PayFreq="Semi-Annually",(IF(ISERROR(K208),NA(),IF(Rate=TRUE,AnnuityEstimator!$F$13+RAND()*(AnnuityEstimator!$F$14-AnnuityEstimator!$F$13),AnnuityEstimator!$F$17))/2),IF(PayFreq="Annually",(IF(ISERROR(K208),NA(),IF(Rate=TRUE,AnnuityEstimator!$F$13+RAND()*(AnnuityEstimator!$F$14-AnnuityEstimator!$F$13),AnnuityEstimator!$F$17))),AnnuityEstimator!$F$17)))))),"")</f>
        <v>6.8479416703665946E-2</v>
      </c>
      <c r="N208" s="106" t="str">
        <f ca="1">IFERROR(IF(ISERROR(K208),NA(),IF(ann_paid=TRUE,R207*M208,R207*M208)),"")</f>
        <v/>
      </c>
      <c r="O208" s="106" t="str">
        <f t="shared" ca="1" si="25"/>
        <v/>
      </c>
      <c r="P208" s="106" t="str">
        <f ca="1">IFERROR(IF(Rate=FALSE,IF(ISERROR(K208),NA(),FV($L$4,K208,,-FP)),PMT((1+M208)/(1+$L$4)-1,IF(ann_paid=TRUE,$L$3-K208,$L$3+1-K208),-(R207),,Payment)),"")</f>
        <v/>
      </c>
      <c r="Q208" s="106" t="str">
        <f t="shared" ca="1" si="26"/>
        <v/>
      </c>
      <c r="R208" s="106" t="str">
        <f t="shared" ca="1" si="27"/>
        <v/>
      </c>
      <c r="S208" s="106">
        <f ca="1">IFERROR(IF(ISERROR(K208),NA(),SUM($N$7:N208)),"")</f>
        <v>1121.5593767146088</v>
      </c>
      <c r="T208" s="96"/>
      <c r="U208" s="90">
        <v>202</v>
      </c>
      <c r="V208" s="90">
        <f t="shared" si="28"/>
        <v>241</v>
      </c>
      <c r="W208" s="90">
        <f t="shared" si="29"/>
        <v>56</v>
      </c>
      <c r="X208" s="90">
        <f t="shared" si="30"/>
        <v>140</v>
      </c>
      <c r="Y208" s="90">
        <f t="shared" si="31"/>
        <v>90</v>
      </c>
    </row>
    <row r="209" spans="11:25" x14ac:dyDescent="0.25">
      <c r="K209" s="90" t="str">
        <f>IFERROR(IF(ann_paid=TRUE,IF(K208&gt;=$L$3-1,NA(),K208+1),IF(K208&gt;=$L$3,NA(),K208+1)),"")</f>
        <v/>
      </c>
      <c r="L209" s="90">
        <f t="shared" si="24"/>
        <v>242</v>
      </c>
      <c r="M209" s="90">
        <f ca="1">IFERROR(IF(ISERROR(K209),NA(),(IF(PayFreq="Monthly",(IF(ISERROR(K209),NA(),IF(Rate=TRUE,AnnuityEstimator!$F$13+RAND()*(AnnuityEstimator!$F$14-AnnuityEstimator!$F$13),AnnuityEstimator!$F$17))/12),IF(PayFreq="Quarterly",(IF(ISERROR(K209),NA(),IF(Rate=TRUE,AnnuityEstimator!$F$13+RAND()*(AnnuityEstimator!$F$14-AnnuityEstimator!$F$13),AnnuityEstimator!$F$17))/4),IF(PayFreq="Semi-Annually",(IF(ISERROR(K209),NA(),IF(Rate=TRUE,AnnuityEstimator!$F$13+RAND()*(AnnuityEstimator!$F$14-AnnuityEstimator!$F$13),AnnuityEstimator!$F$17))/2),IF(PayFreq="Annually",(IF(ISERROR(K209),NA(),IF(Rate=TRUE,AnnuityEstimator!$F$13+RAND()*(AnnuityEstimator!$F$14-AnnuityEstimator!$F$13),AnnuityEstimator!$F$17))),AnnuityEstimator!$F$17)))))),"")</f>
        <v>5.0438408240502441E-2</v>
      </c>
      <c r="N209" s="106" t="str">
        <f ca="1">IFERROR(IF(ISERROR(K209),NA(),IF(ann_paid=TRUE,R208*M209,R208*M209)),"")</f>
        <v/>
      </c>
      <c r="O209" s="106" t="str">
        <f t="shared" ca="1" si="25"/>
        <v/>
      </c>
      <c r="P209" s="106" t="str">
        <f ca="1">IFERROR(IF(Rate=FALSE,IF(ISERROR(K209),NA(),FV($L$4,K209,,-FP)),PMT((1+M209)/(1+$L$4)-1,IF(ann_paid=TRUE,$L$3-K209,$L$3+1-K209),-(R208),,Payment)),"")</f>
        <v/>
      </c>
      <c r="Q209" s="106" t="str">
        <f t="shared" ca="1" si="26"/>
        <v/>
      </c>
      <c r="R209" s="106" t="str">
        <f t="shared" ca="1" si="27"/>
        <v/>
      </c>
      <c r="S209" s="106">
        <f ca="1">IFERROR(IF(ISERROR(K209),NA(),SUM($N$7:N209)),"")</f>
        <v>1121.5593767146088</v>
      </c>
      <c r="T209" s="96"/>
      <c r="U209" s="90">
        <v>203</v>
      </c>
      <c r="V209" s="90">
        <f t="shared" si="28"/>
        <v>242</v>
      </c>
      <c r="W209" s="90">
        <f t="shared" si="29"/>
        <v>56</v>
      </c>
      <c r="X209" s="90">
        <f t="shared" si="30"/>
        <v>141</v>
      </c>
      <c r="Y209" s="90">
        <f t="shared" si="31"/>
        <v>90</v>
      </c>
    </row>
    <row r="210" spans="11:25" x14ac:dyDescent="0.25">
      <c r="K210" s="90" t="str">
        <f>IFERROR(IF(ann_paid=TRUE,IF(K209&gt;=$L$3-1,NA(),K209+1),IF(K209&gt;=$L$3,NA(),K209+1)),"")</f>
        <v/>
      </c>
      <c r="L210" s="90">
        <f t="shared" si="24"/>
        <v>243</v>
      </c>
      <c r="M210" s="90">
        <f ca="1">IFERROR(IF(ISERROR(K210),NA(),(IF(PayFreq="Monthly",(IF(ISERROR(K210),NA(),IF(Rate=TRUE,AnnuityEstimator!$F$13+RAND()*(AnnuityEstimator!$F$14-AnnuityEstimator!$F$13),AnnuityEstimator!$F$17))/12),IF(PayFreq="Quarterly",(IF(ISERROR(K210),NA(),IF(Rate=TRUE,AnnuityEstimator!$F$13+RAND()*(AnnuityEstimator!$F$14-AnnuityEstimator!$F$13),AnnuityEstimator!$F$17))/4),IF(PayFreq="Semi-Annually",(IF(ISERROR(K210),NA(),IF(Rate=TRUE,AnnuityEstimator!$F$13+RAND()*(AnnuityEstimator!$F$14-AnnuityEstimator!$F$13),AnnuityEstimator!$F$17))/2),IF(PayFreq="Annually",(IF(ISERROR(K210),NA(),IF(Rate=TRUE,AnnuityEstimator!$F$13+RAND()*(AnnuityEstimator!$F$14-AnnuityEstimator!$F$13),AnnuityEstimator!$F$17))),AnnuityEstimator!$F$17)))))),"")</f>
        <v>3.1198235233771434E-2</v>
      </c>
      <c r="N210" s="106" t="str">
        <f ca="1">IFERROR(IF(ISERROR(K210),NA(),IF(ann_paid=TRUE,R209*M210,R209*M210)),"")</f>
        <v/>
      </c>
      <c r="O210" s="106" t="str">
        <f t="shared" ca="1" si="25"/>
        <v/>
      </c>
      <c r="P210" s="106" t="str">
        <f ca="1">IFERROR(IF(Rate=FALSE,IF(ISERROR(K210),NA(),FV($L$4,K210,,-FP)),PMT((1+M210)/(1+$L$4)-1,IF(ann_paid=TRUE,$L$3-K210,$L$3+1-K210),-(R209),,Payment)),"")</f>
        <v/>
      </c>
      <c r="Q210" s="106" t="str">
        <f t="shared" ca="1" si="26"/>
        <v/>
      </c>
      <c r="R210" s="106" t="str">
        <f t="shared" ca="1" si="27"/>
        <v/>
      </c>
      <c r="S210" s="106">
        <f ca="1">IFERROR(IF(ISERROR(K210),NA(),SUM($N$7:N210)),"")</f>
        <v>1121.5593767146088</v>
      </c>
      <c r="T210" s="96"/>
      <c r="U210" s="90">
        <v>204</v>
      </c>
      <c r="V210" s="90">
        <f t="shared" si="28"/>
        <v>243</v>
      </c>
      <c r="W210" s="90">
        <f t="shared" si="29"/>
        <v>56</v>
      </c>
      <c r="X210" s="90">
        <f t="shared" si="30"/>
        <v>141</v>
      </c>
      <c r="Y210" s="90">
        <f t="shared" si="31"/>
        <v>90</v>
      </c>
    </row>
    <row r="211" spans="11:25" x14ac:dyDescent="0.25">
      <c r="K211" s="90" t="str">
        <f>IFERROR(IF(ann_paid=TRUE,IF(K210&gt;=$L$3-1,NA(),K210+1),IF(K210&gt;=$L$3,NA(),K210+1)),"")</f>
        <v/>
      </c>
      <c r="L211" s="90">
        <f t="shared" si="24"/>
        <v>244</v>
      </c>
      <c r="M211" s="90">
        <f ca="1">IFERROR(IF(ISERROR(K211),NA(),(IF(PayFreq="Monthly",(IF(ISERROR(K211),NA(),IF(Rate=TRUE,AnnuityEstimator!$F$13+RAND()*(AnnuityEstimator!$F$14-AnnuityEstimator!$F$13),AnnuityEstimator!$F$17))/12),IF(PayFreq="Quarterly",(IF(ISERROR(K211),NA(),IF(Rate=TRUE,AnnuityEstimator!$F$13+RAND()*(AnnuityEstimator!$F$14-AnnuityEstimator!$F$13),AnnuityEstimator!$F$17))/4),IF(PayFreq="Semi-Annually",(IF(ISERROR(K211),NA(),IF(Rate=TRUE,AnnuityEstimator!$F$13+RAND()*(AnnuityEstimator!$F$14-AnnuityEstimator!$F$13),AnnuityEstimator!$F$17))/2),IF(PayFreq="Annually",(IF(ISERROR(K211),NA(),IF(Rate=TRUE,AnnuityEstimator!$F$13+RAND()*(AnnuityEstimator!$F$14-AnnuityEstimator!$F$13),AnnuityEstimator!$F$17))),AnnuityEstimator!$F$17)))))),"")</f>
        <v>6.8755022928945253E-2</v>
      </c>
      <c r="N211" s="106" t="str">
        <f ca="1">IFERROR(IF(ISERROR(K211),NA(),IF(ann_paid=TRUE,R210*M211,R210*M211)),"")</f>
        <v/>
      </c>
      <c r="O211" s="106" t="str">
        <f t="shared" ca="1" si="25"/>
        <v/>
      </c>
      <c r="P211" s="106" t="str">
        <f ca="1">IFERROR(IF(Rate=FALSE,IF(ISERROR(K211),NA(),FV($L$4,K211,,-FP)),PMT((1+M211)/(1+$L$4)-1,IF(ann_paid=TRUE,$L$3-K211,$L$3+1-K211),-(R210),,Payment)),"")</f>
        <v/>
      </c>
      <c r="Q211" s="106" t="str">
        <f t="shared" ca="1" si="26"/>
        <v/>
      </c>
      <c r="R211" s="106" t="str">
        <f t="shared" ca="1" si="27"/>
        <v/>
      </c>
      <c r="S211" s="106">
        <f ca="1">IFERROR(IF(ISERROR(K211),NA(),SUM($N$7:N211)),"")</f>
        <v>1121.5593767146088</v>
      </c>
      <c r="T211" s="96"/>
      <c r="U211" s="90">
        <v>205</v>
      </c>
      <c r="V211" s="90">
        <f t="shared" si="28"/>
        <v>244</v>
      </c>
      <c r="W211" s="90">
        <f t="shared" si="29"/>
        <v>57</v>
      </c>
      <c r="X211" s="90">
        <f t="shared" si="30"/>
        <v>142</v>
      </c>
      <c r="Y211" s="90">
        <f t="shared" si="31"/>
        <v>91</v>
      </c>
    </row>
    <row r="212" spans="11:25" x14ac:dyDescent="0.25">
      <c r="K212" s="90" t="str">
        <f>IFERROR(IF(ann_paid=TRUE,IF(K211&gt;=$L$3-1,NA(),K211+1),IF(K211&gt;=$L$3,NA(),K211+1)),"")</f>
        <v/>
      </c>
      <c r="L212" s="90">
        <f t="shared" si="24"/>
        <v>245</v>
      </c>
      <c r="M212" s="90">
        <f ca="1">IFERROR(IF(ISERROR(K212),NA(),(IF(PayFreq="Monthly",(IF(ISERROR(K212),NA(),IF(Rate=TRUE,AnnuityEstimator!$F$13+RAND()*(AnnuityEstimator!$F$14-AnnuityEstimator!$F$13),AnnuityEstimator!$F$17))/12),IF(PayFreq="Quarterly",(IF(ISERROR(K212),NA(),IF(Rate=TRUE,AnnuityEstimator!$F$13+RAND()*(AnnuityEstimator!$F$14-AnnuityEstimator!$F$13),AnnuityEstimator!$F$17))/4),IF(PayFreq="Semi-Annually",(IF(ISERROR(K212),NA(),IF(Rate=TRUE,AnnuityEstimator!$F$13+RAND()*(AnnuityEstimator!$F$14-AnnuityEstimator!$F$13),AnnuityEstimator!$F$17))/2),IF(PayFreq="Annually",(IF(ISERROR(K212),NA(),IF(Rate=TRUE,AnnuityEstimator!$F$13+RAND()*(AnnuityEstimator!$F$14-AnnuityEstimator!$F$13),AnnuityEstimator!$F$17))),AnnuityEstimator!$F$17)))))),"")</f>
        <v>3.9444591287590203E-2</v>
      </c>
      <c r="N212" s="106" t="str">
        <f ca="1">IFERROR(IF(ISERROR(K212),NA(),IF(ann_paid=TRUE,R211*M212,R211*M212)),"")</f>
        <v/>
      </c>
      <c r="O212" s="106" t="str">
        <f t="shared" ca="1" si="25"/>
        <v/>
      </c>
      <c r="P212" s="106" t="str">
        <f ca="1">IFERROR(IF(Rate=FALSE,IF(ISERROR(K212),NA(),FV($L$4,K212,,-FP)),PMT((1+M212)/(1+$L$4)-1,IF(ann_paid=TRUE,$L$3-K212,$L$3+1-K212),-(R211),,Payment)),"")</f>
        <v/>
      </c>
      <c r="Q212" s="106" t="str">
        <f t="shared" ca="1" si="26"/>
        <v/>
      </c>
      <c r="R212" s="106" t="str">
        <f t="shared" ca="1" si="27"/>
        <v/>
      </c>
      <c r="S212" s="106">
        <f ca="1">IFERROR(IF(ISERROR(K212),NA(),SUM($N$7:N212)),"")</f>
        <v>1121.5593767146088</v>
      </c>
      <c r="T212" s="96"/>
      <c r="U212" s="90">
        <v>206</v>
      </c>
      <c r="V212" s="90">
        <f t="shared" si="28"/>
        <v>245</v>
      </c>
      <c r="W212" s="90">
        <f t="shared" si="29"/>
        <v>57</v>
      </c>
      <c r="X212" s="90">
        <f t="shared" si="30"/>
        <v>142</v>
      </c>
      <c r="Y212" s="90">
        <f t="shared" si="31"/>
        <v>91</v>
      </c>
    </row>
    <row r="213" spans="11:25" x14ac:dyDescent="0.25">
      <c r="K213" s="90" t="str">
        <f>IFERROR(IF(ann_paid=TRUE,IF(K212&gt;=$L$3-1,NA(),K212+1),IF(K212&gt;=$L$3,NA(),K212+1)),"")</f>
        <v/>
      </c>
      <c r="L213" s="90">
        <f t="shared" si="24"/>
        <v>246</v>
      </c>
      <c r="M213" s="90">
        <f ca="1">IFERROR(IF(ISERROR(K213),NA(),(IF(PayFreq="Monthly",(IF(ISERROR(K213),NA(),IF(Rate=TRUE,AnnuityEstimator!$F$13+RAND()*(AnnuityEstimator!$F$14-AnnuityEstimator!$F$13),AnnuityEstimator!$F$17))/12),IF(PayFreq="Quarterly",(IF(ISERROR(K213),NA(),IF(Rate=TRUE,AnnuityEstimator!$F$13+RAND()*(AnnuityEstimator!$F$14-AnnuityEstimator!$F$13),AnnuityEstimator!$F$17))/4),IF(PayFreq="Semi-Annually",(IF(ISERROR(K213),NA(),IF(Rate=TRUE,AnnuityEstimator!$F$13+RAND()*(AnnuityEstimator!$F$14-AnnuityEstimator!$F$13),AnnuityEstimator!$F$17))/2),IF(PayFreq="Annually",(IF(ISERROR(K213),NA(),IF(Rate=TRUE,AnnuityEstimator!$F$13+RAND()*(AnnuityEstimator!$F$14-AnnuityEstimator!$F$13),AnnuityEstimator!$F$17))),AnnuityEstimator!$F$17)))))),"")</f>
        <v>4.1699408328126547E-2</v>
      </c>
      <c r="N213" s="106" t="str">
        <f ca="1">IFERROR(IF(ISERROR(K213),NA(),IF(ann_paid=TRUE,R212*M213,R212*M213)),"")</f>
        <v/>
      </c>
      <c r="O213" s="106" t="str">
        <f t="shared" ca="1" si="25"/>
        <v/>
      </c>
      <c r="P213" s="106" t="str">
        <f ca="1">IFERROR(IF(Rate=FALSE,IF(ISERROR(K213),NA(),FV($L$4,K213,,-FP)),PMT((1+M213)/(1+$L$4)-1,IF(ann_paid=TRUE,$L$3-K213,$L$3+1-K213),-(R212),,Payment)),"")</f>
        <v/>
      </c>
      <c r="Q213" s="106" t="str">
        <f t="shared" ca="1" si="26"/>
        <v/>
      </c>
      <c r="R213" s="106" t="str">
        <f t="shared" ca="1" si="27"/>
        <v/>
      </c>
      <c r="S213" s="106">
        <f ca="1">IFERROR(IF(ISERROR(K213),NA(),SUM($N$7:N213)),"")</f>
        <v>1121.5593767146088</v>
      </c>
      <c r="T213" s="96"/>
      <c r="U213" s="90">
        <v>207</v>
      </c>
      <c r="V213" s="90">
        <f t="shared" si="28"/>
        <v>246</v>
      </c>
      <c r="W213" s="90">
        <f t="shared" si="29"/>
        <v>57</v>
      </c>
      <c r="X213" s="90">
        <f t="shared" si="30"/>
        <v>143</v>
      </c>
      <c r="Y213" s="90">
        <f t="shared" si="31"/>
        <v>91</v>
      </c>
    </row>
    <row r="214" spans="11:25" x14ac:dyDescent="0.25">
      <c r="K214" s="90" t="str">
        <f>IFERROR(IF(ann_paid=TRUE,IF(K213&gt;=$L$3-1,NA(),K213+1),IF(K213&gt;=$L$3,NA(),K213+1)),"")</f>
        <v/>
      </c>
      <c r="L214" s="90">
        <f t="shared" si="24"/>
        <v>247</v>
      </c>
      <c r="M214" s="90">
        <f ca="1">IFERROR(IF(ISERROR(K214),NA(),(IF(PayFreq="Monthly",(IF(ISERROR(K214),NA(),IF(Rate=TRUE,AnnuityEstimator!$F$13+RAND()*(AnnuityEstimator!$F$14-AnnuityEstimator!$F$13),AnnuityEstimator!$F$17))/12),IF(PayFreq="Quarterly",(IF(ISERROR(K214),NA(),IF(Rate=TRUE,AnnuityEstimator!$F$13+RAND()*(AnnuityEstimator!$F$14-AnnuityEstimator!$F$13),AnnuityEstimator!$F$17))/4),IF(PayFreq="Semi-Annually",(IF(ISERROR(K214),NA(),IF(Rate=TRUE,AnnuityEstimator!$F$13+RAND()*(AnnuityEstimator!$F$14-AnnuityEstimator!$F$13),AnnuityEstimator!$F$17))/2),IF(PayFreq="Annually",(IF(ISERROR(K214),NA(),IF(Rate=TRUE,AnnuityEstimator!$F$13+RAND()*(AnnuityEstimator!$F$14-AnnuityEstimator!$F$13),AnnuityEstimator!$F$17))),AnnuityEstimator!$F$17)))))),"")</f>
        <v>4.8097006522560562E-2</v>
      </c>
      <c r="N214" s="106" t="str">
        <f ca="1">IFERROR(IF(ISERROR(K214),NA(),IF(ann_paid=TRUE,R213*M214,R213*M214)),"")</f>
        <v/>
      </c>
      <c r="O214" s="106" t="str">
        <f t="shared" ca="1" si="25"/>
        <v/>
      </c>
      <c r="P214" s="106" t="str">
        <f ca="1">IFERROR(IF(Rate=FALSE,IF(ISERROR(K214),NA(),FV($L$4,K214,,-FP)),PMT((1+M214)/(1+$L$4)-1,IF(ann_paid=TRUE,$L$3-K214,$L$3+1-K214),-(R213),,Payment)),"")</f>
        <v/>
      </c>
      <c r="Q214" s="106" t="str">
        <f t="shared" ca="1" si="26"/>
        <v/>
      </c>
      <c r="R214" s="106" t="str">
        <f t="shared" ca="1" si="27"/>
        <v/>
      </c>
      <c r="S214" s="106">
        <f ca="1">IFERROR(IF(ISERROR(K214),NA(),SUM($N$7:N214)),"")</f>
        <v>1121.5593767146088</v>
      </c>
      <c r="T214" s="96"/>
      <c r="U214" s="90">
        <v>208</v>
      </c>
      <c r="V214" s="90">
        <f t="shared" si="28"/>
        <v>247</v>
      </c>
      <c r="W214" s="90">
        <f t="shared" si="29"/>
        <v>57</v>
      </c>
      <c r="X214" s="90">
        <f t="shared" si="30"/>
        <v>143</v>
      </c>
      <c r="Y214" s="90">
        <f t="shared" si="31"/>
        <v>91</v>
      </c>
    </row>
    <row r="215" spans="11:25" x14ac:dyDescent="0.25">
      <c r="K215" s="90" t="str">
        <f>IFERROR(IF(ann_paid=TRUE,IF(K214&gt;=$L$3-1,NA(),K214+1),IF(K214&gt;=$L$3,NA(),K214+1)),"")</f>
        <v/>
      </c>
      <c r="L215" s="90">
        <f t="shared" si="24"/>
        <v>248</v>
      </c>
      <c r="M215" s="90">
        <f ca="1">IFERROR(IF(ISERROR(K215),NA(),(IF(PayFreq="Monthly",(IF(ISERROR(K215),NA(),IF(Rate=TRUE,AnnuityEstimator!$F$13+RAND()*(AnnuityEstimator!$F$14-AnnuityEstimator!$F$13),AnnuityEstimator!$F$17))/12),IF(PayFreq="Quarterly",(IF(ISERROR(K215),NA(),IF(Rate=TRUE,AnnuityEstimator!$F$13+RAND()*(AnnuityEstimator!$F$14-AnnuityEstimator!$F$13),AnnuityEstimator!$F$17))/4),IF(PayFreq="Semi-Annually",(IF(ISERROR(K215),NA(),IF(Rate=TRUE,AnnuityEstimator!$F$13+RAND()*(AnnuityEstimator!$F$14-AnnuityEstimator!$F$13),AnnuityEstimator!$F$17))/2),IF(PayFreq="Annually",(IF(ISERROR(K215),NA(),IF(Rate=TRUE,AnnuityEstimator!$F$13+RAND()*(AnnuityEstimator!$F$14-AnnuityEstimator!$F$13),AnnuityEstimator!$F$17))),AnnuityEstimator!$F$17)))))),"")</f>
        <v>4.791572294213875E-2</v>
      </c>
      <c r="N215" s="106" t="str">
        <f ca="1">IFERROR(IF(ISERROR(K215),NA(),IF(ann_paid=TRUE,R214*M215,R214*M215)),"")</f>
        <v/>
      </c>
      <c r="O215" s="106" t="str">
        <f t="shared" ca="1" si="25"/>
        <v/>
      </c>
      <c r="P215" s="106" t="str">
        <f ca="1">IFERROR(IF(Rate=FALSE,IF(ISERROR(K215),NA(),FV($L$4,K215,,-FP)),PMT((1+M215)/(1+$L$4)-1,IF(ann_paid=TRUE,$L$3-K215,$L$3+1-K215),-(R214),,Payment)),"")</f>
        <v/>
      </c>
      <c r="Q215" s="106" t="str">
        <f t="shared" ca="1" si="26"/>
        <v/>
      </c>
      <c r="R215" s="106" t="str">
        <f t="shared" ca="1" si="27"/>
        <v/>
      </c>
      <c r="S215" s="106">
        <f ca="1">IFERROR(IF(ISERROR(K215),NA(),SUM($N$7:N215)),"")</f>
        <v>1121.5593767146088</v>
      </c>
      <c r="T215" s="96"/>
      <c r="U215" s="90">
        <v>209</v>
      </c>
      <c r="V215" s="90">
        <f t="shared" si="28"/>
        <v>248</v>
      </c>
      <c r="W215" s="90">
        <f t="shared" si="29"/>
        <v>57</v>
      </c>
      <c r="X215" s="90">
        <f t="shared" si="30"/>
        <v>144</v>
      </c>
      <c r="Y215" s="90">
        <f t="shared" si="31"/>
        <v>92</v>
      </c>
    </row>
    <row r="216" spans="11:25" x14ac:dyDescent="0.25">
      <c r="K216" s="90" t="str">
        <f>IFERROR(IF(ann_paid=TRUE,IF(K215&gt;=$L$3-1,NA(),K215+1),IF(K215&gt;=$L$3,NA(),K215+1)),"")</f>
        <v/>
      </c>
      <c r="L216" s="90">
        <f t="shared" si="24"/>
        <v>249</v>
      </c>
      <c r="M216" s="90">
        <f ca="1">IFERROR(IF(ISERROR(K216),NA(),(IF(PayFreq="Monthly",(IF(ISERROR(K216),NA(),IF(Rate=TRUE,AnnuityEstimator!$F$13+RAND()*(AnnuityEstimator!$F$14-AnnuityEstimator!$F$13),AnnuityEstimator!$F$17))/12),IF(PayFreq="Quarterly",(IF(ISERROR(K216),NA(),IF(Rate=TRUE,AnnuityEstimator!$F$13+RAND()*(AnnuityEstimator!$F$14-AnnuityEstimator!$F$13),AnnuityEstimator!$F$17))/4),IF(PayFreq="Semi-Annually",(IF(ISERROR(K216),NA(),IF(Rate=TRUE,AnnuityEstimator!$F$13+RAND()*(AnnuityEstimator!$F$14-AnnuityEstimator!$F$13),AnnuityEstimator!$F$17))/2),IF(PayFreq="Annually",(IF(ISERROR(K216),NA(),IF(Rate=TRUE,AnnuityEstimator!$F$13+RAND()*(AnnuityEstimator!$F$14-AnnuityEstimator!$F$13),AnnuityEstimator!$F$17))),AnnuityEstimator!$F$17)))))),"")</f>
        <v>5.7276683448582784E-2</v>
      </c>
      <c r="N216" s="106" t="str">
        <f ca="1">IFERROR(IF(ISERROR(K216),NA(),IF(ann_paid=TRUE,R215*M216,R215*M216)),"")</f>
        <v/>
      </c>
      <c r="O216" s="106" t="str">
        <f t="shared" ca="1" si="25"/>
        <v/>
      </c>
      <c r="P216" s="106" t="str">
        <f ca="1">IFERROR(IF(Rate=FALSE,IF(ISERROR(K216),NA(),FV($L$4,K216,,-FP)),PMT((1+M216)/(1+$L$4)-1,IF(ann_paid=TRUE,$L$3-K216,$L$3+1-K216),-(R215),,Payment)),"")</f>
        <v/>
      </c>
      <c r="Q216" s="106" t="str">
        <f t="shared" ca="1" si="26"/>
        <v/>
      </c>
      <c r="R216" s="106" t="str">
        <f t="shared" ca="1" si="27"/>
        <v/>
      </c>
      <c r="S216" s="106">
        <f ca="1">IFERROR(IF(ISERROR(K216),NA(),SUM($N$7:N216)),"")</f>
        <v>1121.5593767146088</v>
      </c>
      <c r="T216" s="96"/>
      <c r="U216" s="90">
        <v>210</v>
      </c>
      <c r="V216" s="90">
        <f t="shared" si="28"/>
        <v>249</v>
      </c>
      <c r="W216" s="90">
        <f t="shared" si="29"/>
        <v>57</v>
      </c>
      <c r="X216" s="90">
        <f t="shared" si="30"/>
        <v>144</v>
      </c>
      <c r="Y216" s="90">
        <f t="shared" si="31"/>
        <v>92</v>
      </c>
    </row>
    <row r="217" spans="11:25" x14ac:dyDescent="0.25">
      <c r="K217" s="90" t="str">
        <f>IFERROR(IF(ann_paid=TRUE,IF(K216&gt;=$L$3-1,NA(),K216+1),IF(K216&gt;=$L$3,NA(),K216+1)),"")</f>
        <v/>
      </c>
      <c r="L217" s="90">
        <f t="shared" si="24"/>
        <v>250</v>
      </c>
      <c r="M217" s="90">
        <f ca="1">IFERROR(IF(ISERROR(K217),NA(),(IF(PayFreq="Monthly",(IF(ISERROR(K217),NA(),IF(Rate=TRUE,AnnuityEstimator!$F$13+RAND()*(AnnuityEstimator!$F$14-AnnuityEstimator!$F$13),AnnuityEstimator!$F$17))/12),IF(PayFreq="Quarterly",(IF(ISERROR(K217),NA(),IF(Rate=TRUE,AnnuityEstimator!$F$13+RAND()*(AnnuityEstimator!$F$14-AnnuityEstimator!$F$13),AnnuityEstimator!$F$17))/4),IF(PayFreq="Semi-Annually",(IF(ISERROR(K217),NA(),IF(Rate=TRUE,AnnuityEstimator!$F$13+RAND()*(AnnuityEstimator!$F$14-AnnuityEstimator!$F$13),AnnuityEstimator!$F$17))/2),IF(PayFreq="Annually",(IF(ISERROR(K217),NA(),IF(Rate=TRUE,AnnuityEstimator!$F$13+RAND()*(AnnuityEstimator!$F$14-AnnuityEstimator!$F$13),AnnuityEstimator!$F$17))),AnnuityEstimator!$F$17)))))),"")</f>
        <v>4.9374238919022394E-2</v>
      </c>
      <c r="N217" s="106" t="str">
        <f ca="1">IFERROR(IF(ISERROR(K217),NA(),IF(ann_paid=TRUE,R216*M217,R216*M217)),"")</f>
        <v/>
      </c>
      <c r="O217" s="106" t="str">
        <f t="shared" ca="1" si="25"/>
        <v/>
      </c>
      <c r="P217" s="106" t="str">
        <f ca="1">IFERROR(IF(Rate=FALSE,IF(ISERROR(K217),NA(),FV($L$4,K217,,-FP)),PMT((1+M217)/(1+$L$4)-1,IF(ann_paid=TRUE,$L$3-K217,$L$3+1-K217),-(R216),,Payment)),"")</f>
        <v/>
      </c>
      <c r="Q217" s="106" t="str">
        <f t="shared" ca="1" si="26"/>
        <v/>
      </c>
      <c r="R217" s="106" t="str">
        <f t="shared" ca="1" si="27"/>
        <v/>
      </c>
      <c r="S217" s="106">
        <f ca="1">IFERROR(IF(ISERROR(K217),NA(),SUM($N$7:N217)),"")</f>
        <v>1121.5593767146088</v>
      </c>
      <c r="T217" s="96"/>
      <c r="U217" s="90">
        <v>211</v>
      </c>
      <c r="V217" s="90">
        <f t="shared" si="28"/>
        <v>250</v>
      </c>
      <c r="W217" s="90">
        <f t="shared" si="29"/>
        <v>57</v>
      </c>
      <c r="X217" s="90">
        <f t="shared" si="30"/>
        <v>145</v>
      </c>
      <c r="Y217" s="90">
        <f t="shared" si="31"/>
        <v>92</v>
      </c>
    </row>
    <row r="218" spans="11:25" x14ac:dyDescent="0.25">
      <c r="K218" s="90" t="str">
        <f>IFERROR(IF(ann_paid=TRUE,IF(K217&gt;=$L$3-1,NA(),K217+1),IF(K217&gt;=$L$3,NA(),K217+1)),"")</f>
        <v/>
      </c>
      <c r="L218" s="90">
        <f t="shared" si="24"/>
        <v>251</v>
      </c>
      <c r="M218" s="90">
        <f ca="1">IFERROR(IF(ISERROR(K218),NA(),(IF(PayFreq="Monthly",(IF(ISERROR(K218),NA(),IF(Rate=TRUE,AnnuityEstimator!$F$13+RAND()*(AnnuityEstimator!$F$14-AnnuityEstimator!$F$13),AnnuityEstimator!$F$17))/12),IF(PayFreq="Quarterly",(IF(ISERROR(K218),NA(),IF(Rate=TRUE,AnnuityEstimator!$F$13+RAND()*(AnnuityEstimator!$F$14-AnnuityEstimator!$F$13),AnnuityEstimator!$F$17))/4),IF(PayFreq="Semi-Annually",(IF(ISERROR(K218),NA(),IF(Rate=TRUE,AnnuityEstimator!$F$13+RAND()*(AnnuityEstimator!$F$14-AnnuityEstimator!$F$13),AnnuityEstimator!$F$17))/2),IF(PayFreq="Annually",(IF(ISERROR(K218),NA(),IF(Rate=TRUE,AnnuityEstimator!$F$13+RAND()*(AnnuityEstimator!$F$14-AnnuityEstimator!$F$13),AnnuityEstimator!$F$17))),AnnuityEstimator!$F$17)))))),"")</f>
        <v>5.7980868290155946E-2</v>
      </c>
      <c r="N218" s="106" t="str">
        <f ca="1">IFERROR(IF(ISERROR(K218),NA(),IF(ann_paid=TRUE,R217*M218,R217*M218)),"")</f>
        <v/>
      </c>
      <c r="O218" s="106" t="str">
        <f t="shared" ca="1" si="25"/>
        <v/>
      </c>
      <c r="P218" s="106" t="str">
        <f ca="1">IFERROR(IF(Rate=FALSE,IF(ISERROR(K218),NA(),FV($L$4,K218,,-FP)),PMT((1+M218)/(1+$L$4)-1,IF(ann_paid=TRUE,$L$3-K218,$L$3+1-K218),-(R217),,Payment)),"")</f>
        <v/>
      </c>
      <c r="Q218" s="106" t="str">
        <f t="shared" ca="1" si="26"/>
        <v/>
      </c>
      <c r="R218" s="106" t="str">
        <f t="shared" ca="1" si="27"/>
        <v/>
      </c>
      <c r="S218" s="106">
        <f ca="1">IFERROR(IF(ISERROR(K218),NA(),SUM($N$7:N218)),"")</f>
        <v>1121.5593767146088</v>
      </c>
      <c r="T218" s="96"/>
      <c r="U218" s="90">
        <v>212</v>
      </c>
      <c r="V218" s="90">
        <f t="shared" si="28"/>
        <v>251</v>
      </c>
      <c r="W218" s="90">
        <f t="shared" si="29"/>
        <v>57</v>
      </c>
      <c r="X218" s="90">
        <f t="shared" si="30"/>
        <v>145</v>
      </c>
      <c r="Y218" s="90">
        <f t="shared" si="31"/>
        <v>92</v>
      </c>
    </row>
    <row r="219" spans="11:25" x14ac:dyDescent="0.25">
      <c r="K219" s="90" t="str">
        <f>IFERROR(IF(ann_paid=TRUE,IF(K218&gt;=$L$3-1,NA(),K218+1),IF(K218&gt;=$L$3,NA(),K218+1)),"")</f>
        <v/>
      </c>
      <c r="L219" s="90">
        <f t="shared" si="24"/>
        <v>252</v>
      </c>
      <c r="M219" s="90">
        <f ca="1">IFERROR(IF(ISERROR(K219),NA(),(IF(PayFreq="Monthly",(IF(ISERROR(K219),NA(),IF(Rate=TRUE,AnnuityEstimator!$F$13+RAND()*(AnnuityEstimator!$F$14-AnnuityEstimator!$F$13),AnnuityEstimator!$F$17))/12),IF(PayFreq="Quarterly",(IF(ISERROR(K219),NA(),IF(Rate=TRUE,AnnuityEstimator!$F$13+RAND()*(AnnuityEstimator!$F$14-AnnuityEstimator!$F$13),AnnuityEstimator!$F$17))/4),IF(PayFreq="Semi-Annually",(IF(ISERROR(K219),NA(),IF(Rate=TRUE,AnnuityEstimator!$F$13+RAND()*(AnnuityEstimator!$F$14-AnnuityEstimator!$F$13),AnnuityEstimator!$F$17))/2),IF(PayFreq="Annually",(IF(ISERROR(K219),NA(),IF(Rate=TRUE,AnnuityEstimator!$F$13+RAND()*(AnnuityEstimator!$F$14-AnnuityEstimator!$F$13),AnnuityEstimator!$F$17))),AnnuityEstimator!$F$17)))))),"")</f>
        <v>6.5450261064908477E-2</v>
      </c>
      <c r="N219" s="106" t="str">
        <f ca="1">IFERROR(IF(ISERROR(K219),NA(),IF(ann_paid=TRUE,R218*M219,R218*M219)),"")</f>
        <v/>
      </c>
      <c r="O219" s="106" t="str">
        <f t="shared" ca="1" si="25"/>
        <v/>
      </c>
      <c r="P219" s="106" t="str">
        <f ca="1">IFERROR(IF(Rate=FALSE,IF(ISERROR(K219),NA(),FV($L$4,K219,,-FP)),PMT((1+M219)/(1+$L$4)-1,IF(ann_paid=TRUE,$L$3-K219,$L$3+1-K219),-(R218),,Payment)),"")</f>
        <v/>
      </c>
      <c r="Q219" s="106" t="str">
        <f t="shared" ca="1" si="26"/>
        <v/>
      </c>
      <c r="R219" s="106" t="str">
        <f t="shared" ca="1" si="27"/>
        <v/>
      </c>
      <c r="S219" s="106">
        <f ca="1">IFERROR(IF(ISERROR(K219),NA(),SUM($N$7:N219)),"")</f>
        <v>1121.5593767146088</v>
      </c>
      <c r="T219" s="96"/>
      <c r="U219" s="90">
        <v>213</v>
      </c>
      <c r="V219" s="90">
        <f t="shared" si="28"/>
        <v>252</v>
      </c>
      <c r="W219" s="90">
        <f t="shared" si="29"/>
        <v>57</v>
      </c>
      <c r="X219" s="90">
        <f t="shared" si="30"/>
        <v>146</v>
      </c>
      <c r="Y219" s="90">
        <f t="shared" si="31"/>
        <v>93</v>
      </c>
    </row>
    <row r="220" spans="11:25" x14ac:dyDescent="0.25">
      <c r="K220" s="90" t="str">
        <f>IFERROR(IF(ann_paid=TRUE,IF(K219&gt;=$L$3-1,NA(),K219+1),IF(K219&gt;=$L$3,NA(),K219+1)),"")</f>
        <v/>
      </c>
      <c r="L220" s="90">
        <f t="shared" si="24"/>
        <v>253</v>
      </c>
      <c r="M220" s="90">
        <f ca="1">IFERROR(IF(ISERROR(K220),NA(),(IF(PayFreq="Monthly",(IF(ISERROR(K220),NA(),IF(Rate=TRUE,AnnuityEstimator!$F$13+RAND()*(AnnuityEstimator!$F$14-AnnuityEstimator!$F$13),AnnuityEstimator!$F$17))/12),IF(PayFreq="Quarterly",(IF(ISERROR(K220),NA(),IF(Rate=TRUE,AnnuityEstimator!$F$13+RAND()*(AnnuityEstimator!$F$14-AnnuityEstimator!$F$13),AnnuityEstimator!$F$17))/4),IF(PayFreq="Semi-Annually",(IF(ISERROR(K220),NA(),IF(Rate=TRUE,AnnuityEstimator!$F$13+RAND()*(AnnuityEstimator!$F$14-AnnuityEstimator!$F$13),AnnuityEstimator!$F$17))/2),IF(PayFreq="Annually",(IF(ISERROR(K220),NA(),IF(Rate=TRUE,AnnuityEstimator!$F$13+RAND()*(AnnuityEstimator!$F$14-AnnuityEstimator!$F$13),AnnuityEstimator!$F$17))),AnnuityEstimator!$F$17)))))),"")</f>
        <v>5.6481179876795629E-2</v>
      </c>
      <c r="N220" s="106" t="str">
        <f ca="1">IFERROR(IF(ISERROR(K220),NA(),IF(ann_paid=TRUE,R219*M220,R219*M220)),"")</f>
        <v/>
      </c>
      <c r="O220" s="106" t="str">
        <f t="shared" ca="1" si="25"/>
        <v/>
      </c>
      <c r="P220" s="106" t="str">
        <f ca="1">IFERROR(IF(Rate=FALSE,IF(ISERROR(K220),NA(),FV($L$4,K220,,-FP)),PMT((1+M220)/(1+$L$4)-1,IF(ann_paid=TRUE,$L$3-K220,$L$3+1-K220),-(R219),,Payment)),"")</f>
        <v/>
      </c>
      <c r="Q220" s="106" t="str">
        <f t="shared" ca="1" si="26"/>
        <v/>
      </c>
      <c r="R220" s="106" t="str">
        <f t="shared" ca="1" si="27"/>
        <v/>
      </c>
      <c r="S220" s="106">
        <f ca="1">IFERROR(IF(ISERROR(K220),NA(),SUM($N$7:N220)),"")</f>
        <v>1121.5593767146088</v>
      </c>
      <c r="T220" s="96"/>
      <c r="U220" s="90">
        <v>214</v>
      </c>
      <c r="V220" s="90">
        <f t="shared" si="28"/>
        <v>253</v>
      </c>
      <c r="W220" s="90">
        <f t="shared" si="29"/>
        <v>57</v>
      </c>
      <c r="X220" s="90">
        <f t="shared" si="30"/>
        <v>146</v>
      </c>
      <c r="Y220" s="90">
        <f t="shared" si="31"/>
        <v>93</v>
      </c>
    </row>
    <row r="221" spans="11:25" x14ac:dyDescent="0.25">
      <c r="K221" s="90" t="str">
        <f>IFERROR(IF(ann_paid=TRUE,IF(K220&gt;=$L$3-1,NA(),K220+1),IF(K220&gt;=$L$3,NA(),K220+1)),"")</f>
        <v/>
      </c>
      <c r="L221" s="90">
        <f t="shared" si="24"/>
        <v>254</v>
      </c>
      <c r="M221" s="90">
        <f ca="1">IFERROR(IF(ISERROR(K221),NA(),(IF(PayFreq="Monthly",(IF(ISERROR(K221),NA(),IF(Rate=TRUE,AnnuityEstimator!$F$13+RAND()*(AnnuityEstimator!$F$14-AnnuityEstimator!$F$13),AnnuityEstimator!$F$17))/12),IF(PayFreq="Quarterly",(IF(ISERROR(K221),NA(),IF(Rate=TRUE,AnnuityEstimator!$F$13+RAND()*(AnnuityEstimator!$F$14-AnnuityEstimator!$F$13),AnnuityEstimator!$F$17))/4),IF(PayFreq="Semi-Annually",(IF(ISERROR(K221),NA(),IF(Rate=TRUE,AnnuityEstimator!$F$13+RAND()*(AnnuityEstimator!$F$14-AnnuityEstimator!$F$13),AnnuityEstimator!$F$17))/2),IF(PayFreq="Annually",(IF(ISERROR(K221),NA(),IF(Rate=TRUE,AnnuityEstimator!$F$13+RAND()*(AnnuityEstimator!$F$14-AnnuityEstimator!$F$13),AnnuityEstimator!$F$17))),AnnuityEstimator!$F$17)))))),"")</f>
        <v>6.5781285518525051E-2</v>
      </c>
      <c r="N221" s="106" t="str">
        <f ca="1">IFERROR(IF(ISERROR(K221),NA(),IF(ann_paid=TRUE,R220*M221,R220*M221)),"")</f>
        <v/>
      </c>
      <c r="O221" s="106" t="str">
        <f t="shared" ca="1" si="25"/>
        <v/>
      </c>
      <c r="P221" s="106" t="str">
        <f ca="1">IFERROR(IF(Rate=FALSE,IF(ISERROR(K221),NA(),FV($L$4,K221,,-FP)),PMT((1+M221)/(1+$L$4)-1,IF(ann_paid=TRUE,$L$3-K221,$L$3+1-K221),-(R220),,Payment)),"")</f>
        <v/>
      </c>
      <c r="Q221" s="106" t="str">
        <f t="shared" ca="1" si="26"/>
        <v/>
      </c>
      <c r="R221" s="106" t="str">
        <f t="shared" ca="1" si="27"/>
        <v/>
      </c>
      <c r="S221" s="106">
        <f ca="1">IFERROR(IF(ISERROR(K221),NA(),SUM($N$7:N221)),"")</f>
        <v>1121.5593767146088</v>
      </c>
      <c r="T221" s="96"/>
      <c r="U221" s="90">
        <v>215</v>
      </c>
      <c r="V221" s="90">
        <f t="shared" si="28"/>
        <v>254</v>
      </c>
      <c r="W221" s="90">
        <f t="shared" si="29"/>
        <v>57</v>
      </c>
      <c r="X221" s="90">
        <f t="shared" si="30"/>
        <v>147</v>
      </c>
      <c r="Y221" s="90">
        <f t="shared" si="31"/>
        <v>93</v>
      </c>
    </row>
    <row r="222" spans="11:25" x14ac:dyDescent="0.25">
      <c r="K222" s="90" t="str">
        <f>IFERROR(IF(ann_paid=TRUE,IF(K221&gt;=$L$3-1,NA(),K221+1),IF(K221&gt;=$L$3,NA(),K221+1)),"")</f>
        <v/>
      </c>
      <c r="L222" s="90">
        <f t="shared" si="24"/>
        <v>255</v>
      </c>
      <c r="M222" s="90">
        <f ca="1">IFERROR(IF(ISERROR(K222),NA(),(IF(PayFreq="Monthly",(IF(ISERROR(K222),NA(),IF(Rate=TRUE,AnnuityEstimator!$F$13+RAND()*(AnnuityEstimator!$F$14-AnnuityEstimator!$F$13),AnnuityEstimator!$F$17))/12),IF(PayFreq="Quarterly",(IF(ISERROR(K222),NA(),IF(Rate=TRUE,AnnuityEstimator!$F$13+RAND()*(AnnuityEstimator!$F$14-AnnuityEstimator!$F$13),AnnuityEstimator!$F$17))/4),IF(PayFreq="Semi-Annually",(IF(ISERROR(K222),NA(),IF(Rate=TRUE,AnnuityEstimator!$F$13+RAND()*(AnnuityEstimator!$F$14-AnnuityEstimator!$F$13),AnnuityEstimator!$F$17))/2),IF(PayFreq="Annually",(IF(ISERROR(K222),NA(),IF(Rate=TRUE,AnnuityEstimator!$F$13+RAND()*(AnnuityEstimator!$F$14-AnnuityEstimator!$F$13),AnnuityEstimator!$F$17))),AnnuityEstimator!$F$17)))))),"")</f>
        <v>3.5462449704216172E-2</v>
      </c>
      <c r="N222" s="106" t="str">
        <f ca="1">IFERROR(IF(ISERROR(K222),NA(),IF(ann_paid=TRUE,R221*M222,R221*M222)),"")</f>
        <v/>
      </c>
      <c r="O222" s="106" t="str">
        <f t="shared" ca="1" si="25"/>
        <v/>
      </c>
      <c r="P222" s="106" t="str">
        <f ca="1">IFERROR(IF(Rate=FALSE,IF(ISERROR(K222),NA(),FV($L$4,K222,,-FP)),PMT((1+M222)/(1+$L$4)-1,IF(ann_paid=TRUE,$L$3-K222,$L$3+1-K222),-(R221),,Payment)),"")</f>
        <v/>
      </c>
      <c r="Q222" s="106" t="str">
        <f t="shared" ca="1" si="26"/>
        <v/>
      </c>
      <c r="R222" s="106" t="str">
        <f t="shared" ca="1" si="27"/>
        <v/>
      </c>
      <c r="S222" s="106">
        <f ca="1">IFERROR(IF(ISERROR(K222),NA(),SUM($N$7:N222)),"")</f>
        <v>1121.5593767146088</v>
      </c>
      <c r="T222" s="96"/>
      <c r="U222" s="90">
        <v>216</v>
      </c>
      <c r="V222" s="90">
        <f t="shared" si="28"/>
        <v>255</v>
      </c>
      <c r="W222" s="90">
        <f t="shared" si="29"/>
        <v>57</v>
      </c>
      <c r="X222" s="90">
        <f t="shared" si="30"/>
        <v>147</v>
      </c>
      <c r="Y222" s="90">
        <f t="shared" si="31"/>
        <v>93</v>
      </c>
    </row>
    <row r="223" spans="11:25" x14ac:dyDescent="0.25">
      <c r="K223" s="90" t="str">
        <f>IFERROR(IF(ann_paid=TRUE,IF(K222&gt;=$L$3-1,NA(),K222+1),IF(K222&gt;=$L$3,NA(),K222+1)),"")</f>
        <v/>
      </c>
      <c r="L223" s="90">
        <f t="shared" si="24"/>
        <v>256</v>
      </c>
      <c r="M223" s="90">
        <f ca="1">IFERROR(IF(ISERROR(K223),NA(),(IF(PayFreq="Monthly",(IF(ISERROR(K223),NA(),IF(Rate=TRUE,AnnuityEstimator!$F$13+RAND()*(AnnuityEstimator!$F$14-AnnuityEstimator!$F$13),AnnuityEstimator!$F$17))/12),IF(PayFreq="Quarterly",(IF(ISERROR(K223),NA(),IF(Rate=TRUE,AnnuityEstimator!$F$13+RAND()*(AnnuityEstimator!$F$14-AnnuityEstimator!$F$13),AnnuityEstimator!$F$17))/4),IF(PayFreq="Semi-Annually",(IF(ISERROR(K223),NA(),IF(Rate=TRUE,AnnuityEstimator!$F$13+RAND()*(AnnuityEstimator!$F$14-AnnuityEstimator!$F$13),AnnuityEstimator!$F$17))/2),IF(PayFreq="Annually",(IF(ISERROR(K223),NA(),IF(Rate=TRUE,AnnuityEstimator!$F$13+RAND()*(AnnuityEstimator!$F$14-AnnuityEstimator!$F$13),AnnuityEstimator!$F$17))),AnnuityEstimator!$F$17)))))),"")</f>
        <v>3.5057695247704725E-2</v>
      </c>
      <c r="N223" s="106" t="str">
        <f ca="1">IFERROR(IF(ISERROR(K223),NA(),IF(ann_paid=TRUE,R222*M223,R222*M223)),"")</f>
        <v/>
      </c>
      <c r="O223" s="106" t="str">
        <f t="shared" ca="1" si="25"/>
        <v/>
      </c>
      <c r="P223" s="106" t="str">
        <f ca="1">IFERROR(IF(Rate=FALSE,IF(ISERROR(K223),NA(),FV($L$4,K223,,-FP)),PMT((1+M223)/(1+$L$4)-1,IF(ann_paid=TRUE,$L$3-K223,$L$3+1-K223),-(R222),,Payment)),"")</f>
        <v/>
      </c>
      <c r="Q223" s="106" t="str">
        <f t="shared" ca="1" si="26"/>
        <v/>
      </c>
      <c r="R223" s="106" t="str">
        <f t="shared" ca="1" si="27"/>
        <v/>
      </c>
      <c r="S223" s="106">
        <f ca="1">IFERROR(IF(ISERROR(K223),NA(),SUM($N$7:N223)),"")</f>
        <v>1121.5593767146088</v>
      </c>
      <c r="T223" s="96"/>
      <c r="U223" s="90">
        <v>217</v>
      </c>
      <c r="V223" s="90">
        <f t="shared" si="28"/>
        <v>256</v>
      </c>
      <c r="W223" s="90">
        <f t="shared" si="29"/>
        <v>58</v>
      </c>
      <c r="X223" s="90">
        <f t="shared" si="30"/>
        <v>148</v>
      </c>
      <c r="Y223" s="90">
        <f t="shared" si="31"/>
        <v>94</v>
      </c>
    </row>
    <row r="224" spans="11:25" x14ac:dyDescent="0.25">
      <c r="K224" s="90" t="str">
        <f>IFERROR(IF(ann_paid=TRUE,IF(K223&gt;=$L$3-1,NA(),K223+1),IF(K223&gt;=$L$3,NA(),K223+1)),"")</f>
        <v/>
      </c>
      <c r="L224" s="90">
        <f t="shared" si="24"/>
        <v>257</v>
      </c>
      <c r="M224" s="90">
        <f ca="1">IFERROR(IF(ISERROR(K224),NA(),(IF(PayFreq="Monthly",(IF(ISERROR(K224),NA(),IF(Rate=TRUE,AnnuityEstimator!$F$13+RAND()*(AnnuityEstimator!$F$14-AnnuityEstimator!$F$13),AnnuityEstimator!$F$17))/12),IF(PayFreq="Quarterly",(IF(ISERROR(K224),NA(),IF(Rate=TRUE,AnnuityEstimator!$F$13+RAND()*(AnnuityEstimator!$F$14-AnnuityEstimator!$F$13),AnnuityEstimator!$F$17))/4),IF(PayFreq="Semi-Annually",(IF(ISERROR(K224),NA(),IF(Rate=TRUE,AnnuityEstimator!$F$13+RAND()*(AnnuityEstimator!$F$14-AnnuityEstimator!$F$13),AnnuityEstimator!$F$17))/2),IF(PayFreq="Annually",(IF(ISERROR(K224),NA(),IF(Rate=TRUE,AnnuityEstimator!$F$13+RAND()*(AnnuityEstimator!$F$14-AnnuityEstimator!$F$13),AnnuityEstimator!$F$17))),AnnuityEstimator!$F$17)))))),"")</f>
        <v>6.8200294975841222E-2</v>
      </c>
      <c r="N224" s="106" t="str">
        <f ca="1">IFERROR(IF(ISERROR(K224),NA(),IF(ann_paid=TRUE,R223*M224,R223*M224)),"")</f>
        <v/>
      </c>
      <c r="O224" s="106" t="str">
        <f t="shared" ca="1" si="25"/>
        <v/>
      </c>
      <c r="P224" s="106" t="str">
        <f ca="1">IFERROR(IF(Rate=FALSE,IF(ISERROR(K224),NA(),FV($L$4,K224,,-FP)),PMT((1+M224)/(1+$L$4)-1,IF(ann_paid=TRUE,$L$3-K224,$L$3+1-K224),-(R223),,Payment)),"")</f>
        <v/>
      </c>
      <c r="Q224" s="106" t="str">
        <f t="shared" ca="1" si="26"/>
        <v/>
      </c>
      <c r="R224" s="106" t="str">
        <f t="shared" ca="1" si="27"/>
        <v/>
      </c>
      <c r="S224" s="106">
        <f ca="1">IFERROR(IF(ISERROR(K224),NA(),SUM($N$7:N224)),"")</f>
        <v>1121.5593767146088</v>
      </c>
      <c r="T224" s="96"/>
      <c r="U224" s="90">
        <v>218</v>
      </c>
      <c r="V224" s="90">
        <f t="shared" si="28"/>
        <v>257</v>
      </c>
      <c r="W224" s="90">
        <f t="shared" si="29"/>
        <v>58</v>
      </c>
      <c r="X224" s="90">
        <f t="shared" si="30"/>
        <v>148</v>
      </c>
      <c r="Y224" s="90">
        <f t="shared" si="31"/>
        <v>94</v>
      </c>
    </row>
    <row r="225" spans="11:25" x14ac:dyDescent="0.25">
      <c r="K225" s="90" t="str">
        <f>IFERROR(IF(ann_paid=TRUE,IF(K224&gt;=$L$3-1,NA(),K224+1),IF(K224&gt;=$L$3,NA(),K224+1)),"")</f>
        <v/>
      </c>
      <c r="L225" s="90">
        <f t="shared" si="24"/>
        <v>258</v>
      </c>
      <c r="M225" s="90">
        <f ca="1">IFERROR(IF(ISERROR(K225),NA(),(IF(PayFreq="Monthly",(IF(ISERROR(K225),NA(),IF(Rate=TRUE,AnnuityEstimator!$F$13+RAND()*(AnnuityEstimator!$F$14-AnnuityEstimator!$F$13),AnnuityEstimator!$F$17))/12),IF(PayFreq="Quarterly",(IF(ISERROR(K225),NA(),IF(Rate=TRUE,AnnuityEstimator!$F$13+RAND()*(AnnuityEstimator!$F$14-AnnuityEstimator!$F$13),AnnuityEstimator!$F$17))/4),IF(PayFreq="Semi-Annually",(IF(ISERROR(K225),NA(),IF(Rate=TRUE,AnnuityEstimator!$F$13+RAND()*(AnnuityEstimator!$F$14-AnnuityEstimator!$F$13),AnnuityEstimator!$F$17))/2),IF(PayFreq="Annually",(IF(ISERROR(K225),NA(),IF(Rate=TRUE,AnnuityEstimator!$F$13+RAND()*(AnnuityEstimator!$F$14-AnnuityEstimator!$F$13),AnnuityEstimator!$F$17))),AnnuityEstimator!$F$17)))))),"")</f>
        <v>6.2442145108261522E-2</v>
      </c>
      <c r="N225" s="106" t="str">
        <f ca="1">IFERROR(IF(ISERROR(K225),NA(),IF(ann_paid=TRUE,R224*M225,R224*M225)),"")</f>
        <v/>
      </c>
      <c r="O225" s="106" t="str">
        <f t="shared" ca="1" si="25"/>
        <v/>
      </c>
      <c r="P225" s="106" t="str">
        <f ca="1">IFERROR(IF(Rate=FALSE,IF(ISERROR(K225),NA(),FV($L$4,K225,,-FP)),PMT((1+M225)/(1+$L$4)-1,IF(ann_paid=TRUE,$L$3-K225,$L$3+1-K225),-(R224),,Payment)),"")</f>
        <v/>
      </c>
      <c r="Q225" s="106" t="str">
        <f t="shared" ca="1" si="26"/>
        <v/>
      </c>
      <c r="R225" s="106" t="str">
        <f t="shared" ca="1" si="27"/>
        <v/>
      </c>
      <c r="S225" s="106">
        <f ca="1">IFERROR(IF(ISERROR(K225),NA(),SUM($N$7:N225)),"")</f>
        <v>1121.5593767146088</v>
      </c>
      <c r="T225" s="96"/>
      <c r="U225" s="90">
        <v>219</v>
      </c>
      <c r="V225" s="90">
        <f t="shared" si="28"/>
        <v>258</v>
      </c>
      <c r="W225" s="90">
        <f t="shared" si="29"/>
        <v>58</v>
      </c>
      <c r="X225" s="90">
        <f t="shared" si="30"/>
        <v>149</v>
      </c>
      <c r="Y225" s="90">
        <f t="shared" si="31"/>
        <v>94</v>
      </c>
    </row>
    <row r="226" spans="11:25" x14ac:dyDescent="0.25">
      <c r="K226" s="90" t="str">
        <f>IFERROR(IF(ann_paid=TRUE,IF(K225&gt;=$L$3-1,NA(),K225+1),IF(K225&gt;=$L$3,NA(),K225+1)),"")</f>
        <v/>
      </c>
      <c r="L226" s="90">
        <f t="shared" si="24"/>
        <v>259</v>
      </c>
      <c r="M226" s="90">
        <f ca="1">IFERROR(IF(ISERROR(K226),NA(),(IF(PayFreq="Monthly",(IF(ISERROR(K226),NA(),IF(Rate=TRUE,AnnuityEstimator!$F$13+RAND()*(AnnuityEstimator!$F$14-AnnuityEstimator!$F$13),AnnuityEstimator!$F$17))/12),IF(PayFreq="Quarterly",(IF(ISERROR(K226),NA(),IF(Rate=TRUE,AnnuityEstimator!$F$13+RAND()*(AnnuityEstimator!$F$14-AnnuityEstimator!$F$13),AnnuityEstimator!$F$17))/4),IF(PayFreq="Semi-Annually",(IF(ISERROR(K226),NA(),IF(Rate=TRUE,AnnuityEstimator!$F$13+RAND()*(AnnuityEstimator!$F$14-AnnuityEstimator!$F$13),AnnuityEstimator!$F$17))/2),IF(PayFreq="Annually",(IF(ISERROR(K226),NA(),IF(Rate=TRUE,AnnuityEstimator!$F$13+RAND()*(AnnuityEstimator!$F$14-AnnuityEstimator!$F$13),AnnuityEstimator!$F$17))),AnnuityEstimator!$F$17)))))),"")</f>
        <v>6.3329131132778993E-2</v>
      </c>
      <c r="N226" s="106" t="str">
        <f ca="1">IFERROR(IF(ISERROR(K226),NA(),IF(ann_paid=TRUE,R225*M226,R225*M226)),"")</f>
        <v/>
      </c>
      <c r="O226" s="106" t="str">
        <f t="shared" ca="1" si="25"/>
        <v/>
      </c>
      <c r="P226" s="106" t="str">
        <f ca="1">IFERROR(IF(Rate=FALSE,IF(ISERROR(K226),NA(),FV($L$4,K226,,-FP)),PMT((1+M226)/(1+$L$4)-1,IF(ann_paid=TRUE,$L$3-K226,$L$3+1-K226),-(R225),,Payment)),"")</f>
        <v/>
      </c>
      <c r="Q226" s="106" t="str">
        <f t="shared" ca="1" si="26"/>
        <v/>
      </c>
      <c r="R226" s="106" t="str">
        <f t="shared" ca="1" si="27"/>
        <v/>
      </c>
      <c r="S226" s="106">
        <f ca="1">IFERROR(IF(ISERROR(K226),NA(),SUM($N$7:N226)),"")</f>
        <v>1121.5593767146088</v>
      </c>
      <c r="T226" s="96"/>
      <c r="U226" s="90">
        <v>220</v>
      </c>
      <c r="V226" s="90">
        <f t="shared" si="28"/>
        <v>259</v>
      </c>
      <c r="W226" s="90">
        <f t="shared" si="29"/>
        <v>58</v>
      </c>
      <c r="X226" s="90">
        <f t="shared" si="30"/>
        <v>149</v>
      </c>
      <c r="Y226" s="90">
        <f t="shared" si="31"/>
        <v>94</v>
      </c>
    </row>
    <row r="227" spans="11:25" x14ac:dyDescent="0.25">
      <c r="K227" s="90" t="str">
        <f>IFERROR(IF(ann_paid=TRUE,IF(K226&gt;=$L$3-1,NA(),K226+1),IF(K226&gt;=$L$3,NA(),K226+1)),"")</f>
        <v/>
      </c>
      <c r="L227" s="90">
        <f t="shared" si="24"/>
        <v>260</v>
      </c>
      <c r="M227" s="90">
        <f ca="1">IFERROR(IF(ISERROR(K227),NA(),(IF(PayFreq="Monthly",(IF(ISERROR(K227),NA(),IF(Rate=TRUE,AnnuityEstimator!$F$13+RAND()*(AnnuityEstimator!$F$14-AnnuityEstimator!$F$13),AnnuityEstimator!$F$17))/12),IF(PayFreq="Quarterly",(IF(ISERROR(K227),NA(),IF(Rate=TRUE,AnnuityEstimator!$F$13+RAND()*(AnnuityEstimator!$F$14-AnnuityEstimator!$F$13),AnnuityEstimator!$F$17))/4),IF(PayFreq="Semi-Annually",(IF(ISERROR(K227),NA(),IF(Rate=TRUE,AnnuityEstimator!$F$13+RAND()*(AnnuityEstimator!$F$14-AnnuityEstimator!$F$13),AnnuityEstimator!$F$17))/2),IF(PayFreq="Annually",(IF(ISERROR(K227),NA(),IF(Rate=TRUE,AnnuityEstimator!$F$13+RAND()*(AnnuityEstimator!$F$14-AnnuityEstimator!$F$13),AnnuityEstimator!$F$17))),AnnuityEstimator!$F$17)))))),"")</f>
        <v>4.0236855688683272E-2</v>
      </c>
      <c r="N227" s="106" t="str">
        <f ca="1">IFERROR(IF(ISERROR(K227),NA(),IF(ann_paid=TRUE,R226*M227,R226*M227)),"")</f>
        <v/>
      </c>
      <c r="O227" s="106" t="str">
        <f t="shared" ca="1" si="25"/>
        <v/>
      </c>
      <c r="P227" s="106" t="str">
        <f ca="1">IFERROR(IF(Rate=FALSE,IF(ISERROR(K227),NA(),FV($L$4,K227,,-FP)),PMT((1+M227)/(1+$L$4)-1,IF(ann_paid=TRUE,$L$3-K227,$L$3+1-K227),-(R226),,Payment)),"")</f>
        <v/>
      </c>
      <c r="Q227" s="106" t="str">
        <f t="shared" ca="1" si="26"/>
        <v/>
      </c>
      <c r="R227" s="106" t="str">
        <f t="shared" ca="1" si="27"/>
        <v/>
      </c>
      <c r="S227" s="106">
        <f ca="1">IFERROR(IF(ISERROR(K227),NA(),SUM($N$7:N227)),"")</f>
        <v>1121.5593767146088</v>
      </c>
      <c r="T227" s="96"/>
      <c r="U227" s="90">
        <v>221</v>
      </c>
      <c r="V227" s="90">
        <f t="shared" si="28"/>
        <v>260</v>
      </c>
      <c r="W227" s="90">
        <f t="shared" si="29"/>
        <v>58</v>
      </c>
      <c r="X227" s="90">
        <f t="shared" si="30"/>
        <v>150</v>
      </c>
      <c r="Y227" s="90">
        <f t="shared" si="31"/>
        <v>95</v>
      </c>
    </row>
    <row r="228" spans="11:25" x14ac:dyDescent="0.25">
      <c r="K228" s="90" t="str">
        <f>IFERROR(IF(ann_paid=TRUE,IF(K227&gt;=$L$3-1,NA(),K227+1),IF(K227&gt;=$L$3,NA(),K227+1)),"")</f>
        <v/>
      </c>
      <c r="L228" s="90">
        <f t="shared" si="24"/>
        <v>261</v>
      </c>
      <c r="M228" s="90">
        <f ca="1">IFERROR(IF(ISERROR(K228),NA(),(IF(PayFreq="Monthly",(IF(ISERROR(K228),NA(),IF(Rate=TRUE,AnnuityEstimator!$F$13+RAND()*(AnnuityEstimator!$F$14-AnnuityEstimator!$F$13),AnnuityEstimator!$F$17))/12),IF(PayFreq="Quarterly",(IF(ISERROR(K228),NA(),IF(Rate=TRUE,AnnuityEstimator!$F$13+RAND()*(AnnuityEstimator!$F$14-AnnuityEstimator!$F$13),AnnuityEstimator!$F$17))/4),IF(PayFreq="Semi-Annually",(IF(ISERROR(K228),NA(),IF(Rate=TRUE,AnnuityEstimator!$F$13+RAND()*(AnnuityEstimator!$F$14-AnnuityEstimator!$F$13),AnnuityEstimator!$F$17))/2),IF(PayFreq="Annually",(IF(ISERROR(K228),NA(),IF(Rate=TRUE,AnnuityEstimator!$F$13+RAND()*(AnnuityEstimator!$F$14-AnnuityEstimator!$F$13),AnnuityEstimator!$F$17))),AnnuityEstimator!$F$17)))))),"")</f>
        <v>3.3367803514474832E-2</v>
      </c>
      <c r="N228" s="106" t="str">
        <f ca="1">IFERROR(IF(ISERROR(K228),NA(),IF(ann_paid=TRUE,R227*M228,R227*M228)),"")</f>
        <v/>
      </c>
      <c r="O228" s="106" t="str">
        <f t="shared" ca="1" si="25"/>
        <v/>
      </c>
      <c r="P228" s="106" t="str">
        <f ca="1">IFERROR(IF(Rate=FALSE,IF(ISERROR(K228),NA(),FV($L$4,K228,,-FP)),PMT((1+M228)/(1+$L$4)-1,IF(ann_paid=TRUE,$L$3-K228,$L$3+1-K228),-(R227),,Payment)),"")</f>
        <v/>
      </c>
      <c r="Q228" s="106" t="str">
        <f t="shared" ca="1" si="26"/>
        <v/>
      </c>
      <c r="R228" s="106" t="str">
        <f t="shared" ca="1" si="27"/>
        <v/>
      </c>
      <c r="S228" s="106">
        <f ca="1">IFERROR(IF(ISERROR(K228),NA(),SUM($N$7:N228)),"")</f>
        <v>1121.5593767146088</v>
      </c>
      <c r="T228" s="96"/>
      <c r="U228" s="90">
        <v>222</v>
      </c>
      <c r="V228" s="90">
        <f t="shared" si="28"/>
        <v>261</v>
      </c>
      <c r="W228" s="90">
        <f t="shared" si="29"/>
        <v>58</v>
      </c>
      <c r="X228" s="90">
        <f t="shared" si="30"/>
        <v>150</v>
      </c>
      <c r="Y228" s="90">
        <f t="shared" si="31"/>
        <v>95</v>
      </c>
    </row>
    <row r="229" spans="11:25" x14ac:dyDescent="0.25">
      <c r="K229" s="90" t="str">
        <f>IFERROR(IF(ann_paid=TRUE,IF(K228&gt;=$L$3-1,NA(),K228+1),IF(K228&gt;=$L$3,NA(),K228+1)),"")</f>
        <v/>
      </c>
      <c r="L229" s="90">
        <f t="shared" si="24"/>
        <v>262</v>
      </c>
      <c r="M229" s="90">
        <f ca="1">IFERROR(IF(ISERROR(K229),NA(),(IF(PayFreq="Monthly",(IF(ISERROR(K229),NA(),IF(Rate=TRUE,AnnuityEstimator!$F$13+RAND()*(AnnuityEstimator!$F$14-AnnuityEstimator!$F$13),AnnuityEstimator!$F$17))/12),IF(PayFreq="Quarterly",(IF(ISERROR(K229),NA(),IF(Rate=TRUE,AnnuityEstimator!$F$13+RAND()*(AnnuityEstimator!$F$14-AnnuityEstimator!$F$13),AnnuityEstimator!$F$17))/4),IF(PayFreq="Semi-Annually",(IF(ISERROR(K229),NA(),IF(Rate=TRUE,AnnuityEstimator!$F$13+RAND()*(AnnuityEstimator!$F$14-AnnuityEstimator!$F$13),AnnuityEstimator!$F$17))/2),IF(PayFreq="Annually",(IF(ISERROR(K229),NA(),IF(Rate=TRUE,AnnuityEstimator!$F$13+RAND()*(AnnuityEstimator!$F$14-AnnuityEstimator!$F$13),AnnuityEstimator!$F$17))),AnnuityEstimator!$F$17)))))),"")</f>
        <v>5.4629939509422985E-2</v>
      </c>
      <c r="N229" s="106" t="str">
        <f ca="1">IFERROR(IF(ISERROR(K229),NA(),IF(ann_paid=TRUE,R228*M229,R228*M229)),"")</f>
        <v/>
      </c>
      <c r="O229" s="106" t="str">
        <f t="shared" ca="1" si="25"/>
        <v/>
      </c>
      <c r="P229" s="106" t="str">
        <f ca="1">IFERROR(IF(Rate=FALSE,IF(ISERROR(K229),NA(),FV($L$4,K229,,-FP)),PMT((1+M229)/(1+$L$4)-1,IF(ann_paid=TRUE,$L$3-K229,$L$3+1-K229),-(R228),,Payment)),"")</f>
        <v/>
      </c>
      <c r="Q229" s="106" t="str">
        <f t="shared" ca="1" si="26"/>
        <v/>
      </c>
      <c r="R229" s="106" t="str">
        <f t="shared" ca="1" si="27"/>
        <v/>
      </c>
      <c r="S229" s="106">
        <f ca="1">IFERROR(IF(ISERROR(K229),NA(),SUM($N$7:N229)),"")</f>
        <v>1121.5593767146088</v>
      </c>
      <c r="T229" s="96"/>
      <c r="U229" s="90">
        <v>223</v>
      </c>
      <c r="V229" s="90">
        <f t="shared" si="28"/>
        <v>262</v>
      </c>
      <c r="W229" s="90">
        <f t="shared" si="29"/>
        <v>58</v>
      </c>
      <c r="X229" s="90">
        <f t="shared" si="30"/>
        <v>151</v>
      </c>
      <c r="Y229" s="90">
        <f t="shared" si="31"/>
        <v>95</v>
      </c>
    </row>
    <row r="230" spans="11:25" x14ac:dyDescent="0.25">
      <c r="K230" s="90" t="str">
        <f>IFERROR(IF(ann_paid=TRUE,IF(K229&gt;=$L$3-1,NA(),K229+1),IF(K229&gt;=$L$3,NA(),K229+1)),"")</f>
        <v/>
      </c>
      <c r="L230" s="90">
        <f t="shared" si="24"/>
        <v>263</v>
      </c>
      <c r="M230" s="90">
        <f ca="1">IFERROR(IF(ISERROR(K230),NA(),(IF(PayFreq="Monthly",(IF(ISERROR(K230),NA(),IF(Rate=TRUE,AnnuityEstimator!$F$13+RAND()*(AnnuityEstimator!$F$14-AnnuityEstimator!$F$13),AnnuityEstimator!$F$17))/12),IF(PayFreq="Quarterly",(IF(ISERROR(K230),NA(),IF(Rate=TRUE,AnnuityEstimator!$F$13+RAND()*(AnnuityEstimator!$F$14-AnnuityEstimator!$F$13),AnnuityEstimator!$F$17))/4),IF(PayFreq="Semi-Annually",(IF(ISERROR(K230),NA(),IF(Rate=TRUE,AnnuityEstimator!$F$13+RAND()*(AnnuityEstimator!$F$14-AnnuityEstimator!$F$13),AnnuityEstimator!$F$17))/2),IF(PayFreq="Annually",(IF(ISERROR(K230),NA(),IF(Rate=TRUE,AnnuityEstimator!$F$13+RAND()*(AnnuityEstimator!$F$14-AnnuityEstimator!$F$13),AnnuityEstimator!$F$17))),AnnuityEstimator!$F$17)))))),"")</f>
        <v>4.7830092655226489E-2</v>
      </c>
      <c r="N230" s="106" t="str">
        <f ca="1">IFERROR(IF(ISERROR(K230),NA(),IF(ann_paid=TRUE,R229*M230,R229*M230)),"")</f>
        <v/>
      </c>
      <c r="O230" s="106" t="str">
        <f t="shared" ca="1" si="25"/>
        <v/>
      </c>
      <c r="P230" s="106" t="str">
        <f ca="1">IFERROR(IF(Rate=FALSE,IF(ISERROR(K230),NA(),FV($L$4,K230,,-FP)),PMT((1+M230)/(1+$L$4)-1,IF(ann_paid=TRUE,$L$3-K230,$L$3+1-K230),-(R229),,Payment)),"")</f>
        <v/>
      </c>
      <c r="Q230" s="106" t="str">
        <f t="shared" ca="1" si="26"/>
        <v/>
      </c>
      <c r="R230" s="106" t="str">
        <f t="shared" ca="1" si="27"/>
        <v/>
      </c>
      <c r="S230" s="106">
        <f ca="1">IFERROR(IF(ISERROR(K230),NA(),SUM($N$7:N230)),"")</f>
        <v>1121.5593767146088</v>
      </c>
      <c r="T230" s="96"/>
      <c r="U230" s="90">
        <v>224</v>
      </c>
      <c r="V230" s="90">
        <f t="shared" si="28"/>
        <v>263</v>
      </c>
      <c r="W230" s="90">
        <f t="shared" si="29"/>
        <v>58</v>
      </c>
      <c r="X230" s="90">
        <f t="shared" si="30"/>
        <v>151</v>
      </c>
      <c r="Y230" s="90">
        <f t="shared" si="31"/>
        <v>95</v>
      </c>
    </row>
    <row r="231" spans="11:25" x14ac:dyDescent="0.25">
      <c r="K231" s="90" t="str">
        <f>IFERROR(IF(ann_paid=TRUE,IF(K230&gt;=$L$3-1,NA(),K230+1),IF(K230&gt;=$L$3,NA(),K230+1)),"")</f>
        <v/>
      </c>
      <c r="L231" s="90">
        <f t="shared" si="24"/>
        <v>264</v>
      </c>
      <c r="M231" s="90">
        <f ca="1">IFERROR(IF(ISERROR(K231),NA(),(IF(PayFreq="Monthly",(IF(ISERROR(K231),NA(),IF(Rate=TRUE,AnnuityEstimator!$F$13+RAND()*(AnnuityEstimator!$F$14-AnnuityEstimator!$F$13),AnnuityEstimator!$F$17))/12),IF(PayFreq="Quarterly",(IF(ISERROR(K231),NA(),IF(Rate=TRUE,AnnuityEstimator!$F$13+RAND()*(AnnuityEstimator!$F$14-AnnuityEstimator!$F$13),AnnuityEstimator!$F$17))/4),IF(PayFreq="Semi-Annually",(IF(ISERROR(K231),NA(),IF(Rate=TRUE,AnnuityEstimator!$F$13+RAND()*(AnnuityEstimator!$F$14-AnnuityEstimator!$F$13),AnnuityEstimator!$F$17))/2),IF(PayFreq="Annually",(IF(ISERROR(K231),NA(),IF(Rate=TRUE,AnnuityEstimator!$F$13+RAND()*(AnnuityEstimator!$F$14-AnnuityEstimator!$F$13),AnnuityEstimator!$F$17))),AnnuityEstimator!$F$17)))))),"")</f>
        <v>6.3657066820007546E-2</v>
      </c>
      <c r="N231" s="106" t="str">
        <f ca="1">IFERROR(IF(ISERROR(K231),NA(),IF(ann_paid=TRUE,R230*M231,R230*M231)),"")</f>
        <v/>
      </c>
      <c r="O231" s="106" t="str">
        <f t="shared" ca="1" si="25"/>
        <v/>
      </c>
      <c r="P231" s="106" t="str">
        <f ca="1">IFERROR(IF(Rate=FALSE,IF(ISERROR(K231),NA(),FV($L$4,K231,,-FP)),PMT((1+M231)/(1+$L$4)-1,IF(ann_paid=TRUE,$L$3-K231,$L$3+1-K231),-(R230),,Payment)),"")</f>
        <v/>
      </c>
      <c r="Q231" s="106" t="str">
        <f t="shared" ca="1" si="26"/>
        <v/>
      </c>
      <c r="R231" s="106" t="str">
        <f t="shared" ca="1" si="27"/>
        <v/>
      </c>
      <c r="S231" s="106">
        <f ca="1">IFERROR(IF(ISERROR(K231),NA(),SUM($N$7:N231)),"")</f>
        <v>1121.5593767146088</v>
      </c>
      <c r="T231" s="96"/>
      <c r="U231" s="90">
        <v>225</v>
      </c>
      <c r="V231" s="90">
        <f t="shared" si="28"/>
        <v>264</v>
      </c>
      <c r="W231" s="90">
        <f t="shared" si="29"/>
        <v>58</v>
      </c>
      <c r="X231" s="90">
        <f t="shared" si="30"/>
        <v>152</v>
      </c>
      <c r="Y231" s="90">
        <f t="shared" si="31"/>
        <v>96</v>
      </c>
    </row>
    <row r="232" spans="11:25" x14ac:dyDescent="0.25">
      <c r="K232" s="90" t="str">
        <f>IFERROR(IF(ann_paid=TRUE,IF(K231&gt;=$L$3-1,NA(),K231+1),IF(K231&gt;=$L$3,NA(),K231+1)),"")</f>
        <v/>
      </c>
      <c r="L232" s="90">
        <f t="shared" si="24"/>
        <v>265</v>
      </c>
      <c r="M232" s="90">
        <f ca="1">IFERROR(IF(ISERROR(K232),NA(),(IF(PayFreq="Monthly",(IF(ISERROR(K232),NA(),IF(Rate=TRUE,AnnuityEstimator!$F$13+RAND()*(AnnuityEstimator!$F$14-AnnuityEstimator!$F$13),AnnuityEstimator!$F$17))/12),IF(PayFreq="Quarterly",(IF(ISERROR(K232),NA(),IF(Rate=TRUE,AnnuityEstimator!$F$13+RAND()*(AnnuityEstimator!$F$14-AnnuityEstimator!$F$13),AnnuityEstimator!$F$17))/4),IF(PayFreq="Semi-Annually",(IF(ISERROR(K232),NA(),IF(Rate=TRUE,AnnuityEstimator!$F$13+RAND()*(AnnuityEstimator!$F$14-AnnuityEstimator!$F$13),AnnuityEstimator!$F$17))/2),IF(PayFreq="Annually",(IF(ISERROR(K232),NA(),IF(Rate=TRUE,AnnuityEstimator!$F$13+RAND()*(AnnuityEstimator!$F$14-AnnuityEstimator!$F$13),AnnuityEstimator!$F$17))),AnnuityEstimator!$F$17)))))),"")</f>
        <v>3.5346635818251107E-2</v>
      </c>
      <c r="N232" s="106" t="str">
        <f ca="1">IFERROR(IF(ISERROR(K232),NA(),IF(ann_paid=TRUE,R231*M232,R231*M232)),"")</f>
        <v/>
      </c>
      <c r="O232" s="106" t="str">
        <f t="shared" ca="1" si="25"/>
        <v/>
      </c>
      <c r="P232" s="106" t="str">
        <f ca="1">IFERROR(IF(Rate=FALSE,IF(ISERROR(K232),NA(),FV($L$4,K232,,-FP)),PMT((1+M232)/(1+$L$4)-1,IF(ann_paid=TRUE,$L$3-K232,$L$3+1-K232),-(R231),,Payment)),"")</f>
        <v/>
      </c>
      <c r="Q232" s="106" t="str">
        <f t="shared" ca="1" si="26"/>
        <v/>
      </c>
      <c r="R232" s="106" t="str">
        <f t="shared" ca="1" si="27"/>
        <v/>
      </c>
      <c r="S232" s="106">
        <f ca="1">IFERROR(IF(ISERROR(K232),NA(),SUM($N$7:N232)),"")</f>
        <v>1121.5593767146088</v>
      </c>
      <c r="T232" s="96"/>
      <c r="U232" s="90">
        <v>226</v>
      </c>
      <c r="V232" s="90">
        <f t="shared" si="28"/>
        <v>265</v>
      </c>
      <c r="W232" s="90">
        <f t="shared" si="29"/>
        <v>58</v>
      </c>
      <c r="X232" s="90">
        <f t="shared" si="30"/>
        <v>152</v>
      </c>
      <c r="Y232" s="90">
        <f t="shared" si="31"/>
        <v>96</v>
      </c>
    </row>
    <row r="233" spans="11:25" x14ac:dyDescent="0.25">
      <c r="K233" s="90" t="str">
        <f>IFERROR(IF(ann_paid=TRUE,IF(K232&gt;=$L$3-1,NA(),K232+1),IF(K232&gt;=$L$3,NA(),K232+1)),"")</f>
        <v/>
      </c>
      <c r="L233" s="90">
        <f t="shared" si="24"/>
        <v>266</v>
      </c>
      <c r="M233" s="90">
        <f ca="1">IFERROR(IF(ISERROR(K233),NA(),(IF(PayFreq="Monthly",(IF(ISERROR(K233),NA(),IF(Rate=TRUE,AnnuityEstimator!$F$13+RAND()*(AnnuityEstimator!$F$14-AnnuityEstimator!$F$13),AnnuityEstimator!$F$17))/12),IF(PayFreq="Quarterly",(IF(ISERROR(K233),NA(),IF(Rate=TRUE,AnnuityEstimator!$F$13+RAND()*(AnnuityEstimator!$F$14-AnnuityEstimator!$F$13),AnnuityEstimator!$F$17))/4),IF(PayFreq="Semi-Annually",(IF(ISERROR(K233),NA(),IF(Rate=TRUE,AnnuityEstimator!$F$13+RAND()*(AnnuityEstimator!$F$14-AnnuityEstimator!$F$13),AnnuityEstimator!$F$17))/2),IF(PayFreq="Annually",(IF(ISERROR(K233),NA(),IF(Rate=TRUE,AnnuityEstimator!$F$13+RAND()*(AnnuityEstimator!$F$14-AnnuityEstimator!$F$13),AnnuityEstimator!$F$17))),AnnuityEstimator!$F$17)))))),"")</f>
        <v>6.0947749298766021E-2</v>
      </c>
      <c r="N233" s="106" t="str">
        <f ca="1">IFERROR(IF(ISERROR(K233),NA(),IF(ann_paid=TRUE,R232*M233,R232*M233)),"")</f>
        <v/>
      </c>
      <c r="O233" s="106" t="str">
        <f t="shared" ca="1" si="25"/>
        <v/>
      </c>
      <c r="P233" s="106" t="str">
        <f ca="1">IFERROR(IF(Rate=FALSE,IF(ISERROR(K233),NA(),FV($L$4,K233,,-FP)),PMT((1+M233)/(1+$L$4)-1,IF(ann_paid=TRUE,$L$3-K233,$L$3+1-K233),-(R232),,Payment)),"")</f>
        <v/>
      </c>
      <c r="Q233" s="106" t="str">
        <f t="shared" ca="1" si="26"/>
        <v/>
      </c>
      <c r="R233" s="106" t="str">
        <f t="shared" ca="1" si="27"/>
        <v/>
      </c>
      <c r="S233" s="106">
        <f ca="1">IFERROR(IF(ISERROR(K233),NA(),SUM($N$7:N233)),"")</f>
        <v>1121.5593767146088</v>
      </c>
      <c r="T233" s="96"/>
      <c r="U233" s="90">
        <v>227</v>
      </c>
      <c r="V233" s="90">
        <f t="shared" si="28"/>
        <v>266</v>
      </c>
      <c r="W233" s="90">
        <f t="shared" si="29"/>
        <v>58</v>
      </c>
      <c r="X233" s="90">
        <f t="shared" si="30"/>
        <v>153</v>
      </c>
      <c r="Y233" s="90">
        <f t="shared" si="31"/>
        <v>96</v>
      </c>
    </row>
    <row r="234" spans="11:25" x14ac:dyDescent="0.25">
      <c r="K234" s="90" t="str">
        <f>IFERROR(IF(ann_paid=TRUE,IF(K233&gt;=$L$3-1,NA(),K233+1),IF(K233&gt;=$L$3,NA(),K233+1)),"")</f>
        <v/>
      </c>
      <c r="L234" s="90">
        <f t="shared" si="24"/>
        <v>267</v>
      </c>
      <c r="M234" s="90">
        <f ca="1">IFERROR(IF(ISERROR(K234),NA(),(IF(PayFreq="Monthly",(IF(ISERROR(K234),NA(),IF(Rate=TRUE,AnnuityEstimator!$F$13+RAND()*(AnnuityEstimator!$F$14-AnnuityEstimator!$F$13),AnnuityEstimator!$F$17))/12),IF(PayFreq="Quarterly",(IF(ISERROR(K234),NA(),IF(Rate=TRUE,AnnuityEstimator!$F$13+RAND()*(AnnuityEstimator!$F$14-AnnuityEstimator!$F$13),AnnuityEstimator!$F$17))/4),IF(PayFreq="Semi-Annually",(IF(ISERROR(K234),NA(),IF(Rate=TRUE,AnnuityEstimator!$F$13+RAND()*(AnnuityEstimator!$F$14-AnnuityEstimator!$F$13),AnnuityEstimator!$F$17))/2),IF(PayFreq="Annually",(IF(ISERROR(K234),NA(),IF(Rate=TRUE,AnnuityEstimator!$F$13+RAND()*(AnnuityEstimator!$F$14-AnnuityEstimator!$F$13),AnnuityEstimator!$F$17))),AnnuityEstimator!$F$17)))))),"")</f>
        <v>6.8384857318503398E-2</v>
      </c>
      <c r="N234" s="106" t="str">
        <f ca="1">IFERROR(IF(ISERROR(K234),NA(),IF(ann_paid=TRUE,R233*M234,R233*M234)),"")</f>
        <v/>
      </c>
      <c r="O234" s="106" t="str">
        <f t="shared" ca="1" si="25"/>
        <v/>
      </c>
      <c r="P234" s="106" t="str">
        <f ca="1">IFERROR(IF(Rate=FALSE,IF(ISERROR(K234),NA(),FV($L$4,K234,,-FP)),PMT((1+M234)/(1+$L$4)-1,IF(ann_paid=TRUE,$L$3-K234,$L$3+1-K234),-(R233),,Payment)),"")</f>
        <v/>
      </c>
      <c r="Q234" s="106" t="str">
        <f t="shared" ca="1" si="26"/>
        <v/>
      </c>
      <c r="R234" s="106" t="str">
        <f t="shared" ca="1" si="27"/>
        <v/>
      </c>
      <c r="S234" s="106">
        <f ca="1">IFERROR(IF(ISERROR(K234),NA(),SUM($N$7:N234)),"")</f>
        <v>1121.5593767146088</v>
      </c>
      <c r="T234" s="96"/>
      <c r="U234" s="90">
        <v>228</v>
      </c>
      <c r="V234" s="90">
        <f t="shared" si="28"/>
        <v>267</v>
      </c>
      <c r="W234" s="90">
        <f t="shared" si="29"/>
        <v>58</v>
      </c>
      <c r="X234" s="90">
        <f t="shared" si="30"/>
        <v>153</v>
      </c>
      <c r="Y234" s="90">
        <f t="shared" si="31"/>
        <v>96</v>
      </c>
    </row>
    <row r="235" spans="11:25" x14ac:dyDescent="0.25">
      <c r="K235" s="90" t="str">
        <f>IFERROR(IF(ann_paid=TRUE,IF(K234&gt;=$L$3-1,NA(),K234+1),IF(K234&gt;=$L$3,NA(),K234+1)),"")</f>
        <v/>
      </c>
      <c r="L235" s="90">
        <f t="shared" si="24"/>
        <v>268</v>
      </c>
      <c r="M235" s="90">
        <f ca="1">IFERROR(IF(ISERROR(K235),NA(),(IF(PayFreq="Monthly",(IF(ISERROR(K235),NA(),IF(Rate=TRUE,AnnuityEstimator!$F$13+RAND()*(AnnuityEstimator!$F$14-AnnuityEstimator!$F$13),AnnuityEstimator!$F$17))/12),IF(PayFreq="Quarterly",(IF(ISERROR(K235),NA(),IF(Rate=TRUE,AnnuityEstimator!$F$13+RAND()*(AnnuityEstimator!$F$14-AnnuityEstimator!$F$13),AnnuityEstimator!$F$17))/4),IF(PayFreq="Semi-Annually",(IF(ISERROR(K235),NA(),IF(Rate=TRUE,AnnuityEstimator!$F$13+RAND()*(AnnuityEstimator!$F$14-AnnuityEstimator!$F$13),AnnuityEstimator!$F$17))/2),IF(PayFreq="Annually",(IF(ISERROR(K235),NA(),IF(Rate=TRUE,AnnuityEstimator!$F$13+RAND()*(AnnuityEstimator!$F$14-AnnuityEstimator!$F$13),AnnuityEstimator!$F$17))),AnnuityEstimator!$F$17)))))),"")</f>
        <v>3.3889549673949665E-2</v>
      </c>
      <c r="N235" s="106" t="str">
        <f ca="1">IFERROR(IF(ISERROR(K235),NA(),IF(ann_paid=TRUE,R234*M235,R234*M235)),"")</f>
        <v/>
      </c>
      <c r="O235" s="106" t="str">
        <f t="shared" ca="1" si="25"/>
        <v/>
      </c>
      <c r="P235" s="106" t="str">
        <f ca="1">IFERROR(IF(Rate=FALSE,IF(ISERROR(K235),NA(),FV($L$4,K235,,-FP)),PMT((1+M235)/(1+$L$4)-1,IF(ann_paid=TRUE,$L$3-K235,$L$3+1-K235),-(R234),,Payment)),"")</f>
        <v/>
      </c>
      <c r="Q235" s="106" t="str">
        <f t="shared" ca="1" si="26"/>
        <v/>
      </c>
      <c r="R235" s="106" t="str">
        <f t="shared" ca="1" si="27"/>
        <v/>
      </c>
      <c r="S235" s="106">
        <f ca="1">IFERROR(IF(ISERROR(K235),NA(),SUM($N$7:N235)),"")</f>
        <v>1121.5593767146088</v>
      </c>
      <c r="T235" s="96"/>
      <c r="U235" s="90">
        <v>229</v>
      </c>
      <c r="V235" s="90">
        <f t="shared" si="28"/>
        <v>268</v>
      </c>
      <c r="W235" s="90">
        <f t="shared" si="29"/>
        <v>59</v>
      </c>
      <c r="X235" s="90">
        <f t="shared" si="30"/>
        <v>154</v>
      </c>
      <c r="Y235" s="90">
        <f t="shared" si="31"/>
        <v>97</v>
      </c>
    </row>
    <row r="236" spans="11:25" x14ac:dyDescent="0.25">
      <c r="K236" s="90" t="str">
        <f>IFERROR(IF(ann_paid=TRUE,IF(K235&gt;=$L$3-1,NA(),K235+1),IF(K235&gt;=$L$3,NA(),K235+1)),"")</f>
        <v/>
      </c>
      <c r="L236" s="90">
        <f t="shared" si="24"/>
        <v>269</v>
      </c>
      <c r="M236" s="90">
        <f ca="1">IFERROR(IF(ISERROR(K236),NA(),(IF(PayFreq="Monthly",(IF(ISERROR(K236),NA(),IF(Rate=TRUE,AnnuityEstimator!$F$13+RAND()*(AnnuityEstimator!$F$14-AnnuityEstimator!$F$13),AnnuityEstimator!$F$17))/12),IF(PayFreq="Quarterly",(IF(ISERROR(K236),NA(),IF(Rate=TRUE,AnnuityEstimator!$F$13+RAND()*(AnnuityEstimator!$F$14-AnnuityEstimator!$F$13),AnnuityEstimator!$F$17))/4),IF(PayFreq="Semi-Annually",(IF(ISERROR(K236),NA(),IF(Rate=TRUE,AnnuityEstimator!$F$13+RAND()*(AnnuityEstimator!$F$14-AnnuityEstimator!$F$13),AnnuityEstimator!$F$17))/2),IF(PayFreq="Annually",(IF(ISERROR(K236),NA(),IF(Rate=TRUE,AnnuityEstimator!$F$13+RAND()*(AnnuityEstimator!$F$14-AnnuityEstimator!$F$13),AnnuityEstimator!$F$17))),AnnuityEstimator!$F$17)))))),"")</f>
        <v>4.8994039970799069E-2</v>
      </c>
      <c r="N236" s="106" t="str">
        <f ca="1">IFERROR(IF(ISERROR(K236),NA(),IF(ann_paid=TRUE,R235*M236,R235*M236)),"")</f>
        <v/>
      </c>
      <c r="O236" s="106" t="str">
        <f t="shared" ca="1" si="25"/>
        <v/>
      </c>
      <c r="P236" s="106" t="str">
        <f ca="1">IFERROR(IF(Rate=FALSE,IF(ISERROR(K236),NA(),FV($L$4,K236,,-FP)),PMT((1+M236)/(1+$L$4)-1,IF(ann_paid=TRUE,$L$3-K236,$L$3+1-K236),-(R235),,Payment)),"")</f>
        <v/>
      </c>
      <c r="Q236" s="106" t="str">
        <f t="shared" ca="1" si="26"/>
        <v/>
      </c>
      <c r="R236" s="106" t="str">
        <f t="shared" ca="1" si="27"/>
        <v/>
      </c>
      <c r="S236" s="106">
        <f ca="1">IFERROR(IF(ISERROR(K236),NA(),SUM($N$7:N236)),"")</f>
        <v>1121.5593767146088</v>
      </c>
      <c r="T236" s="96"/>
      <c r="U236" s="90">
        <v>230</v>
      </c>
      <c r="V236" s="90">
        <f t="shared" si="28"/>
        <v>269</v>
      </c>
      <c r="W236" s="90">
        <f t="shared" si="29"/>
        <v>59</v>
      </c>
      <c r="X236" s="90">
        <f t="shared" si="30"/>
        <v>154</v>
      </c>
      <c r="Y236" s="90">
        <f t="shared" si="31"/>
        <v>97</v>
      </c>
    </row>
    <row r="237" spans="11:25" x14ac:dyDescent="0.25">
      <c r="K237" s="90" t="str">
        <f>IFERROR(IF(ann_paid=TRUE,IF(K236&gt;=$L$3-1,NA(),K236+1),IF(K236&gt;=$L$3,NA(),K236+1)),"")</f>
        <v/>
      </c>
      <c r="L237" s="90">
        <f t="shared" si="24"/>
        <v>270</v>
      </c>
      <c r="M237" s="90">
        <f ca="1">IFERROR(IF(ISERROR(K237),NA(),(IF(PayFreq="Monthly",(IF(ISERROR(K237),NA(),IF(Rate=TRUE,AnnuityEstimator!$F$13+RAND()*(AnnuityEstimator!$F$14-AnnuityEstimator!$F$13),AnnuityEstimator!$F$17))/12),IF(PayFreq="Quarterly",(IF(ISERROR(K237),NA(),IF(Rate=TRUE,AnnuityEstimator!$F$13+RAND()*(AnnuityEstimator!$F$14-AnnuityEstimator!$F$13),AnnuityEstimator!$F$17))/4),IF(PayFreq="Semi-Annually",(IF(ISERROR(K237),NA(),IF(Rate=TRUE,AnnuityEstimator!$F$13+RAND()*(AnnuityEstimator!$F$14-AnnuityEstimator!$F$13),AnnuityEstimator!$F$17))/2),IF(PayFreq="Annually",(IF(ISERROR(K237),NA(),IF(Rate=TRUE,AnnuityEstimator!$F$13+RAND()*(AnnuityEstimator!$F$14-AnnuityEstimator!$F$13),AnnuityEstimator!$F$17))),AnnuityEstimator!$F$17)))))),"")</f>
        <v>6.2564984737907531E-2</v>
      </c>
      <c r="N237" s="106" t="str">
        <f ca="1">IFERROR(IF(ISERROR(K237),NA(),IF(ann_paid=TRUE,R236*M237,R236*M237)),"")</f>
        <v/>
      </c>
      <c r="O237" s="106" t="str">
        <f t="shared" ca="1" si="25"/>
        <v/>
      </c>
      <c r="P237" s="106" t="str">
        <f ca="1">IFERROR(IF(Rate=FALSE,IF(ISERROR(K237),NA(),FV($L$4,K237,,-FP)),PMT((1+M237)/(1+$L$4)-1,IF(ann_paid=TRUE,$L$3-K237,$L$3+1-K237),-(R236),,Payment)),"")</f>
        <v/>
      </c>
      <c r="Q237" s="106" t="str">
        <f t="shared" ca="1" si="26"/>
        <v/>
      </c>
      <c r="R237" s="106" t="str">
        <f t="shared" ca="1" si="27"/>
        <v/>
      </c>
      <c r="S237" s="106">
        <f ca="1">IFERROR(IF(ISERROR(K237),NA(),SUM($N$7:N237)),"")</f>
        <v>1121.5593767146088</v>
      </c>
      <c r="T237" s="96"/>
      <c r="U237" s="90">
        <v>231</v>
      </c>
      <c r="V237" s="90">
        <f t="shared" si="28"/>
        <v>270</v>
      </c>
      <c r="W237" s="90">
        <f t="shared" si="29"/>
        <v>59</v>
      </c>
      <c r="X237" s="90">
        <f t="shared" si="30"/>
        <v>155</v>
      </c>
      <c r="Y237" s="90">
        <f t="shared" si="31"/>
        <v>97</v>
      </c>
    </row>
    <row r="238" spans="11:25" x14ac:dyDescent="0.25">
      <c r="K238" s="90" t="str">
        <f>IFERROR(IF(ann_paid=TRUE,IF(K237&gt;=$L$3-1,NA(),K237+1),IF(K237&gt;=$L$3,NA(),K237+1)),"")</f>
        <v/>
      </c>
      <c r="L238" s="90">
        <f t="shared" si="24"/>
        <v>271</v>
      </c>
      <c r="M238" s="90">
        <f ca="1">IFERROR(IF(ISERROR(K238),NA(),(IF(PayFreq="Monthly",(IF(ISERROR(K238),NA(),IF(Rate=TRUE,AnnuityEstimator!$F$13+RAND()*(AnnuityEstimator!$F$14-AnnuityEstimator!$F$13),AnnuityEstimator!$F$17))/12),IF(PayFreq="Quarterly",(IF(ISERROR(K238),NA(),IF(Rate=TRUE,AnnuityEstimator!$F$13+RAND()*(AnnuityEstimator!$F$14-AnnuityEstimator!$F$13),AnnuityEstimator!$F$17))/4),IF(PayFreq="Semi-Annually",(IF(ISERROR(K238),NA(),IF(Rate=TRUE,AnnuityEstimator!$F$13+RAND()*(AnnuityEstimator!$F$14-AnnuityEstimator!$F$13),AnnuityEstimator!$F$17))/2),IF(PayFreq="Annually",(IF(ISERROR(K238),NA(),IF(Rate=TRUE,AnnuityEstimator!$F$13+RAND()*(AnnuityEstimator!$F$14-AnnuityEstimator!$F$13),AnnuityEstimator!$F$17))),AnnuityEstimator!$F$17)))))),"")</f>
        <v>5.3681446480005453E-2</v>
      </c>
      <c r="N238" s="106" t="str">
        <f ca="1">IFERROR(IF(ISERROR(K238),NA(),IF(ann_paid=TRUE,R237*M238,R237*M238)),"")</f>
        <v/>
      </c>
      <c r="O238" s="106" t="str">
        <f t="shared" ca="1" si="25"/>
        <v/>
      </c>
      <c r="P238" s="106" t="str">
        <f ca="1">IFERROR(IF(Rate=FALSE,IF(ISERROR(K238),NA(),FV($L$4,K238,,-FP)),PMT((1+M238)/(1+$L$4)-1,IF(ann_paid=TRUE,$L$3-K238,$L$3+1-K238),-(R237),,Payment)),"")</f>
        <v/>
      </c>
      <c r="Q238" s="106" t="str">
        <f t="shared" ca="1" si="26"/>
        <v/>
      </c>
      <c r="R238" s="106" t="str">
        <f t="shared" ca="1" si="27"/>
        <v/>
      </c>
      <c r="S238" s="106">
        <f ca="1">IFERROR(IF(ISERROR(K238),NA(),SUM($N$7:N238)),"")</f>
        <v>1121.5593767146088</v>
      </c>
      <c r="T238" s="96"/>
      <c r="U238" s="90">
        <v>232</v>
      </c>
      <c r="V238" s="90">
        <f t="shared" si="28"/>
        <v>271</v>
      </c>
      <c r="W238" s="90">
        <f t="shared" si="29"/>
        <v>59</v>
      </c>
      <c r="X238" s="90">
        <f t="shared" si="30"/>
        <v>155</v>
      </c>
      <c r="Y238" s="90">
        <f t="shared" si="31"/>
        <v>97</v>
      </c>
    </row>
    <row r="239" spans="11:25" x14ac:dyDescent="0.25">
      <c r="K239" s="90" t="str">
        <f>IFERROR(IF(ann_paid=TRUE,IF(K238&gt;=$L$3-1,NA(),K238+1),IF(K238&gt;=$L$3,NA(),K238+1)),"")</f>
        <v/>
      </c>
      <c r="L239" s="90">
        <f t="shared" si="24"/>
        <v>272</v>
      </c>
      <c r="M239" s="90">
        <f ca="1">IFERROR(IF(ISERROR(K239),NA(),(IF(PayFreq="Monthly",(IF(ISERROR(K239),NA(),IF(Rate=TRUE,AnnuityEstimator!$F$13+RAND()*(AnnuityEstimator!$F$14-AnnuityEstimator!$F$13),AnnuityEstimator!$F$17))/12),IF(PayFreq="Quarterly",(IF(ISERROR(K239),NA(),IF(Rate=TRUE,AnnuityEstimator!$F$13+RAND()*(AnnuityEstimator!$F$14-AnnuityEstimator!$F$13),AnnuityEstimator!$F$17))/4),IF(PayFreq="Semi-Annually",(IF(ISERROR(K239),NA(),IF(Rate=TRUE,AnnuityEstimator!$F$13+RAND()*(AnnuityEstimator!$F$14-AnnuityEstimator!$F$13),AnnuityEstimator!$F$17))/2),IF(PayFreq="Annually",(IF(ISERROR(K239),NA(),IF(Rate=TRUE,AnnuityEstimator!$F$13+RAND()*(AnnuityEstimator!$F$14-AnnuityEstimator!$F$13),AnnuityEstimator!$F$17))),AnnuityEstimator!$F$17)))))),"")</f>
        <v>5.3291625114870664E-2</v>
      </c>
      <c r="N239" s="106" t="str">
        <f ca="1">IFERROR(IF(ISERROR(K239),NA(),IF(ann_paid=TRUE,R238*M239,R238*M239)),"")</f>
        <v/>
      </c>
      <c r="O239" s="106" t="str">
        <f t="shared" ca="1" si="25"/>
        <v/>
      </c>
      <c r="P239" s="106" t="str">
        <f ca="1">IFERROR(IF(Rate=FALSE,IF(ISERROR(K239),NA(),FV($L$4,K239,,-FP)),PMT((1+M239)/(1+$L$4)-1,IF(ann_paid=TRUE,$L$3-K239,$L$3+1-K239),-(R238),,Payment)),"")</f>
        <v/>
      </c>
      <c r="Q239" s="106" t="str">
        <f t="shared" ca="1" si="26"/>
        <v/>
      </c>
      <c r="R239" s="106" t="str">
        <f t="shared" ca="1" si="27"/>
        <v/>
      </c>
      <c r="S239" s="106">
        <f ca="1">IFERROR(IF(ISERROR(K239),NA(),SUM($N$7:N239)),"")</f>
        <v>1121.5593767146088</v>
      </c>
      <c r="T239" s="96"/>
      <c r="U239" s="90">
        <v>233</v>
      </c>
      <c r="V239" s="90">
        <f t="shared" si="28"/>
        <v>272</v>
      </c>
      <c r="W239" s="90">
        <f t="shared" si="29"/>
        <v>59</v>
      </c>
      <c r="X239" s="90">
        <f t="shared" si="30"/>
        <v>156</v>
      </c>
      <c r="Y239" s="90">
        <f t="shared" si="31"/>
        <v>98</v>
      </c>
    </row>
    <row r="240" spans="11:25" x14ac:dyDescent="0.25">
      <c r="K240" s="90" t="str">
        <f>IFERROR(IF(ann_paid=TRUE,IF(K239&gt;=$L$3-1,NA(),K239+1),IF(K239&gt;=$L$3,NA(),K239+1)),"")</f>
        <v/>
      </c>
      <c r="L240" s="90">
        <f t="shared" si="24"/>
        <v>273</v>
      </c>
      <c r="M240" s="90">
        <f ca="1">IFERROR(IF(ISERROR(K240),NA(),(IF(PayFreq="Monthly",(IF(ISERROR(K240),NA(),IF(Rate=TRUE,AnnuityEstimator!$F$13+RAND()*(AnnuityEstimator!$F$14-AnnuityEstimator!$F$13),AnnuityEstimator!$F$17))/12),IF(PayFreq="Quarterly",(IF(ISERROR(K240),NA(),IF(Rate=TRUE,AnnuityEstimator!$F$13+RAND()*(AnnuityEstimator!$F$14-AnnuityEstimator!$F$13),AnnuityEstimator!$F$17))/4),IF(PayFreq="Semi-Annually",(IF(ISERROR(K240),NA(),IF(Rate=TRUE,AnnuityEstimator!$F$13+RAND()*(AnnuityEstimator!$F$14-AnnuityEstimator!$F$13),AnnuityEstimator!$F$17))/2),IF(PayFreq="Annually",(IF(ISERROR(K240),NA(),IF(Rate=TRUE,AnnuityEstimator!$F$13+RAND()*(AnnuityEstimator!$F$14-AnnuityEstimator!$F$13),AnnuityEstimator!$F$17))),AnnuityEstimator!$F$17)))))),"")</f>
        <v>3.9042889204802436E-2</v>
      </c>
      <c r="N240" s="106" t="str">
        <f ca="1">IFERROR(IF(ISERROR(K240),NA(),IF(ann_paid=TRUE,R239*M240,R239*M240)),"")</f>
        <v/>
      </c>
      <c r="O240" s="106" t="str">
        <f t="shared" ca="1" si="25"/>
        <v/>
      </c>
      <c r="P240" s="106" t="str">
        <f ca="1">IFERROR(IF(Rate=FALSE,IF(ISERROR(K240),NA(),FV($L$4,K240,,-FP)),PMT((1+M240)/(1+$L$4)-1,IF(ann_paid=TRUE,$L$3-K240,$L$3+1-K240),-(R239),,Payment)),"")</f>
        <v/>
      </c>
      <c r="Q240" s="106" t="str">
        <f t="shared" ca="1" si="26"/>
        <v/>
      </c>
      <c r="R240" s="106" t="str">
        <f t="shared" ca="1" si="27"/>
        <v/>
      </c>
      <c r="S240" s="106">
        <f ca="1">IFERROR(IF(ISERROR(K240),NA(),SUM($N$7:N240)),"")</f>
        <v>1121.5593767146088</v>
      </c>
      <c r="T240" s="96"/>
      <c r="U240" s="90">
        <v>234</v>
      </c>
      <c r="V240" s="90">
        <f t="shared" si="28"/>
        <v>273</v>
      </c>
      <c r="W240" s="90">
        <f t="shared" si="29"/>
        <v>59</v>
      </c>
      <c r="X240" s="90">
        <f t="shared" si="30"/>
        <v>156</v>
      </c>
      <c r="Y240" s="90">
        <f t="shared" si="31"/>
        <v>98</v>
      </c>
    </row>
    <row r="241" spans="11:25" x14ac:dyDescent="0.25">
      <c r="K241" s="90" t="str">
        <f>IFERROR(IF(ann_paid=TRUE,IF(K240&gt;=$L$3-1,NA(),K240+1),IF(K240&gt;=$L$3,NA(),K240+1)),"")</f>
        <v/>
      </c>
      <c r="L241" s="90">
        <f t="shared" si="24"/>
        <v>274</v>
      </c>
      <c r="M241" s="90">
        <f ca="1">IFERROR(IF(ISERROR(K241),NA(),(IF(PayFreq="Monthly",(IF(ISERROR(K241),NA(),IF(Rate=TRUE,AnnuityEstimator!$F$13+RAND()*(AnnuityEstimator!$F$14-AnnuityEstimator!$F$13),AnnuityEstimator!$F$17))/12),IF(PayFreq="Quarterly",(IF(ISERROR(K241),NA(),IF(Rate=TRUE,AnnuityEstimator!$F$13+RAND()*(AnnuityEstimator!$F$14-AnnuityEstimator!$F$13),AnnuityEstimator!$F$17))/4),IF(PayFreq="Semi-Annually",(IF(ISERROR(K241),NA(),IF(Rate=TRUE,AnnuityEstimator!$F$13+RAND()*(AnnuityEstimator!$F$14-AnnuityEstimator!$F$13),AnnuityEstimator!$F$17))/2),IF(PayFreq="Annually",(IF(ISERROR(K241),NA(),IF(Rate=TRUE,AnnuityEstimator!$F$13+RAND()*(AnnuityEstimator!$F$14-AnnuityEstimator!$F$13),AnnuityEstimator!$F$17))),AnnuityEstimator!$F$17)))))),"")</f>
        <v>4.5199916299253066E-2</v>
      </c>
      <c r="N241" s="106" t="str">
        <f ca="1">IFERROR(IF(ISERROR(K241),NA(),IF(ann_paid=TRUE,R240*M241,R240*M241)),"")</f>
        <v/>
      </c>
      <c r="O241" s="106" t="str">
        <f t="shared" ca="1" si="25"/>
        <v/>
      </c>
      <c r="P241" s="106" t="str">
        <f ca="1">IFERROR(IF(Rate=FALSE,IF(ISERROR(K241),NA(),FV($L$4,K241,,-FP)),PMT((1+M241)/(1+$L$4)-1,IF(ann_paid=TRUE,$L$3-K241,$L$3+1-K241),-(R240),,Payment)),"")</f>
        <v/>
      </c>
      <c r="Q241" s="106" t="str">
        <f t="shared" ca="1" si="26"/>
        <v/>
      </c>
      <c r="R241" s="106" t="str">
        <f t="shared" ca="1" si="27"/>
        <v/>
      </c>
      <c r="S241" s="106">
        <f ca="1">IFERROR(IF(ISERROR(K241),NA(),SUM($N$7:N241)),"")</f>
        <v>1121.5593767146088</v>
      </c>
      <c r="T241" s="96"/>
      <c r="U241" s="90">
        <v>235</v>
      </c>
      <c r="V241" s="90">
        <f t="shared" si="28"/>
        <v>274</v>
      </c>
      <c r="W241" s="90">
        <f t="shared" si="29"/>
        <v>59</v>
      </c>
      <c r="X241" s="90">
        <f t="shared" si="30"/>
        <v>157</v>
      </c>
      <c r="Y241" s="90">
        <f t="shared" si="31"/>
        <v>98</v>
      </c>
    </row>
    <row r="242" spans="11:25" x14ac:dyDescent="0.25">
      <c r="K242" s="90" t="str">
        <f>IFERROR(IF(ann_paid=TRUE,IF(K241&gt;=$L$3-1,NA(),K241+1),IF(K241&gt;=$L$3,NA(),K241+1)),"")</f>
        <v/>
      </c>
      <c r="L242" s="90">
        <f t="shared" si="24"/>
        <v>275</v>
      </c>
      <c r="M242" s="90">
        <f ca="1">IFERROR(IF(ISERROR(K242),NA(),(IF(PayFreq="Monthly",(IF(ISERROR(K242),NA(),IF(Rate=TRUE,AnnuityEstimator!$F$13+RAND()*(AnnuityEstimator!$F$14-AnnuityEstimator!$F$13),AnnuityEstimator!$F$17))/12),IF(PayFreq="Quarterly",(IF(ISERROR(K242),NA(),IF(Rate=TRUE,AnnuityEstimator!$F$13+RAND()*(AnnuityEstimator!$F$14-AnnuityEstimator!$F$13),AnnuityEstimator!$F$17))/4),IF(PayFreq="Semi-Annually",(IF(ISERROR(K242),NA(),IF(Rate=TRUE,AnnuityEstimator!$F$13+RAND()*(AnnuityEstimator!$F$14-AnnuityEstimator!$F$13),AnnuityEstimator!$F$17))/2),IF(PayFreq="Annually",(IF(ISERROR(K242),NA(),IF(Rate=TRUE,AnnuityEstimator!$F$13+RAND()*(AnnuityEstimator!$F$14-AnnuityEstimator!$F$13),AnnuityEstimator!$F$17))),AnnuityEstimator!$F$17)))))),"")</f>
        <v>3.8968915045266894E-2</v>
      </c>
      <c r="N242" s="106" t="str">
        <f ca="1">IFERROR(IF(ISERROR(K242),NA(),IF(ann_paid=TRUE,R241*M242,R241*M242)),"")</f>
        <v/>
      </c>
      <c r="O242" s="106" t="str">
        <f t="shared" ca="1" si="25"/>
        <v/>
      </c>
      <c r="P242" s="106" t="str">
        <f ca="1">IFERROR(IF(Rate=FALSE,IF(ISERROR(K242),NA(),FV($L$4,K242,,-FP)),PMT((1+M242)/(1+$L$4)-1,IF(ann_paid=TRUE,$L$3-K242,$L$3+1-K242),-(R241),,Payment)),"")</f>
        <v/>
      </c>
      <c r="Q242" s="106" t="str">
        <f t="shared" ca="1" si="26"/>
        <v/>
      </c>
      <c r="R242" s="106" t="str">
        <f t="shared" ca="1" si="27"/>
        <v/>
      </c>
      <c r="S242" s="106">
        <f ca="1">IFERROR(IF(ISERROR(K242),NA(),SUM($N$7:N242)),"")</f>
        <v>1121.5593767146088</v>
      </c>
      <c r="T242" s="96"/>
      <c r="U242" s="90">
        <v>236</v>
      </c>
      <c r="V242" s="90">
        <f t="shared" si="28"/>
        <v>275</v>
      </c>
      <c r="W242" s="90">
        <f t="shared" si="29"/>
        <v>59</v>
      </c>
      <c r="X242" s="90">
        <f t="shared" si="30"/>
        <v>157</v>
      </c>
      <c r="Y242" s="90">
        <f t="shared" si="31"/>
        <v>98</v>
      </c>
    </row>
    <row r="243" spans="11:25" x14ac:dyDescent="0.25">
      <c r="K243" s="90" t="str">
        <f>IFERROR(IF(ann_paid=TRUE,IF(K242&gt;=$L$3-1,NA(),K242+1),IF(K242&gt;=$L$3,NA(),K242+1)),"")</f>
        <v/>
      </c>
      <c r="L243" s="90">
        <f t="shared" si="24"/>
        <v>276</v>
      </c>
      <c r="M243" s="90">
        <f ca="1">IFERROR(IF(ISERROR(K243),NA(),(IF(PayFreq="Monthly",(IF(ISERROR(K243),NA(),IF(Rate=TRUE,AnnuityEstimator!$F$13+RAND()*(AnnuityEstimator!$F$14-AnnuityEstimator!$F$13),AnnuityEstimator!$F$17))/12),IF(PayFreq="Quarterly",(IF(ISERROR(K243),NA(),IF(Rate=TRUE,AnnuityEstimator!$F$13+RAND()*(AnnuityEstimator!$F$14-AnnuityEstimator!$F$13),AnnuityEstimator!$F$17))/4),IF(PayFreq="Semi-Annually",(IF(ISERROR(K243),NA(),IF(Rate=TRUE,AnnuityEstimator!$F$13+RAND()*(AnnuityEstimator!$F$14-AnnuityEstimator!$F$13),AnnuityEstimator!$F$17))/2),IF(PayFreq="Annually",(IF(ISERROR(K243),NA(),IF(Rate=TRUE,AnnuityEstimator!$F$13+RAND()*(AnnuityEstimator!$F$14-AnnuityEstimator!$F$13),AnnuityEstimator!$F$17))),AnnuityEstimator!$F$17)))))),"")</f>
        <v>5.7189724089080476E-2</v>
      </c>
      <c r="N243" s="106" t="str">
        <f ca="1">IFERROR(IF(ISERROR(K243),NA(),IF(ann_paid=TRUE,R242*M243,R242*M243)),"")</f>
        <v/>
      </c>
      <c r="O243" s="106" t="str">
        <f t="shared" ca="1" si="25"/>
        <v/>
      </c>
      <c r="P243" s="106" t="str">
        <f ca="1">IFERROR(IF(Rate=FALSE,IF(ISERROR(K243),NA(),FV($L$4,K243,,-FP)),PMT((1+M243)/(1+$L$4)-1,IF(ann_paid=TRUE,$L$3-K243,$L$3+1-K243),-(R242),,Payment)),"")</f>
        <v/>
      </c>
      <c r="Q243" s="106" t="str">
        <f t="shared" ca="1" si="26"/>
        <v/>
      </c>
      <c r="R243" s="106" t="str">
        <f t="shared" ca="1" si="27"/>
        <v/>
      </c>
      <c r="S243" s="106">
        <f ca="1">IFERROR(IF(ISERROR(K243),NA(),SUM($N$7:N243)),"")</f>
        <v>1121.5593767146088</v>
      </c>
      <c r="T243" s="96"/>
      <c r="U243" s="90">
        <v>237</v>
      </c>
      <c r="V243" s="90">
        <f t="shared" si="28"/>
        <v>276</v>
      </c>
      <c r="W243" s="90">
        <f t="shared" si="29"/>
        <v>59</v>
      </c>
      <c r="X243" s="90">
        <f t="shared" si="30"/>
        <v>158</v>
      </c>
      <c r="Y243" s="90">
        <f t="shared" si="31"/>
        <v>99</v>
      </c>
    </row>
    <row r="244" spans="11:25" x14ac:dyDescent="0.25">
      <c r="K244" s="90" t="str">
        <f>IFERROR(IF(ann_paid=TRUE,IF(K243&gt;=$L$3-1,NA(),K243+1),IF(K243&gt;=$L$3,NA(),K243+1)),"")</f>
        <v/>
      </c>
      <c r="L244" s="90">
        <f t="shared" si="24"/>
        <v>277</v>
      </c>
      <c r="M244" s="90">
        <f ca="1">IFERROR(IF(ISERROR(K244),NA(),(IF(PayFreq="Monthly",(IF(ISERROR(K244),NA(),IF(Rate=TRUE,AnnuityEstimator!$F$13+RAND()*(AnnuityEstimator!$F$14-AnnuityEstimator!$F$13),AnnuityEstimator!$F$17))/12),IF(PayFreq="Quarterly",(IF(ISERROR(K244),NA(),IF(Rate=TRUE,AnnuityEstimator!$F$13+RAND()*(AnnuityEstimator!$F$14-AnnuityEstimator!$F$13),AnnuityEstimator!$F$17))/4),IF(PayFreq="Semi-Annually",(IF(ISERROR(K244),NA(),IF(Rate=TRUE,AnnuityEstimator!$F$13+RAND()*(AnnuityEstimator!$F$14-AnnuityEstimator!$F$13),AnnuityEstimator!$F$17))/2),IF(PayFreq="Annually",(IF(ISERROR(K244),NA(),IF(Rate=TRUE,AnnuityEstimator!$F$13+RAND()*(AnnuityEstimator!$F$14-AnnuityEstimator!$F$13),AnnuityEstimator!$F$17))),AnnuityEstimator!$F$17)))))),"")</f>
        <v>5.1437221272886621E-2</v>
      </c>
      <c r="N244" s="106" t="str">
        <f ca="1">IFERROR(IF(ISERROR(K244),NA(),IF(ann_paid=TRUE,R243*M244,R243*M244)),"")</f>
        <v/>
      </c>
      <c r="O244" s="106" t="str">
        <f t="shared" ca="1" si="25"/>
        <v/>
      </c>
      <c r="P244" s="106" t="str">
        <f ca="1">IFERROR(IF(Rate=FALSE,IF(ISERROR(K244),NA(),FV($L$4,K244,,-FP)),PMT((1+M244)/(1+$L$4)-1,IF(ann_paid=TRUE,$L$3-K244,$L$3+1-K244),-(R243),,Payment)),"")</f>
        <v/>
      </c>
      <c r="Q244" s="106" t="str">
        <f t="shared" ca="1" si="26"/>
        <v/>
      </c>
      <c r="R244" s="106" t="str">
        <f t="shared" ca="1" si="27"/>
        <v/>
      </c>
      <c r="S244" s="106">
        <f ca="1">IFERROR(IF(ISERROR(K244),NA(),SUM($N$7:N244)),"")</f>
        <v>1121.5593767146088</v>
      </c>
      <c r="T244" s="96"/>
      <c r="U244" s="90">
        <v>238</v>
      </c>
      <c r="V244" s="90">
        <f t="shared" si="28"/>
        <v>277</v>
      </c>
      <c r="W244" s="90">
        <f t="shared" si="29"/>
        <v>59</v>
      </c>
      <c r="X244" s="90">
        <f t="shared" si="30"/>
        <v>158</v>
      </c>
      <c r="Y244" s="90">
        <f t="shared" si="31"/>
        <v>99</v>
      </c>
    </row>
    <row r="245" spans="11:25" x14ac:dyDescent="0.25">
      <c r="K245" s="90" t="str">
        <f>IFERROR(IF(ann_paid=TRUE,IF(K244&gt;=$L$3-1,NA(),K244+1),IF(K244&gt;=$L$3,NA(),K244+1)),"")</f>
        <v/>
      </c>
      <c r="L245" s="90">
        <f t="shared" si="24"/>
        <v>278</v>
      </c>
      <c r="M245" s="90">
        <f ca="1">IFERROR(IF(ISERROR(K245),NA(),(IF(PayFreq="Monthly",(IF(ISERROR(K245),NA(),IF(Rate=TRUE,AnnuityEstimator!$F$13+RAND()*(AnnuityEstimator!$F$14-AnnuityEstimator!$F$13),AnnuityEstimator!$F$17))/12),IF(PayFreq="Quarterly",(IF(ISERROR(K245),NA(),IF(Rate=TRUE,AnnuityEstimator!$F$13+RAND()*(AnnuityEstimator!$F$14-AnnuityEstimator!$F$13),AnnuityEstimator!$F$17))/4),IF(PayFreq="Semi-Annually",(IF(ISERROR(K245),NA(),IF(Rate=TRUE,AnnuityEstimator!$F$13+RAND()*(AnnuityEstimator!$F$14-AnnuityEstimator!$F$13),AnnuityEstimator!$F$17))/2),IF(PayFreq="Annually",(IF(ISERROR(K245),NA(),IF(Rate=TRUE,AnnuityEstimator!$F$13+RAND()*(AnnuityEstimator!$F$14-AnnuityEstimator!$F$13),AnnuityEstimator!$F$17))),AnnuityEstimator!$F$17)))))),"")</f>
        <v>3.0362556962294149E-2</v>
      </c>
      <c r="N245" s="106" t="str">
        <f ca="1">IFERROR(IF(ISERROR(K245),NA(),IF(ann_paid=TRUE,R244*M245,R244*M245)),"")</f>
        <v/>
      </c>
      <c r="O245" s="106" t="str">
        <f t="shared" ca="1" si="25"/>
        <v/>
      </c>
      <c r="P245" s="106" t="str">
        <f ca="1">IFERROR(IF(Rate=FALSE,IF(ISERROR(K245),NA(),FV($L$4,K245,,-FP)),PMT((1+M245)/(1+$L$4)-1,IF(ann_paid=TRUE,$L$3-K245,$L$3+1-K245),-(R244),,Payment)),"")</f>
        <v/>
      </c>
      <c r="Q245" s="106" t="str">
        <f t="shared" ca="1" si="26"/>
        <v/>
      </c>
      <c r="R245" s="106" t="str">
        <f t="shared" ca="1" si="27"/>
        <v/>
      </c>
      <c r="S245" s="106">
        <f ca="1">IFERROR(IF(ISERROR(K245),NA(),SUM($N$7:N245)),"")</f>
        <v>1121.5593767146088</v>
      </c>
      <c r="T245" s="96"/>
      <c r="U245" s="90">
        <v>239</v>
      </c>
      <c r="V245" s="90">
        <f t="shared" si="28"/>
        <v>278</v>
      </c>
      <c r="W245" s="90">
        <f t="shared" si="29"/>
        <v>59</v>
      </c>
      <c r="X245" s="90">
        <f t="shared" si="30"/>
        <v>159</v>
      </c>
      <c r="Y245" s="90">
        <f t="shared" si="31"/>
        <v>99</v>
      </c>
    </row>
    <row r="246" spans="11:25" x14ac:dyDescent="0.25">
      <c r="K246" s="90" t="str">
        <f>IFERROR(IF(ann_paid=TRUE,IF(K245&gt;=$L$3-1,NA(),K245+1),IF(K245&gt;=$L$3,NA(),K245+1)),"")</f>
        <v/>
      </c>
      <c r="L246" s="90">
        <f t="shared" si="24"/>
        <v>279</v>
      </c>
      <c r="M246" s="90">
        <f ca="1">IFERROR(IF(ISERROR(K246),NA(),(IF(PayFreq="Monthly",(IF(ISERROR(K246),NA(),IF(Rate=TRUE,AnnuityEstimator!$F$13+RAND()*(AnnuityEstimator!$F$14-AnnuityEstimator!$F$13),AnnuityEstimator!$F$17))/12),IF(PayFreq="Quarterly",(IF(ISERROR(K246),NA(),IF(Rate=TRUE,AnnuityEstimator!$F$13+RAND()*(AnnuityEstimator!$F$14-AnnuityEstimator!$F$13),AnnuityEstimator!$F$17))/4),IF(PayFreq="Semi-Annually",(IF(ISERROR(K246),NA(),IF(Rate=TRUE,AnnuityEstimator!$F$13+RAND()*(AnnuityEstimator!$F$14-AnnuityEstimator!$F$13),AnnuityEstimator!$F$17))/2),IF(PayFreq="Annually",(IF(ISERROR(K246),NA(),IF(Rate=TRUE,AnnuityEstimator!$F$13+RAND()*(AnnuityEstimator!$F$14-AnnuityEstimator!$F$13),AnnuityEstimator!$F$17))),AnnuityEstimator!$F$17)))))),"")</f>
        <v>3.220789349161407E-2</v>
      </c>
      <c r="N246" s="106" t="str">
        <f ca="1">IFERROR(IF(ISERROR(K246),NA(),IF(ann_paid=TRUE,R245*M246,R245*M246)),"")</f>
        <v/>
      </c>
      <c r="O246" s="106" t="str">
        <f t="shared" ca="1" si="25"/>
        <v/>
      </c>
      <c r="P246" s="106" t="str">
        <f ca="1">IFERROR(IF(Rate=FALSE,IF(ISERROR(K246),NA(),FV($L$4,K246,,-FP)),PMT((1+M246)/(1+$L$4)-1,IF(ann_paid=TRUE,$L$3-K246,$L$3+1-K246),-(R245),,Payment)),"")</f>
        <v/>
      </c>
      <c r="Q246" s="106" t="str">
        <f t="shared" ca="1" si="26"/>
        <v/>
      </c>
      <c r="R246" s="106" t="str">
        <f t="shared" ca="1" si="27"/>
        <v/>
      </c>
      <c r="S246" s="106">
        <f ca="1">IFERROR(IF(ISERROR(K246),NA(),SUM($N$7:N246)),"")</f>
        <v>1121.5593767146088</v>
      </c>
      <c r="T246" s="96"/>
      <c r="U246" s="90">
        <v>240</v>
      </c>
      <c r="V246" s="90">
        <f t="shared" si="28"/>
        <v>279</v>
      </c>
      <c r="W246" s="90">
        <f t="shared" si="29"/>
        <v>59</v>
      </c>
      <c r="X246" s="90">
        <f t="shared" si="30"/>
        <v>159</v>
      </c>
      <c r="Y246" s="90">
        <f t="shared" si="31"/>
        <v>99</v>
      </c>
    </row>
    <row r="247" spans="11:25" x14ac:dyDescent="0.25">
      <c r="K247" s="90" t="str">
        <f>IFERROR(IF(ann_paid=TRUE,IF(K246&gt;=$L$3-1,NA(),K246+1),IF(K246&gt;=$L$3,NA(),K246+1)),"")</f>
        <v/>
      </c>
      <c r="L247" s="90">
        <f t="shared" si="24"/>
        <v>280</v>
      </c>
      <c r="M247" s="90">
        <f ca="1">IFERROR(IF(ISERROR(K247),NA(),(IF(PayFreq="Monthly",(IF(ISERROR(K247),NA(),IF(Rate=TRUE,AnnuityEstimator!$F$13+RAND()*(AnnuityEstimator!$F$14-AnnuityEstimator!$F$13),AnnuityEstimator!$F$17))/12),IF(PayFreq="Quarterly",(IF(ISERROR(K247),NA(),IF(Rate=TRUE,AnnuityEstimator!$F$13+RAND()*(AnnuityEstimator!$F$14-AnnuityEstimator!$F$13),AnnuityEstimator!$F$17))/4),IF(PayFreq="Semi-Annually",(IF(ISERROR(K247),NA(),IF(Rate=TRUE,AnnuityEstimator!$F$13+RAND()*(AnnuityEstimator!$F$14-AnnuityEstimator!$F$13),AnnuityEstimator!$F$17))/2),IF(PayFreq="Annually",(IF(ISERROR(K247),NA(),IF(Rate=TRUE,AnnuityEstimator!$F$13+RAND()*(AnnuityEstimator!$F$14-AnnuityEstimator!$F$13),AnnuityEstimator!$F$17))),AnnuityEstimator!$F$17)))))),"")</f>
        <v>4.569886931551935E-2</v>
      </c>
      <c r="N247" s="106" t="str">
        <f ca="1">IFERROR(IF(ISERROR(K247),NA(),IF(ann_paid=TRUE,R246*M247,R246*M247)),"")</f>
        <v/>
      </c>
      <c r="O247" s="106" t="str">
        <f t="shared" ca="1" si="25"/>
        <v/>
      </c>
      <c r="P247" s="106" t="str">
        <f ca="1">IFERROR(IF(Rate=FALSE,IF(ISERROR(K247),NA(),FV($L$4,K247,,-FP)),PMT((1+M247)/(1+$L$4)-1,IF(ann_paid=TRUE,$L$3-K247,$L$3+1-K247),-(R246),,Payment)),"")</f>
        <v/>
      </c>
      <c r="Q247" s="106" t="str">
        <f t="shared" ca="1" si="26"/>
        <v/>
      </c>
      <c r="R247" s="106" t="str">
        <f t="shared" ca="1" si="27"/>
        <v/>
      </c>
      <c r="S247" s="106">
        <f ca="1">IFERROR(IF(ISERROR(K247),NA(),SUM($N$7:N247)),"")</f>
        <v>1121.5593767146088</v>
      </c>
      <c r="T247" s="96"/>
      <c r="U247" s="90">
        <v>241</v>
      </c>
      <c r="V247" s="90">
        <f t="shared" si="28"/>
        <v>280</v>
      </c>
      <c r="W247" s="90">
        <f t="shared" si="29"/>
        <v>60</v>
      </c>
      <c r="X247" s="90">
        <f t="shared" si="30"/>
        <v>160</v>
      </c>
      <c r="Y247" s="90">
        <f t="shared" si="31"/>
        <v>100</v>
      </c>
    </row>
    <row r="248" spans="11:25" x14ac:dyDescent="0.25">
      <c r="K248" s="90" t="str">
        <f>IFERROR(IF(ann_paid=TRUE,IF(K247&gt;=$L$3-1,NA(),K247+1),IF(K247&gt;=$L$3,NA(),K247+1)),"")</f>
        <v/>
      </c>
      <c r="L248" s="90">
        <f t="shared" si="24"/>
        <v>281</v>
      </c>
      <c r="M248" s="90">
        <f ca="1">IFERROR(IF(ISERROR(K248),NA(),(IF(PayFreq="Monthly",(IF(ISERROR(K248),NA(),IF(Rate=TRUE,AnnuityEstimator!$F$13+RAND()*(AnnuityEstimator!$F$14-AnnuityEstimator!$F$13),AnnuityEstimator!$F$17))/12),IF(PayFreq="Quarterly",(IF(ISERROR(K248),NA(),IF(Rate=TRUE,AnnuityEstimator!$F$13+RAND()*(AnnuityEstimator!$F$14-AnnuityEstimator!$F$13),AnnuityEstimator!$F$17))/4),IF(PayFreq="Semi-Annually",(IF(ISERROR(K248),NA(),IF(Rate=TRUE,AnnuityEstimator!$F$13+RAND()*(AnnuityEstimator!$F$14-AnnuityEstimator!$F$13),AnnuityEstimator!$F$17))/2),IF(PayFreq="Annually",(IF(ISERROR(K248),NA(),IF(Rate=TRUE,AnnuityEstimator!$F$13+RAND()*(AnnuityEstimator!$F$14-AnnuityEstimator!$F$13),AnnuityEstimator!$F$17))),AnnuityEstimator!$F$17)))))),"")</f>
        <v>5.102525946923539E-2</v>
      </c>
      <c r="N248" s="106" t="str">
        <f ca="1">IFERROR(IF(ISERROR(K248),NA(),IF(ann_paid=TRUE,R247*M248,R247*M248)),"")</f>
        <v/>
      </c>
      <c r="O248" s="106" t="str">
        <f t="shared" ca="1" si="25"/>
        <v/>
      </c>
      <c r="P248" s="106" t="str">
        <f ca="1">IFERROR(IF(Rate=FALSE,IF(ISERROR(K248),NA(),FV($L$4,K248,,-FP)),PMT((1+M248)/(1+$L$4)-1,IF(ann_paid=TRUE,$L$3-K248,$L$3+1-K248),-(R247),,Payment)),"")</f>
        <v/>
      </c>
      <c r="Q248" s="106" t="str">
        <f t="shared" ca="1" si="26"/>
        <v/>
      </c>
      <c r="R248" s="106" t="str">
        <f t="shared" ca="1" si="27"/>
        <v/>
      </c>
      <c r="S248" s="106">
        <f ca="1">IFERROR(IF(ISERROR(K248),NA(),SUM($N$7:N248)),"")</f>
        <v>1121.5593767146088</v>
      </c>
      <c r="T248" s="96"/>
      <c r="U248" s="90">
        <v>242</v>
      </c>
      <c r="V248" s="90">
        <f t="shared" si="28"/>
        <v>281</v>
      </c>
      <c r="W248" s="90">
        <f t="shared" si="29"/>
        <v>60</v>
      </c>
      <c r="X248" s="90">
        <f t="shared" si="30"/>
        <v>160</v>
      </c>
      <c r="Y248" s="90">
        <f t="shared" si="31"/>
        <v>100</v>
      </c>
    </row>
    <row r="249" spans="11:25" x14ac:dyDescent="0.25">
      <c r="K249" s="90" t="str">
        <f>IFERROR(IF(ann_paid=TRUE,IF(K248&gt;=$L$3-1,NA(),K248+1),IF(K248&gt;=$L$3,NA(),K248+1)),"")</f>
        <v/>
      </c>
      <c r="L249" s="90">
        <f t="shared" si="24"/>
        <v>282</v>
      </c>
      <c r="M249" s="90">
        <f ca="1">IFERROR(IF(ISERROR(K249),NA(),(IF(PayFreq="Monthly",(IF(ISERROR(K249),NA(),IF(Rate=TRUE,AnnuityEstimator!$F$13+RAND()*(AnnuityEstimator!$F$14-AnnuityEstimator!$F$13),AnnuityEstimator!$F$17))/12),IF(PayFreq="Quarterly",(IF(ISERROR(K249),NA(),IF(Rate=TRUE,AnnuityEstimator!$F$13+RAND()*(AnnuityEstimator!$F$14-AnnuityEstimator!$F$13),AnnuityEstimator!$F$17))/4),IF(PayFreq="Semi-Annually",(IF(ISERROR(K249),NA(),IF(Rate=TRUE,AnnuityEstimator!$F$13+RAND()*(AnnuityEstimator!$F$14-AnnuityEstimator!$F$13),AnnuityEstimator!$F$17))/2),IF(PayFreq="Annually",(IF(ISERROR(K249),NA(),IF(Rate=TRUE,AnnuityEstimator!$F$13+RAND()*(AnnuityEstimator!$F$14-AnnuityEstimator!$F$13),AnnuityEstimator!$F$17))),AnnuityEstimator!$F$17)))))),"")</f>
        <v>5.8678178319107613E-2</v>
      </c>
      <c r="N249" s="106" t="str">
        <f ca="1">IFERROR(IF(ISERROR(K249),NA(),IF(ann_paid=TRUE,R248*M249,R248*M249)),"")</f>
        <v/>
      </c>
      <c r="O249" s="106" t="str">
        <f t="shared" ca="1" si="25"/>
        <v/>
      </c>
      <c r="P249" s="106" t="str">
        <f ca="1">IFERROR(IF(Rate=FALSE,IF(ISERROR(K249),NA(),FV($L$4,K249,,-FP)),PMT((1+M249)/(1+$L$4)-1,IF(ann_paid=TRUE,$L$3-K249,$L$3+1-K249),-(R248),,Payment)),"")</f>
        <v/>
      </c>
      <c r="Q249" s="106" t="str">
        <f t="shared" ca="1" si="26"/>
        <v/>
      </c>
      <c r="R249" s="106" t="str">
        <f t="shared" ca="1" si="27"/>
        <v/>
      </c>
      <c r="S249" s="106">
        <f ca="1">IFERROR(IF(ISERROR(K249),NA(),SUM($N$7:N249)),"")</f>
        <v>1121.5593767146088</v>
      </c>
      <c r="T249" s="96"/>
      <c r="U249" s="90">
        <v>243</v>
      </c>
      <c r="V249" s="90">
        <f t="shared" si="28"/>
        <v>282</v>
      </c>
      <c r="W249" s="90">
        <f t="shared" si="29"/>
        <v>60</v>
      </c>
      <c r="X249" s="90">
        <f t="shared" si="30"/>
        <v>161</v>
      </c>
      <c r="Y249" s="90">
        <f t="shared" si="31"/>
        <v>100</v>
      </c>
    </row>
    <row r="250" spans="11:25" x14ac:dyDescent="0.25">
      <c r="K250" s="90" t="str">
        <f>IFERROR(IF(ann_paid=TRUE,IF(K249&gt;=$L$3-1,NA(),K249+1),IF(K249&gt;=$L$3,NA(),K249+1)),"")</f>
        <v/>
      </c>
      <c r="L250" s="90">
        <f t="shared" si="24"/>
        <v>283</v>
      </c>
      <c r="M250" s="90">
        <f ca="1">IFERROR(IF(ISERROR(K250),NA(),(IF(PayFreq="Monthly",(IF(ISERROR(K250),NA(),IF(Rate=TRUE,AnnuityEstimator!$F$13+RAND()*(AnnuityEstimator!$F$14-AnnuityEstimator!$F$13),AnnuityEstimator!$F$17))/12),IF(PayFreq="Quarterly",(IF(ISERROR(K250),NA(),IF(Rate=TRUE,AnnuityEstimator!$F$13+RAND()*(AnnuityEstimator!$F$14-AnnuityEstimator!$F$13),AnnuityEstimator!$F$17))/4),IF(PayFreq="Semi-Annually",(IF(ISERROR(K250),NA(),IF(Rate=TRUE,AnnuityEstimator!$F$13+RAND()*(AnnuityEstimator!$F$14-AnnuityEstimator!$F$13),AnnuityEstimator!$F$17))/2),IF(PayFreq="Annually",(IF(ISERROR(K250),NA(),IF(Rate=TRUE,AnnuityEstimator!$F$13+RAND()*(AnnuityEstimator!$F$14-AnnuityEstimator!$F$13),AnnuityEstimator!$F$17))),AnnuityEstimator!$F$17)))))),"")</f>
        <v>3.5686234764823938E-2</v>
      </c>
      <c r="N250" s="106" t="str">
        <f ca="1">IFERROR(IF(ISERROR(K250),NA(),IF(ann_paid=TRUE,R249*M250,R249*M250)),"")</f>
        <v/>
      </c>
      <c r="O250" s="106" t="str">
        <f t="shared" ca="1" si="25"/>
        <v/>
      </c>
      <c r="P250" s="106" t="str">
        <f ca="1">IFERROR(IF(Rate=FALSE,IF(ISERROR(K250),NA(),FV($L$4,K250,,-FP)),PMT((1+M250)/(1+$L$4)-1,IF(ann_paid=TRUE,$L$3-K250,$L$3+1-K250),-(R249),,Payment)),"")</f>
        <v/>
      </c>
      <c r="Q250" s="106" t="str">
        <f t="shared" ca="1" si="26"/>
        <v/>
      </c>
      <c r="R250" s="106" t="str">
        <f t="shared" ca="1" si="27"/>
        <v/>
      </c>
      <c r="S250" s="106">
        <f ca="1">IFERROR(IF(ISERROR(K250),NA(),SUM($N$7:N250)),"")</f>
        <v>1121.5593767146088</v>
      </c>
      <c r="T250" s="96"/>
      <c r="U250" s="90">
        <v>244</v>
      </c>
      <c r="V250" s="90">
        <f t="shared" si="28"/>
        <v>283</v>
      </c>
      <c r="W250" s="90">
        <f t="shared" si="29"/>
        <v>60</v>
      </c>
      <c r="X250" s="90">
        <f t="shared" si="30"/>
        <v>161</v>
      </c>
      <c r="Y250" s="90">
        <f t="shared" si="31"/>
        <v>100</v>
      </c>
    </row>
    <row r="251" spans="11:25" x14ac:dyDescent="0.25">
      <c r="K251" s="90" t="str">
        <f>IFERROR(IF(ann_paid=TRUE,IF(K250&gt;=$L$3-1,NA(),K250+1),IF(K250&gt;=$L$3,NA(),K250+1)),"")</f>
        <v/>
      </c>
      <c r="L251" s="90">
        <f t="shared" si="24"/>
        <v>284</v>
      </c>
      <c r="M251" s="90">
        <f ca="1">IFERROR(IF(ISERROR(K251),NA(),(IF(PayFreq="Monthly",(IF(ISERROR(K251),NA(),IF(Rate=TRUE,AnnuityEstimator!$F$13+RAND()*(AnnuityEstimator!$F$14-AnnuityEstimator!$F$13),AnnuityEstimator!$F$17))/12),IF(PayFreq="Quarterly",(IF(ISERROR(K251),NA(),IF(Rate=TRUE,AnnuityEstimator!$F$13+RAND()*(AnnuityEstimator!$F$14-AnnuityEstimator!$F$13),AnnuityEstimator!$F$17))/4),IF(PayFreq="Semi-Annually",(IF(ISERROR(K251),NA(),IF(Rate=TRUE,AnnuityEstimator!$F$13+RAND()*(AnnuityEstimator!$F$14-AnnuityEstimator!$F$13),AnnuityEstimator!$F$17))/2),IF(PayFreq="Annually",(IF(ISERROR(K251),NA(),IF(Rate=TRUE,AnnuityEstimator!$F$13+RAND()*(AnnuityEstimator!$F$14-AnnuityEstimator!$F$13),AnnuityEstimator!$F$17))),AnnuityEstimator!$F$17)))))),"")</f>
        <v>5.0800609938735745E-2</v>
      </c>
      <c r="N251" s="106" t="str">
        <f ca="1">IFERROR(IF(ISERROR(K251),NA(),IF(ann_paid=TRUE,R250*M251,R250*M251)),"")</f>
        <v/>
      </c>
      <c r="O251" s="106" t="str">
        <f t="shared" ca="1" si="25"/>
        <v/>
      </c>
      <c r="P251" s="106" t="str">
        <f ca="1">IFERROR(IF(Rate=FALSE,IF(ISERROR(K251),NA(),FV($L$4,K251,,-FP)),PMT((1+M251)/(1+$L$4)-1,IF(ann_paid=TRUE,$L$3-K251,$L$3+1-K251),-(R250),,Payment)),"")</f>
        <v/>
      </c>
      <c r="Q251" s="106" t="str">
        <f t="shared" ca="1" si="26"/>
        <v/>
      </c>
      <c r="R251" s="106" t="str">
        <f t="shared" ca="1" si="27"/>
        <v/>
      </c>
      <c r="S251" s="106">
        <f ca="1">IFERROR(IF(ISERROR(K251),NA(),SUM($N$7:N251)),"")</f>
        <v>1121.5593767146088</v>
      </c>
      <c r="T251" s="96"/>
      <c r="U251" s="90">
        <v>245</v>
      </c>
      <c r="V251" s="90">
        <f t="shared" si="28"/>
        <v>284</v>
      </c>
      <c r="W251" s="90">
        <f t="shared" si="29"/>
        <v>60</v>
      </c>
      <c r="X251" s="90">
        <f t="shared" si="30"/>
        <v>162</v>
      </c>
      <c r="Y251" s="90">
        <f t="shared" si="31"/>
        <v>101</v>
      </c>
    </row>
    <row r="252" spans="11:25" x14ac:dyDescent="0.25">
      <c r="K252" s="90" t="str">
        <f>IFERROR(IF(ann_paid=TRUE,IF(K251&gt;=$L$3-1,NA(),K251+1),IF(K251&gt;=$L$3,NA(),K251+1)),"")</f>
        <v/>
      </c>
      <c r="L252" s="90">
        <f t="shared" si="24"/>
        <v>285</v>
      </c>
      <c r="M252" s="90">
        <f ca="1">IFERROR(IF(ISERROR(K252),NA(),(IF(PayFreq="Monthly",(IF(ISERROR(K252),NA(),IF(Rate=TRUE,AnnuityEstimator!$F$13+RAND()*(AnnuityEstimator!$F$14-AnnuityEstimator!$F$13),AnnuityEstimator!$F$17))/12),IF(PayFreq="Quarterly",(IF(ISERROR(K252),NA(),IF(Rate=TRUE,AnnuityEstimator!$F$13+RAND()*(AnnuityEstimator!$F$14-AnnuityEstimator!$F$13),AnnuityEstimator!$F$17))/4),IF(PayFreq="Semi-Annually",(IF(ISERROR(K252),NA(),IF(Rate=TRUE,AnnuityEstimator!$F$13+RAND()*(AnnuityEstimator!$F$14-AnnuityEstimator!$F$13),AnnuityEstimator!$F$17))/2),IF(PayFreq="Annually",(IF(ISERROR(K252),NA(),IF(Rate=TRUE,AnnuityEstimator!$F$13+RAND()*(AnnuityEstimator!$F$14-AnnuityEstimator!$F$13),AnnuityEstimator!$F$17))),AnnuityEstimator!$F$17)))))),"")</f>
        <v>6.0637575288958218E-2</v>
      </c>
      <c r="N252" s="106" t="str">
        <f ca="1">IFERROR(IF(ISERROR(K252),NA(),IF(ann_paid=TRUE,R251*M252,R251*M252)),"")</f>
        <v/>
      </c>
      <c r="O252" s="106" t="str">
        <f t="shared" ca="1" si="25"/>
        <v/>
      </c>
      <c r="P252" s="106" t="str">
        <f ca="1">IFERROR(IF(Rate=FALSE,IF(ISERROR(K252),NA(),FV($L$4,K252,,-FP)),PMT((1+M252)/(1+$L$4)-1,IF(ann_paid=TRUE,$L$3-K252,$L$3+1-K252),-(R251),,Payment)),"")</f>
        <v/>
      </c>
      <c r="Q252" s="106" t="str">
        <f t="shared" ca="1" si="26"/>
        <v/>
      </c>
      <c r="R252" s="106" t="str">
        <f t="shared" ca="1" si="27"/>
        <v/>
      </c>
      <c r="S252" s="106">
        <f ca="1">IFERROR(IF(ISERROR(K252),NA(),SUM($N$7:N252)),"")</f>
        <v>1121.5593767146088</v>
      </c>
      <c r="T252" s="96"/>
      <c r="U252" s="90">
        <v>246</v>
      </c>
      <c r="V252" s="90">
        <f t="shared" si="28"/>
        <v>285</v>
      </c>
      <c r="W252" s="90">
        <f t="shared" si="29"/>
        <v>60</v>
      </c>
      <c r="X252" s="90">
        <f t="shared" si="30"/>
        <v>162</v>
      </c>
      <c r="Y252" s="90">
        <f t="shared" si="31"/>
        <v>101</v>
      </c>
    </row>
    <row r="253" spans="11:25" x14ac:dyDescent="0.25">
      <c r="K253" s="90" t="str">
        <f>IFERROR(IF(ann_paid=TRUE,IF(K252&gt;=$L$3-1,NA(),K252+1),IF(K252&gt;=$L$3,NA(),K252+1)),"")</f>
        <v/>
      </c>
      <c r="L253" s="90">
        <f t="shared" si="24"/>
        <v>286</v>
      </c>
      <c r="M253" s="90">
        <f ca="1">IFERROR(IF(ISERROR(K253),NA(),(IF(PayFreq="Monthly",(IF(ISERROR(K253),NA(),IF(Rate=TRUE,AnnuityEstimator!$F$13+RAND()*(AnnuityEstimator!$F$14-AnnuityEstimator!$F$13),AnnuityEstimator!$F$17))/12),IF(PayFreq="Quarterly",(IF(ISERROR(K253),NA(),IF(Rate=TRUE,AnnuityEstimator!$F$13+RAND()*(AnnuityEstimator!$F$14-AnnuityEstimator!$F$13),AnnuityEstimator!$F$17))/4),IF(PayFreq="Semi-Annually",(IF(ISERROR(K253),NA(),IF(Rate=TRUE,AnnuityEstimator!$F$13+RAND()*(AnnuityEstimator!$F$14-AnnuityEstimator!$F$13),AnnuityEstimator!$F$17))/2),IF(PayFreq="Annually",(IF(ISERROR(K253),NA(),IF(Rate=TRUE,AnnuityEstimator!$F$13+RAND()*(AnnuityEstimator!$F$14-AnnuityEstimator!$F$13),AnnuityEstimator!$F$17))),AnnuityEstimator!$F$17)))))),"")</f>
        <v>4.1205960070045865E-2</v>
      </c>
      <c r="N253" s="106" t="str">
        <f ca="1">IFERROR(IF(ISERROR(K253),NA(),IF(ann_paid=TRUE,R252*M253,R252*M253)),"")</f>
        <v/>
      </c>
      <c r="O253" s="106" t="str">
        <f t="shared" ca="1" si="25"/>
        <v/>
      </c>
      <c r="P253" s="106" t="str">
        <f ca="1">IFERROR(IF(Rate=FALSE,IF(ISERROR(K253),NA(),FV($L$4,K253,,-FP)),PMT((1+M253)/(1+$L$4)-1,IF(ann_paid=TRUE,$L$3-K253,$L$3+1-K253),-(R252),,Payment)),"")</f>
        <v/>
      </c>
      <c r="Q253" s="106" t="str">
        <f t="shared" ca="1" si="26"/>
        <v/>
      </c>
      <c r="R253" s="106" t="str">
        <f t="shared" ca="1" si="27"/>
        <v/>
      </c>
      <c r="S253" s="106">
        <f ca="1">IFERROR(IF(ISERROR(K253),NA(),SUM($N$7:N253)),"")</f>
        <v>1121.5593767146088</v>
      </c>
      <c r="T253" s="96"/>
      <c r="U253" s="90">
        <v>247</v>
      </c>
      <c r="V253" s="90">
        <f t="shared" si="28"/>
        <v>286</v>
      </c>
      <c r="W253" s="90">
        <f t="shared" si="29"/>
        <v>60</v>
      </c>
      <c r="X253" s="90">
        <f t="shared" si="30"/>
        <v>163</v>
      </c>
      <c r="Y253" s="90">
        <f t="shared" si="31"/>
        <v>101</v>
      </c>
    </row>
    <row r="254" spans="11:25" x14ac:dyDescent="0.25">
      <c r="K254" s="90" t="str">
        <f>IFERROR(IF(ann_paid=TRUE,IF(K253&gt;=$L$3-1,NA(),K253+1),IF(K253&gt;=$L$3,NA(),K253+1)),"")</f>
        <v/>
      </c>
      <c r="L254" s="90">
        <f t="shared" si="24"/>
        <v>287</v>
      </c>
      <c r="M254" s="90">
        <f ca="1">IFERROR(IF(ISERROR(K254),NA(),(IF(PayFreq="Monthly",(IF(ISERROR(K254),NA(),IF(Rate=TRUE,AnnuityEstimator!$F$13+RAND()*(AnnuityEstimator!$F$14-AnnuityEstimator!$F$13),AnnuityEstimator!$F$17))/12),IF(PayFreq="Quarterly",(IF(ISERROR(K254),NA(),IF(Rate=TRUE,AnnuityEstimator!$F$13+RAND()*(AnnuityEstimator!$F$14-AnnuityEstimator!$F$13),AnnuityEstimator!$F$17))/4),IF(PayFreq="Semi-Annually",(IF(ISERROR(K254),NA(),IF(Rate=TRUE,AnnuityEstimator!$F$13+RAND()*(AnnuityEstimator!$F$14-AnnuityEstimator!$F$13),AnnuityEstimator!$F$17))/2),IF(PayFreq="Annually",(IF(ISERROR(K254),NA(),IF(Rate=TRUE,AnnuityEstimator!$F$13+RAND()*(AnnuityEstimator!$F$14-AnnuityEstimator!$F$13),AnnuityEstimator!$F$17))),AnnuityEstimator!$F$17)))))),"")</f>
        <v>3.7864211374077757E-2</v>
      </c>
      <c r="N254" s="106" t="str">
        <f ca="1">IFERROR(IF(ISERROR(K254),NA(),IF(ann_paid=TRUE,R253*M254,R253*M254)),"")</f>
        <v/>
      </c>
      <c r="O254" s="106" t="str">
        <f t="shared" ca="1" si="25"/>
        <v/>
      </c>
      <c r="P254" s="106" t="str">
        <f ca="1">IFERROR(IF(Rate=FALSE,IF(ISERROR(K254),NA(),FV($L$4,K254,,-FP)),PMT((1+M254)/(1+$L$4)-1,IF(ann_paid=TRUE,$L$3-K254,$L$3+1-K254),-(R253),,Payment)),"")</f>
        <v/>
      </c>
      <c r="Q254" s="106" t="str">
        <f t="shared" ca="1" si="26"/>
        <v/>
      </c>
      <c r="R254" s="106" t="str">
        <f t="shared" ca="1" si="27"/>
        <v/>
      </c>
      <c r="S254" s="106">
        <f ca="1">IFERROR(IF(ISERROR(K254),NA(),SUM($N$7:N254)),"")</f>
        <v>1121.5593767146088</v>
      </c>
      <c r="T254" s="96"/>
      <c r="U254" s="90">
        <v>248</v>
      </c>
      <c r="V254" s="90">
        <f t="shared" si="28"/>
        <v>287</v>
      </c>
      <c r="W254" s="90">
        <f t="shared" si="29"/>
        <v>60</v>
      </c>
      <c r="X254" s="90">
        <f t="shared" si="30"/>
        <v>163</v>
      </c>
      <c r="Y254" s="90">
        <f t="shared" si="31"/>
        <v>101</v>
      </c>
    </row>
    <row r="255" spans="11:25" x14ac:dyDescent="0.25">
      <c r="K255" s="90" t="str">
        <f>IFERROR(IF(ann_paid=TRUE,IF(K254&gt;=$L$3-1,NA(),K254+1),IF(K254&gt;=$L$3,NA(),K254+1)),"")</f>
        <v/>
      </c>
      <c r="L255" s="90">
        <f t="shared" si="24"/>
        <v>288</v>
      </c>
      <c r="M255" s="90">
        <f ca="1">IFERROR(IF(ISERROR(K255),NA(),(IF(PayFreq="Monthly",(IF(ISERROR(K255),NA(),IF(Rate=TRUE,AnnuityEstimator!$F$13+RAND()*(AnnuityEstimator!$F$14-AnnuityEstimator!$F$13),AnnuityEstimator!$F$17))/12),IF(PayFreq="Quarterly",(IF(ISERROR(K255),NA(),IF(Rate=TRUE,AnnuityEstimator!$F$13+RAND()*(AnnuityEstimator!$F$14-AnnuityEstimator!$F$13),AnnuityEstimator!$F$17))/4),IF(PayFreq="Semi-Annually",(IF(ISERROR(K255),NA(),IF(Rate=TRUE,AnnuityEstimator!$F$13+RAND()*(AnnuityEstimator!$F$14-AnnuityEstimator!$F$13),AnnuityEstimator!$F$17))/2),IF(PayFreq="Annually",(IF(ISERROR(K255),NA(),IF(Rate=TRUE,AnnuityEstimator!$F$13+RAND()*(AnnuityEstimator!$F$14-AnnuityEstimator!$F$13),AnnuityEstimator!$F$17))),AnnuityEstimator!$F$17)))))),"")</f>
        <v>6.5585713857009911E-2</v>
      </c>
      <c r="N255" s="106" t="str">
        <f ca="1">IFERROR(IF(ISERROR(K255),NA(),IF(ann_paid=TRUE,R254*M255,R254*M255)),"")</f>
        <v/>
      </c>
      <c r="O255" s="106" t="str">
        <f t="shared" ca="1" si="25"/>
        <v/>
      </c>
      <c r="P255" s="106" t="str">
        <f ca="1">IFERROR(IF(Rate=FALSE,IF(ISERROR(K255),NA(),FV($L$4,K255,,-FP)),PMT((1+M255)/(1+$L$4)-1,IF(ann_paid=TRUE,$L$3-K255,$L$3+1-K255),-(R254),,Payment)),"")</f>
        <v/>
      </c>
      <c r="Q255" s="106" t="str">
        <f t="shared" ca="1" si="26"/>
        <v/>
      </c>
      <c r="R255" s="106" t="str">
        <f t="shared" ca="1" si="27"/>
        <v/>
      </c>
      <c r="S255" s="106">
        <f ca="1">IFERROR(IF(ISERROR(K255),NA(),SUM($N$7:N255)),"")</f>
        <v>1121.5593767146088</v>
      </c>
      <c r="T255" s="96"/>
      <c r="U255" s="90">
        <v>249</v>
      </c>
      <c r="V255" s="90">
        <f t="shared" si="28"/>
        <v>288</v>
      </c>
      <c r="W255" s="90">
        <f t="shared" si="29"/>
        <v>60</v>
      </c>
      <c r="X255" s="90">
        <f t="shared" si="30"/>
        <v>164</v>
      </c>
      <c r="Y255" s="90">
        <f t="shared" si="31"/>
        <v>102</v>
      </c>
    </row>
    <row r="256" spans="11:25" x14ac:dyDescent="0.25">
      <c r="K256" s="90" t="str">
        <f>IFERROR(IF(ann_paid=TRUE,IF(K255&gt;=$L$3-1,NA(),K255+1),IF(K255&gt;=$L$3,NA(),K255+1)),"")</f>
        <v/>
      </c>
      <c r="L256" s="90">
        <f t="shared" si="24"/>
        <v>289</v>
      </c>
      <c r="M256" s="90">
        <f ca="1">IFERROR(IF(ISERROR(K256),NA(),(IF(PayFreq="Monthly",(IF(ISERROR(K256),NA(),IF(Rate=TRUE,AnnuityEstimator!$F$13+RAND()*(AnnuityEstimator!$F$14-AnnuityEstimator!$F$13),AnnuityEstimator!$F$17))/12),IF(PayFreq="Quarterly",(IF(ISERROR(K256),NA(),IF(Rate=TRUE,AnnuityEstimator!$F$13+RAND()*(AnnuityEstimator!$F$14-AnnuityEstimator!$F$13),AnnuityEstimator!$F$17))/4),IF(PayFreq="Semi-Annually",(IF(ISERROR(K256),NA(),IF(Rate=TRUE,AnnuityEstimator!$F$13+RAND()*(AnnuityEstimator!$F$14-AnnuityEstimator!$F$13),AnnuityEstimator!$F$17))/2),IF(PayFreq="Annually",(IF(ISERROR(K256),NA(),IF(Rate=TRUE,AnnuityEstimator!$F$13+RAND()*(AnnuityEstimator!$F$14-AnnuityEstimator!$F$13),AnnuityEstimator!$F$17))),AnnuityEstimator!$F$17)))))),"")</f>
        <v>4.2524343459877975E-2</v>
      </c>
      <c r="N256" s="106" t="str">
        <f ca="1">IFERROR(IF(ISERROR(K256),NA(),IF(ann_paid=TRUE,R255*M256,R255*M256)),"")</f>
        <v/>
      </c>
      <c r="O256" s="106" t="str">
        <f t="shared" ca="1" si="25"/>
        <v/>
      </c>
      <c r="P256" s="106" t="str">
        <f ca="1">IFERROR(IF(Rate=FALSE,IF(ISERROR(K256),NA(),FV($L$4,K256,,-FP)),PMT((1+M256)/(1+$L$4)-1,IF(ann_paid=TRUE,$L$3-K256,$L$3+1-K256),-(R255),,Payment)),"")</f>
        <v/>
      </c>
      <c r="Q256" s="106" t="str">
        <f t="shared" ca="1" si="26"/>
        <v/>
      </c>
      <c r="R256" s="106" t="str">
        <f t="shared" ca="1" si="27"/>
        <v/>
      </c>
      <c r="S256" s="106">
        <f ca="1">IFERROR(IF(ISERROR(K256),NA(),SUM($N$7:N256)),"")</f>
        <v>1121.5593767146088</v>
      </c>
      <c r="T256" s="96"/>
      <c r="U256" s="90">
        <v>250</v>
      </c>
      <c r="V256" s="90">
        <f t="shared" si="28"/>
        <v>289</v>
      </c>
      <c r="W256" s="90">
        <f t="shared" si="29"/>
        <v>60</v>
      </c>
      <c r="X256" s="90">
        <f t="shared" si="30"/>
        <v>164</v>
      </c>
      <c r="Y256" s="90">
        <f t="shared" si="31"/>
        <v>102</v>
      </c>
    </row>
    <row r="257" spans="11:25" x14ac:dyDescent="0.25">
      <c r="K257" s="90" t="str">
        <f>IFERROR(IF(ann_paid=TRUE,IF(K256&gt;=$L$3-1,NA(),K256+1),IF(K256&gt;=$L$3,NA(),K256+1)),"")</f>
        <v/>
      </c>
      <c r="L257" s="90">
        <f t="shared" si="24"/>
        <v>290</v>
      </c>
      <c r="M257" s="90">
        <f ca="1">IFERROR(IF(ISERROR(K257),NA(),(IF(PayFreq="Monthly",(IF(ISERROR(K257),NA(),IF(Rate=TRUE,AnnuityEstimator!$F$13+RAND()*(AnnuityEstimator!$F$14-AnnuityEstimator!$F$13),AnnuityEstimator!$F$17))/12),IF(PayFreq="Quarterly",(IF(ISERROR(K257),NA(),IF(Rate=TRUE,AnnuityEstimator!$F$13+RAND()*(AnnuityEstimator!$F$14-AnnuityEstimator!$F$13),AnnuityEstimator!$F$17))/4),IF(PayFreq="Semi-Annually",(IF(ISERROR(K257),NA(),IF(Rate=TRUE,AnnuityEstimator!$F$13+RAND()*(AnnuityEstimator!$F$14-AnnuityEstimator!$F$13),AnnuityEstimator!$F$17))/2),IF(PayFreq="Annually",(IF(ISERROR(K257),NA(),IF(Rate=TRUE,AnnuityEstimator!$F$13+RAND()*(AnnuityEstimator!$F$14-AnnuityEstimator!$F$13),AnnuityEstimator!$F$17))),AnnuityEstimator!$F$17)))))),"")</f>
        <v>5.692332877017249E-2</v>
      </c>
      <c r="N257" s="106" t="str">
        <f ca="1">IFERROR(IF(ISERROR(K257),NA(),IF(ann_paid=TRUE,R256*M257,R256*M257)),"")</f>
        <v/>
      </c>
      <c r="O257" s="106" t="str">
        <f t="shared" ca="1" si="25"/>
        <v/>
      </c>
      <c r="P257" s="106" t="str">
        <f ca="1">IFERROR(IF(Rate=FALSE,IF(ISERROR(K257),NA(),FV($L$4,K257,,-FP)),PMT((1+M257)/(1+$L$4)-1,IF(ann_paid=TRUE,$L$3-K257,$L$3+1-K257),-(R256),,Payment)),"")</f>
        <v/>
      </c>
      <c r="Q257" s="106" t="str">
        <f t="shared" ca="1" si="26"/>
        <v/>
      </c>
      <c r="R257" s="106" t="str">
        <f t="shared" ca="1" si="27"/>
        <v/>
      </c>
      <c r="S257" s="106">
        <f ca="1">IFERROR(IF(ISERROR(K257),NA(),SUM($N$7:N257)),"")</f>
        <v>1121.5593767146088</v>
      </c>
      <c r="T257" s="96"/>
      <c r="U257" s="90">
        <v>251</v>
      </c>
      <c r="V257" s="90">
        <f t="shared" si="28"/>
        <v>290</v>
      </c>
      <c r="W257" s="90">
        <f t="shared" si="29"/>
        <v>60</v>
      </c>
      <c r="X257" s="90">
        <f t="shared" si="30"/>
        <v>165</v>
      </c>
      <c r="Y257" s="90">
        <f t="shared" si="31"/>
        <v>102</v>
      </c>
    </row>
    <row r="258" spans="11:25" x14ac:dyDescent="0.25">
      <c r="K258" s="90" t="str">
        <f>IFERROR(IF(ann_paid=TRUE,IF(K257&gt;=$L$3-1,NA(),K257+1),IF(K257&gt;=$L$3,NA(),K257+1)),"")</f>
        <v/>
      </c>
      <c r="L258" s="90">
        <f t="shared" si="24"/>
        <v>291</v>
      </c>
      <c r="M258" s="90">
        <f ca="1">IFERROR(IF(ISERROR(K258),NA(),(IF(PayFreq="Monthly",(IF(ISERROR(K258),NA(),IF(Rate=TRUE,AnnuityEstimator!$F$13+RAND()*(AnnuityEstimator!$F$14-AnnuityEstimator!$F$13),AnnuityEstimator!$F$17))/12),IF(PayFreq="Quarterly",(IF(ISERROR(K258),NA(),IF(Rate=TRUE,AnnuityEstimator!$F$13+RAND()*(AnnuityEstimator!$F$14-AnnuityEstimator!$F$13),AnnuityEstimator!$F$17))/4),IF(PayFreq="Semi-Annually",(IF(ISERROR(K258),NA(),IF(Rate=TRUE,AnnuityEstimator!$F$13+RAND()*(AnnuityEstimator!$F$14-AnnuityEstimator!$F$13),AnnuityEstimator!$F$17))/2),IF(PayFreq="Annually",(IF(ISERROR(K258),NA(),IF(Rate=TRUE,AnnuityEstimator!$F$13+RAND()*(AnnuityEstimator!$F$14-AnnuityEstimator!$F$13),AnnuityEstimator!$F$17))),AnnuityEstimator!$F$17)))))),"")</f>
        <v>4.5145735044577903E-2</v>
      </c>
      <c r="N258" s="106" t="str">
        <f ca="1">IFERROR(IF(ISERROR(K258),NA(),IF(ann_paid=TRUE,R257*M258,R257*M258)),"")</f>
        <v/>
      </c>
      <c r="O258" s="106" t="str">
        <f t="shared" ca="1" si="25"/>
        <v/>
      </c>
      <c r="P258" s="106" t="str">
        <f ca="1">IFERROR(IF(Rate=FALSE,IF(ISERROR(K258),NA(),FV($L$4,K258,,-FP)),PMT((1+M258)/(1+$L$4)-1,IF(ann_paid=TRUE,$L$3-K258,$L$3+1-K258),-(R257),,Payment)),"")</f>
        <v/>
      </c>
      <c r="Q258" s="106" t="str">
        <f t="shared" ca="1" si="26"/>
        <v/>
      </c>
      <c r="R258" s="106" t="str">
        <f t="shared" ca="1" si="27"/>
        <v/>
      </c>
      <c r="S258" s="106">
        <f ca="1">IFERROR(IF(ISERROR(K258),NA(),SUM($N$7:N258)),"")</f>
        <v>1121.5593767146088</v>
      </c>
      <c r="T258" s="96"/>
      <c r="U258" s="90">
        <v>252</v>
      </c>
      <c r="V258" s="90">
        <f t="shared" si="28"/>
        <v>291</v>
      </c>
      <c r="W258" s="90">
        <f t="shared" si="29"/>
        <v>60</v>
      </c>
      <c r="X258" s="90">
        <f t="shared" si="30"/>
        <v>165</v>
      </c>
      <c r="Y258" s="90">
        <f t="shared" si="31"/>
        <v>102</v>
      </c>
    </row>
    <row r="259" spans="11:25" x14ac:dyDescent="0.25">
      <c r="K259" s="90" t="str">
        <f>IFERROR(IF(ann_paid=TRUE,IF(K258&gt;=$L$3-1,NA(),K258+1),IF(K258&gt;=$L$3,NA(),K258+1)),"")</f>
        <v/>
      </c>
      <c r="L259" s="90">
        <f t="shared" si="24"/>
        <v>292</v>
      </c>
      <c r="M259" s="90">
        <f ca="1">IFERROR(IF(ISERROR(K259),NA(),(IF(PayFreq="Monthly",(IF(ISERROR(K259),NA(),IF(Rate=TRUE,AnnuityEstimator!$F$13+RAND()*(AnnuityEstimator!$F$14-AnnuityEstimator!$F$13),AnnuityEstimator!$F$17))/12),IF(PayFreq="Quarterly",(IF(ISERROR(K259),NA(),IF(Rate=TRUE,AnnuityEstimator!$F$13+RAND()*(AnnuityEstimator!$F$14-AnnuityEstimator!$F$13),AnnuityEstimator!$F$17))/4),IF(PayFreq="Semi-Annually",(IF(ISERROR(K259),NA(),IF(Rate=TRUE,AnnuityEstimator!$F$13+RAND()*(AnnuityEstimator!$F$14-AnnuityEstimator!$F$13),AnnuityEstimator!$F$17))/2),IF(PayFreq="Annually",(IF(ISERROR(K259),NA(),IF(Rate=TRUE,AnnuityEstimator!$F$13+RAND()*(AnnuityEstimator!$F$14-AnnuityEstimator!$F$13),AnnuityEstimator!$F$17))),AnnuityEstimator!$F$17)))))),"")</f>
        <v>3.0174284595989163E-2</v>
      </c>
      <c r="N259" s="106" t="str">
        <f ca="1">IFERROR(IF(ISERROR(K259),NA(),IF(ann_paid=TRUE,R258*M259,R258*M259)),"")</f>
        <v/>
      </c>
      <c r="O259" s="106" t="str">
        <f t="shared" ca="1" si="25"/>
        <v/>
      </c>
      <c r="P259" s="106" t="str">
        <f ca="1">IFERROR(IF(Rate=FALSE,IF(ISERROR(K259),NA(),FV($L$4,K259,,-FP)),PMT((1+M259)/(1+$L$4)-1,IF(ann_paid=TRUE,$L$3-K259,$L$3+1-K259),-(R258),,Payment)),"")</f>
        <v/>
      </c>
      <c r="Q259" s="106" t="str">
        <f t="shared" ca="1" si="26"/>
        <v/>
      </c>
      <c r="R259" s="106" t="str">
        <f t="shared" ca="1" si="27"/>
        <v/>
      </c>
      <c r="S259" s="106">
        <f ca="1">IFERROR(IF(ISERROR(K259),NA(),SUM($N$7:N259)),"")</f>
        <v>1121.5593767146088</v>
      </c>
      <c r="T259" s="96"/>
      <c r="U259" s="90">
        <v>253</v>
      </c>
      <c r="V259" s="90">
        <f t="shared" si="28"/>
        <v>292</v>
      </c>
      <c r="W259" s="90">
        <f t="shared" si="29"/>
        <v>61</v>
      </c>
      <c r="X259" s="90">
        <f t="shared" si="30"/>
        <v>166</v>
      </c>
      <c r="Y259" s="90">
        <f t="shared" si="31"/>
        <v>103</v>
      </c>
    </row>
    <row r="260" spans="11:25" x14ac:dyDescent="0.25">
      <c r="K260" s="90" t="str">
        <f>IFERROR(IF(ann_paid=TRUE,IF(K259&gt;=$L$3-1,NA(),K259+1),IF(K259&gt;=$L$3,NA(),K259+1)),"")</f>
        <v/>
      </c>
      <c r="L260" s="90">
        <f t="shared" si="24"/>
        <v>293</v>
      </c>
      <c r="M260" s="90">
        <f ca="1">IFERROR(IF(ISERROR(K260),NA(),(IF(PayFreq="Monthly",(IF(ISERROR(K260),NA(),IF(Rate=TRUE,AnnuityEstimator!$F$13+RAND()*(AnnuityEstimator!$F$14-AnnuityEstimator!$F$13),AnnuityEstimator!$F$17))/12),IF(PayFreq="Quarterly",(IF(ISERROR(K260),NA(),IF(Rate=TRUE,AnnuityEstimator!$F$13+RAND()*(AnnuityEstimator!$F$14-AnnuityEstimator!$F$13),AnnuityEstimator!$F$17))/4),IF(PayFreq="Semi-Annually",(IF(ISERROR(K260),NA(),IF(Rate=TRUE,AnnuityEstimator!$F$13+RAND()*(AnnuityEstimator!$F$14-AnnuityEstimator!$F$13),AnnuityEstimator!$F$17))/2),IF(PayFreq="Annually",(IF(ISERROR(K260),NA(),IF(Rate=TRUE,AnnuityEstimator!$F$13+RAND()*(AnnuityEstimator!$F$14-AnnuityEstimator!$F$13),AnnuityEstimator!$F$17))),AnnuityEstimator!$F$17)))))),"")</f>
        <v>6.9888309604177745E-2</v>
      </c>
      <c r="N260" s="106" t="str">
        <f ca="1">IFERROR(IF(ISERROR(K260),NA(),IF(ann_paid=TRUE,R259*M260,R259*M260)),"")</f>
        <v/>
      </c>
      <c r="O260" s="106" t="str">
        <f t="shared" ca="1" si="25"/>
        <v/>
      </c>
      <c r="P260" s="106" t="str">
        <f ca="1">IFERROR(IF(Rate=FALSE,IF(ISERROR(K260),NA(),FV($L$4,K260,,-FP)),PMT((1+M260)/(1+$L$4)-1,IF(ann_paid=TRUE,$L$3-K260,$L$3+1-K260),-(R259),,Payment)),"")</f>
        <v/>
      </c>
      <c r="Q260" s="106" t="str">
        <f t="shared" ca="1" si="26"/>
        <v/>
      </c>
      <c r="R260" s="106" t="str">
        <f t="shared" ca="1" si="27"/>
        <v/>
      </c>
      <c r="S260" s="106">
        <f ca="1">IFERROR(IF(ISERROR(K260),NA(),SUM($N$7:N260)),"")</f>
        <v>1121.5593767146088</v>
      </c>
      <c r="T260" s="96"/>
      <c r="U260" s="90">
        <v>254</v>
      </c>
      <c r="V260" s="90">
        <f t="shared" si="28"/>
        <v>293</v>
      </c>
      <c r="W260" s="90">
        <f t="shared" si="29"/>
        <v>61</v>
      </c>
      <c r="X260" s="90">
        <f t="shared" si="30"/>
        <v>166</v>
      </c>
      <c r="Y260" s="90">
        <f t="shared" si="31"/>
        <v>103</v>
      </c>
    </row>
    <row r="261" spans="11:25" x14ac:dyDescent="0.25">
      <c r="K261" s="90" t="str">
        <f>IFERROR(IF(ann_paid=TRUE,IF(K260&gt;=$L$3-1,NA(),K260+1),IF(K260&gt;=$L$3,NA(),K260+1)),"")</f>
        <v/>
      </c>
      <c r="L261" s="90">
        <f t="shared" si="24"/>
        <v>294</v>
      </c>
      <c r="M261" s="90">
        <f ca="1">IFERROR(IF(ISERROR(K261),NA(),(IF(PayFreq="Monthly",(IF(ISERROR(K261),NA(),IF(Rate=TRUE,AnnuityEstimator!$F$13+RAND()*(AnnuityEstimator!$F$14-AnnuityEstimator!$F$13),AnnuityEstimator!$F$17))/12),IF(PayFreq="Quarterly",(IF(ISERROR(K261),NA(),IF(Rate=TRUE,AnnuityEstimator!$F$13+RAND()*(AnnuityEstimator!$F$14-AnnuityEstimator!$F$13),AnnuityEstimator!$F$17))/4),IF(PayFreq="Semi-Annually",(IF(ISERROR(K261),NA(),IF(Rate=TRUE,AnnuityEstimator!$F$13+RAND()*(AnnuityEstimator!$F$14-AnnuityEstimator!$F$13),AnnuityEstimator!$F$17))/2),IF(PayFreq="Annually",(IF(ISERROR(K261),NA(),IF(Rate=TRUE,AnnuityEstimator!$F$13+RAND()*(AnnuityEstimator!$F$14-AnnuityEstimator!$F$13),AnnuityEstimator!$F$17))),AnnuityEstimator!$F$17)))))),"")</f>
        <v>3.6533929754557215E-2</v>
      </c>
      <c r="N261" s="106" t="str">
        <f ca="1">IFERROR(IF(ISERROR(K261),NA(),IF(ann_paid=TRUE,R260*M261,R260*M261)),"")</f>
        <v/>
      </c>
      <c r="O261" s="106" t="str">
        <f t="shared" ca="1" si="25"/>
        <v/>
      </c>
      <c r="P261" s="106" t="str">
        <f ca="1">IFERROR(IF(Rate=FALSE,IF(ISERROR(K261),NA(),FV($L$4,K261,,-FP)),PMT((1+M261)/(1+$L$4)-1,IF(ann_paid=TRUE,$L$3-K261,$L$3+1-K261),-(R260),,Payment)),"")</f>
        <v/>
      </c>
      <c r="Q261" s="106" t="str">
        <f t="shared" ca="1" si="26"/>
        <v/>
      </c>
      <c r="R261" s="106" t="str">
        <f t="shared" ca="1" si="27"/>
        <v/>
      </c>
      <c r="S261" s="106">
        <f ca="1">IFERROR(IF(ISERROR(K261),NA(),SUM($N$7:N261)),"")</f>
        <v>1121.5593767146088</v>
      </c>
      <c r="T261" s="96"/>
      <c r="U261" s="90">
        <v>255</v>
      </c>
      <c r="V261" s="90">
        <f t="shared" si="28"/>
        <v>294</v>
      </c>
      <c r="W261" s="90">
        <f t="shared" si="29"/>
        <v>61</v>
      </c>
      <c r="X261" s="90">
        <f t="shared" si="30"/>
        <v>167</v>
      </c>
      <c r="Y261" s="90">
        <f t="shared" si="31"/>
        <v>103</v>
      </c>
    </row>
    <row r="262" spans="11:25" x14ac:dyDescent="0.25">
      <c r="K262" s="90" t="str">
        <f>IFERROR(IF(ann_paid=TRUE,IF(K261&gt;=$L$3-1,NA(),K261+1),IF(K261&gt;=$L$3,NA(),K261+1)),"")</f>
        <v/>
      </c>
      <c r="L262" s="90">
        <f t="shared" si="24"/>
        <v>295</v>
      </c>
      <c r="M262" s="90">
        <f ca="1">IFERROR(IF(ISERROR(K262),NA(),(IF(PayFreq="Monthly",(IF(ISERROR(K262),NA(),IF(Rate=TRUE,AnnuityEstimator!$F$13+RAND()*(AnnuityEstimator!$F$14-AnnuityEstimator!$F$13),AnnuityEstimator!$F$17))/12),IF(PayFreq="Quarterly",(IF(ISERROR(K262),NA(),IF(Rate=TRUE,AnnuityEstimator!$F$13+RAND()*(AnnuityEstimator!$F$14-AnnuityEstimator!$F$13),AnnuityEstimator!$F$17))/4),IF(PayFreq="Semi-Annually",(IF(ISERROR(K262),NA(),IF(Rate=TRUE,AnnuityEstimator!$F$13+RAND()*(AnnuityEstimator!$F$14-AnnuityEstimator!$F$13),AnnuityEstimator!$F$17))/2),IF(PayFreq="Annually",(IF(ISERROR(K262),NA(),IF(Rate=TRUE,AnnuityEstimator!$F$13+RAND()*(AnnuityEstimator!$F$14-AnnuityEstimator!$F$13),AnnuityEstimator!$F$17))),AnnuityEstimator!$F$17)))))),"")</f>
        <v>6.4954506872737849E-2</v>
      </c>
      <c r="N262" s="106" t="str">
        <f ca="1">IFERROR(IF(ISERROR(K262),NA(),IF(ann_paid=TRUE,R261*M262,R261*M262)),"")</f>
        <v/>
      </c>
      <c r="O262" s="106" t="str">
        <f t="shared" ca="1" si="25"/>
        <v/>
      </c>
      <c r="P262" s="106" t="str">
        <f ca="1">IFERROR(IF(Rate=FALSE,IF(ISERROR(K262),NA(),FV($L$4,K262,,-FP)),PMT((1+M262)/(1+$L$4)-1,IF(ann_paid=TRUE,$L$3-K262,$L$3+1-K262),-(R261),,Payment)),"")</f>
        <v/>
      </c>
      <c r="Q262" s="106" t="str">
        <f t="shared" ca="1" si="26"/>
        <v/>
      </c>
      <c r="R262" s="106" t="str">
        <f t="shared" ca="1" si="27"/>
        <v/>
      </c>
      <c r="S262" s="106">
        <f ca="1">IFERROR(IF(ISERROR(K262),NA(),SUM($N$7:N262)),"")</f>
        <v>1121.5593767146088</v>
      </c>
      <c r="T262" s="96"/>
      <c r="U262" s="90">
        <v>256</v>
      </c>
      <c r="V262" s="90">
        <f t="shared" si="28"/>
        <v>295</v>
      </c>
      <c r="W262" s="90">
        <f t="shared" si="29"/>
        <v>61</v>
      </c>
      <c r="X262" s="90">
        <f t="shared" si="30"/>
        <v>167</v>
      </c>
      <c r="Y262" s="90">
        <f t="shared" si="31"/>
        <v>103</v>
      </c>
    </row>
    <row r="263" spans="11:25" x14ac:dyDescent="0.25">
      <c r="K263" s="90" t="str">
        <f>IFERROR(IF(ann_paid=TRUE,IF(K262&gt;=$L$3-1,NA(),K262+1),IF(K262&gt;=$L$3,NA(),K262+1)),"")</f>
        <v/>
      </c>
      <c r="L263" s="90">
        <f t="shared" si="24"/>
        <v>296</v>
      </c>
      <c r="M263" s="90">
        <f ca="1">IFERROR(IF(ISERROR(K263),NA(),(IF(PayFreq="Monthly",(IF(ISERROR(K263),NA(),IF(Rate=TRUE,AnnuityEstimator!$F$13+RAND()*(AnnuityEstimator!$F$14-AnnuityEstimator!$F$13),AnnuityEstimator!$F$17))/12),IF(PayFreq="Quarterly",(IF(ISERROR(K263),NA(),IF(Rate=TRUE,AnnuityEstimator!$F$13+RAND()*(AnnuityEstimator!$F$14-AnnuityEstimator!$F$13),AnnuityEstimator!$F$17))/4),IF(PayFreq="Semi-Annually",(IF(ISERROR(K263),NA(),IF(Rate=TRUE,AnnuityEstimator!$F$13+RAND()*(AnnuityEstimator!$F$14-AnnuityEstimator!$F$13),AnnuityEstimator!$F$17))/2),IF(PayFreq="Annually",(IF(ISERROR(K263),NA(),IF(Rate=TRUE,AnnuityEstimator!$F$13+RAND()*(AnnuityEstimator!$F$14-AnnuityEstimator!$F$13),AnnuityEstimator!$F$17))),AnnuityEstimator!$F$17)))))),"")</f>
        <v>6.1250420197555042E-2</v>
      </c>
      <c r="N263" s="106" t="str">
        <f ca="1">IFERROR(IF(ISERROR(K263),NA(),IF(ann_paid=TRUE,R262*M263,R262*M263)),"")</f>
        <v/>
      </c>
      <c r="O263" s="106" t="str">
        <f t="shared" ca="1" si="25"/>
        <v/>
      </c>
      <c r="P263" s="106" t="str">
        <f ca="1">IFERROR(IF(Rate=FALSE,IF(ISERROR(K263),NA(),FV($L$4,K263,,-FP)),PMT((1+M263)/(1+$L$4)-1,IF(ann_paid=TRUE,$L$3-K263,$L$3+1-K263),-(R262),,Payment)),"")</f>
        <v/>
      </c>
      <c r="Q263" s="106" t="str">
        <f t="shared" ca="1" si="26"/>
        <v/>
      </c>
      <c r="R263" s="106" t="str">
        <f t="shared" ca="1" si="27"/>
        <v/>
      </c>
      <c r="S263" s="106">
        <f ca="1">IFERROR(IF(ISERROR(K263),NA(),SUM($N$7:N263)),"")</f>
        <v>1121.5593767146088</v>
      </c>
      <c r="T263" s="96"/>
      <c r="U263" s="90">
        <v>257</v>
      </c>
      <c r="V263" s="90">
        <f t="shared" si="28"/>
        <v>296</v>
      </c>
      <c r="W263" s="90">
        <f t="shared" si="29"/>
        <v>61</v>
      </c>
      <c r="X263" s="90">
        <f t="shared" si="30"/>
        <v>168</v>
      </c>
      <c r="Y263" s="90">
        <f t="shared" si="31"/>
        <v>104</v>
      </c>
    </row>
    <row r="264" spans="11:25" x14ac:dyDescent="0.25">
      <c r="K264" s="90" t="str">
        <f>IFERROR(IF(ann_paid=TRUE,IF(K263&gt;=$L$3-1,NA(),K263+1),IF(K263&gt;=$L$3,NA(),K263+1)),"")</f>
        <v/>
      </c>
      <c r="L264" s="90">
        <f t="shared" si="24"/>
        <v>297</v>
      </c>
      <c r="M264" s="90">
        <f ca="1">IFERROR(IF(ISERROR(K264),NA(),(IF(PayFreq="Monthly",(IF(ISERROR(K264),NA(),IF(Rate=TRUE,AnnuityEstimator!$F$13+RAND()*(AnnuityEstimator!$F$14-AnnuityEstimator!$F$13),AnnuityEstimator!$F$17))/12),IF(PayFreq="Quarterly",(IF(ISERROR(K264),NA(),IF(Rate=TRUE,AnnuityEstimator!$F$13+RAND()*(AnnuityEstimator!$F$14-AnnuityEstimator!$F$13),AnnuityEstimator!$F$17))/4),IF(PayFreq="Semi-Annually",(IF(ISERROR(K264),NA(),IF(Rate=TRUE,AnnuityEstimator!$F$13+RAND()*(AnnuityEstimator!$F$14-AnnuityEstimator!$F$13),AnnuityEstimator!$F$17))/2),IF(PayFreq="Annually",(IF(ISERROR(K264),NA(),IF(Rate=TRUE,AnnuityEstimator!$F$13+RAND()*(AnnuityEstimator!$F$14-AnnuityEstimator!$F$13),AnnuityEstimator!$F$17))),AnnuityEstimator!$F$17)))))),"")</f>
        <v>4.3442702941164563E-2</v>
      </c>
      <c r="N264" s="106" t="str">
        <f ca="1">IFERROR(IF(ISERROR(K264),NA(),IF(ann_paid=TRUE,R263*M264,R263*M264)),"")</f>
        <v/>
      </c>
      <c r="O264" s="106" t="str">
        <f t="shared" ca="1" si="25"/>
        <v/>
      </c>
      <c r="P264" s="106" t="str">
        <f ca="1">IFERROR(IF(Rate=FALSE,IF(ISERROR(K264),NA(),FV($L$4,K264,,-FP)),PMT((1+M264)/(1+$L$4)-1,IF(ann_paid=TRUE,$L$3-K264,$L$3+1-K264),-(R263),,Payment)),"")</f>
        <v/>
      </c>
      <c r="Q264" s="106" t="str">
        <f t="shared" ca="1" si="26"/>
        <v/>
      </c>
      <c r="R264" s="106" t="str">
        <f t="shared" ca="1" si="27"/>
        <v/>
      </c>
      <c r="S264" s="106">
        <f ca="1">IFERROR(IF(ISERROR(K264),NA(),SUM($N$7:N264)),"")</f>
        <v>1121.5593767146088</v>
      </c>
      <c r="T264" s="96"/>
      <c r="U264" s="90">
        <v>258</v>
      </c>
      <c r="V264" s="90">
        <f t="shared" si="28"/>
        <v>297</v>
      </c>
      <c r="W264" s="90">
        <f t="shared" si="29"/>
        <v>61</v>
      </c>
      <c r="X264" s="90">
        <f t="shared" si="30"/>
        <v>168</v>
      </c>
      <c r="Y264" s="90">
        <f t="shared" si="31"/>
        <v>104</v>
      </c>
    </row>
    <row r="265" spans="11:25" x14ac:dyDescent="0.25">
      <c r="K265" s="90" t="str">
        <f>IFERROR(IF(ann_paid=TRUE,IF(K264&gt;=$L$3-1,NA(),K264+1),IF(K264&gt;=$L$3,NA(),K264+1)),"")</f>
        <v/>
      </c>
      <c r="L265" s="90">
        <f t="shared" ref="L265:L328" si="32">IFERROR(IF($L$3=$V$5,V265,IF($L$3=$W$5,W265,IF($L$3=$X$5,X265,IF($L$3=$Y$5,Y265)))),"")</f>
        <v>298</v>
      </c>
      <c r="M265" s="90">
        <f ca="1">IFERROR(IF(ISERROR(K265),NA(),(IF(PayFreq="Monthly",(IF(ISERROR(K265),NA(),IF(Rate=TRUE,AnnuityEstimator!$F$13+RAND()*(AnnuityEstimator!$F$14-AnnuityEstimator!$F$13),AnnuityEstimator!$F$17))/12),IF(PayFreq="Quarterly",(IF(ISERROR(K265),NA(),IF(Rate=TRUE,AnnuityEstimator!$F$13+RAND()*(AnnuityEstimator!$F$14-AnnuityEstimator!$F$13),AnnuityEstimator!$F$17))/4),IF(PayFreq="Semi-Annually",(IF(ISERROR(K265),NA(),IF(Rate=TRUE,AnnuityEstimator!$F$13+RAND()*(AnnuityEstimator!$F$14-AnnuityEstimator!$F$13),AnnuityEstimator!$F$17))/2),IF(PayFreq="Annually",(IF(ISERROR(K265),NA(),IF(Rate=TRUE,AnnuityEstimator!$F$13+RAND()*(AnnuityEstimator!$F$14-AnnuityEstimator!$F$13),AnnuityEstimator!$F$17))),AnnuityEstimator!$F$17)))))),"")</f>
        <v>3.4100522407264341E-2</v>
      </c>
      <c r="N265" s="106" t="str">
        <f ca="1">IFERROR(IF(ISERROR(K265),NA(),IF(ann_paid=TRUE,R264*M265,R264*M265)),"")</f>
        <v/>
      </c>
      <c r="O265" s="106" t="str">
        <f t="shared" ref="O265:O328" ca="1" si="33">IFERROR(IF(ISERROR(K265),NA(),IF(N265&gt;0,N265*$N$3,0)),"")</f>
        <v/>
      </c>
      <c r="P265" s="106" t="str">
        <f ca="1">IFERROR(IF(Rate=FALSE,IF(ISERROR(K265),NA(),FV($L$4,K265,,-FP)),PMT((1+M265)/(1+$L$4)-1,IF(ann_paid=TRUE,$L$3-K265,$L$3+1-K265),-(R264),,Payment)),"")</f>
        <v/>
      </c>
      <c r="Q265" s="106" t="str">
        <f t="shared" ref="Q265:Q328" ca="1" si="34">IFERROR(IF(ISERROR(K265),NA(),P265-O265),"")</f>
        <v/>
      </c>
      <c r="R265" s="106" t="str">
        <f t="shared" ref="R265:R328" ca="1" si="35">IFERROR(IF(ISERROR(K265),NA(),IF((R264+N265-P265)&lt;0,-(R264+N265-P265),(R264+N265-P265))),"")</f>
        <v/>
      </c>
      <c r="S265" s="106">
        <f ca="1">IFERROR(IF(ISERROR(K265),NA(),SUM($N$7:N265)),"")</f>
        <v>1121.5593767146088</v>
      </c>
      <c r="T265" s="96"/>
      <c r="U265" s="90">
        <v>259</v>
      </c>
      <c r="V265" s="90">
        <f t="shared" ref="V265:V328" si="36">V264+1</f>
        <v>298</v>
      </c>
      <c r="W265" s="90">
        <f t="shared" ref="W265:W328" si="37">IF(MOD($U265,12)=1,$W264+1,$W264)</f>
        <v>61</v>
      </c>
      <c r="X265" s="90">
        <f t="shared" ref="X265:X328" si="38">IF(MOD($U265,2)=1,$X264+1,$X264)</f>
        <v>169</v>
      </c>
      <c r="Y265" s="90">
        <f t="shared" ref="Y265:Y328" si="39">IF(MOD($U265,4)=1,$Y264+1,$Y264)</f>
        <v>104</v>
      </c>
    </row>
    <row r="266" spans="11:25" x14ac:dyDescent="0.25">
      <c r="K266" s="90" t="str">
        <f>IFERROR(IF(ann_paid=TRUE,IF(K265&gt;=$L$3-1,NA(),K265+1),IF(K265&gt;=$L$3,NA(),K265+1)),"")</f>
        <v/>
      </c>
      <c r="L266" s="90">
        <f t="shared" si="32"/>
        <v>299</v>
      </c>
      <c r="M266" s="90">
        <f ca="1">IFERROR(IF(ISERROR(K266),NA(),(IF(PayFreq="Monthly",(IF(ISERROR(K266),NA(),IF(Rate=TRUE,AnnuityEstimator!$F$13+RAND()*(AnnuityEstimator!$F$14-AnnuityEstimator!$F$13),AnnuityEstimator!$F$17))/12),IF(PayFreq="Quarterly",(IF(ISERROR(K266),NA(),IF(Rate=TRUE,AnnuityEstimator!$F$13+RAND()*(AnnuityEstimator!$F$14-AnnuityEstimator!$F$13),AnnuityEstimator!$F$17))/4),IF(PayFreq="Semi-Annually",(IF(ISERROR(K266),NA(),IF(Rate=TRUE,AnnuityEstimator!$F$13+RAND()*(AnnuityEstimator!$F$14-AnnuityEstimator!$F$13),AnnuityEstimator!$F$17))/2),IF(PayFreq="Annually",(IF(ISERROR(K266),NA(),IF(Rate=TRUE,AnnuityEstimator!$F$13+RAND()*(AnnuityEstimator!$F$14-AnnuityEstimator!$F$13),AnnuityEstimator!$F$17))),AnnuityEstimator!$F$17)))))),"")</f>
        <v>4.3767644307946808E-2</v>
      </c>
      <c r="N266" s="106" t="str">
        <f ca="1">IFERROR(IF(ISERROR(K266),NA(),IF(ann_paid=TRUE,R265*M266,R265*M266)),"")</f>
        <v/>
      </c>
      <c r="O266" s="106" t="str">
        <f t="shared" ca="1" si="33"/>
        <v/>
      </c>
      <c r="P266" s="106" t="str">
        <f ca="1">IFERROR(IF(Rate=FALSE,IF(ISERROR(K266),NA(),FV($L$4,K266,,-FP)),PMT((1+M266)/(1+$L$4)-1,IF(ann_paid=TRUE,$L$3-K266,$L$3+1-K266),-(R265),,Payment)),"")</f>
        <v/>
      </c>
      <c r="Q266" s="106" t="str">
        <f t="shared" ca="1" si="34"/>
        <v/>
      </c>
      <c r="R266" s="106" t="str">
        <f t="shared" ca="1" si="35"/>
        <v/>
      </c>
      <c r="S266" s="106">
        <f ca="1">IFERROR(IF(ISERROR(K266),NA(),SUM($N$7:N266)),"")</f>
        <v>1121.5593767146088</v>
      </c>
      <c r="T266" s="96"/>
      <c r="U266" s="90">
        <v>260</v>
      </c>
      <c r="V266" s="90">
        <f t="shared" si="36"/>
        <v>299</v>
      </c>
      <c r="W266" s="90">
        <f t="shared" si="37"/>
        <v>61</v>
      </c>
      <c r="X266" s="90">
        <f t="shared" si="38"/>
        <v>169</v>
      </c>
      <c r="Y266" s="90">
        <f t="shared" si="39"/>
        <v>104</v>
      </c>
    </row>
    <row r="267" spans="11:25" x14ac:dyDescent="0.25">
      <c r="K267" s="90" t="str">
        <f>IFERROR(IF(ann_paid=TRUE,IF(K266&gt;=$L$3-1,NA(),K266+1),IF(K266&gt;=$L$3,NA(),K266+1)),"")</f>
        <v/>
      </c>
      <c r="L267" s="90">
        <f t="shared" si="32"/>
        <v>300</v>
      </c>
      <c r="M267" s="90">
        <f ca="1">IFERROR(IF(ISERROR(K267),NA(),(IF(PayFreq="Monthly",(IF(ISERROR(K267),NA(),IF(Rate=TRUE,AnnuityEstimator!$F$13+RAND()*(AnnuityEstimator!$F$14-AnnuityEstimator!$F$13),AnnuityEstimator!$F$17))/12),IF(PayFreq="Quarterly",(IF(ISERROR(K267),NA(),IF(Rate=TRUE,AnnuityEstimator!$F$13+RAND()*(AnnuityEstimator!$F$14-AnnuityEstimator!$F$13),AnnuityEstimator!$F$17))/4),IF(PayFreq="Semi-Annually",(IF(ISERROR(K267),NA(),IF(Rate=TRUE,AnnuityEstimator!$F$13+RAND()*(AnnuityEstimator!$F$14-AnnuityEstimator!$F$13),AnnuityEstimator!$F$17))/2),IF(PayFreq="Annually",(IF(ISERROR(K267),NA(),IF(Rate=TRUE,AnnuityEstimator!$F$13+RAND()*(AnnuityEstimator!$F$14-AnnuityEstimator!$F$13),AnnuityEstimator!$F$17))),AnnuityEstimator!$F$17)))))),"")</f>
        <v>4.4068284939500102E-2</v>
      </c>
      <c r="N267" s="106" t="str">
        <f ca="1">IFERROR(IF(ISERROR(K267),NA(),IF(ann_paid=TRUE,R266*M267,R266*M267)),"")</f>
        <v/>
      </c>
      <c r="O267" s="106" t="str">
        <f t="shared" ca="1" si="33"/>
        <v/>
      </c>
      <c r="P267" s="106" t="str">
        <f ca="1">IFERROR(IF(Rate=FALSE,IF(ISERROR(K267),NA(),FV($L$4,K267,,-FP)),PMT((1+M267)/(1+$L$4)-1,IF(ann_paid=TRUE,$L$3-K267,$L$3+1-K267),-(R266),,Payment)),"")</f>
        <v/>
      </c>
      <c r="Q267" s="106" t="str">
        <f t="shared" ca="1" si="34"/>
        <v/>
      </c>
      <c r="R267" s="106" t="str">
        <f t="shared" ca="1" si="35"/>
        <v/>
      </c>
      <c r="S267" s="106">
        <f ca="1">IFERROR(IF(ISERROR(K267),NA(),SUM($N$7:N267)),"")</f>
        <v>1121.5593767146088</v>
      </c>
      <c r="T267" s="96"/>
      <c r="U267" s="90">
        <v>261</v>
      </c>
      <c r="V267" s="90">
        <f t="shared" si="36"/>
        <v>300</v>
      </c>
      <c r="W267" s="90">
        <f t="shared" si="37"/>
        <v>61</v>
      </c>
      <c r="X267" s="90">
        <f t="shared" si="38"/>
        <v>170</v>
      </c>
      <c r="Y267" s="90">
        <f t="shared" si="39"/>
        <v>105</v>
      </c>
    </row>
    <row r="268" spans="11:25" x14ac:dyDescent="0.25">
      <c r="K268" s="90" t="str">
        <f>IFERROR(IF(ann_paid=TRUE,IF(K267&gt;=$L$3-1,NA(),K267+1),IF(K267&gt;=$L$3,NA(),K267+1)),"")</f>
        <v/>
      </c>
      <c r="L268" s="90">
        <f t="shared" si="32"/>
        <v>301</v>
      </c>
      <c r="M268" s="90">
        <f ca="1">IFERROR(IF(ISERROR(K268),NA(),(IF(PayFreq="Monthly",(IF(ISERROR(K268),NA(),IF(Rate=TRUE,AnnuityEstimator!$F$13+RAND()*(AnnuityEstimator!$F$14-AnnuityEstimator!$F$13),AnnuityEstimator!$F$17))/12),IF(PayFreq="Quarterly",(IF(ISERROR(K268),NA(),IF(Rate=TRUE,AnnuityEstimator!$F$13+RAND()*(AnnuityEstimator!$F$14-AnnuityEstimator!$F$13),AnnuityEstimator!$F$17))/4),IF(PayFreq="Semi-Annually",(IF(ISERROR(K268),NA(),IF(Rate=TRUE,AnnuityEstimator!$F$13+RAND()*(AnnuityEstimator!$F$14-AnnuityEstimator!$F$13),AnnuityEstimator!$F$17))/2),IF(PayFreq="Annually",(IF(ISERROR(K268),NA(),IF(Rate=TRUE,AnnuityEstimator!$F$13+RAND()*(AnnuityEstimator!$F$14-AnnuityEstimator!$F$13),AnnuityEstimator!$F$17))),AnnuityEstimator!$F$17)))))),"")</f>
        <v>3.3649974340217312E-2</v>
      </c>
      <c r="N268" s="106" t="str">
        <f ca="1">IFERROR(IF(ISERROR(K268),NA(),IF(ann_paid=TRUE,R267*M268,R267*M268)),"")</f>
        <v/>
      </c>
      <c r="O268" s="106" t="str">
        <f t="shared" ca="1" si="33"/>
        <v/>
      </c>
      <c r="P268" s="106" t="str">
        <f ca="1">IFERROR(IF(Rate=FALSE,IF(ISERROR(K268),NA(),FV($L$4,K268,,-FP)),PMT((1+M268)/(1+$L$4)-1,IF(ann_paid=TRUE,$L$3-K268,$L$3+1-K268),-(R267),,Payment)),"")</f>
        <v/>
      </c>
      <c r="Q268" s="106" t="str">
        <f t="shared" ca="1" si="34"/>
        <v/>
      </c>
      <c r="R268" s="106" t="str">
        <f t="shared" ca="1" si="35"/>
        <v/>
      </c>
      <c r="S268" s="106">
        <f ca="1">IFERROR(IF(ISERROR(K268),NA(),SUM($N$7:N268)),"")</f>
        <v>1121.5593767146088</v>
      </c>
      <c r="T268" s="96"/>
      <c r="U268" s="90">
        <v>262</v>
      </c>
      <c r="V268" s="90">
        <f t="shared" si="36"/>
        <v>301</v>
      </c>
      <c r="W268" s="90">
        <f t="shared" si="37"/>
        <v>61</v>
      </c>
      <c r="X268" s="90">
        <f t="shared" si="38"/>
        <v>170</v>
      </c>
      <c r="Y268" s="90">
        <f t="shared" si="39"/>
        <v>105</v>
      </c>
    </row>
    <row r="269" spans="11:25" x14ac:dyDescent="0.25">
      <c r="K269" s="90" t="str">
        <f>IFERROR(IF(ann_paid=TRUE,IF(K268&gt;=$L$3-1,NA(),K268+1),IF(K268&gt;=$L$3,NA(),K268+1)),"")</f>
        <v/>
      </c>
      <c r="L269" s="90">
        <f t="shared" si="32"/>
        <v>302</v>
      </c>
      <c r="M269" s="90">
        <f ca="1">IFERROR(IF(ISERROR(K269),NA(),(IF(PayFreq="Monthly",(IF(ISERROR(K269),NA(),IF(Rate=TRUE,AnnuityEstimator!$F$13+RAND()*(AnnuityEstimator!$F$14-AnnuityEstimator!$F$13),AnnuityEstimator!$F$17))/12),IF(PayFreq="Quarterly",(IF(ISERROR(K269),NA(),IF(Rate=TRUE,AnnuityEstimator!$F$13+RAND()*(AnnuityEstimator!$F$14-AnnuityEstimator!$F$13),AnnuityEstimator!$F$17))/4),IF(PayFreq="Semi-Annually",(IF(ISERROR(K269),NA(),IF(Rate=TRUE,AnnuityEstimator!$F$13+RAND()*(AnnuityEstimator!$F$14-AnnuityEstimator!$F$13),AnnuityEstimator!$F$17))/2),IF(PayFreq="Annually",(IF(ISERROR(K269),NA(),IF(Rate=TRUE,AnnuityEstimator!$F$13+RAND()*(AnnuityEstimator!$F$14-AnnuityEstimator!$F$13),AnnuityEstimator!$F$17))),AnnuityEstimator!$F$17)))))),"")</f>
        <v>6.9713767162435797E-2</v>
      </c>
      <c r="N269" s="106" t="str">
        <f ca="1">IFERROR(IF(ISERROR(K269),NA(),IF(ann_paid=TRUE,R268*M269,R268*M269)),"")</f>
        <v/>
      </c>
      <c r="O269" s="106" t="str">
        <f t="shared" ca="1" si="33"/>
        <v/>
      </c>
      <c r="P269" s="106" t="str">
        <f ca="1">IFERROR(IF(Rate=FALSE,IF(ISERROR(K269),NA(),FV($L$4,K269,,-FP)),PMT((1+M269)/(1+$L$4)-1,IF(ann_paid=TRUE,$L$3-K269,$L$3+1-K269),-(R268),,Payment)),"")</f>
        <v/>
      </c>
      <c r="Q269" s="106" t="str">
        <f t="shared" ca="1" si="34"/>
        <v/>
      </c>
      <c r="R269" s="106" t="str">
        <f t="shared" ca="1" si="35"/>
        <v/>
      </c>
      <c r="S269" s="106">
        <f ca="1">IFERROR(IF(ISERROR(K269),NA(),SUM($N$7:N269)),"")</f>
        <v>1121.5593767146088</v>
      </c>
      <c r="T269" s="96"/>
      <c r="U269" s="90">
        <v>263</v>
      </c>
      <c r="V269" s="90">
        <f t="shared" si="36"/>
        <v>302</v>
      </c>
      <c r="W269" s="90">
        <f t="shared" si="37"/>
        <v>61</v>
      </c>
      <c r="X269" s="90">
        <f t="shared" si="38"/>
        <v>171</v>
      </c>
      <c r="Y269" s="90">
        <f t="shared" si="39"/>
        <v>105</v>
      </c>
    </row>
    <row r="270" spans="11:25" x14ac:dyDescent="0.25">
      <c r="K270" s="90" t="str">
        <f>IFERROR(IF(ann_paid=TRUE,IF(K269&gt;=$L$3-1,NA(),K269+1),IF(K269&gt;=$L$3,NA(),K269+1)),"")</f>
        <v/>
      </c>
      <c r="L270" s="90">
        <f t="shared" si="32"/>
        <v>303</v>
      </c>
      <c r="M270" s="90">
        <f ca="1">IFERROR(IF(ISERROR(K270),NA(),(IF(PayFreq="Monthly",(IF(ISERROR(K270),NA(),IF(Rate=TRUE,AnnuityEstimator!$F$13+RAND()*(AnnuityEstimator!$F$14-AnnuityEstimator!$F$13),AnnuityEstimator!$F$17))/12),IF(PayFreq="Quarterly",(IF(ISERROR(K270),NA(),IF(Rate=TRUE,AnnuityEstimator!$F$13+RAND()*(AnnuityEstimator!$F$14-AnnuityEstimator!$F$13),AnnuityEstimator!$F$17))/4),IF(PayFreq="Semi-Annually",(IF(ISERROR(K270),NA(),IF(Rate=TRUE,AnnuityEstimator!$F$13+RAND()*(AnnuityEstimator!$F$14-AnnuityEstimator!$F$13),AnnuityEstimator!$F$17))/2),IF(PayFreq="Annually",(IF(ISERROR(K270),NA(),IF(Rate=TRUE,AnnuityEstimator!$F$13+RAND()*(AnnuityEstimator!$F$14-AnnuityEstimator!$F$13),AnnuityEstimator!$F$17))),AnnuityEstimator!$F$17)))))),"")</f>
        <v>5.7716918978288803E-2</v>
      </c>
      <c r="N270" s="106" t="str">
        <f ca="1">IFERROR(IF(ISERROR(K270),NA(),IF(ann_paid=TRUE,R269*M270,R269*M270)),"")</f>
        <v/>
      </c>
      <c r="O270" s="106" t="str">
        <f t="shared" ca="1" si="33"/>
        <v/>
      </c>
      <c r="P270" s="106" t="str">
        <f ca="1">IFERROR(IF(Rate=FALSE,IF(ISERROR(K270),NA(),FV($L$4,K270,,-FP)),PMT((1+M270)/(1+$L$4)-1,IF(ann_paid=TRUE,$L$3-K270,$L$3+1-K270),-(R269),,Payment)),"")</f>
        <v/>
      </c>
      <c r="Q270" s="106" t="str">
        <f t="shared" ca="1" si="34"/>
        <v/>
      </c>
      <c r="R270" s="106" t="str">
        <f t="shared" ca="1" si="35"/>
        <v/>
      </c>
      <c r="S270" s="106">
        <f ca="1">IFERROR(IF(ISERROR(K270),NA(),SUM($N$7:N270)),"")</f>
        <v>1121.5593767146088</v>
      </c>
      <c r="T270" s="96"/>
      <c r="U270" s="90">
        <v>264</v>
      </c>
      <c r="V270" s="90">
        <f t="shared" si="36"/>
        <v>303</v>
      </c>
      <c r="W270" s="90">
        <f t="shared" si="37"/>
        <v>61</v>
      </c>
      <c r="X270" s="90">
        <f t="shared" si="38"/>
        <v>171</v>
      </c>
      <c r="Y270" s="90">
        <f t="shared" si="39"/>
        <v>105</v>
      </c>
    </row>
    <row r="271" spans="11:25" x14ac:dyDescent="0.25">
      <c r="K271" s="90" t="str">
        <f>IFERROR(IF(ann_paid=TRUE,IF(K270&gt;=$L$3-1,NA(),K270+1),IF(K270&gt;=$L$3,NA(),K270+1)),"")</f>
        <v/>
      </c>
      <c r="L271" s="90">
        <f t="shared" si="32"/>
        <v>304</v>
      </c>
      <c r="M271" s="90">
        <f ca="1">IFERROR(IF(ISERROR(K271),NA(),(IF(PayFreq="Monthly",(IF(ISERROR(K271),NA(),IF(Rate=TRUE,AnnuityEstimator!$F$13+RAND()*(AnnuityEstimator!$F$14-AnnuityEstimator!$F$13),AnnuityEstimator!$F$17))/12),IF(PayFreq="Quarterly",(IF(ISERROR(K271),NA(),IF(Rate=TRUE,AnnuityEstimator!$F$13+RAND()*(AnnuityEstimator!$F$14-AnnuityEstimator!$F$13),AnnuityEstimator!$F$17))/4),IF(PayFreq="Semi-Annually",(IF(ISERROR(K271),NA(),IF(Rate=TRUE,AnnuityEstimator!$F$13+RAND()*(AnnuityEstimator!$F$14-AnnuityEstimator!$F$13),AnnuityEstimator!$F$17))/2),IF(PayFreq="Annually",(IF(ISERROR(K271),NA(),IF(Rate=TRUE,AnnuityEstimator!$F$13+RAND()*(AnnuityEstimator!$F$14-AnnuityEstimator!$F$13),AnnuityEstimator!$F$17))),AnnuityEstimator!$F$17)))))),"")</f>
        <v>3.4859010160145004E-2</v>
      </c>
      <c r="N271" s="106" t="str">
        <f ca="1">IFERROR(IF(ISERROR(K271),NA(),IF(ann_paid=TRUE,R270*M271,R270*M271)),"")</f>
        <v/>
      </c>
      <c r="O271" s="106" t="str">
        <f t="shared" ca="1" si="33"/>
        <v/>
      </c>
      <c r="P271" s="106" t="str">
        <f ca="1">IFERROR(IF(Rate=FALSE,IF(ISERROR(K271),NA(),FV($L$4,K271,,-FP)),PMT((1+M271)/(1+$L$4)-1,IF(ann_paid=TRUE,$L$3-K271,$L$3+1-K271),-(R270),,Payment)),"")</f>
        <v/>
      </c>
      <c r="Q271" s="106" t="str">
        <f t="shared" ca="1" si="34"/>
        <v/>
      </c>
      <c r="R271" s="106" t="str">
        <f t="shared" ca="1" si="35"/>
        <v/>
      </c>
      <c r="S271" s="106">
        <f ca="1">IFERROR(IF(ISERROR(K271),NA(),SUM($N$7:N271)),"")</f>
        <v>1121.5593767146088</v>
      </c>
      <c r="T271" s="96"/>
      <c r="U271" s="90">
        <v>265</v>
      </c>
      <c r="V271" s="90">
        <f t="shared" si="36"/>
        <v>304</v>
      </c>
      <c r="W271" s="90">
        <f t="shared" si="37"/>
        <v>62</v>
      </c>
      <c r="X271" s="90">
        <f t="shared" si="38"/>
        <v>172</v>
      </c>
      <c r="Y271" s="90">
        <f t="shared" si="39"/>
        <v>106</v>
      </c>
    </row>
    <row r="272" spans="11:25" x14ac:dyDescent="0.25">
      <c r="K272" s="90" t="str">
        <f>IFERROR(IF(ann_paid=TRUE,IF(K271&gt;=$L$3-1,NA(),K271+1),IF(K271&gt;=$L$3,NA(),K271+1)),"")</f>
        <v/>
      </c>
      <c r="L272" s="90">
        <f t="shared" si="32"/>
        <v>305</v>
      </c>
      <c r="M272" s="90">
        <f ca="1">IFERROR(IF(ISERROR(K272),NA(),(IF(PayFreq="Monthly",(IF(ISERROR(K272),NA(),IF(Rate=TRUE,AnnuityEstimator!$F$13+RAND()*(AnnuityEstimator!$F$14-AnnuityEstimator!$F$13),AnnuityEstimator!$F$17))/12),IF(PayFreq="Quarterly",(IF(ISERROR(K272),NA(),IF(Rate=TRUE,AnnuityEstimator!$F$13+RAND()*(AnnuityEstimator!$F$14-AnnuityEstimator!$F$13),AnnuityEstimator!$F$17))/4),IF(PayFreq="Semi-Annually",(IF(ISERROR(K272),NA(),IF(Rate=TRUE,AnnuityEstimator!$F$13+RAND()*(AnnuityEstimator!$F$14-AnnuityEstimator!$F$13),AnnuityEstimator!$F$17))/2),IF(PayFreq="Annually",(IF(ISERROR(K272),NA(),IF(Rate=TRUE,AnnuityEstimator!$F$13+RAND()*(AnnuityEstimator!$F$14-AnnuityEstimator!$F$13),AnnuityEstimator!$F$17))),AnnuityEstimator!$F$17)))))),"")</f>
        <v>6.1629337149613168E-2</v>
      </c>
      <c r="N272" s="106" t="str">
        <f ca="1">IFERROR(IF(ISERROR(K272),NA(),IF(ann_paid=TRUE,R271*M272,R271*M272)),"")</f>
        <v/>
      </c>
      <c r="O272" s="106" t="str">
        <f t="shared" ca="1" si="33"/>
        <v/>
      </c>
      <c r="P272" s="106" t="str">
        <f ca="1">IFERROR(IF(Rate=FALSE,IF(ISERROR(K272),NA(),FV($L$4,K272,,-FP)),PMT((1+M272)/(1+$L$4)-1,IF(ann_paid=TRUE,$L$3-K272,$L$3+1-K272),-(R271),,Payment)),"")</f>
        <v/>
      </c>
      <c r="Q272" s="106" t="str">
        <f t="shared" ca="1" si="34"/>
        <v/>
      </c>
      <c r="R272" s="106" t="str">
        <f t="shared" ca="1" si="35"/>
        <v/>
      </c>
      <c r="S272" s="106">
        <f ca="1">IFERROR(IF(ISERROR(K272),NA(),SUM($N$7:N272)),"")</f>
        <v>1121.5593767146088</v>
      </c>
      <c r="T272" s="96"/>
      <c r="U272" s="90">
        <v>266</v>
      </c>
      <c r="V272" s="90">
        <f t="shared" si="36"/>
        <v>305</v>
      </c>
      <c r="W272" s="90">
        <f t="shared" si="37"/>
        <v>62</v>
      </c>
      <c r="X272" s="90">
        <f t="shared" si="38"/>
        <v>172</v>
      </c>
      <c r="Y272" s="90">
        <f t="shared" si="39"/>
        <v>106</v>
      </c>
    </row>
    <row r="273" spans="11:25" x14ac:dyDescent="0.25">
      <c r="K273" s="90" t="str">
        <f>IFERROR(IF(ann_paid=TRUE,IF(K272&gt;=$L$3-1,NA(),K272+1),IF(K272&gt;=$L$3,NA(),K272+1)),"")</f>
        <v/>
      </c>
      <c r="L273" s="90">
        <f t="shared" si="32"/>
        <v>306</v>
      </c>
      <c r="M273" s="90">
        <f ca="1">IFERROR(IF(ISERROR(K273),NA(),(IF(PayFreq="Monthly",(IF(ISERROR(K273),NA(),IF(Rate=TRUE,AnnuityEstimator!$F$13+RAND()*(AnnuityEstimator!$F$14-AnnuityEstimator!$F$13),AnnuityEstimator!$F$17))/12),IF(PayFreq="Quarterly",(IF(ISERROR(K273),NA(),IF(Rate=TRUE,AnnuityEstimator!$F$13+RAND()*(AnnuityEstimator!$F$14-AnnuityEstimator!$F$13),AnnuityEstimator!$F$17))/4),IF(PayFreq="Semi-Annually",(IF(ISERROR(K273),NA(),IF(Rate=TRUE,AnnuityEstimator!$F$13+RAND()*(AnnuityEstimator!$F$14-AnnuityEstimator!$F$13),AnnuityEstimator!$F$17))/2),IF(PayFreq="Annually",(IF(ISERROR(K273),NA(),IF(Rate=TRUE,AnnuityEstimator!$F$13+RAND()*(AnnuityEstimator!$F$14-AnnuityEstimator!$F$13),AnnuityEstimator!$F$17))),AnnuityEstimator!$F$17)))))),"")</f>
        <v>3.9338639154073728E-2</v>
      </c>
      <c r="N273" s="106" t="str">
        <f ca="1">IFERROR(IF(ISERROR(K273),NA(),IF(ann_paid=TRUE,R272*M273,R272*M273)),"")</f>
        <v/>
      </c>
      <c r="O273" s="106" t="str">
        <f t="shared" ca="1" si="33"/>
        <v/>
      </c>
      <c r="P273" s="106" t="str">
        <f ca="1">IFERROR(IF(Rate=FALSE,IF(ISERROR(K273),NA(),FV($L$4,K273,,-FP)),PMT((1+M273)/(1+$L$4)-1,IF(ann_paid=TRUE,$L$3-K273,$L$3+1-K273),-(R272),,Payment)),"")</f>
        <v/>
      </c>
      <c r="Q273" s="106" t="str">
        <f t="shared" ca="1" si="34"/>
        <v/>
      </c>
      <c r="R273" s="106" t="str">
        <f t="shared" ca="1" si="35"/>
        <v/>
      </c>
      <c r="S273" s="106">
        <f ca="1">IFERROR(IF(ISERROR(K273),NA(),SUM($N$7:N273)),"")</f>
        <v>1121.5593767146088</v>
      </c>
      <c r="T273" s="96"/>
      <c r="U273" s="90">
        <v>267</v>
      </c>
      <c r="V273" s="90">
        <f t="shared" si="36"/>
        <v>306</v>
      </c>
      <c r="W273" s="90">
        <f t="shared" si="37"/>
        <v>62</v>
      </c>
      <c r="X273" s="90">
        <f t="shared" si="38"/>
        <v>173</v>
      </c>
      <c r="Y273" s="90">
        <f t="shared" si="39"/>
        <v>106</v>
      </c>
    </row>
    <row r="274" spans="11:25" x14ac:dyDescent="0.25">
      <c r="K274" s="90" t="str">
        <f>IFERROR(IF(ann_paid=TRUE,IF(K273&gt;=$L$3-1,NA(),K273+1),IF(K273&gt;=$L$3,NA(),K273+1)),"")</f>
        <v/>
      </c>
      <c r="L274" s="90">
        <f t="shared" si="32"/>
        <v>307</v>
      </c>
      <c r="M274" s="90">
        <f ca="1">IFERROR(IF(ISERROR(K274),NA(),(IF(PayFreq="Monthly",(IF(ISERROR(K274),NA(),IF(Rate=TRUE,AnnuityEstimator!$F$13+RAND()*(AnnuityEstimator!$F$14-AnnuityEstimator!$F$13),AnnuityEstimator!$F$17))/12),IF(PayFreq="Quarterly",(IF(ISERROR(K274),NA(),IF(Rate=TRUE,AnnuityEstimator!$F$13+RAND()*(AnnuityEstimator!$F$14-AnnuityEstimator!$F$13),AnnuityEstimator!$F$17))/4),IF(PayFreq="Semi-Annually",(IF(ISERROR(K274),NA(),IF(Rate=TRUE,AnnuityEstimator!$F$13+RAND()*(AnnuityEstimator!$F$14-AnnuityEstimator!$F$13),AnnuityEstimator!$F$17))/2),IF(PayFreq="Annually",(IF(ISERROR(K274),NA(),IF(Rate=TRUE,AnnuityEstimator!$F$13+RAND()*(AnnuityEstimator!$F$14-AnnuityEstimator!$F$13),AnnuityEstimator!$F$17))),AnnuityEstimator!$F$17)))))),"")</f>
        <v>5.6316415013808491E-2</v>
      </c>
      <c r="N274" s="106" t="str">
        <f ca="1">IFERROR(IF(ISERROR(K274),NA(),IF(ann_paid=TRUE,R273*M274,R273*M274)),"")</f>
        <v/>
      </c>
      <c r="O274" s="106" t="str">
        <f t="shared" ca="1" si="33"/>
        <v/>
      </c>
      <c r="P274" s="106" t="str">
        <f ca="1">IFERROR(IF(Rate=FALSE,IF(ISERROR(K274),NA(),FV($L$4,K274,,-FP)),PMT((1+M274)/(1+$L$4)-1,IF(ann_paid=TRUE,$L$3-K274,$L$3+1-K274),-(R273),,Payment)),"")</f>
        <v/>
      </c>
      <c r="Q274" s="106" t="str">
        <f t="shared" ca="1" si="34"/>
        <v/>
      </c>
      <c r="R274" s="106" t="str">
        <f t="shared" ca="1" si="35"/>
        <v/>
      </c>
      <c r="S274" s="106">
        <f ca="1">IFERROR(IF(ISERROR(K274),NA(),SUM($N$7:N274)),"")</f>
        <v>1121.5593767146088</v>
      </c>
      <c r="T274" s="96"/>
      <c r="U274" s="90">
        <v>268</v>
      </c>
      <c r="V274" s="90">
        <f t="shared" si="36"/>
        <v>307</v>
      </c>
      <c r="W274" s="90">
        <f t="shared" si="37"/>
        <v>62</v>
      </c>
      <c r="X274" s="90">
        <f t="shared" si="38"/>
        <v>173</v>
      </c>
      <c r="Y274" s="90">
        <f t="shared" si="39"/>
        <v>106</v>
      </c>
    </row>
    <row r="275" spans="11:25" x14ac:dyDescent="0.25">
      <c r="K275" s="90" t="str">
        <f>IFERROR(IF(ann_paid=TRUE,IF(K274&gt;=$L$3-1,NA(),K274+1),IF(K274&gt;=$L$3,NA(),K274+1)),"")</f>
        <v/>
      </c>
      <c r="L275" s="90">
        <f t="shared" si="32"/>
        <v>308</v>
      </c>
      <c r="M275" s="90">
        <f ca="1">IFERROR(IF(ISERROR(K275),NA(),(IF(PayFreq="Monthly",(IF(ISERROR(K275),NA(),IF(Rate=TRUE,AnnuityEstimator!$F$13+RAND()*(AnnuityEstimator!$F$14-AnnuityEstimator!$F$13),AnnuityEstimator!$F$17))/12),IF(PayFreq="Quarterly",(IF(ISERROR(K275),NA(),IF(Rate=TRUE,AnnuityEstimator!$F$13+RAND()*(AnnuityEstimator!$F$14-AnnuityEstimator!$F$13),AnnuityEstimator!$F$17))/4),IF(PayFreq="Semi-Annually",(IF(ISERROR(K275),NA(),IF(Rate=TRUE,AnnuityEstimator!$F$13+RAND()*(AnnuityEstimator!$F$14-AnnuityEstimator!$F$13),AnnuityEstimator!$F$17))/2),IF(PayFreq="Annually",(IF(ISERROR(K275),NA(),IF(Rate=TRUE,AnnuityEstimator!$F$13+RAND()*(AnnuityEstimator!$F$14-AnnuityEstimator!$F$13),AnnuityEstimator!$F$17))),AnnuityEstimator!$F$17)))))),"")</f>
        <v>4.2318239525456457E-2</v>
      </c>
      <c r="N275" s="106" t="str">
        <f ca="1">IFERROR(IF(ISERROR(K275),NA(),IF(ann_paid=TRUE,R274*M275,R274*M275)),"")</f>
        <v/>
      </c>
      <c r="O275" s="106" t="str">
        <f t="shared" ca="1" si="33"/>
        <v/>
      </c>
      <c r="P275" s="106" t="str">
        <f ca="1">IFERROR(IF(Rate=FALSE,IF(ISERROR(K275),NA(),FV($L$4,K275,,-FP)),PMT((1+M275)/(1+$L$4)-1,IF(ann_paid=TRUE,$L$3-K275,$L$3+1-K275),-(R274),,Payment)),"")</f>
        <v/>
      </c>
      <c r="Q275" s="106" t="str">
        <f t="shared" ca="1" si="34"/>
        <v/>
      </c>
      <c r="R275" s="106" t="str">
        <f t="shared" ca="1" si="35"/>
        <v/>
      </c>
      <c r="S275" s="106">
        <f ca="1">IFERROR(IF(ISERROR(K275),NA(),SUM($N$7:N275)),"")</f>
        <v>1121.5593767146088</v>
      </c>
      <c r="T275" s="96"/>
      <c r="U275" s="90">
        <v>269</v>
      </c>
      <c r="V275" s="90">
        <f t="shared" si="36"/>
        <v>308</v>
      </c>
      <c r="W275" s="90">
        <f t="shared" si="37"/>
        <v>62</v>
      </c>
      <c r="X275" s="90">
        <f t="shared" si="38"/>
        <v>174</v>
      </c>
      <c r="Y275" s="90">
        <f t="shared" si="39"/>
        <v>107</v>
      </c>
    </row>
    <row r="276" spans="11:25" x14ac:dyDescent="0.25">
      <c r="K276" s="90" t="str">
        <f>IFERROR(IF(ann_paid=TRUE,IF(K275&gt;=$L$3-1,NA(),K275+1),IF(K275&gt;=$L$3,NA(),K275+1)),"")</f>
        <v/>
      </c>
      <c r="L276" s="90">
        <f t="shared" si="32"/>
        <v>309</v>
      </c>
      <c r="M276" s="90">
        <f ca="1">IFERROR(IF(ISERROR(K276),NA(),(IF(PayFreq="Monthly",(IF(ISERROR(K276),NA(),IF(Rate=TRUE,AnnuityEstimator!$F$13+RAND()*(AnnuityEstimator!$F$14-AnnuityEstimator!$F$13),AnnuityEstimator!$F$17))/12),IF(PayFreq="Quarterly",(IF(ISERROR(K276),NA(),IF(Rate=TRUE,AnnuityEstimator!$F$13+RAND()*(AnnuityEstimator!$F$14-AnnuityEstimator!$F$13),AnnuityEstimator!$F$17))/4),IF(PayFreq="Semi-Annually",(IF(ISERROR(K276),NA(),IF(Rate=TRUE,AnnuityEstimator!$F$13+RAND()*(AnnuityEstimator!$F$14-AnnuityEstimator!$F$13),AnnuityEstimator!$F$17))/2),IF(PayFreq="Annually",(IF(ISERROR(K276),NA(),IF(Rate=TRUE,AnnuityEstimator!$F$13+RAND()*(AnnuityEstimator!$F$14-AnnuityEstimator!$F$13),AnnuityEstimator!$F$17))),AnnuityEstimator!$F$17)))))),"")</f>
        <v>6.1457043138161194E-2</v>
      </c>
      <c r="N276" s="106" t="str">
        <f ca="1">IFERROR(IF(ISERROR(K276),NA(),IF(ann_paid=TRUE,R275*M276,R275*M276)),"")</f>
        <v/>
      </c>
      <c r="O276" s="106" t="str">
        <f t="shared" ca="1" si="33"/>
        <v/>
      </c>
      <c r="P276" s="106" t="str">
        <f ca="1">IFERROR(IF(Rate=FALSE,IF(ISERROR(K276),NA(),FV($L$4,K276,,-FP)),PMT((1+M276)/(1+$L$4)-1,IF(ann_paid=TRUE,$L$3-K276,$L$3+1-K276),-(R275),,Payment)),"")</f>
        <v/>
      </c>
      <c r="Q276" s="106" t="str">
        <f t="shared" ca="1" si="34"/>
        <v/>
      </c>
      <c r="R276" s="106" t="str">
        <f t="shared" ca="1" si="35"/>
        <v/>
      </c>
      <c r="S276" s="106">
        <f ca="1">IFERROR(IF(ISERROR(K276),NA(),SUM($N$7:N276)),"")</f>
        <v>1121.5593767146088</v>
      </c>
      <c r="T276" s="96"/>
      <c r="U276" s="90">
        <v>270</v>
      </c>
      <c r="V276" s="90">
        <f t="shared" si="36"/>
        <v>309</v>
      </c>
      <c r="W276" s="90">
        <f t="shared" si="37"/>
        <v>62</v>
      </c>
      <c r="X276" s="90">
        <f t="shared" si="38"/>
        <v>174</v>
      </c>
      <c r="Y276" s="90">
        <f t="shared" si="39"/>
        <v>107</v>
      </c>
    </row>
    <row r="277" spans="11:25" x14ac:dyDescent="0.25">
      <c r="K277" s="90" t="str">
        <f>IFERROR(IF(ann_paid=TRUE,IF(K276&gt;=$L$3-1,NA(),K276+1),IF(K276&gt;=$L$3,NA(),K276+1)),"")</f>
        <v/>
      </c>
      <c r="L277" s="90">
        <f t="shared" si="32"/>
        <v>310</v>
      </c>
      <c r="M277" s="90">
        <f ca="1">IFERROR(IF(ISERROR(K277),NA(),(IF(PayFreq="Monthly",(IF(ISERROR(K277),NA(),IF(Rate=TRUE,AnnuityEstimator!$F$13+RAND()*(AnnuityEstimator!$F$14-AnnuityEstimator!$F$13),AnnuityEstimator!$F$17))/12),IF(PayFreq="Quarterly",(IF(ISERROR(K277),NA(),IF(Rate=TRUE,AnnuityEstimator!$F$13+RAND()*(AnnuityEstimator!$F$14-AnnuityEstimator!$F$13),AnnuityEstimator!$F$17))/4),IF(PayFreq="Semi-Annually",(IF(ISERROR(K277),NA(),IF(Rate=TRUE,AnnuityEstimator!$F$13+RAND()*(AnnuityEstimator!$F$14-AnnuityEstimator!$F$13),AnnuityEstimator!$F$17))/2),IF(PayFreq="Annually",(IF(ISERROR(K277),NA(),IF(Rate=TRUE,AnnuityEstimator!$F$13+RAND()*(AnnuityEstimator!$F$14-AnnuityEstimator!$F$13),AnnuityEstimator!$F$17))),AnnuityEstimator!$F$17)))))),"")</f>
        <v>5.5862386177998199E-2</v>
      </c>
      <c r="N277" s="106" t="str">
        <f ca="1">IFERROR(IF(ISERROR(K277),NA(),IF(ann_paid=TRUE,R276*M277,R276*M277)),"")</f>
        <v/>
      </c>
      <c r="O277" s="106" t="str">
        <f t="shared" ca="1" si="33"/>
        <v/>
      </c>
      <c r="P277" s="106" t="str">
        <f ca="1">IFERROR(IF(Rate=FALSE,IF(ISERROR(K277),NA(),FV($L$4,K277,,-FP)),PMT((1+M277)/(1+$L$4)-1,IF(ann_paid=TRUE,$L$3-K277,$L$3+1-K277),-(R276),,Payment)),"")</f>
        <v/>
      </c>
      <c r="Q277" s="106" t="str">
        <f t="shared" ca="1" si="34"/>
        <v/>
      </c>
      <c r="R277" s="106" t="str">
        <f t="shared" ca="1" si="35"/>
        <v/>
      </c>
      <c r="S277" s="106">
        <f ca="1">IFERROR(IF(ISERROR(K277),NA(),SUM($N$7:N277)),"")</f>
        <v>1121.5593767146088</v>
      </c>
      <c r="T277" s="96"/>
      <c r="U277" s="90">
        <v>271</v>
      </c>
      <c r="V277" s="90">
        <f t="shared" si="36"/>
        <v>310</v>
      </c>
      <c r="W277" s="90">
        <f t="shared" si="37"/>
        <v>62</v>
      </c>
      <c r="X277" s="90">
        <f t="shared" si="38"/>
        <v>175</v>
      </c>
      <c r="Y277" s="90">
        <f t="shared" si="39"/>
        <v>107</v>
      </c>
    </row>
    <row r="278" spans="11:25" x14ac:dyDescent="0.25">
      <c r="K278" s="90" t="str">
        <f>IFERROR(IF(ann_paid=TRUE,IF(K277&gt;=$L$3-1,NA(),K277+1),IF(K277&gt;=$L$3,NA(),K277+1)),"")</f>
        <v/>
      </c>
      <c r="L278" s="90">
        <f t="shared" si="32"/>
        <v>311</v>
      </c>
      <c r="M278" s="90">
        <f ca="1">IFERROR(IF(ISERROR(K278),NA(),(IF(PayFreq="Monthly",(IF(ISERROR(K278),NA(),IF(Rate=TRUE,AnnuityEstimator!$F$13+RAND()*(AnnuityEstimator!$F$14-AnnuityEstimator!$F$13),AnnuityEstimator!$F$17))/12),IF(PayFreq="Quarterly",(IF(ISERROR(K278),NA(),IF(Rate=TRUE,AnnuityEstimator!$F$13+RAND()*(AnnuityEstimator!$F$14-AnnuityEstimator!$F$13),AnnuityEstimator!$F$17))/4),IF(PayFreq="Semi-Annually",(IF(ISERROR(K278),NA(),IF(Rate=TRUE,AnnuityEstimator!$F$13+RAND()*(AnnuityEstimator!$F$14-AnnuityEstimator!$F$13),AnnuityEstimator!$F$17))/2),IF(PayFreq="Annually",(IF(ISERROR(K278),NA(),IF(Rate=TRUE,AnnuityEstimator!$F$13+RAND()*(AnnuityEstimator!$F$14-AnnuityEstimator!$F$13),AnnuityEstimator!$F$17))),AnnuityEstimator!$F$17)))))),"")</f>
        <v>5.4868012236652164E-2</v>
      </c>
      <c r="N278" s="106" t="str">
        <f ca="1">IFERROR(IF(ISERROR(K278),NA(),IF(ann_paid=TRUE,R277*M278,R277*M278)),"")</f>
        <v/>
      </c>
      <c r="O278" s="106" t="str">
        <f t="shared" ca="1" si="33"/>
        <v/>
      </c>
      <c r="P278" s="106" t="str">
        <f ca="1">IFERROR(IF(Rate=FALSE,IF(ISERROR(K278),NA(),FV($L$4,K278,,-FP)),PMT((1+M278)/(1+$L$4)-1,IF(ann_paid=TRUE,$L$3-K278,$L$3+1-K278),-(R277),,Payment)),"")</f>
        <v/>
      </c>
      <c r="Q278" s="106" t="str">
        <f t="shared" ca="1" si="34"/>
        <v/>
      </c>
      <c r="R278" s="106" t="str">
        <f t="shared" ca="1" si="35"/>
        <v/>
      </c>
      <c r="S278" s="106">
        <f ca="1">IFERROR(IF(ISERROR(K278),NA(),SUM($N$7:N278)),"")</f>
        <v>1121.5593767146088</v>
      </c>
      <c r="T278" s="96"/>
      <c r="U278" s="90">
        <v>272</v>
      </c>
      <c r="V278" s="90">
        <f t="shared" si="36"/>
        <v>311</v>
      </c>
      <c r="W278" s="90">
        <f t="shared" si="37"/>
        <v>62</v>
      </c>
      <c r="X278" s="90">
        <f t="shared" si="38"/>
        <v>175</v>
      </c>
      <c r="Y278" s="90">
        <f t="shared" si="39"/>
        <v>107</v>
      </c>
    </row>
    <row r="279" spans="11:25" x14ac:dyDescent="0.25">
      <c r="K279" s="90" t="str">
        <f>IFERROR(IF(ann_paid=TRUE,IF(K278&gt;=$L$3-1,NA(),K278+1),IF(K278&gt;=$L$3,NA(),K278+1)),"")</f>
        <v/>
      </c>
      <c r="L279" s="90">
        <f t="shared" si="32"/>
        <v>312</v>
      </c>
      <c r="M279" s="90">
        <f ca="1">IFERROR(IF(ISERROR(K279),NA(),(IF(PayFreq="Monthly",(IF(ISERROR(K279),NA(),IF(Rate=TRUE,AnnuityEstimator!$F$13+RAND()*(AnnuityEstimator!$F$14-AnnuityEstimator!$F$13),AnnuityEstimator!$F$17))/12),IF(PayFreq="Quarterly",(IF(ISERROR(K279),NA(),IF(Rate=TRUE,AnnuityEstimator!$F$13+RAND()*(AnnuityEstimator!$F$14-AnnuityEstimator!$F$13),AnnuityEstimator!$F$17))/4),IF(PayFreq="Semi-Annually",(IF(ISERROR(K279),NA(),IF(Rate=TRUE,AnnuityEstimator!$F$13+RAND()*(AnnuityEstimator!$F$14-AnnuityEstimator!$F$13),AnnuityEstimator!$F$17))/2),IF(PayFreq="Annually",(IF(ISERROR(K279),NA(),IF(Rate=TRUE,AnnuityEstimator!$F$13+RAND()*(AnnuityEstimator!$F$14-AnnuityEstimator!$F$13),AnnuityEstimator!$F$17))),AnnuityEstimator!$F$17)))))),"")</f>
        <v>4.875675870394805E-2</v>
      </c>
      <c r="N279" s="106" t="str">
        <f ca="1">IFERROR(IF(ISERROR(K279),NA(),IF(ann_paid=TRUE,R278*M279,R278*M279)),"")</f>
        <v/>
      </c>
      <c r="O279" s="106" t="str">
        <f t="shared" ca="1" si="33"/>
        <v/>
      </c>
      <c r="P279" s="106" t="str">
        <f ca="1">IFERROR(IF(Rate=FALSE,IF(ISERROR(K279),NA(),FV($L$4,K279,,-FP)),PMT((1+M279)/(1+$L$4)-1,IF(ann_paid=TRUE,$L$3-K279,$L$3+1-K279),-(R278),,Payment)),"")</f>
        <v/>
      </c>
      <c r="Q279" s="106" t="str">
        <f t="shared" ca="1" si="34"/>
        <v/>
      </c>
      <c r="R279" s="106" t="str">
        <f t="shared" ca="1" si="35"/>
        <v/>
      </c>
      <c r="S279" s="106">
        <f ca="1">IFERROR(IF(ISERROR(K279),NA(),SUM($N$7:N279)),"")</f>
        <v>1121.5593767146088</v>
      </c>
      <c r="T279" s="96"/>
      <c r="U279" s="90">
        <v>273</v>
      </c>
      <c r="V279" s="90">
        <f t="shared" si="36"/>
        <v>312</v>
      </c>
      <c r="W279" s="90">
        <f t="shared" si="37"/>
        <v>62</v>
      </c>
      <c r="X279" s="90">
        <f t="shared" si="38"/>
        <v>176</v>
      </c>
      <c r="Y279" s="90">
        <f t="shared" si="39"/>
        <v>108</v>
      </c>
    </row>
    <row r="280" spans="11:25" x14ac:dyDescent="0.25">
      <c r="K280" s="90" t="str">
        <f>IFERROR(IF(ann_paid=TRUE,IF(K279&gt;=$L$3-1,NA(),K279+1),IF(K279&gt;=$L$3,NA(),K279+1)),"")</f>
        <v/>
      </c>
      <c r="L280" s="90">
        <f t="shared" si="32"/>
        <v>313</v>
      </c>
      <c r="M280" s="90">
        <f ca="1">IFERROR(IF(ISERROR(K280),NA(),(IF(PayFreq="Monthly",(IF(ISERROR(K280),NA(),IF(Rate=TRUE,AnnuityEstimator!$F$13+RAND()*(AnnuityEstimator!$F$14-AnnuityEstimator!$F$13),AnnuityEstimator!$F$17))/12),IF(PayFreq="Quarterly",(IF(ISERROR(K280),NA(),IF(Rate=TRUE,AnnuityEstimator!$F$13+RAND()*(AnnuityEstimator!$F$14-AnnuityEstimator!$F$13),AnnuityEstimator!$F$17))/4),IF(PayFreq="Semi-Annually",(IF(ISERROR(K280),NA(),IF(Rate=TRUE,AnnuityEstimator!$F$13+RAND()*(AnnuityEstimator!$F$14-AnnuityEstimator!$F$13),AnnuityEstimator!$F$17))/2),IF(PayFreq="Annually",(IF(ISERROR(K280),NA(),IF(Rate=TRUE,AnnuityEstimator!$F$13+RAND()*(AnnuityEstimator!$F$14-AnnuityEstimator!$F$13),AnnuityEstimator!$F$17))),AnnuityEstimator!$F$17)))))),"")</f>
        <v>3.4278745248251953E-2</v>
      </c>
      <c r="N280" s="106" t="str">
        <f ca="1">IFERROR(IF(ISERROR(K280),NA(),IF(ann_paid=TRUE,R279*M280,R279*M280)),"")</f>
        <v/>
      </c>
      <c r="O280" s="106" t="str">
        <f t="shared" ca="1" si="33"/>
        <v/>
      </c>
      <c r="P280" s="106" t="str">
        <f ca="1">IFERROR(IF(Rate=FALSE,IF(ISERROR(K280),NA(),FV($L$4,K280,,-FP)),PMT((1+M280)/(1+$L$4)-1,IF(ann_paid=TRUE,$L$3-K280,$L$3+1-K280),-(R279),,Payment)),"")</f>
        <v/>
      </c>
      <c r="Q280" s="106" t="str">
        <f t="shared" ca="1" si="34"/>
        <v/>
      </c>
      <c r="R280" s="106" t="str">
        <f t="shared" ca="1" si="35"/>
        <v/>
      </c>
      <c r="S280" s="106">
        <f ca="1">IFERROR(IF(ISERROR(K280),NA(),SUM($N$7:N280)),"")</f>
        <v>1121.5593767146088</v>
      </c>
      <c r="T280" s="96"/>
      <c r="U280" s="90">
        <v>274</v>
      </c>
      <c r="V280" s="90">
        <f t="shared" si="36"/>
        <v>313</v>
      </c>
      <c r="W280" s="90">
        <f t="shared" si="37"/>
        <v>62</v>
      </c>
      <c r="X280" s="90">
        <f t="shared" si="38"/>
        <v>176</v>
      </c>
      <c r="Y280" s="90">
        <f t="shared" si="39"/>
        <v>108</v>
      </c>
    </row>
    <row r="281" spans="11:25" x14ac:dyDescent="0.25">
      <c r="K281" s="90" t="str">
        <f>IFERROR(IF(ann_paid=TRUE,IF(K280&gt;=$L$3-1,NA(),K280+1),IF(K280&gt;=$L$3,NA(),K280+1)),"")</f>
        <v/>
      </c>
      <c r="L281" s="90">
        <f t="shared" si="32"/>
        <v>314</v>
      </c>
      <c r="M281" s="90">
        <f ca="1">IFERROR(IF(ISERROR(K281),NA(),(IF(PayFreq="Monthly",(IF(ISERROR(K281),NA(),IF(Rate=TRUE,AnnuityEstimator!$F$13+RAND()*(AnnuityEstimator!$F$14-AnnuityEstimator!$F$13),AnnuityEstimator!$F$17))/12),IF(PayFreq="Quarterly",(IF(ISERROR(K281),NA(),IF(Rate=TRUE,AnnuityEstimator!$F$13+RAND()*(AnnuityEstimator!$F$14-AnnuityEstimator!$F$13),AnnuityEstimator!$F$17))/4),IF(PayFreq="Semi-Annually",(IF(ISERROR(K281),NA(),IF(Rate=TRUE,AnnuityEstimator!$F$13+RAND()*(AnnuityEstimator!$F$14-AnnuityEstimator!$F$13),AnnuityEstimator!$F$17))/2),IF(PayFreq="Annually",(IF(ISERROR(K281),NA(),IF(Rate=TRUE,AnnuityEstimator!$F$13+RAND()*(AnnuityEstimator!$F$14-AnnuityEstimator!$F$13),AnnuityEstimator!$F$17))),AnnuityEstimator!$F$17)))))),"")</f>
        <v>5.2162892121067922E-2</v>
      </c>
      <c r="N281" s="106" t="str">
        <f ca="1">IFERROR(IF(ISERROR(K281),NA(),IF(ann_paid=TRUE,R280*M281,R280*M281)),"")</f>
        <v/>
      </c>
      <c r="O281" s="106" t="str">
        <f t="shared" ca="1" si="33"/>
        <v/>
      </c>
      <c r="P281" s="106" t="str">
        <f ca="1">IFERROR(IF(Rate=FALSE,IF(ISERROR(K281),NA(),FV($L$4,K281,,-FP)),PMT((1+M281)/(1+$L$4)-1,IF(ann_paid=TRUE,$L$3-K281,$L$3+1-K281),-(R280),,Payment)),"")</f>
        <v/>
      </c>
      <c r="Q281" s="106" t="str">
        <f t="shared" ca="1" si="34"/>
        <v/>
      </c>
      <c r="R281" s="106" t="str">
        <f t="shared" ca="1" si="35"/>
        <v/>
      </c>
      <c r="S281" s="106">
        <f ca="1">IFERROR(IF(ISERROR(K281),NA(),SUM($N$7:N281)),"")</f>
        <v>1121.5593767146088</v>
      </c>
      <c r="T281" s="96"/>
      <c r="U281" s="90">
        <v>275</v>
      </c>
      <c r="V281" s="90">
        <f t="shared" si="36"/>
        <v>314</v>
      </c>
      <c r="W281" s="90">
        <f t="shared" si="37"/>
        <v>62</v>
      </c>
      <c r="X281" s="90">
        <f t="shared" si="38"/>
        <v>177</v>
      </c>
      <c r="Y281" s="90">
        <f t="shared" si="39"/>
        <v>108</v>
      </c>
    </row>
    <row r="282" spans="11:25" x14ac:dyDescent="0.25">
      <c r="K282" s="90" t="str">
        <f>IFERROR(IF(ann_paid=TRUE,IF(K281&gt;=$L$3-1,NA(),K281+1),IF(K281&gt;=$L$3,NA(),K281+1)),"")</f>
        <v/>
      </c>
      <c r="L282" s="90">
        <f t="shared" si="32"/>
        <v>315</v>
      </c>
      <c r="M282" s="90">
        <f ca="1">IFERROR(IF(ISERROR(K282),NA(),(IF(PayFreq="Monthly",(IF(ISERROR(K282),NA(),IF(Rate=TRUE,AnnuityEstimator!$F$13+RAND()*(AnnuityEstimator!$F$14-AnnuityEstimator!$F$13),AnnuityEstimator!$F$17))/12),IF(PayFreq="Quarterly",(IF(ISERROR(K282),NA(),IF(Rate=TRUE,AnnuityEstimator!$F$13+RAND()*(AnnuityEstimator!$F$14-AnnuityEstimator!$F$13),AnnuityEstimator!$F$17))/4),IF(PayFreq="Semi-Annually",(IF(ISERROR(K282),NA(),IF(Rate=TRUE,AnnuityEstimator!$F$13+RAND()*(AnnuityEstimator!$F$14-AnnuityEstimator!$F$13),AnnuityEstimator!$F$17))/2),IF(PayFreq="Annually",(IF(ISERROR(K282),NA(),IF(Rate=TRUE,AnnuityEstimator!$F$13+RAND()*(AnnuityEstimator!$F$14-AnnuityEstimator!$F$13),AnnuityEstimator!$F$17))),AnnuityEstimator!$F$17)))))),"")</f>
        <v>4.7411635607817339E-2</v>
      </c>
      <c r="N282" s="106" t="str">
        <f ca="1">IFERROR(IF(ISERROR(K282),NA(),IF(ann_paid=TRUE,R281*M282,R281*M282)),"")</f>
        <v/>
      </c>
      <c r="O282" s="106" t="str">
        <f t="shared" ca="1" si="33"/>
        <v/>
      </c>
      <c r="P282" s="106" t="str">
        <f ca="1">IFERROR(IF(Rate=FALSE,IF(ISERROR(K282),NA(),FV($L$4,K282,,-FP)),PMT((1+M282)/(1+$L$4)-1,IF(ann_paid=TRUE,$L$3-K282,$L$3+1-K282),-(R281),,Payment)),"")</f>
        <v/>
      </c>
      <c r="Q282" s="106" t="str">
        <f t="shared" ca="1" si="34"/>
        <v/>
      </c>
      <c r="R282" s="106" t="str">
        <f t="shared" ca="1" si="35"/>
        <v/>
      </c>
      <c r="S282" s="106">
        <f ca="1">IFERROR(IF(ISERROR(K282),NA(),SUM($N$7:N282)),"")</f>
        <v>1121.5593767146088</v>
      </c>
      <c r="T282" s="96"/>
      <c r="U282" s="90">
        <v>276</v>
      </c>
      <c r="V282" s="90">
        <f t="shared" si="36"/>
        <v>315</v>
      </c>
      <c r="W282" s="90">
        <f t="shared" si="37"/>
        <v>62</v>
      </c>
      <c r="X282" s="90">
        <f t="shared" si="38"/>
        <v>177</v>
      </c>
      <c r="Y282" s="90">
        <f t="shared" si="39"/>
        <v>108</v>
      </c>
    </row>
    <row r="283" spans="11:25" x14ac:dyDescent="0.25">
      <c r="K283" s="90" t="str">
        <f>IFERROR(IF(ann_paid=TRUE,IF(K282&gt;=$L$3-1,NA(),K282+1),IF(K282&gt;=$L$3,NA(),K282+1)),"")</f>
        <v/>
      </c>
      <c r="L283" s="90">
        <f t="shared" si="32"/>
        <v>316</v>
      </c>
      <c r="M283" s="90">
        <f ca="1">IFERROR(IF(ISERROR(K283),NA(),(IF(PayFreq="Monthly",(IF(ISERROR(K283),NA(),IF(Rate=TRUE,AnnuityEstimator!$F$13+RAND()*(AnnuityEstimator!$F$14-AnnuityEstimator!$F$13),AnnuityEstimator!$F$17))/12),IF(PayFreq="Quarterly",(IF(ISERROR(K283),NA(),IF(Rate=TRUE,AnnuityEstimator!$F$13+RAND()*(AnnuityEstimator!$F$14-AnnuityEstimator!$F$13),AnnuityEstimator!$F$17))/4),IF(PayFreq="Semi-Annually",(IF(ISERROR(K283),NA(),IF(Rate=TRUE,AnnuityEstimator!$F$13+RAND()*(AnnuityEstimator!$F$14-AnnuityEstimator!$F$13),AnnuityEstimator!$F$17))/2),IF(PayFreq="Annually",(IF(ISERROR(K283),NA(),IF(Rate=TRUE,AnnuityEstimator!$F$13+RAND()*(AnnuityEstimator!$F$14-AnnuityEstimator!$F$13),AnnuityEstimator!$F$17))),AnnuityEstimator!$F$17)))))),"")</f>
        <v>5.5113050489814075E-2</v>
      </c>
      <c r="N283" s="106" t="str">
        <f ca="1">IFERROR(IF(ISERROR(K283),NA(),IF(ann_paid=TRUE,R282*M283,R282*M283)),"")</f>
        <v/>
      </c>
      <c r="O283" s="106" t="str">
        <f t="shared" ca="1" si="33"/>
        <v/>
      </c>
      <c r="P283" s="106" t="str">
        <f ca="1">IFERROR(IF(Rate=FALSE,IF(ISERROR(K283),NA(),FV($L$4,K283,,-FP)),PMT((1+M283)/(1+$L$4)-1,IF(ann_paid=TRUE,$L$3-K283,$L$3+1-K283),-(R282),,Payment)),"")</f>
        <v/>
      </c>
      <c r="Q283" s="106" t="str">
        <f t="shared" ca="1" si="34"/>
        <v/>
      </c>
      <c r="R283" s="106" t="str">
        <f t="shared" ca="1" si="35"/>
        <v/>
      </c>
      <c r="S283" s="106">
        <f ca="1">IFERROR(IF(ISERROR(K283),NA(),SUM($N$7:N283)),"")</f>
        <v>1121.5593767146088</v>
      </c>
      <c r="T283" s="96"/>
      <c r="U283" s="90">
        <v>277</v>
      </c>
      <c r="V283" s="90">
        <f t="shared" si="36"/>
        <v>316</v>
      </c>
      <c r="W283" s="90">
        <f t="shared" si="37"/>
        <v>63</v>
      </c>
      <c r="X283" s="90">
        <f t="shared" si="38"/>
        <v>178</v>
      </c>
      <c r="Y283" s="90">
        <f t="shared" si="39"/>
        <v>109</v>
      </c>
    </row>
    <row r="284" spans="11:25" x14ac:dyDescent="0.25">
      <c r="K284" s="90" t="str">
        <f>IFERROR(IF(ann_paid=TRUE,IF(K283&gt;=$L$3-1,NA(),K283+1),IF(K283&gt;=$L$3,NA(),K283+1)),"")</f>
        <v/>
      </c>
      <c r="L284" s="90">
        <f t="shared" si="32"/>
        <v>317</v>
      </c>
      <c r="M284" s="90">
        <f ca="1">IFERROR(IF(ISERROR(K284),NA(),(IF(PayFreq="Monthly",(IF(ISERROR(K284),NA(),IF(Rate=TRUE,AnnuityEstimator!$F$13+RAND()*(AnnuityEstimator!$F$14-AnnuityEstimator!$F$13),AnnuityEstimator!$F$17))/12),IF(PayFreq="Quarterly",(IF(ISERROR(K284),NA(),IF(Rate=TRUE,AnnuityEstimator!$F$13+RAND()*(AnnuityEstimator!$F$14-AnnuityEstimator!$F$13),AnnuityEstimator!$F$17))/4),IF(PayFreq="Semi-Annually",(IF(ISERROR(K284),NA(),IF(Rate=TRUE,AnnuityEstimator!$F$13+RAND()*(AnnuityEstimator!$F$14-AnnuityEstimator!$F$13),AnnuityEstimator!$F$17))/2),IF(PayFreq="Annually",(IF(ISERROR(K284),NA(),IF(Rate=TRUE,AnnuityEstimator!$F$13+RAND()*(AnnuityEstimator!$F$14-AnnuityEstimator!$F$13),AnnuityEstimator!$F$17))),AnnuityEstimator!$F$17)))))),"")</f>
        <v>3.6224305338120717E-2</v>
      </c>
      <c r="N284" s="106" t="str">
        <f ca="1">IFERROR(IF(ISERROR(K284),NA(),IF(ann_paid=TRUE,R283*M284,R283*M284)),"")</f>
        <v/>
      </c>
      <c r="O284" s="106" t="str">
        <f t="shared" ca="1" si="33"/>
        <v/>
      </c>
      <c r="P284" s="106" t="str">
        <f ca="1">IFERROR(IF(Rate=FALSE,IF(ISERROR(K284),NA(),FV($L$4,K284,,-FP)),PMT((1+M284)/(1+$L$4)-1,IF(ann_paid=TRUE,$L$3-K284,$L$3+1-K284),-(R283),,Payment)),"")</f>
        <v/>
      </c>
      <c r="Q284" s="106" t="str">
        <f t="shared" ca="1" si="34"/>
        <v/>
      </c>
      <c r="R284" s="106" t="str">
        <f t="shared" ca="1" si="35"/>
        <v/>
      </c>
      <c r="S284" s="106">
        <f ca="1">IFERROR(IF(ISERROR(K284),NA(),SUM($N$7:N284)),"")</f>
        <v>1121.5593767146088</v>
      </c>
      <c r="T284" s="96"/>
      <c r="U284" s="90">
        <v>278</v>
      </c>
      <c r="V284" s="90">
        <f t="shared" si="36"/>
        <v>317</v>
      </c>
      <c r="W284" s="90">
        <f t="shared" si="37"/>
        <v>63</v>
      </c>
      <c r="X284" s="90">
        <f t="shared" si="38"/>
        <v>178</v>
      </c>
      <c r="Y284" s="90">
        <f t="shared" si="39"/>
        <v>109</v>
      </c>
    </row>
    <row r="285" spans="11:25" x14ac:dyDescent="0.25">
      <c r="K285" s="90" t="str">
        <f>IFERROR(IF(ann_paid=TRUE,IF(K284&gt;=$L$3-1,NA(),K284+1),IF(K284&gt;=$L$3,NA(),K284+1)),"")</f>
        <v/>
      </c>
      <c r="L285" s="90">
        <f t="shared" si="32"/>
        <v>318</v>
      </c>
      <c r="M285" s="90">
        <f ca="1">IFERROR(IF(ISERROR(K285),NA(),(IF(PayFreq="Monthly",(IF(ISERROR(K285),NA(),IF(Rate=TRUE,AnnuityEstimator!$F$13+RAND()*(AnnuityEstimator!$F$14-AnnuityEstimator!$F$13),AnnuityEstimator!$F$17))/12),IF(PayFreq="Quarterly",(IF(ISERROR(K285),NA(),IF(Rate=TRUE,AnnuityEstimator!$F$13+RAND()*(AnnuityEstimator!$F$14-AnnuityEstimator!$F$13),AnnuityEstimator!$F$17))/4),IF(PayFreq="Semi-Annually",(IF(ISERROR(K285),NA(),IF(Rate=TRUE,AnnuityEstimator!$F$13+RAND()*(AnnuityEstimator!$F$14-AnnuityEstimator!$F$13),AnnuityEstimator!$F$17))/2),IF(PayFreq="Annually",(IF(ISERROR(K285),NA(),IF(Rate=TRUE,AnnuityEstimator!$F$13+RAND()*(AnnuityEstimator!$F$14-AnnuityEstimator!$F$13),AnnuityEstimator!$F$17))),AnnuityEstimator!$F$17)))))),"")</f>
        <v>6.8753377319735548E-2</v>
      </c>
      <c r="N285" s="106" t="str">
        <f ca="1">IFERROR(IF(ISERROR(K285),NA(),IF(ann_paid=TRUE,R284*M285,R284*M285)),"")</f>
        <v/>
      </c>
      <c r="O285" s="106" t="str">
        <f t="shared" ca="1" si="33"/>
        <v/>
      </c>
      <c r="P285" s="106" t="str">
        <f ca="1">IFERROR(IF(Rate=FALSE,IF(ISERROR(K285),NA(),FV($L$4,K285,,-FP)),PMT((1+M285)/(1+$L$4)-1,IF(ann_paid=TRUE,$L$3-K285,$L$3+1-K285),-(R284),,Payment)),"")</f>
        <v/>
      </c>
      <c r="Q285" s="106" t="str">
        <f t="shared" ca="1" si="34"/>
        <v/>
      </c>
      <c r="R285" s="106" t="str">
        <f t="shared" ca="1" si="35"/>
        <v/>
      </c>
      <c r="S285" s="106">
        <f ca="1">IFERROR(IF(ISERROR(K285),NA(),SUM($N$7:N285)),"")</f>
        <v>1121.5593767146088</v>
      </c>
      <c r="T285" s="96"/>
      <c r="U285" s="90">
        <v>279</v>
      </c>
      <c r="V285" s="90">
        <f t="shared" si="36"/>
        <v>318</v>
      </c>
      <c r="W285" s="90">
        <f t="shared" si="37"/>
        <v>63</v>
      </c>
      <c r="X285" s="90">
        <f t="shared" si="38"/>
        <v>179</v>
      </c>
      <c r="Y285" s="90">
        <f t="shared" si="39"/>
        <v>109</v>
      </c>
    </row>
    <row r="286" spans="11:25" x14ac:dyDescent="0.25">
      <c r="K286" s="90" t="str">
        <f>IFERROR(IF(ann_paid=TRUE,IF(K285&gt;=$L$3-1,NA(),K285+1),IF(K285&gt;=$L$3,NA(),K285+1)),"")</f>
        <v/>
      </c>
      <c r="L286" s="90">
        <f t="shared" si="32"/>
        <v>319</v>
      </c>
      <c r="M286" s="90">
        <f ca="1">IFERROR(IF(ISERROR(K286),NA(),(IF(PayFreq="Monthly",(IF(ISERROR(K286),NA(),IF(Rate=TRUE,AnnuityEstimator!$F$13+RAND()*(AnnuityEstimator!$F$14-AnnuityEstimator!$F$13),AnnuityEstimator!$F$17))/12),IF(PayFreq="Quarterly",(IF(ISERROR(K286),NA(),IF(Rate=TRUE,AnnuityEstimator!$F$13+RAND()*(AnnuityEstimator!$F$14-AnnuityEstimator!$F$13),AnnuityEstimator!$F$17))/4),IF(PayFreq="Semi-Annually",(IF(ISERROR(K286),NA(),IF(Rate=TRUE,AnnuityEstimator!$F$13+RAND()*(AnnuityEstimator!$F$14-AnnuityEstimator!$F$13),AnnuityEstimator!$F$17))/2),IF(PayFreq="Annually",(IF(ISERROR(K286),NA(),IF(Rate=TRUE,AnnuityEstimator!$F$13+RAND()*(AnnuityEstimator!$F$14-AnnuityEstimator!$F$13),AnnuityEstimator!$F$17))),AnnuityEstimator!$F$17)))))),"")</f>
        <v>6.4848864503724318E-2</v>
      </c>
      <c r="N286" s="106" t="str">
        <f ca="1">IFERROR(IF(ISERROR(K286),NA(),IF(ann_paid=TRUE,R285*M286,R285*M286)),"")</f>
        <v/>
      </c>
      <c r="O286" s="106" t="str">
        <f t="shared" ca="1" si="33"/>
        <v/>
      </c>
      <c r="P286" s="106" t="str">
        <f ca="1">IFERROR(IF(Rate=FALSE,IF(ISERROR(K286),NA(),FV($L$4,K286,,-FP)),PMT((1+M286)/(1+$L$4)-1,IF(ann_paid=TRUE,$L$3-K286,$L$3+1-K286),-(R285),,Payment)),"")</f>
        <v/>
      </c>
      <c r="Q286" s="106" t="str">
        <f t="shared" ca="1" si="34"/>
        <v/>
      </c>
      <c r="R286" s="106" t="str">
        <f t="shared" ca="1" si="35"/>
        <v/>
      </c>
      <c r="S286" s="106">
        <f ca="1">IFERROR(IF(ISERROR(K286),NA(),SUM($N$7:N286)),"")</f>
        <v>1121.5593767146088</v>
      </c>
      <c r="T286" s="96"/>
      <c r="U286" s="90">
        <v>280</v>
      </c>
      <c r="V286" s="90">
        <f t="shared" si="36"/>
        <v>319</v>
      </c>
      <c r="W286" s="90">
        <f t="shared" si="37"/>
        <v>63</v>
      </c>
      <c r="X286" s="90">
        <f t="shared" si="38"/>
        <v>179</v>
      </c>
      <c r="Y286" s="90">
        <f t="shared" si="39"/>
        <v>109</v>
      </c>
    </row>
    <row r="287" spans="11:25" x14ac:dyDescent="0.25">
      <c r="K287" s="90" t="str">
        <f>IFERROR(IF(ann_paid=TRUE,IF(K286&gt;=$L$3-1,NA(),K286+1),IF(K286&gt;=$L$3,NA(),K286+1)),"")</f>
        <v/>
      </c>
      <c r="L287" s="90">
        <f t="shared" si="32"/>
        <v>320</v>
      </c>
      <c r="M287" s="90">
        <f ca="1">IFERROR(IF(ISERROR(K287),NA(),(IF(PayFreq="Monthly",(IF(ISERROR(K287),NA(),IF(Rate=TRUE,AnnuityEstimator!$F$13+RAND()*(AnnuityEstimator!$F$14-AnnuityEstimator!$F$13),AnnuityEstimator!$F$17))/12),IF(PayFreq="Quarterly",(IF(ISERROR(K287),NA(),IF(Rate=TRUE,AnnuityEstimator!$F$13+RAND()*(AnnuityEstimator!$F$14-AnnuityEstimator!$F$13),AnnuityEstimator!$F$17))/4),IF(PayFreq="Semi-Annually",(IF(ISERROR(K287),NA(),IF(Rate=TRUE,AnnuityEstimator!$F$13+RAND()*(AnnuityEstimator!$F$14-AnnuityEstimator!$F$13),AnnuityEstimator!$F$17))/2),IF(PayFreq="Annually",(IF(ISERROR(K287),NA(),IF(Rate=TRUE,AnnuityEstimator!$F$13+RAND()*(AnnuityEstimator!$F$14-AnnuityEstimator!$F$13),AnnuityEstimator!$F$17))),AnnuityEstimator!$F$17)))))),"")</f>
        <v>5.5481158588950863E-2</v>
      </c>
      <c r="N287" s="106" t="str">
        <f ca="1">IFERROR(IF(ISERROR(K287),NA(),IF(ann_paid=TRUE,R286*M287,R286*M287)),"")</f>
        <v/>
      </c>
      <c r="O287" s="106" t="str">
        <f t="shared" ca="1" si="33"/>
        <v/>
      </c>
      <c r="P287" s="106" t="str">
        <f ca="1">IFERROR(IF(Rate=FALSE,IF(ISERROR(K287),NA(),FV($L$4,K287,,-FP)),PMT((1+M287)/(1+$L$4)-1,IF(ann_paid=TRUE,$L$3-K287,$L$3+1-K287),-(R286),,Payment)),"")</f>
        <v/>
      </c>
      <c r="Q287" s="106" t="str">
        <f t="shared" ca="1" si="34"/>
        <v/>
      </c>
      <c r="R287" s="106" t="str">
        <f t="shared" ca="1" si="35"/>
        <v/>
      </c>
      <c r="S287" s="106">
        <f ca="1">IFERROR(IF(ISERROR(K287),NA(),SUM($N$7:N287)),"")</f>
        <v>1121.5593767146088</v>
      </c>
      <c r="T287" s="96"/>
      <c r="U287" s="90">
        <v>281</v>
      </c>
      <c r="V287" s="90">
        <f t="shared" si="36"/>
        <v>320</v>
      </c>
      <c r="W287" s="90">
        <f t="shared" si="37"/>
        <v>63</v>
      </c>
      <c r="X287" s="90">
        <f t="shared" si="38"/>
        <v>180</v>
      </c>
      <c r="Y287" s="90">
        <f t="shared" si="39"/>
        <v>110</v>
      </c>
    </row>
    <row r="288" spans="11:25" x14ac:dyDescent="0.25">
      <c r="K288" s="90" t="str">
        <f>IFERROR(IF(ann_paid=TRUE,IF(K287&gt;=$L$3-1,NA(),K287+1),IF(K287&gt;=$L$3,NA(),K287+1)),"")</f>
        <v/>
      </c>
      <c r="L288" s="90">
        <f t="shared" si="32"/>
        <v>321</v>
      </c>
      <c r="M288" s="90">
        <f ca="1">IFERROR(IF(ISERROR(K288),NA(),(IF(PayFreq="Monthly",(IF(ISERROR(K288),NA(),IF(Rate=TRUE,AnnuityEstimator!$F$13+RAND()*(AnnuityEstimator!$F$14-AnnuityEstimator!$F$13),AnnuityEstimator!$F$17))/12),IF(PayFreq="Quarterly",(IF(ISERROR(K288),NA(),IF(Rate=TRUE,AnnuityEstimator!$F$13+RAND()*(AnnuityEstimator!$F$14-AnnuityEstimator!$F$13),AnnuityEstimator!$F$17))/4),IF(PayFreq="Semi-Annually",(IF(ISERROR(K288),NA(),IF(Rate=TRUE,AnnuityEstimator!$F$13+RAND()*(AnnuityEstimator!$F$14-AnnuityEstimator!$F$13),AnnuityEstimator!$F$17))/2),IF(PayFreq="Annually",(IF(ISERROR(K288),NA(),IF(Rate=TRUE,AnnuityEstimator!$F$13+RAND()*(AnnuityEstimator!$F$14-AnnuityEstimator!$F$13),AnnuityEstimator!$F$17))),AnnuityEstimator!$F$17)))))),"")</f>
        <v>6.2241952610872384E-2</v>
      </c>
      <c r="N288" s="106" t="str">
        <f ca="1">IFERROR(IF(ISERROR(K288),NA(),IF(ann_paid=TRUE,R287*M288,R287*M288)),"")</f>
        <v/>
      </c>
      <c r="O288" s="106" t="str">
        <f t="shared" ca="1" si="33"/>
        <v/>
      </c>
      <c r="P288" s="106" t="str">
        <f ca="1">IFERROR(IF(Rate=FALSE,IF(ISERROR(K288),NA(),FV($L$4,K288,,-FP)),PMT((1+M288)/(1+$L$4)-1,IF(ann_paid=TRUE,$L$3-K288,$L$3+1-K288),-(R287),,Payment)),"")</f>
        <v/>
      </c>
      <c r="Q288" s="106" t="str">
        <f t="shared" ca="1" si="34"/>
        <v/>
      </c>
      <c r="R288" s="106" t="str">
        <f t="shared" ca="1" si="35"/>
        <v/>
      </c>
      <c r="S288" s="106">
        <f ca="1">IFERROR(IF(ISERROR(K288),NA(),SUM($N$7:N288)),"")</f>
        <v>1121.5593767146088</v>
      </c>
      <c r="T288" s="96"/>
      <c r="U288" s="90">
        <v>282</v>
      </c>
      <c r="V288" s="90">
        <f t="shared" si="36"/>
        <v>321</v>
      </c>
      <c r="W288" s="90">
        <f t="shared" si="37"/>
        <v>63</v>
      </c>
      <c r="X288" s="90">
        <f t="shared" si="38"/>
        <v>180</v>
      </c>
      <c r="Y288" s="90">
        <f t="shared" si="39"/>
        <v>110</v>
      </c>
    </row>
    <row r="289" spans="11:25" x14ac:dyDescent="0.25">
      <c r="K289" s="90" t="str">
        <f>IFERROR(IF(ann_paid=TRUE,IF(K288&gt;=$L$3-1,NA(),K288+1),IF(K288&gt;=$L$3,NA(),K288+1)),"")</f>
        <v/>
      </c>
      <c r="L289" s="90">
        <f t="shared" si="32"/>
        <v>322</v>
      </c>
      <c r="M289" s="90">
        <f ca="1">IFERROR(IF(ISERROR(K289),NA(),(IF(PayFreq="Monthly",(IF(ISERROR(K289),NA(),IF(Rate=TRUE,AnnuityEstimator!$F$13+RAND()*(AnnuityEstimator!$F$14-AnnuityEstimator!$F$13),AnnuityEstimator!$F$17))/12),IF(PayFreq="Quarterly",(IF(ISERROR(K289),NA(),IF(Rate=TRUE,AnnuityEstimator!$F$13+RAND()*(AnnuityEstimator!$F$14-AnnuityEstimator!$F$13),AnnuityEstimator!$F$17))/4),IF(PayFreq="Semi-Annually",(IF(ISERROR(K289),NA(),IF(Rate=TRUE,AnnuityEstimator!$F$13+RAND()*(AnnuityEstimator!$F$14-AnnuityEstimator!$F$13),AnnuityEstimator!$F$17))/2),IF(PayFreq="Annually",(IF(ISERROR(K289),NA(),IF(Rate=TRUE,AnnuityEstimator!$F$13+RAND()*(AnnuityEstimator!$F$14-AnnuityEstimator!$F$13),AnnuityEstimator!$F$17))),AnnuityEstimator!$F$17)))))),"")</f>
        <v>4.3920188826288363E-2</v>
      </c>
      <c r="N289" s="106" t="str">
        <f ca="1">IFERROR(IF(ISERROR(K289),NA(),IF(ann_paid=TRUE,R288*M289,R288*M289)),"")</f>
        <v/>
      </c>
      <c r="O289" s="106" t="str">
        <f t="shared" ca="1" si="33"/>
        <v/>
      </c>
      <c r="P289" s="106" t="str">
        <f ca="1">IFERROR(IF(Rate=FALSE,IF(ISERROR(K289),NA(),FV($L$4,K289,,-FP)),PMT((1+M289)/(1+$L$4)-1,IF(ann_paid=TRUE,$L$3-K289,$L$3+1-K289),-(R288),,Payment)),"")</f>
        <v/>
      </c>
      <c r="Q289" s="106" t="str">
        <f t="shared" ca="1" si="34"/>
        <v/>
      </c>
      <c r="R289" s="106" t="str">
        <f t="shared" ca="1" si="35"/>
        <v/>
      </c>
      <c r="S289" s="106">
        <f ca="1">IFERROR(IF(ISERROR(K289),NA(),SUM($N$7:N289)),"")</f>
        <v>1121.5593767146088</v>
      </c>
      <c r="T289" s="96"/>
      <c r="U289" s="90">
        <v>283</v>
      </c>
      <c r="V289" s="90">
        <f t="shared" si="36"/>
        <v>322</v>
      </c>
      <c r="W289" s="90">
        <f t="shared" si="37"/>
        <v>63</v>
      </c>
      <c r="X289" s="90">
        <f t="shared" si="38"/>
        <v>181</v>
      </c>
      <c r="Y289" s="90">
        <f t="shared" si="39"/>
        <v>110</v>
      </c>
    </row>
    <row r="290" spans="11:25" x14ac:dyDescent="0.25">
      <c r="K290" s="90" t="str">
        <f>IFERROR(IF(ann_paid=TRUE,IF(K289&gt;=$L$3-1,NA(),K289+1),IF(K289&gt;=$L$3,NA(),K289+1)),"")</f>
        <v/>
      </c>
      <c r="L290" s="90">
        <f t="shared" si="32"/>
        <v>323</v>
      </c>
      <c r="M290" s="90">
        <f ca="1">IFERROR(IF(ISERROR(K290),NA(),(IF(PayFreq="Monthly",(IF(ISERROR(K290),NA(),IF(Rate=TRUE,AnnuityEstimator!$F$13+RAND()*(AnnuityEstimator!$F$14-AnnuityEstimator!$F$13),AnnuityEstimator!$F$17))/12),IF(PayFreq="Quarterly",(IF(ISERROR(K290),NA(),IF(Rate=TRUE,AnnuityEstimator!$F$13+RAND()*(AnnuityEstimator!$F$14-AnnuityEstimator!$F$13),AnnuityEstimator!$F$17))/4),IF(PayFreq="Semi-Annually",(IF(ISERROR(K290),NA(),IF(Rate=TRUE,AnnuityEstimator!$F$13+RAND()*(AnnuityEstimator!$F$14-AnnuityEstimator!$F$13),AnnuityEstimator!$F$17))/2),IF(PayFreq="Annually",(IF(ISERROR(K290),NA(),IF(Rate=TRUE,AnnuityEstimator!$F$13+RAND()*(AnnuityEstimator!$F$14-AnnuityEstimator!$F$13),AnnuityEstimator!$F$17))),AnnuityEstimator!$F$17)))))),"")</f>
        <v>4.0777902120884411E-2</v>
      </c>
      <c r="N290" s="106" t="str">
        <f ca="1">IFERROR(IF(ISERROR(K290),NA(),IF(ann_paid=TRUE,R289*M290,R289*M290)),"")</f>
        <v/>
      </c>
      <c r="O290" s="106" t="str">
        <f t="shared" ca="1" si="33"/>
        <v/>
      </c>
      <c r="P290" s="106" t="str">
        <f ca="1">IFERROR(IF(Rate=FALSE,IF(ISERROR(K290),NA(),FV($L$4,K290,,-FP)),PMT((1+M290)/(1+$L$4)-1,IF(ann_paid=TRUE,$L$3-K290,$L$3+1-K290),-(R289),,Payment)),"")</f>
        <v/>
      </c>
      <c r="Q290" s="106" t="str">
        <f t="shared" ca="1" si="34"/>
        <v/>
      </c>
      <c r="R290" s="106" t="str">
        <f t="shared" ca="1" si="35"/>
        <v/>
      </c>
      <c r="S290" s="106">
        <f ca="1">IFERROR(IF(ISERROR(K290),NA(),SUM($N$7:N290)),"")</f>
        <v>1121.5593767146088</v>
      </c>
      <c r="T290" s="96"/>
      <c r="U290" s="90">
        <v>284</v>
      </c>
      <c r="V290" s="90">
        <f t="shared" si="36"/>
        <v>323</v>
      </c>
      <c r="W290" s="90">
        <f t="shared" si="37"/>
        <v>63</v>
      </c>
      <c r="X290" s="90">
        <f t="shared" si="38"/>
        <v>181</v>
      </c>
      <c r="Y290" s="90">
        <f t="shared" si="39"/>
        <v>110</v>
      </c>
    </row>
    <row r="291" spans="11:25" x14ac:dyDescent="0.25">
      <c r="K291" s="90" t="str">
        <f>IFERROR(IF(ann_paid=TRUE,IF(K290&gt;=$L$3-1,NA(),K290+1),IF(K290&gt;=$L$3,NA(),K290+1)),"")</f>
        <v/>
      </c>
      <c r="L291" s="90">
        <f t="shared" si="32"/>
        <v>324</v>
      </c>
      <c r="M291" s="90">
        <f ca="1">IFERROR(IF(ISERROR(K291),NA(),(IF(PayFreq="Monthly",(IF(ISERROR(K291),NA(),IF(Rate=TRUE,AnnuityEstimator!$F$13+RAND()*(AnnuityEstimator!$F$14-AnnuityEstimator!$F$13),AnnuityEstimator!$F$17))/12),IF(PayFreq="Quarterly",(IF(ISERROR(K291),NA(),IF(Rate=TRUE,AnnuityEstimator!$F$13+RAND()*(AnnuityEstimator!$F$14-AnnuityEstimator!$F$13),AnnuityEstimator!$F$17))/4),IF(PayFreq="Semi-Annually",(IF(ISERROR(K291),NA(),IF(Rate=TRUE,AnnuityEstimator!$F$13+RAND()*(AnnuityEstimator!$F$14-AnnuityEstimator!$F$13),AnnuityEstimator!$F$17))/2),IF(PayFreq="Annually",(IF(ISERROR(K291),NA(),IF(Rate=TRUE,AnnuityEstimator!$F$13+RAND()*(AnnuityEstimator!$F$14-AnnuityEstimator!$F$13),AnnuityEstimator!$F$17))),AnnuityEstimator!$F$17)))))),"")</f>
        <v>4.2530264113053898E-2</v>
      </c>
      <c r="N291" s="106" t="str">
        <f ca="1">IFERROR(IF(ISERROR(K291),NA(),IF(ann_paid=TRUE,R290*M291,R290*M291)),"")</f>
        <v/>
      </c>
      <c r="O291" s="106" t="str">
        <f t="shared" ca="1" si="33"/>
        <v/>
      </c>
      <c r="P291" s="106" t="str">
        <f ca="1">IFERROR(IF(Rate=FALSE,IF(ISERROR(K291),NA(),FV($L$4,K291,,-FP)),PMT((1+M291)/(1+$L$4)-1,IF(ann_paid=TRUE,$L$3-K291,$L$3+1-K291),-(R290),,Payment)),"")</f>
        <v/>
      </c>
      <c r="Q291" s="106" t="str">
        <f t="shared" ca="1" si="34"/>
        <v/>
      </c>
      <c r="R291" s="106" t="str">
        <f t="shared" ca="1" si="35"/>
        <v/>
      </c>
      <c r="S291" s="106">
        <f ca="1">IFERROR(IF(ISERROR(K291),NA(),SUM($N$7:N291)),"")</f>
        <v>1121.5593767146088</v>
      </c>
      <c r="T291" s="96"/>
      <c r="U291" s="90">
        <v>285</v>
      </c>
      <c r="V291" s="90">
        <f t="shared" si="36"/>
        <v>324</v>
      </c>
      <c r="W291" s="90">
        <f t="shared" si="37"/>
        <v>63</v>
      </c>
      <c r="X291" s="90">
        <f t="shared" si="38"/>
        <v>182</v>
      </c>
      <c r="Y291" s="90">
        <f t="shared" si="39"/>
        <v>111</v>
      </c>
    </row>
    <row r="292" spans="11:25" x14ac:dyDescent="0.25">
      <c r="K292" s="90" t="str">
        <f>IFERROR(IF(ann_paid=TRUE,IF(K291&gt;=$L$3-1,NA(),K291+1),IF(K291&gt;=$L$3,NA(),K291+1)),"")</f>
        <v/>
      </c>
      <c r="L292" s="90">
        <f t="shared" si="32"/>
        <v>325</v>
      </c>
      <c r="M292" s="90">
        <f ca="1">IFERROR(IF(ISERROR(K292),NA(),(IF(PayFreq="Monthly",(IF(ISERROR(K292),NA(),IF(Rate=TRUE,AnnuityEstimator!$F$13+RAND()*(AnnuityEstimator!$F$14-AnnuityEstimator!$F$13),AnnuityEstimator!$F$17))/12),IF(PayFreq="Quarterly",(IF(ISERROR(K292),NA(),IF(Rate=TRUE,AnnuityEstimator!$F$13+RAND()*(AnnuityEstimator!$F$14-AnnuityEstimator!$F$13),AnnuityEstimator!$F$17))/4),IF(PayFreq="Semi-Annually",(IF(ISERROR(K292),NA(),IF(Rate=TRUE,AnnuityEstimator!$F$13+RAND()*(AnnuityEstimator!$F$14-AnnuityEstimator!$F$13),AnnuityEstimator!$F$17))/2),IF(PayFreq="Annually",(IF(ISERROR(K292),NA(),IF(Rate=TRUE,AnnuityEstimator!$F$13+RAND()*(AnnuityEstimator!$F$14-AnnuityEstimator!$F$13),AnnuityEstimator!$F$17))),AnnuityEstimator!$F$17)))))),"")</f>
        <v>4.1249984384070106E-2</v>
      </c>
      <c r="N292" s="106" t="str">
        <f ca="1">IFERROR(IF(ISERROR(K292),NA(),IF(ann_paid=TRUE,R291*M292,R291*M292)),"")</f>
        <v/>
      </c>
      <c r="O292" s="106" t="str">
        <f t="shared" ca="1" si="33"/>
        <v/>
      </c>
      <c r="P292" s="106" t="str">
        <f ca="1">IFERROR(IF(Rate=FALSE,IF(ISERROR(K292),NA(),FV($L$4,K292,,-FP)),PMT((1+M292)/(1+$L$4)-1,IF(ann_paid=TRUE,$L$3-K292,$L$3+1-K292),-(R291),,Payment)),"")</f>
        <v/>
      </c>
      <c r="Q292" s="106" t="str">
        <f t="shared" ca="1" si="34"/>
        <v/>
      </c>
      <c r="R292" s="106" t="str">
        <f t="shared" ca="1" si="35"/>
        <v/>
      </c>
      <c r="S292" s="106">
        <f ca="1">IFERROR(IF(ISERROR(K292),NA(),SUM($N$7:N292)),"")</f>
        <v>1121.5593767146088</v>
      </c>
      <c r="T292" s="96"/>
      <c r="U292" s="90">
        <v>286</v>
      </c>
      <c r="V292" s="90">
        <f t="shared" si="36"/>
        <v>325</v>
      </c>
      <c r="W292" s="90">
        <f t="shared" si="37"/>
        <v>63</v>
      </c>
      <c r="X292" s="90">
        <f t="shared" si="38"/>
        <v>182</v>
      </c>
      <c r="Y292" s="90">
        <f t="shared" si="39"/>
        <v>111</v>
      </c>
    </row>
    <row r="293" spans="11:25" x14ac:dyDescent="0.25">
      <c r="K293" s="90" t="str">
        <f>IFERROR(IF(ann_paid=TRUE,IF(K292&gt;=$L$3-1,NA(),K292+1),IF(K292&gt;=$L$3,NA(),K292+1)),"")</f>
        <v/>
      </c>
      <c r="L293" s="90">
        <f t="shared" si="32"/>
        <v>326</v>
      </c>
      <c r="M293" s="90">
        <f ca="1">IFERROR(IF(ISERROR(K293),NA(),(IF(PayFreq="Monthly",(IF(ISERROR(K293),NA(),IF(Rate=TRUE,AnnuityEstimator!$F$13+RAND()*(AnnuityEstimator!$F$14-AnnuityEstimator!$F$13),AnnuityEstimator!$F$17))/12),IF(PayFreq="Quarterly",(IF(ISERROR(K293),NA(),IF(Rate=TRUE,AnnuityEstimator!$F$13+RAND()*(AnnuityEstimator!$F$14-AnnuityEstimator!$F$13),AnnuityEstimator!$F$17))/4),IF(PayFreq="Semi-Annually",(IF(ISERROR(K293),NA(),IF(Rate=TRUE,AnnuityEstimator!$F$13+RAND()*(AnnuityEstimator!$F$14-AnnuityEstimator!$F$13),AnnuityEstimator!$F$17))/2),IF(PayFreq="Annually",(IF(ISERROR(K293),NA(),IF(Rate=TRUE,AnnuityEstimator!$F$13+RAND()*(AnnuityEstimator!$F$14-AnnuityEstimator!$F$13),AnnuityEstimator!$F$17))),AnnuityEstimator!$F$17)))))),"")</f>
        <v>5.1027684653802377E-2</v>
      </c>
      <c r="N293" s="106" t="str">
        <f ca="1">IFERROR(IF(ISERROR(K293),NA(),IF(ann_paid=TRUE,R292*M293,R292*M293)),"")</f>
        <v/>
      </c>
      <c r="O293" s="106" t="str">
        <f t="shared" ca="1" si="33"/>
        <v/>
      </c>
      <c r="P293" s="106" t="str">
        <f ca="1">IFERROR(IF(Rate=FALSE,IF(ISERROR(K293),NA(),FV($L$4,K293,,-FP)),PMT((1+M293)/(1+$L$4)-1,IF(ann_paid=TRUE,$L$3-K293,$L$3+1-K293),-(R292),,Payment)),"")</f>
        <v/>
      </c>
      <c r="Q293" s="106" t="str">
        <f t="shared" ca="1" si="34"/>
        <v/>
      </c>
      <c r="R293" s="106" t="str">
        <f t="shared" ca="1" si="35"/>
        <v/>
      </c>
      <c r="S293" s="106">
        <f ca="1">IFERROR(IF(ISERROR(K293),NA(),SUM($N$7:N293)),"")</f>
        <v>1121.5593767146088</v>
      </c>
      <c r="T293" s="96"/>
      <c r="U293" s="90">
        <v>287</v>
      </c>
      <c r="V293" s="90">
        <f t="shared" si="36"/>
        <v>326</v>
      </c>
      <c r="W293" s="90">
        <f t="shared" si="37"/>
        <v>63</v>
      </c>
      <c r="X293" s="90">
        <f t="shared" si="38"/>
        <v>183</v>
      </c>
      <c r="Y293" s="90">
        <f t="shared" si="39"/>
        <v>111</v>
      </c>
    </row>
    <row r="294" spans="11:25" x14ac:dyDescent="0.25">
      <c r="K294" s="90" t="str">
        <f>IFERROR(IF(ann_paid=TRUE,IF(K293&gt;=$L$3-1,NA(),K293+1),IF(K293&gt;=$L$3,NA(),K293+1)),"")</f>
        <v/>
      </c>
      <c r="L294" s="90">
        <f t="shared" si="32"/>
        <v>327</v>
      </c>
      <c r="M294" s="90">
        <f ca="1">IFERROR(IF(ISERROR(K294),NA(),(IF(PayFreq="Monthly",(IF(ISERROR(K294),NA(),IF(Rate=TRUE,AnnuityEstimator!$F$13+RAND()*(AnnuityEstimator!$F$14-AnnuityEstimator!$F$13),AnnuityEstimator!$F$17))/12),IF(PayFreq="Quarterly",(IF(ISERROR(K294),NA(),IF(Rate=TRUE,AnnuityEstimator!$F$13+RAND()*(AnnuityEstimator!$F$14-AnnuityEstimator!$F$13),AnnuityEstimator!$F$17))/4),IF(PayFreq="Semi-Annually",(IF(ISERROR(K294),NA(),IF(Rate=TRUE,AnnuityEstimator!$F$13+RAND()*(AnnuityEstimator!$F$14-AnnuityEstimator!$F$13),AnnuityEstimator!$F$17))/2),IF(PayFreq="Annually",(IF(ISERROR(K294),NA(),IF(Rate=TRUE,AnnuityEstimator!$F$13+RAND()*(AnnuityEstimator!$F$14-AnnuityEstimator!$F$13),AnnuityEstimator!$F$17))),AnnuityEstimator!$F$17)))))),"")</f>
        <v>4.6871251424199969E-2</v>
      </c>
      <c r="N294" s="106" t="str">
        <f ca="1">IFERROR(IF(ISERROR(K294),NA(),IF(ann_paid=TRUE,R293*M294,R293*M294)),"")</f>
        <v/>
      </c>
      <c r="O294" s="106" t="str">
        <f t="shared" ca="1" si="33"/>
        <v/>
      </c>
      <c r="P294" s="106" t="str">
        <f ca="1">IFERROR(IF(Rate=FALSE,IF(ISERROR(K294),NA(),FV($L$4,K294,,-FP)),PMT((1+M294)/(1+$L$4)-1,IF(ann_paid=TRUE,$L$3-K294,$L$3+1-K294),-(R293),,Payment)),"")</f>
        <v/>
      </c>
      <c r="Q294" s="106" t="str">
        <f t="shared" ca="1" si="34"/>
        <v/>
      </c>
      <c r="R294" s="106" t="str">
        <f t="shared" ca="1" si="35"/>
        <v/>
      </c>
      <c r="S294" s="106">
        <f ca="1">IFERROR(IF(ISERROR(K294),NA(),SUM($N$7:N294)),"")</f>
        <v>1121.5593767146088</v>
      </c>
      <c r="T294" s="96"/>
      <c r="U294" s="90">
        <v>288</v>
      </c>
      <c r="V294" s="90">
        <f t="shared" si="36"/>
        <v>327</v>
      </c>
      <c r="W294" s="90">
        <f t="shared" si="37"/>
        <v>63</v>
      </c>
      <c r="X294" s="90">
        <f t="shared" si="38"/>
        <v>183</v>
      </c>
      <c r="Y294" s="90">
        <f t="shared" si="39"/>
        <v>111</v>
      </c>
    </row>
    <row r="295" spans="11:25" x14ac:dyDescent="0.25">
      <c r="K295" s="90" t="str">
        <f>IFERROR(IF(ann_paid=TRUE,IF(K294&gt;=$L$3-1,NA(),K294+1),IF(K294&gt;=$L$3,NA(),K294+1)),"")</f>
        <v/>
      </c>
      <c r="L295" s="90">
        <f t="shared" si="32"/>
        <v>328</v>
      </c>
      <c r="M295" s="90">
        <f ca="1">IFERROR(IF(ISERROR(K295),NA(),(IF(PayFreq="Monthly",(IF(ISERROR(K295),NA(),IF(Rate=TRUE,AnnuityEstimator!$F$13+RAND()*(AnnuityEstimator!$F$14-AnnuityEstimator!$F$13),AnnuityEstimator!$F$17))/12),IF(PayFreq="Quarterly",(IF(ISERROR(K295),NA(),IF(Rate=TRUE,AnnuityEstimator!$F$13+RAND()*(AnnuityEstimator!$F$14-AnnuityEstimator!$F$13),AnnuityEstimator!$F$17))/4),IF(PayFreq="Semi-Annually",(IF(ISERROR(K295),NA(),IF(Rate=TRUE,AnnuityEstimator!$F$13+RAND()*(AnnuityEstimator!$F$14-AnnuityEstimator!$F$13),AnnuityEstimator!$F$17))/2),IF(PayFreq="Annually",(IF(ISERROR(K295),NA(),IF(Rate=TRUE,AnnuityEstimator!$F$13+RAND()*(AnnuityEstimator!$F$14-AnnuityEstimator!$F$13),AnnuityEstimator!$F$17))),AnnuityEstimator!$F$17)))))),"")</f>
        <v>6.6369751335310284E-2</v>
      </c>
      <c r="N295" s="106" t="str">
        <f ca="1">IFERROR(IF(ISERROR(K295),NA(),IF(ann_paid=TRUE,R294*M295,R294*M295)),"")</f>
        <v/>
      </c>
      <c r="O295" s="106" t="str">
        <f t="shared" ca="1" si="33"/>
        <v/>
      </c>
      <c r="P295" s="106" t="str">
        <f ca="1">IFERROR(IF(Rate=FALSE,IF(ISERROR(K295),NA(),FV($L$4,K295,,-FP)),PMT((1+M295)/(1+$L$4)-1,IF(ann_paid=TRUE,$L$3-K295,$L$3+1-K295),-(R294),,Payment)),"")</f>
        <v/>
      </c>
      <c r="Q295" s="106" t="str">
        <f t="shared" ca="1" si="34"/>
        <v/>
      </c>
      <c r="R295" s="106" t="str">
        <f t="shared" ca="1" si="35"/>
        <v/>
      </c>
      <c r="S295" s="106">
        <f ca="1">IFERROR(IF(ISERROR(K295),NA(),SUM($N$7:N295)),"")</f>
        <v>1121.5593767146088</v>
      </c>
      <c r="T295" s="96"/>
      <c r="U295" s="90">
        <v>289</v>
      </c>
      <c r="V295" s="90">
        <f t="shared" si="36"/>
        <v>328</v>
      </c>
      <c r="W295" s="90">
        <f t="shared" si="37"/>
        <v>64</v>
      </c>
      <c r="X295" s="90">
        <f t="shared" si="38"/>
        <v>184</v>
      </c>
      <c r="Y295" s="90">
        <f t="shared" si="39"/>
        <v>112</v>
      </c>
    </row>
    <row r="296" spans="11:25" x14ac:dyDescent="0.25">
      <c r="K296" s="90" t="str">
        <f>IFERROR(IF(ann_paid=TRUE,IF(K295&gt;=$L$3-1,NA(),K295+1),IF(K295&gt;=$L$3,NA(),K295+1)),"")</f>
        <v/>
      </c>
      <c r="L296" s="90">
        <f t="shared" si="32"/>
        <v>329</v>
      </c>
      <c r="M296" s="90">
        <f ca="1">IFERROR(IF(ISERROR(K296),NA(),(IF(PayFreq="Monthly",(IF(ISERROR(K296),NA(),IF(Rate=TRUE,AnnuityEstimator!$F$13+RAND()*(AnnuityEstimator!$F$14-AnnuityEstimator!$F$13),AnnuityEstimator!$F$17))/12),IF(PayFreq="Quarterly",(IF(ISERROR(K296),NA(),IF(Rate=TRUE,AnnuityEstimator!$F$13+RAND()*(AnnuityEstimator!$F$14-AnnuityEstimator!$F$13),AnnuityEstimator!$F$17))/4),IF(PayFreq="Semi-Annually",(IF(ISERROR(K296),NA(),IF(Rate=TRUE,AnnuityEstimator!$F$13+RAND()*(AnnuityEstimator!$F$14-AnnuityEstimator!$F$13),AnnuityEstimator!$F$17))/2),IF(PayFreq="Annually",(IF(ISERROR(K296),NA(),IF(Rate=TRUE,AnnuityEstimator!$F$13+RAND()*(AnnuityEstimator!$F$14-AnnuityEstimator!$F$13),AnnuityEstimator!$F$17))),AnnuityEstimator!$F$17)))))),"")</f>
        <v>6.6242506345699989E-2</v>
      </c>
      <c r="N296" s="106" t="str">
        <f ca="1">IFERROR(IF(ISERROR(K296),NA(),IF(ann_paid=TRUE,R295*M296,R295*M296)),"")</f>
        <v/>
      </c>
      <c r="O296" s="106" t="str">
        <f t="shared" ca="1" si="33"/>
        <v/>
      </c>
      <c r="P296" s="106" t="str">
        <f ca="1">IFERROR(IF(Rate=FALSE,IF(ISERROR(K296),NA(),FV($L$4,K296,,-FP)),PMT((1+M296)/(1+$L$4)-1,IF(ann_paid=TRUE,$L$3-K296,$L$3+1-K296),-(R295),,Payment)),"")</f>
        <v/>
      </c>
      <c r="Q296" s="106" t="str">
        <f t="shared" ca="1" si="34"/>
        <v/>
      </c>
      <c r="R296" s="106" t="str">
        <f t="shared" ca="1" si="35"/>
        <v/>
      </c>
      <c r="S296" s="106">
        <f ca="1">IFERROR(IF(ISERROR(K296),NA(),SUM($N$7:N296)),"")</f>
        <v>1121.5593767146088</v>
      </c>
      <c r="T296" s="96"/>
      <c r="U296" s="90">
        <v>290</v>
      </c>
      <c r="V296" s="90">
        <f t="shared" si="36"/>
        <v>329</v>
      </c>
      <c r="W296" s="90">
        <f t="shared" si="37"/>
        <v>64</v>
      </c>
      <c r="X296" s="90">
        <f t="shared" si="38"/>
        <v>184</v>
      </c>
      <c r="Y296" s="90">
        <f t="shared" si="39"/>
        <v>112</v>
      </c>
    </row>
    <row r="297" spans="11:25" x14ac:dyDescent="0.25">
      <c r="K297" s="90" t="str">
        <f>IFERROR(IF(ann_paid=TRUE,IF(K296&gt;=$L$3-1,NA(),K296+1),IF(K296&gt;=$L$3,NA(),K296+1)),"")</f>
        <v/>
      </c>
      <c r="L297" s="90">
        <f t="shared" si="32"/>
        <v>330</v>
      </c>
      <c r="M297" s="90">
        <f ca="1">IFERROR(IF(ISERROR(K297),NA(),(IF(PayFreq="Monthly",(IF(ISERROR(K297),NA(),IF(Rate=TRUE,AnnuityEstimator!$F$13+RAND()*(AnnuityEstimator!$F$14-AnnuityEstimator!$F$13),AnnuityEstimator!$F$17))/12),IF(PayFreq="Quarterly",(IF(ISERROR(K297),NA(),IF(Rate=TRUE,AnnuityEstimator!$F$13+RAND()*(AnnuityEstimator!$F$14-AnnuityEstimator!$F$13),AnnuityEstimator!$F$17))/4),IF(PayFreq="Semi-Annually",(IF(ISERROR(K297),NA(),IF(Rate=TRUE,AnnuityEstimator!$F$13+RAND()*(AnnuityEstimator!$F$14-AnnuityEstimator!$F$13),AnnuityEstimator!$F$17))/2),IF(PayFreq="Annually",(IF(ISERROR(K297),NA(),IF(Rate=TRUE,AnnuityEstimator!$F$13+RAND()*(AnnuityEstimator!$F$14-AnnuityEstimator!$F$13),AnnuityEstimator!$F$17))),AnnuityEstimator!$F$17)))))),"")</f>
        <v>3.1687883796254153E-2</v>
      </c>
      <c r="N297" s="106" t="str">
        <f ca="1">IFERROR(IF(ISERROR(K297),NA(),IF(ann_paid=TRUE,R296*M297,R296*M297)),"")</f>
        <v/>
      </c>
      <c r="O297" s="106" t="str">
        <f t="shared" ca="1" si="33"/>
        <v/>
      </c>
      <c r="P297" s="106" t="str">
        <f ca="1">IFERROR(IF(Rate=FALSE,IF(ISERROR(K297),NA(),FV($L$4,K297,,-FP)),PMT((1+M297)/(1+$L$4)-1,IF(ann_paid=TRUE,$L$3-K297,$L$3+1-K297),-(R296),,Payment)),"")</f>
        <v/>
      </c>
      <c r="Q297" s="106" t="str">
        <f t="shared" ca="1" si="34"/>
        <v/>
      </c>
      <c r="R297" s="106" t="str">
        <f t="shared" ca="1" si="35"/>
        <v/>
      </c>
      <c r="S297" s="106">
        <f ca="1">IFERROR(IF(ISERROR(K297),NA(),SUM($N$7:N297)),"")</f>
        <v>1121.5593767146088</v>
      </c>
      <c r="T297" s="96"/>
      <c r="U297" s="90">
        <v>291</v>
      </c>
      <c r="V297" s="90">
        <f t="shared" si="36"/>
        <v>330</v>
      </c>
      <c r="W297" s="90">
        <f t="shared" si="37"/>
        <v>64</v>
      </c>
      <c r="X297" s="90">
        <f t="shared" si="38"/>
        <v>185</v>
      </c>
      <c r="Y297" s="90">
        <f t="shared" si="39"/>
        <v>112</v>
      </c>
    </row>
    <row r="298" spans="11:25" x14ac:dyDescent="0.25">
      <c r="K298" s="90" t="str">
        <f>IFERROR(IF(ann_paid=TRUE,IF(K297&gt;=$L$3-1,NA(),K297+1),IF(K297&gt;=$L$3,NA(),K297+1)),"")</f>
        <v/>
      </c>
      <c r="L298" s="90">
        <f t="shared" si="32"/>
        <v>331</v>
      </c>
      <c r="M298" s="90">
        <f ca="1">IFERROR(IF(ISERROR(K298),NA(),(IF(PayFreq="Monthly",(IF(ISERROR(K298),NA(),IF(Rate=TRUE,AnnuityEstimator!$F$13+RAND()*(AnnuityEstimator!$F$14-AnnuityEstimator!$F$13),AnnuityEstimator!$F$17))/12),IF(PayFreq="Quarterly",(IF(ISERROR(K298),NA(),IF(Rate=TRUE,AnnuityEstimator!$F$13+RAND()*(AnnuityEstimator!$F$14-AnnuityEstimator!$F$13),AnnuityEstimator!$F$17))/4),IF(PayFreq="Semi-Annually",(IF(ISERROR(K298),NA(),IF(Rate=TRUE,AnnuityEstimator!$F$13+RAND()*(AnnuityEstimator!$F$14-AnnuityEstimator!$F$13),AnnuityEstimator!$F$17))/2),IF(PayFreq="Annually",(IF(ISERROR(K298),NA(),IF(Rate=TRUE,AnnuityEstimator!$F$13+RAND()*(AnnuityEstimator!$F$14-AnnuityEstimator!$F$13),AnnuityEstimator!$F$17))),AnnuityEstimator!$F$17)))))),"")</f>
        <v>3.6892620686058843E-2</v>
      </c>
      <c r="N298" s="106" t="str">
        <f ca="1">IFERROR(IF(ISERROR(K298),NA(),IF(ann_paid=TRUE,R297*M298,R297*M298)),"")</f>
        <v/>
      </c>
      <c r="O298" s="106" t="str">
        <f t="shared" ca="1" si="33"/>
        <v/>
      </c>
      <c r="P298" s="106" t="str">
        <f ca="1">IFERROR(IF(Rate=FALSE,IF(ISERROR(K298),NA(),FV($L$4,K298,,-FP)),PMT((1+M298)/(1+$L$4)-1,IF(ann_paid=TRUE,$L$3-K298,$L$3+1-K298),-(R297),,Payment)),"")</f>
        <v/>
      </c>
      <c r="Q298" s="106" t="str">
        <f t="shared" ca="1" si="34"/>
        <v/>
      </c>
      <c r="R298" s="106" t="str">
        <f t="shared" ca="1" si="35"/>
        <v/>
      </c>
      <c r="S298" s="106">
        <f ca="1">IFERROR(IF(ISERROR(K298),NA(),SUM($N$7:N298)),"")</f>
        <v>1121.5593767146088</v>
      </c>
      <c r="T298" s="96"/>
      <c r="U298" s="90">
        <v>292</v>
      </c>
      <c r="V298" s="90">
        <f t="shared" si="36"/>
        <v>331</v>
      </c>
      <c r="W298" s="90">
        <f t="shared" si="37"/>
        <v>64</v>
      </c>
      <c r="X298" s="90">
        <f t="shared" si="38"/>
        <v>185</v>
      </c>
      <c r="Y298" s="90">
        <f t="shared" si="39"/>
        <v>112</v>
      </c>
    </row>
    <row r="299" spans="11:25" x14ac:dyDescent="0.25">
      <c r="K299" s="90" t="str">
        <f>IFERROR(IF(ann_paid=TRUE,IF(K298&gt;=$L$3-1,NA(),K298+1),IF(K298&gt;=$L$3,NA(),K298+1)),"")</f>
        <v/>
      </c>
      <c r="L299" s="90">
        <f t="shared" si="32"/>
        <v>332</v>
      </c>
      <c r="M299" s="90">
        <f ca="1">IFERROR(IF(ISERROR(K299),NA(),(IF(PayFreq="Monthly",(IF(ISERROR(K299),NA(),IF(Rate=TRUE,AnnuityEstimator!$F$13+RAND()*(AnnuityEstimator!$F$14-AnnuityEstimator!$F$13),AnnuityEstimator!$F$17))/12),IF(PayFreq="Quarterly",(IF(ISERROR(K299),NA(),IF(Rate=TRUE,AnnuityEstimator!$F$13+RAND()*(AnnuityEstimator!$F$14-AnnuityEstimator!$F$13),AnnuityEstimator!$F$17))/4),IF(PayFreq="Semi-Annually",(IF(ISERROR(K299),NA(),IF(Rate=TRUE,AnnuityEstimator!$F$13+RAND()*(AnnuityEstimator!$F$14-AnnuityEstimator!$F$13),AnnuityEstimator!$F$17))/2),IF(PayFreq="Annually",(IF(ISERROR(K299),NA(),IF(Rate=TRUE,AnnuityEstimator!$F$13+RAND()*(AnnuityEstimator!$F$14-AnnuityEstimator!$F$13),AnnuityEstimator!$F$17))),AnnuityEstimator!$F$17)))))),"")</f>
        <v>5.4419641048623339E-2</v>
      </c>
      <c r="N299" s="106" t="str">
        <f ca="1">IFERROR(IF(ISERROR(K299),NA(),IF(ann_paid=TRUE,R298*M299,R298*M299)),"")</f>
        <v/>
      </c>
      <c r="O299" s="106" t="str">
        <f t="shared" ca="1" si="33"/>
        <v/>
      </c>
      <c r="P299" s="106" t="str">
        <f ca="1">IFERROR(IF(Rate=FALSE,IF(ISERROR(K299),NA(),FV($L$4,K299,,-FP)),PMT((1+M299)/(1+$L$4)-1,IF(ann_paid=TRUE,$L$3-K299,$L$3+1-K299),-(R298),,Payment)),"")</f>
        <v/>
      </c>
      <c r="Q299" s="106" t="str">
        <f t="shared" ca="1" si="34"/>
        <v/>
      </c>
      <c r="R299" s="106" t="str">
        <f t="shared" ca="1" si="35"/>
        <v/>
      </c>
      <c r="S299" s="106">
        <f ca="1">IFERROR(IF(ISERROR(K299),NA(),SUM($N$7:N299)),"")</f>
        <v>1121.5593767146088</v>
      </c>
      <c r="T299" s="96"/>
      <c r="U299" s="90">
        <v>293</v>
      </c>
      <c r="V299" s="90">
        <f t="shared" si="36"/>
        <v>332</v>
      </c>
      <c r="W299" s="90">
        <f t="shared" si="37"/>
        <v>64</v>
      </c>
      <c r="X299" s="90">
        <f t="shared" si="38"/>
        <v>186</v>
      </c>
      <c r="Y299" s="90">
        <f t="shared" si="39"/>
        <v>113</v>
      </c>
    </row>
    <row r="300" spans="11:25" x14ac:dyDescent="0.25">
      <c r="K300" s="90" t="str">
        <f>IFERROR(IF(ann_paid=TRUE,IF(K299&gt;=$L$3-1,NA(),K299+1),IF(K299&gt;=$L$3,NA(),K299+1)),"")</f>
        <v/>
      </c>
      <c r="L300" s="90">
        <f t="shared" si="32"/>
        <v>333</v>
      </c>
      <c r="M300" s="90">
        <f ca="1">IFERROR(IF(ISERROR(K300),NA(),(IF(PayFreq="Monthly",(IF(ISERROR(K300),NA(),IF(Rate=TRUE,AnnuityEstimator!$F$13+RAND()*(AnnuityEstimator!$F$14-AnnuityEstimator!$F$13),AnnuityEstimator!$F$17))/12),IF(PayFreq="Quarterly",(IF(ISERROR(K300),NA(),IF(Rate=TRUE,AnnuityEstimator!$F$13+RAND()*(AnnuityEstimator!$F$14-AnnuityEstimator!$F$13),AnnuityEstimator!$F$17))/4),IF(PayFreq="Semi-Annually",(IF(ISERROR(K300),NA(),IF(Rate=TRUE,AnnuityEstimator!$F$13+RAND()*(AnnuityEstimator!$F$14-AnnuityEstimator!$F$13),AnnuityEstimator!$F$17))/2),IF(PayFreq="Annually",(IF(ISERROR(K300),NA(),IF(Rate=TRUE,AnnuityEstimator!$F$13+RAND()*(AnnuityEstimator!$F$14-AnnuityEstimator!$F$13),AnnuityEstimator!$F$17))),AnnuityEstimator!$F$17)))))),"")</f>
        <v>6.631605935330917E-2</v>
      </c>
      <c r="N300" s="106" t="str">
        <f ca="1">IFERROR(IF(ISERROR(K300),NA(),IF(ann_paid=TRUE,R299*M300,R299*M300)),"")</f>
        <v/>
      </c>
      <c r="O300" s="106" t="str">
        <f t="shared" ca="1" si="33"/>
        <v/>
      </c>
      <c r="P300" s="106" t="str">
        <f ca="1">IFERROR(IF(Rate=FALSE,IF(ISERROR(K300),NA(),FV($L$4,K300,,-FP)),PMT((1+M300)/(1+$L$4)-1,IF(ann_paid=TRUE,$L$3-K300,$L$3+1-K300),-(R299),,Payment)),"")</f>
        <v/>
      </c>
      <c r="Q300" s="106" t="str">
        <f t="shared" ca="1" si="34"/>
        <v/>
      </c>
      <c r="R300" s="106" t="str">
        <f t="shared" ca="1" si="35"/>
        <v/>
      </c>
      <c r="S300" s="106">
        <f ca="1">IFERROR(IF(ISERROR(K300),NA(),SUM($N$7:N300)),"")</f>
        <v>1121.5593767146088</v>
      </c>
      <c r="T300" s="96"/>
      <c r="U300" s="90">
        <v>294</v>
      </c>
      <c r="V300" s="90">
        <f t="shared" si="36"/>
        <v>333</v>
      </c>
      <c r="W300" s="90">
        <f t="shared" si="37"/>
        <v>64</v>
      </c>
      <c r="X300" s="90">
        <f t="shared" si="38"/>
        <v>186</v>
      </c>
      <c r="Y300" s="90">
        <f t="shared" si="39"/>
        <v>113</v>
      </c>
    </row>
    <row r="301" spans="11:25" x14ac:dyDescent="0.25">
      <c r="K301" s="90" t="str">
        <f>IFERROR(IF(ann_paid=TRUE,IF(K300&gt;=$L$3-1,NA(),K300+1),IF(K300&gt;=$L$3,NA(),K300+1)),"")</f>
        <v/>
      </c>
      <c r="L301" s="90">
        <f t="shared" si="32"/>
        <v>334</v>
      </c>
      <c r="M301" s="90">
        <f ca="1">IFERROR(IF(ISERROR(K301),NA(),(IF(PayFreq="Monthly",(IF(ISERROR(K301),NA(),IF(Rate=TRUE,AnnuityEstimator!$F$13+RAND()*(AnnuityEstimator!$F$14-AnnuityEstimator!$F$13),AnnuityEstimator!$F$17))/12),IF(PayFreq="Quarterly",(IF(ISERROR(K301),NA(),IF(Rate=TRUE,AnnuityEstimator!$F$13+RAND()*(AnnuityEstimator!$F$14-AnnuityEstimator!$F$13),AnnuityEstimator!$F$17))/4),IF(PayFreq="Semi-Annually",(IF(ISERROR(K301),NA(),IF(Rate=TRUE,AnnuityEstimator!$F$13+RAND()*(AnnuityEstimator!$F$14-AnnuityEstimator!$F$13),AnnuityEstimator!$F$17))/2),IF(PayFreq="Annually",(IF(ISERROR(K301),NA(),IF(Rate=TRUE,AnnuityEstimator!$F$13+RAND()*(AnnuityEstimator!$F$14-AnnuityEstimator!$F$13),AnnuityEstimator!$F$17))),AnnuityEstimator!$F$17)))))),"")</f>
        <v>4.0896697775673251E-2</v>
      </c>
      <c r="N301" s="106" t="str">
        <f ca="1">IFERROR(IF(ISERROR(K301),NA(),IF(ann_paid=TRUE,R300*M301,R300*M301)),"")</f>
        <v/>
      </c>
      <c r="O301" s="106" t="str">
        <f t="shared" ca="1" si="33"/>
        <v/>
      </c>
      <c r="P301" s="106" t="str">
        <f ca="1">IFERROR(IF(Rate=FALSE,IF(ISERROR(K301),NA(),FV($L$4,K301,,-FP)),PMT((1+M301)/(1+$L$4)-1,IF(ann_paid=TRUE,$L$3-K301,$L$3+1-K301),-(R300),,Payment)),"")</f>
        <v/>
      </c>
      <c r="Q301" s="106" t="str">
        <f t="shared" ca="1" si="34"/>
        <v/>
      </c>
      <c r="R301" s="106" t="str">
        <f t="shared" ca="1" si="35"/>
        <v/>
      </c>
      <c r="S301" s="106">
        <f ca="1">IFERROR(IF(ISERROR(K301),NA(),SUM($N$7:N301)),"")</f>
        <v>1121.5593767146088</v>
      </c>
      <c r="T301" s="96"/>
      <c r="U301" s="90">
        <v>295</v>
      </c>
      <c r="V301" s="90">
        <f t="shared" si="36"/>
        <v>334</v>
      </c>
      <c r="W301" s="90">
        <f t="shared" si="37"/>
        <v>64</v>
      </c>
      <c r="X301" s="90">
        <f t="shared" si="38"/>
        <v>187</v>
      </c>
      <c r="Y301" s="90">
        <f t="shared" si="39"/>
        <v>113</v>
      </c>
    </row>
    <row r="302" spans="11:25" x14ac:dyDescent="0.25">
      <c r="K302" s="90" t="str">
        <f>IFERROR(IF(ann_paid=TRUE,IF(K301&gt;=$L$3-1,NA(),K301+1),IF(K301&gt;=$L$3,NA(),K301+1)),"")</f>
        <v/>
      </c>
      <c r="L302" s="90">
        <f t="shared" si="32"/>
        <v>335</v>
      </c>
      <c r="M302" s="90">
        <f ca="1">IFERROR(IF(ISERROR(K302),NA(),(IF(PayFreq="Monthly",(IF(ISERROR(K302),NA(),IF(Rate=TRUE,AnnuityEstimator!$F$13+RAND()*(AnnuityEstimator!$F$14-AnnuityEstimator!$F$13),AnnuityEstimator!$F$17))/12),IF(PayFreq="Quarterly",(IF(ISERROR(K302),NA(),IF(Rate=TRUE,AnnuityEstimator!$F$13+RAND()*(AnnuityEstimator!$F$14-AnnuityEstimator!$F$13),AnnuityEstimator!$F$17))/4),IF(PayFreq="Semi-Annually",(IF(ISERROR(K302),NA(),IF(Rate=TRUE,AnnuityEstimator!$F$13+RAND()*(AnnuityEstimator!$F$14-AnnuityEstimator!$F$13),AnnuityEstimator!$F$17))/2),IF(PayFreq="Annually",(IF(ISERROR(K302),NA(),IF(Rate=TRUE,AnnuityEstimator!$F$13+RAND()*(AnnuityEstimator!$F$14-AnnuityEstimator!$F$13),AnnuityEstimator!$F$17))),AnnuityEstimator!$F$17)))))),"")</f>
        <v>4.5803714240911578E-2</v>
      </c>
      <c r="N302" s="106" t="str">
        <f ca="1">IFERROR(IF(ISERROR(K302),NA(),IF(ann_paid=TRUE,R301*M302,R301*M302)),"")</f>
        <v/>
      </c>
      <c r="O302" s="106" t="str">
        <f t="shared" ca="1" si="33"/>
        <v/>
      </c>
      <c r="P302" s="106" t="str">
        <f ca="1">IFERROR(IF(Rate=FALSE,IF(ISERROR(K302),NA(),FV($L$4,K302,,-FP)),PMT((1+M302)/(1+$L$4)-1,IF(ann_paid=TRUE,$L$3-K302,$L$3+1-K302),-(R301),,Payment)),"")</f>
        <v/>
      </c>
      <c r="Q302" s="106" t="str">
        <f t="shared" ca="1" si="34"/>
        <v/>
      </c>
      <c r="R302" s="106" t="str">
        <f t="shared" ca="1" si="35"/>
        <v/>
      </c>
      <c r="S302" s="106">
        <f ca="1">IFERROR(IF(ISERROR(K302),NA(),SUM($N$7:N302)),"")</f>
        <v>1121.5593767146088</v>
      </c>
      <c r="T302" s="96"/>
      <c r="U302" s="90">
        <v>296</v>
      </c>
      <c r="V302" s="90">
        <f t="shared" si="36"/>
        <v>335</v>
      </c>
      <c r="W302" s="90">
        <f t="shared" si="37"/>
        <v>64</v>
      </c>
      <c r="X302" s="90">
        <f t="shared" si="38"/>
        <v>187</v>
      </c>
      <c r="Y302" s="90">
        <f t="shared" si="39"/>
        <v>113</v>
      </c>
    </row>
    <row r="303" spans="11:25" x14ac:dyDescent="0.25">
      <c r="K303" s="90" t="str">
        <f>IFERROR(IF(ann_paid=TRUE,IF(K302&gt;=$L$3-1,NA(),K302+1),IF(K302&gt;=$L$3,NA(),K302+1)),"")</f>
        <v/>
      </c>
      <c r="L303" s="90">
        <f t="shared" si="32"/>
        <v>336</v>
      </c>
      <c r="M303" s="90">
        <f ca="1">IFERROR(IF(ISERROR(K303),NA(),(IF(PayFreq="Monthly",(IF(ISERROR(K303),NA(),IF(Rate=TRUE,AnnuityEstimator!$F$13+RAND()*(AnnuityEstimator!$F$14-AnnuityEstimator!$F$13),AnnuityEstimator!$F$17))/12),IF(PayFreq="Quarterly",(IF(ISERROR(K303),NA(),IF(Rate=TRUE,AnnuityEstimator!$F$13+RAND()*(AnnuityEstimator!$F$14-AnnuityEstimator!$F$13),AnnuityEstimator!$F$17))/4),IF(PayFreq="Semi-Annually",(IF(ISERROR(K303),NA(),IF(Rate=TRUE,AnnuityEstimator!$F$13+RAND()*(AnnuityEstimator!$F$14-AnnuityEstimator!$F$13),AnnuityEstimator!$F$17))/2),IF(PayFreq="Annually",(IF(ISERROR(K303),NA(),IF(Rate=TRUE,AnnuityEstimator!$F$13+RAND()*(AnnuityEstimator!$F$14-AnnuityEstimator!$F$13),AnnuityEstimator!$F$17))),AnnuityEstimator!$F$17)))))),"")</f>
        <v>5.1999638123063657E-2</v>
      </c>
      <c r="N303" s="106" t="str">
        <f ca="1">IFERROR(IF(ISERROR(K303),NA(),IF(ann_paid=TRUE,R302*M303,R302*M303)),"")</f>
        <v/>
      </c>
      <c r="O303" s="106" t="str">
        <f t="shared" ca="1" si="33"/>
        <v/>
      </c>
      <c r="P303" s="106" t="str">
        <f ca="1">IFERROR(IF(Rate=FALSE,IF(ISERROR(K303),NA(),FV($L$4,K303,,-FP)),PMT((1+M303)/(1+$L$4)-1,IF(ann_paid=TRUE,$L$3-K303,$L$3+1-K303),-(R302),,Payment)),"")</f>
        <v/>
      </c>
      <c r="Q303" s="106" t="str">
        <f t="shared" ca="1" si="34"/>
        <v/>
      </c>
      <c r="R303" s="106" t="str">
        <f t="shared" ca="1" si="35"/>
        <v/>
      </c>
      <c r="S303" s="106">
        <f ca="1">IFERROR(IF(ISERROR(K303),NA(),SUM($N$7:N303)),"")</f>
        <v>1121.5593767146088</v>
      </c>
      <c r="T303" s="96"/>
      <c r="U303" s="90">
        <v>297</v>
      </c>
      <c r="V303" s="90">
        <f t="shared" si="36"/>
        <v>336</v>
      </c>
      <c r="W303" s="90">
        <f t="shared" si="37"/>
        <v>64</v>
      </c>
      <c r="X303" s="90">
        <f t="shared" si="38"/>
        <v>188</v>
      </c>
      <c r="Y303" s="90">
        <f t="shared" si="39"/>
        <v>114</v>
      </c>
    </row>
    <row r="304" spans="11:25" x14ac:dyDescent="0.25">
      <c r="K304" s="90" t="str">
        <f>IFERROR(IF(ann_paid=TRUE,IF(K303&gt;=$L$3-1,NA(),K303+1),IF(K303&gt;=$L$3,NA(),K303+1)),"")</f>
        <v/>
      </c>
      <c r="L304" s="90">
        <f t="shared" si="32"/>
        <v>337</v>
      </c>
      <c r="M304" s="90">
        <f ca="1">IFERROR(IF(ISERROR(K304),NA(),(IF(PayFreq="Monthly",(IF(ISERROR(K304),NA(),IF(Rate=TRUE,AnnuityEstimator!$F$13+RAND()*(AnnuityEstimator!$F$14-AnnuityEstimator!$F$13),AnnuityEstimator!$F$17))/12),IF(PayFreq="Quarterly",(IF(ISERROR(K304),NA(),IF(Rate=TRUE,AnnuityEstimator!$F$13+RAND()*(AnnuityEstimator!$F$14-AnnuityEstimator!$F$13),AnnuityEstimator!$F$17))/4),IF(PayFreq="Semi-Annually",(IF(ISERROR(K304),NA(),IF(Rate=TRUE,AnnuityEstimator!$F$13+RAND()*(AnnuityEstimator!$F$14-AnnuityEstimator!$F$13),AnnuityEstimator!$F$17))/2),IF(PayFreq="Annually",(IF(ISERROR(K304),NA(),IF(Rate=TRUE,AnnuityEstimator!$F$13+RAND()*(AnnuityEstimator!$F$14-AnnuityEstimator!$F$13),AnnuityEstimator!$F$17))),AnnuityEstimator!$F$17)))))),"")</f>
        <v>4.9605741220731567E-2</v>
      </c>
      <c r="N304" s="106" t="str">
        <f ca="1">IFERROR(IF(ISERROR(K304),NA(),IF(ann_paid=TRUE,R303*M304,R303*M304)),"")</f>
        <v/>
      </c>
      <c r="O304" s="106" t="str">
        <f t="shared" ca="1" si="33"/>
        <v/>
      </c>
      <c r="P304" s="106" t="str">
        <f ca="1">IFERROR(IF(Rate=FALSE,IF(ISERROR(K304),NA(),FV($L$4,K304,,-FP)),PMT((1+M304)/(1+$L$4)-1,IF(ann_paid=TRUE,$L$3-K304,$L$3+1-K304),-(R303),,Payment)),"")</f>
        <v/>
      </c>
      <c r="Q304" s="106" t="str">
        <f t="shared" ca="1" si="34"/>
        <v/>
      </c>
      <c r="R304" s="106" t="str">
        <f t="shared" ca="1" si="35"/>
        <v/>
      </c>
      <c r="S304" s="106">
        <f ca="1">IFERROR(IF(ISERROR(K304),NA(),SUM($N$7:N304)),"")</f>
        <v>1121.5593767146088</v>
      </c>
      <c r="T304" s="96"/>
      <c r="U304" s="90">
        <v>298</v>
      </c>
      <c r="V304" s="90">
        <f t="shared" si="36"/>
        <v>337</v>
      </c>
      <c r="W304" s="90">
        <f t="shared" si="37"/>
        <v>64</v>
      </c>
      <c r="X304" s="90">
        <f t="shared" si="38"/>
        <v>188</v>
      </c>
      <c r="Y304" s="90">
        <f t="shared" si="39"/>
        <v>114</v>
      </c>
    </row>
    <row r="305" spans="11:25" x14ac:dyDescent="0.25">
      <c r="K305" s="90" t="str">
        <f>IFERROR(IF(ann_paid=TRUE,IF(K304&gt;=$L$3-1,NA(),K304+1),IF(K304&gt;=$L$3,NA(),K304+1)),"")</f>
        <v/>
      </c>
      <c r="L305" s="90">
        <f t="shared" si="32"/>
        <v>338</v>
      </c>
      <c r="M305" s="90">
        <f ca="1">IFERROR(IF(ISERROR(K305),NA(),(IF(PayFreq="Monthly",(IF(ISERROR(K305),NA(),IF(Rate=TRUE,AnnuityEstimator!$F$13+RAND()*(AnnuityEstimator!$F$14-AnnuityEstimator!$F$13),AnnuityEstimator!$F$17))/12),IF(PayFreq="Quarterly",(IF(ISERROR(K305),NA(),IF(Rate=TRUE,AnnuityEstimator!$F$13+RAND()*(AnnuityEstimator!$F$14-AnnuityEstimator!$F$13),AnnuityEstimator!$F$17))/4),IF(PayFreq="Semi-Annually",(IF(ISERROR(K305),NA(),IF(Rate=TRUE,AnnuityEstimator!$F$13+RAND()*(AnnuityEstimator!$F$14-AnnuityEstimator!$F$13),AnnuityEstimator!$F$17))/2),IF(PayFreq="Annually",(IF(ISERROR(K305),NA(),IF(Rate=TRUE,AnnuityEstimator!$F$13+RAND()*(AnnuityEstimator!$F$14-AnnuityEstimator!$F$13),AnnuityEstimator!$F$17))),AnnuityEstimator!$F$17)))))),"")</f>
        <v>4.5570378556304678E-2</v>
      </c>
      <c r="N305" s="106" t="str">
        <f ca="1">IFERROR(IF(ISERROR(K305),NA(),IF(ann_paid=TRUE,R304*M305,R304*M305)),"")</f>
        <v/>
      </c>
      <c r="O305" s="106" t="str">
        <f t="shared" ca="1" si="33"/>
        <v/>
      </c>
      <c r="P305" s="106" t="str">
        <f ca="1">IFERROR(IF(Rate=FALSE,IF(ISERROR(K305),NA(),FV($L$4,K305,,-FP)),PMT((1+M305)/(1+$L$4)-1,IF(ann_paid=TRUE,$L$3-K305,$L$3+1-K305),-(R304),,Payment)),"")</f>
        <v/>
      </c>
      <c r="Q305" s="106" t="str">
        <f t="shared" ca="1" si="34"/>
        <v/>
      </c>
      <c r="R305" s="106" t="str">
        <f t="shared" ca="1" si="35"/>
        <v/>
      </c>
      <c r="S305" s="106">
        <f ca="1">IFERROR(IF(ISERROR(K305),NA(),SUM($N$7:N305)),"")</f>
        <v>1121.5593767146088</v>
      </c>
      <c r="T305" s="96"/>
      <c r="U305" s="90">
        <v>299</v>
      </c>
      <c r="V305" s="90">
        <f t="shared" si="36"/>
        <v>338</v>
      </c>
      <c r="W305" s="90">
        <f t="shared" si="37"/>
        <v>64</v>
      </c>
      <c r="X305" s="90">
        <f t="shared" si="38"/>
        <v>189</v>
      </c>
      <c r="Y305" s="90">
        <f t="shared" si="39"/>
        <v>114</v>
      </c>
    </row>
    <row r="306" spans="11:25" x14ac:dyDescent="0.25">
      <c r="K306" s="90" t="str">
        <f>IFERROR(IF(ann_paid=TRUE,IF(K305&gt;=$L$3-1,NA(),K305+1),IF(K305&gt;=$L$3,NA(),K305+1)),"")</f>
        <v/>
      </c>
      <c r="L306" s="90">
        <f t="shared" si="32"/>
        <v>339</v>
      </c>
      <c r="M306" s="90">
        <f ca="1">IFERROR(IF(ISERROR(K306),NA(),(IF(PayFreq="Monthly",(IF(ISERROR(K306),NA(),IF(Rate=TRUE,AnnuityEstimator!$F$13+RAND()*(AnnuityEstimator!$F$14-AnnuityEstimator!$F$13),AnnuityEstimator!$F$17))/12),IF(PayFreq="Quarterly",(IF(ISERROR(K306),NA(),IF(Rate=TRUE,AnnuityEstimator!$F$13+RAND()*(AnnuityEstimator!$F$14-AnnuityEstimator!$F$13),AnnuityEstimator!$F$17))/4),IF(PayFreq="Semi-Annually",(IF(ISERROR(K306),NA(),IF(Rate=TRUE,AnnuityEstimator!$F$13+RAND()*(AnnuityEstimator!$F$14-AnnuityEstimator!$F$13),AnnuityEstimator!$F$17))/2),IF(PayFreq="Annually",(IF(ISERROR(K306),NA(),IF(Rate=TRUE,AnnuityEstimator!$F$13+RAND()*(AnnuityEstimator!$F$14-AnnuityEstimator!$F$13),AnnuityEstimator!$F$17))),AnnuityEstimator!$F$17)))))),"")</f>
        <v>5.7876931269946592E-2</v>
      </c>
      <c r="N306" s="106" t="str">
        <f ca="1">IFERROR(IF(ISERROR(K306),NA(),IF(ann_paid=TRUE,R305*M306,R305*M306)),"")</f>
        <v/>
      </c>
      <c r="O306" s="106" t="str">
        <f t="shared" ca="1" si="33"/>
        <v/>
      </c>
      <c r="P306" s="106" t="str">
        <f ca="1">IFERROR(IF(Rate=FALSE,IF(ISERROR(K306),NA(),FV($L$4,K306,,-FP)),PMT((1+M306)/(1+$L$4)-1,IF(ann_paid=TRUE,$L$3-K306,$L$3+1-K306),-(R305),,Payment)),"")</f>
        <v/>
      </c>
      <c r="Q306" s="106" t="str">
        <f t="shared" ca="1" si="34"/>
        <v/>
      </c>
      <c r="R306" s="106" t="str">
        <f t="shared" ca="1" si="35"/>
        <v/>
      </c>
      <c r="S306" s="106">
        <f ca="1">IFERROR(IF(ISERROR(K306),NA(),SUM($N$7:N306)),"")</f>
        <v>1121.5593767146088</v>
      </c>
      <c r="T306" s="96"/>
      <c r="U306" s="90">
        <v>300</v>
      </c>
      <c r="V306" s="90">
        <f t="shared" si="36"/>
        <v>339</v>
      </c>
      <c r="W306" s="90">
        <f t="shared" si="37"/>
        <v>64</v>
      </c>
      <c r="X306" s="90">
        <f t="shared" si="38"/>
        <v>189</v>
      </c>
      <c r="Y306" s="90">
        <f t="shared" si="39"/>
        <v>114</v>
      </c>
    </row>
    <row r="307" spans="11:25" x14ac:dyDescent="0.25">
      <c r="K307" s="90" t="str">
        <f>IFERROR(IF(ann_paid=TRUE,IF(K306&gt;=$L$3-1,NA(),K306+1),IF(K306&gt;=$L$3,NA(),K306+1)),"")</f>
        <v/>
      </c>
      <c r="L307" s="90">
        <f t="shared" si="32"/>
        <v>340</v>
      </c>
      <c r="M307" s="90">
        <f ca="1">IFERROR(IF(ISERROR(K307),NA(),(IF(PayFreq="Monthly",(IF(ISERROR(K307),NA(),IF(Rate=TRUE,AnnuityEstimator!$F$13+RAND()*(AnnuityEstimator!$F$14-AnnuityEstimator!$F$13),AnnuityEstimator!$F$17))/12),IF(PayFreq="Quarterly",(IF(ISERROR(K307),NA(),IF(Rate=TRUE,AnnuityEstimator!$F$13+RAND()*(AnnuityEstimator!$F$14-AnnuityEstimator!$F$13),AnnuityEstimator!$F$17))/4),IF(PayFreq="Semi-Annually",(IF(ISERROR(K307),NA(),IF(Rate=TRUE,AnnuityEstimator!$F$13+RAND()*(AnnuityEstimator!$F$14-AnnuityEstimator!$F$13),AnnuityEstimator!$F$17))/2),IF(PayFreq="Annually",(IF(ISERROR(K307),NA(),IF(Rate=TRUE,AnnuityEstimator!$F$13+RAND()*(AnnuityEstimator!$F$14-AnnuityEstimator!$F$13),AnnuityEstimator!$F$17))),AnnuityEstimator!$F$17)))))),"")</f>
        <v>4.9176560438252442E-2</v>
      </c>
      <c r="N307" s="106" t="str">
        <f ca="1">IFERROR(IF(ISERROR(K307),NA(),IF(ann_paid=TRUE,R306*M307,R306*M307)),"")</f>
        <v/>
      </c>
      <c r="O307" s="106" t="str">
        <f t="shared" ca="1" si="33"/>
        <v/>
      </c>
      <c r="P307" s="106" t="str">
        <f ca="1">IFERROR(IF(Rate=FALSE,IF(ISERROR(K307),NA(),FV($L$4,K307,,-FP)),PMT((1+M307)/(1+$L$4)-1,IF(ann_paid=TRUE,$L$3-K307,$L$3+1-K307),-(R306),,Payment)),"")</f>
        <v/>
      </c>
      <c r="Q307" s="106" t="str">
        <f t="shared" ca="1" si="34"/>
        <v/>
      </c>
      <c r="R307" s="106" t="str">
        <f t="shared" ca="1" si="35"/>
        <v/>
      </c>
      <c r="S307" s="106">
        <f ca="1">IFERROR(IF(ISERROR(K307),NA(),SUM($N$7:N307)),"")</f>
        <v>1121.5593767146088</v>
      </c>
      <c r="T307" s="96"/>
      <c r="U307" s="90">
        <v>301</v>
      </c>
      <c r="V307" s="90">
        <f t="shared" si="36"/>
        <v>340</v>
      </c>
      <c r="W307" s="90">
        <f t="shared" si="37"/>
        <v>65</v>
      </c>
      <c r="X307" s="90">
        <f t="shared" si="38"/>
        <v>190</v>
      </c>
      <c r="Y307" s="90">
        <f t="shared" si="39"/>
        <v>115</v>
      </c>
    </row>
    <row r="308" spans="11:25" x14ac:dyDescent="0.25">
      <c r="K308" s="90" t="str">
        <f>IFERROR(IF(ann_paid=TRUE,IF(K307&gt;=$L$3-1,NA(),K307+1),IF(K307&gt;=$L$3,NA(),K307+1)),"")</f>
        <v/>
      </c>
      <c r="L308" s="90">
        <f t="shared" si="32"/>
        <v>341</v>
      </c>
      <c r="M308" s="90">
        <f ca="1">IFERROR(IF(ISERROR(K308),NA(),(IF(PayFreq="Monthly",(IF(ISERROR(K308),NA(),IF(Rate=TRUE,AnnuityEstimator!$F$13+RAND()*(AnnuityEstimator!$F$14-AnnuityEstimator!$F$13),AnnuityEstimator!$F$17))/12),IF(PayFreq="Quarterly",(IF(ISERROR(K308),NA(),IF(Rate=TRUE,AnnuityEstimator!$F$13+RAND()*(AnnuityEstimator!$F$14-AnnuityEstimator!$F$13),AnnuityEstimator!$F$17))/4),IF(PayFreq="Semi-Annually",(IF(ISERROR(K308),NA(),IF(Rate=TRUE,AnnuityEstimator!$F$13+RAND()*(AnnuityEstimator!$F$14-AnnuityEstimator!$F$13),AnnuityEstimator!$F$17))/2),IF(PayFreq="Annually",(IF(ISERROR(K308),NA(),IF(Rate=TRUE,AnnuityEstimator!$F$13+RAND()*(AnnuityEstimator!$F$14-AnnuityEstimator!$F$13),AnnuityEstimator!$F$17))),AnnuityEstimator!$F$17)))))),"")</f>
        <v>4.8214966593288826E-2</v>
      </c>
      <c r="N308" s="106" t="str">
        <f ca="1">IFERROR(IF(ISERROR(K308),NA(),IF(ann_paid=TRUE,R307*M308,R307*M308)),"")</f>
        <v/>
      </c>
      <c r="O308" s="106" t="str">
        <f t="shared" ca="1" si="33"/>
        <v/>
      </c>
      <c r="P308" s="106" t="str">
        <f ca="1">IFERROR(IF(Rate=FALSE,IF(ISERROR(K308),NA(),FV($L$4,K308,,-FP)),PMT((1+M308)/(1+$L$4)-1,IF(ann_paid=TRUE,$L$3-K308,$L$3+1-K308),-(R307),,Payment)),"")</f>
        <v/>
      </c>
      <c r="Q308" s="106" t="str">
        <f t="shared" ca="1" si="34"/>
        <v/>
      </c>
      <c r="R308" s="106" t="str">
        <f t="shared" ca="1" si="35"/>
        <v/>
      </c>
      <c r="S308" s="106">
        <f ca="1">IFERROR(IF(ISERROR(K308),NA(),SUM($N$7:N308)),"")</f>
        <v>1121.5593767146088</v>
      </c>
      <c r="T308" s="96"/>
      <c r="U308" s="90">
        <v>302</v>
      </c>
      <c r="V308" s="90">
        <f t="shared" si="36"/>
        <v>341</v>
      </c>
      <c r="W308" s="90">
        <f t="shared" si="37"/>
        <v>65</v>
      </c>
      <c r="X308" s="90">
        <f t="shared" si="38"/>
        <v>190</v>
      </c>
      <c r="Y308" s="90">
        <f t="shared" si="39"/>
        <v>115</v>
      </c>
    </row>
    <row r="309" spans="11:25" x14ac:dyDescent="0.25">
      <c r="K309" s="90" t="str">
        <f>IFERROR(IF(ann_paid=TRUE,IF(K308&gt;=$L$3-1,NA(),K308+1),IF(K308&gt;=$L$3,NA(),K308+1)),"")</f>
        <v/>
      </c>
      <c r="L309" s="90">
        <f t="shared" si="32"/>
        <v>342</v>
      </c>
      <c r="M309" s="90">
        <f ca="1">IFERROR(IF(ISERROR(K309),NA(),(IF(PayFreq="Monthly",(IF(ISERROR(K309),NA(),IF(Rate=TRUE,AnnuityEstimator!$F$13+RAND()*(AnnuityEstimator!$F$14-AnnuityEstimator!$F$13),AnnuityEstimator!$F$17))/12),IF(PayFreq="Quarterly",(IF(ISERROR(K309),NA(),IF(Rate=TRUE,AnnuityEstimator!$F$13+RAND()*(AnnuityEstimator!$F$14-AnnuityEstimator!$F$13),AnnuityEstimator!$F$17))/4),IF(PayFreq="Semi-Annually",(IF(ISERROR(K309),NA(),IF(Rate=TRUE,AnnuityEstimator!$F$13+RAND()*(AnnuityEstimator!$F$14-AnnuityEstimator!$F$13),AnnuityEstimator!$F$17))/2),IF(PayFreq="Annually",(IF(ISERROR(K309),NA(),IF(Rate=TRUE,AnnuityEstimator!$F$13+RAND()*(AnnuityEstimator!$F$14-AnnuityEstimator!$F$13),AnnuityEstimator!$F$17))),AnnuityEstimator!$F$17)))))),"")</f>
        <v>3.8676794938651844E-2</v>
      </c>
      <c r="N309" s="106" t="str">
        <f ca="1">IFERROR(IF(ISERROR(K309),NA(),IF(ann_paid=TRUE,R308*M309,R308*M309)),"")</f>
        <v/>
      </c>
      <c r="O309" s="106" t="str">
        <f t="shared" ca="1" si="33"/>
        <v/>
      </c>
      <c r="P309" s="106" t="str">
        <f ca="1">IFERROR(IF(Rate=FALSE,IF(ISERROR(K309),NA(),FV($L$4,K309,,-FP)),PMT((1+M309)/(1+$L$4)-1,IF(ann_paid=TRUE,$L$3-K309,$L$3+1-K309),-(R308),,Payment)),"")</f>
        <v/>
      </c>
      <c r="Q309" s="106" t="str">
        <f t="shared" ca="1" si="34"/>
        <v/>
      </c>
      <c r="R309" s="106" t="str">
        <f t="shared" ca="1" si="35"/>
        <v/>
      </c>
      <c r="S309" s="106">
        <f ca="1">IFERROR(IF(ISERROR(K309),NA(),SUM($N$7:N309)),"")</f>
        <v>1121.5593767146088</v>
      </c>
      <c r="T309" s="96"/>
      <c r="U309" s="90">
        <v>303</v>
      </c>
      <c r="V309" s="90">
        <f t="shared" si="36"/>
        <v>342</v>
      </c>
      <c r="W309" s="90">
        <f t="shared" si="37"/>
        <v>65</v>
      </c>
      <c r="X309" s="90">
        <f t="shared" si="38"/>
        <v>191</v>
      </c>
      <c r="Y309" s="90">
        <f t="shared" si="39"/>
        <v>115</v>
      </c>
    </row>
    <row r="310" spans="11:25" x14ac:dyDescent="0.25">
      <c r="K310" s="90" t="str">
        <f>IFERROR(IF(ann_paid=TRUE,IF(K309&gt;=$L$3-1,NA(),K309+1),IF(K309&gt;=$L$3,NA(),K309+1)),"")</f>
        <v/>
      </c>
      <c r="L310" s="90">
        <f t="shared" si="32"/>
        <v>343</v>
      </c>
      <c r="M310" s="90">
        <f ca="1">IFERROR(IF(ISERROR(K310),NA(),(IF(PayFreq="Monthly",(IF(ISERROR(K310),NA(),IF(Rate=TRUE,AnnuityEstimator!$F$13+RAND()*(AnnuityEstimator!$F$14-AnnuityEstimator!$F$13),AnnuityEstimator!$F$17))/12),IF(PayFreq="Quarterly",(IF(ISERROR(K310),NA(),IF(Rate=TRUE,AnnuityEstimator!$F$13+RAND()*(AnnuityEstimator!$F$14-AnnuityEstimator!$F$13),AnnuityEstimator!$F$17))/4),IF(PayFreq="Semi-Annually",(IF(ISERROR(K310),NA(),IF(Rate=TRUE,AnnuityEstimator!$F$13+RAND()*(AnnuityEstimator!$F$14-AnnuityEstimator!$F$13),AnnuityEstimator!$F$17))/2),IF(PayFreq="Annually",(IF(ISERROR(K310),NA(),IF(Rate=TRUE,AnnuityEstimator!$F$13+RAND()*(AnnuityEstimator!$F$14-AnnuityEstimator!$F$13),AnnuityEstimator!$F$17))),AnnuityEstimator!$F$17)))))),"")</f>
        <v>6.0442133632281306E-2</v>
      </c>
      <c r="N310" s="106" t="str">
        <f ca="1">IFERROR(IF(ISERROR(K310),NA(),IF(ann_paid=TRUE,R309*M310,R309*M310)),"")</f>
        <v/>
      </c>
      <c r="O310" s="106" t="str">
        <f t="shared" ca="1" si="33"/>
        <v/>
      </c>
      <c r="P310" s="106" t="str">
        <f ca="1">IFERROR(IF(Rate=FALSE,IF(ISERROR(K310),NA(),FV($L$4,K310,,-FP)),PMT((1+M310)/(1+$L$4)-1,IF(ann_paid=TRUE,$L$3-K310,$L$3+1-K310),-(R309),,Payment)),"")</f>
        <v/>
      </c>
      <c r="Q310" s="106" t="str">
        <f t="shared" ca="1" si="34"/>
        <v/>
      </c>
      <c r="R310" s="106" t="str">
        <f t="shared" ca="1" si="35"/>
        <v/>
      </c>
      <c r="S310" s="106">
        <f ca="1">IFERROR(IF(ISERROR(K310),NA(),SUM($N$7:N310)),"")</f>
        <v>1121.5593767146088</v>
      </c>
      <c r="T310" s="96"/>
      <c r="U310" s="90">
        <v>304</v>
      </c>
      <c r="V310" s="90">
        <f t="shared" si="36"/>
        <v>343</v>
      </c>
      <c r="W310" s="90">
        <f t="shared" si="37"/>
        <v>65</v>
      </c>
      <c r="X310" s="90">
        <f t="shared" si="38"/>
        <v>191</v>
      </c>
      <c r="Y310" s="90">
        <f t="shared" si="39"/>
        <v>115</v>
      </c>
    </row>
    <row r="311" spans="11:25" x14ac:dyDescent="0.25">
      <c r="K311" s="90" t="str">
        <f>IFERROR(IF(ann_paid=TRUE,IF(K310&gt;=$L$3-1,NA(),K310+1),IF(K310&gt;=$L$3,NA(),K310+1)),"")</f>
        <v/>
      </c>
      <c r="L311" s="90">
        <f t="shared" si="32"/>
        <v>344</v>
      </c>
      <c r="M311" s="90">
        <f ca="1">IFERROR(IF(ISERROR(K311),NA(),(IF(PayFreq="Monthly",(IF(ISERROR(K311),NA(),IF(Rate=TRUE,AnnuityEstimator!$F$13+RAND()*(AnnuityEstimator!$F$14-AnnuityEstimator!$F$13),AnnuityEstimator!$F$17))/12),IF(PayFreq="Quarterly",(IF(ISERROR(K311),NA(),IF(Rate=TRUE,AnnuityEstimator!$F$13+RAND()*(AnnuityEstimator!$F$14-AnnuityEstimator!$F$13),AnnuityEstimator!$F$17))/4),IF(PayFreq="Semi-Annually",(IF(ISERROR(K311),NA(),IF(Rate=TRUE,AnnuityEstimator!$F$13+RAND()*(AnnuityEstimator!$F$14-AnnuityEstimator!$F$13),AnnuityEstimator!$F$17))/2),IF(PayFreq="Annually",(IF(ISERROR(K311),NA(),IF(Rate=TRUE,AnnuityEstimator!$F$13+RAND()*(AnnuityEstimator!$F$14-AnnuityEstimator!$F$13),AnnuityEstimator!$F$17))),AnnuityEstimator!$F$17)))))),"")</f>
        <v>4.1649496562826419E-2</v>
      </c>
      <c r="N311" s="106" t="str">
        <f ca="1">IFERROR(IF(ISERROR(K311),NA(),IF(ann_paid=TRUE,R310*M311,R310*M311)),"")</f>
        <v/>
      </c>
      <c r="O311" s="106" t="str">
        <f t="shared" ca="1" si="33"/>
        <v/>
      </c>
      <c r="P311" s="106" t="str">
        <f ca="1">IFERROR(IF(Rate=FALSE,IF(ISERROR(K311),NA(),FV($L$4,K311,,-FP)),PMT((1+M311)/(1+$L$4)-1,IF(ann_paid=TRUE,$L$3-K311,$L$3+1-K311),-(R310),,Payment)),"")</f>
        <v/>
      </c>
      <c r="Q311" s="106" t="str">
        <f t="shared" ca="1" si="34"/>
        <v/>
      </c>
      <c r="R311" s="106" t="str">
        <f t="shared" ca="1" si="35"/>
        <v/>
      </c>
      <c r="S311" s="106">
        <f ca="1">IFERROR(IF(ISERROR(K311),NA(),SUM($N$7:N311)),"")</f>
        <v>1121.5593767146088</v>
      </c>
      <c r="T311" s="96"/>
      <c r="U311" s="90">
        <v>305</v>
      </c>
      <c r="V311" s="90">
        <f t="shared" si="36"/>
        <v>344</v>
      </c>
      <c r="W311" s="90">
        <f t="shared" si="37"/>
        <v>65</v>
      </c>
      <c r="X311" s="90">
        <f t="shared" si="38"/>
        <v>192</v>
      </c>
      <c r="Y311" s="90">
        <f t="shared" si="39"/>
        <v>116</v>
      </c>
    </row>
    <row r="312" spans="11:25" x14ac:dyDescent="0.25">
      <c r="K312" s="90" t="str">
        <f>IFERROR(IF(ann_paid=TRUE,IF(K311&gt;=$L$3-1,NA(),K311+1),IF(K311&gt;=$L$3,NA(),K311+1)),"")</f>
        <v/>
      </c>
      <c r="L312" s="90">
        <f t="shared" si="32"/>
        <v>345</v>
      </c>
      <c r="M312" s="90">
        <f ca="1">IFERROR(IF(ISERROR(K312),NA(),(IF(PayFreq="Monthly",(IF(ISERROR(K312),NA(),IF(Rate=TRUE,AnnuityEstimator!$F$13+RAND()*(AnnuityEstimator!$F$14-AnnuityEstimator!$F$13),AnnuityEstimator!$F$17))/12),IF(PayFreq="Quarterly",(IF(ISERROR(K312),NA(),IF(Rate=TRUE,AnnuityEstimator!$F$13+RAND()*(AnnuityEstimator!$F$14-AnnuityEstimator!$F$13),AnnuityEstimator!$F$17))/4),IF(PayFreq="Semi-Annually",(IF(ISERROR(K312),NA(),IF(Rate=TRUE,AnnuityEstimator!$F$13+RAND()*(AnnuityEstimator!$F$14-AnnuityEstimator!$F$13),AnnuityEstimator!$F$17))/2),IF(PayFreq="Annually",(IF(ISERROR(K312),NA(),IF(Rate=TRUE,AnnuityEstimator!$F$13+RAND()*(AnnuityEstimator!$F$14-AnnuityEstimator!$F$13),AnnuityEstimator!$F$17))),AnnuityEstimator!$F$17)))))),"")</f>
        <v>5.4479789269465423E-2</v>
      </c>
      <c r="N312" s="106" t="str">
        <f ca="1">IFERROR(IF(ISERROR(K312),NA(),IF(ann_paid=TRUE,R311*M312,R311*M312)),"")</f>
        <v/>
      </c>
      <c r="O312" s="106" t="str">
        <f t="shared" ca="1" si="33"/>
        <v/>
      </c>
      <c r="P312" s="106" t="str">
        <f ca="1">IFERROR(IF(Rate=FALSE,IF(ISERROR(K312),NA(),FV($L$4,K312,,-FP)),PMT((1+M312)/(1+$L$4)-1,IF(ann_paid=TRUE,$L$3-K312,$L$3+1-K312),-(R311),,Payment)),"")</f>
        <v/>
      </c>
      <c r="Q312" s="106" t="str">
        <f t="shared" ca="1" si="34"/>
        <v/>
      </c>
      <c r="R312" s="106" t="str">
        <f t="shared" ca="1" si="35"/>
        <v/>
      </c>
      <c r="S312" s="106">
        <f ca="1">IFERROR(IF(ISERROR(K312),NA(),SUM($N$7:N312)),"")</f>
        <v>1121.5593767146088</v>
      </c>
      <c r="T312" s="96"/>
      <c r="U312" s="90">
        <v>306</v>
      </c>
      <c r="V312" s="90">
        <f t="shared" si="36"/>
        <v>345</v>
      </c>
      <c r="W312" s="90">
        <f t="shared" si="37"/>
        <v>65</v>
      </c>
      <c r="X312" s="90">
        <f t="shared" si="38"/>
        <v>192</v>
      </c>
      <c r="Y312" s="90">
        <f t="shared" si="39"/>
        <v>116</v>
      </c>
    </row>
    <row r="313" spans="11:25" x14ac:dyDescent="0.25">
      <c r="K313" s="90" t="str">
        <f>IFERROR(IF(ann_paid=TRUE,IF(K312&gt;=$L$3-1,NA(),K312+1),IF(K312&gt;=$L$3,NA(),K312+1)),"")</f>
        <v/>
      </c>
      <c r="L313" s="90">
        <f t="shared" si="32"/>
        <v>346</v>
      </c>
      <c r="M313" s="90">
        <f ca="1">IFERROR(IF(ISERROR(K313),NA(),(IF(PayFreq="Monthly",(IF(ISERROR(K313),NA(),IF(Rate=TRUE,AnnuityEstimator!$F$13+RAND()*(AnnuityEstimator!$F$14-AnnuityEstimator!$F$13),AnnuityEstimator!$F$17))/12),IF(PayFreq="Quarterly",(IF(ISERROR(K313),NA(),IF(Rate=TRUE,AnnuityEstimator!$F$13+RAND()*(AnnuityEstimator!$F$14-AnnuityEstimator!$F$13),AnnuityEstimator!$F$17))/4),IF(PayFreq="Semi-Annually",(IF(ISERROR(K313),NA(),IF(Rate=TRUE,AnnuityEstimator!$F$13+RAND()*(AnnuityEstimator!$F$14-AnnuityEstimator!$F$13),AnnuityEstimator!$F$17))/2),IF(PayFreq="Annually",(IF(ISERROR(K313),NA(),IF(Rate=TRUE,AnnuityEstimator!$F$13+RAND()*(AnnuityEstimator!$F$14-AnnuityEstimator!$F$13),AnnuityEstimator!$F$17))),AnnuityEstimator!$F$17)))))),"")</f>
        <v>4.1500597917858345E-2</v>
      </c>
      <c r="N313" s="106" t="str">
        <f ca="1">IFERROR(IF(ISERROR(K313),NA(),IF(ann_paid=TRUE,R312*M313,R312*M313)),"")</f>
        <v/>
      </c>
      <c r="O313" s="106" t="str">
        <f t="shared" ca="1" si="33"/>
        <v/>
      </c>
      <c r="P313" s="106" t="str">
        <f ca="1">IFERROR(IF(Rate=FALSE,IF(ISERROR(K313),NA(),FV($L$4,K313,,-FP)),PMT((1+M313)/(1+$L$4)-1,IF(ann_paid=TRUE,$L$3-K313,$L$3+1-K313),-(R312),,Payment)),"")</f>
        <v/>
      </c>
      <c r="Q313" s="106" t="str">
        <f t="shared" ca="1" si="34"/>
        <v/>
      </c>
      <c r="R313" s="106" t="str">
        <f t="shared" ca="1" si="35"/>
        <v/>
      </c>
      <c r="S313" s="106">
        <f ca="1">IFERROR(IF(ISERROR(K313),NA(),SUM($N$7:N313)),"")</f>
        <v>1121.5593767146088</v>
      </c>
      <c r="T313" s="96"/>
      <c r="U313" s="90">
        <v>307</v>
      </c>
      <c r="V313" s="90">
        <f t="shared" si="36"/>
        <v>346</v>
      </c>
      <c r="W313" s="90">
        <f t="shared" si="37"/>
        <v>65</v>
      </c>
      <c r="X313" s="90">
        <f t="shared" si="38"/>
        <v>193</v>
      </c>
      <c r="Y313" s="90">
        <f t="shared" si="39"/>
        <v>116</v>
      </c>
    </row>
    <row r="314" spans="11:25" x14ac:dyDescent="0.25">
      <c r="K314" s="90" t="str">
        <f>IFERROR(IF(ann_paid=TRUE,IF(K313&gt;=$L$3-1,NA(),K313+1),IF(K313&gt;=$L$3,NA(),K313+1)),"")</f>
        <v/>
      </c>
      <c r="L314" s="90">
        <f t="shared" si="32"/>
        <v>347</v>
      </c>
      <c r="M314" s="90">
        <f ca="1">IFERROR(IF(ISERROR(K314),NA(),(IF(PayFreq="Monthly",(IF(ISERROR(K314),NA(),IF(Rate=TRUE,AnnuityEstimator!$F$13+RAND()*(AnnuityEstimator!$F$14-AnnuityEstimator!$F$13),AnnuityEstimator!$F$17))/12),IF(PayFreq="Quarterly",(IF(ISERROR(K314),NA(),IF(Rate=TRUE,AnnuityEstimator!$F$13+RAND()*(AnnuityEstimator!$F$14-AnnuityEstimator!$F$13),AnnuityEstimator!$F$17))/4),IF(PayFreq="Semi-Annually",(IF(ISERROR(K314),NA(),IF(Rate=TRUE,AnnuityEstimator!$F$13+RAND()*(AnnuityEstimator!$F$14-AnnuityEstimator!$F$13),AnnuityEstimator!$F$17))/2),IF(PayFreq="Annually",(IF(ISERROR(K314),NA(),IF(Rate=TRUE,AnnuityEstimator!$F$13+RAND()*(AnnuityEstimator!$F$14-AnnuityEstimator!$F$13),AnnuityEstimator!$F$17))),AnnuityEstimator!$F$17)))))),"")</f>
        <v>5.9046912175029997E-2</v>
      </c>
      <c r="N314" s="106" t="str">
        <f ca="1">IFERROR(IF(ISERROR(K314),NA(),IF(ann_paid=TRUE,R313*M314,R313*M314)),"")</f>
        <v/>
      </c>
      <c r="O314" s="106" t="str">
        <f t="shared" ca="1" si="33"/>
        <v/>
      </c>
      <c r="P314" s="106" t="str">
        <f ca="1">IFERROR(IF(Rate=FALSE,IF(ISERROR(K314),NA(),FV($L$4,K314,,-FP)),PMT((1+M314)/(1+$L$4)-1,IF(ann_paid=TRUE,$L$3-K314,$L$3+1-K314),-(R313),,Payment)),"")</f>
        <v/>
      </c>
      <c r="Q314" s="106" t="str">
        <f t="shared" ca="1" si="34"/>
        <v/>
      </c>
      <c r="R314" s="106" t="str">
        <f t="shared" ca="1" si="35"/>
        <v/>
      </c>
      <c r="S314" s="106">
        <f ca="1">IFERROR(IF(ISERROR(K314),NA(),SUM($N$7:N314)),"")</f>
        <v>1121.5593767146088</v>
      </c>
      <c r="T314" s="96"/>
      <c r="U314" s="90">
        <v>308</v>
      </c>
      <c r="V314" s="90">
        <f t="shared" si="36"/>
        <v>347</v>
      </c>
      <c r="W314" s="90">
        <f t="shared" si="37"/>
        <v>65</v>
      </c>
      <c r="X314" s="90">
        <f t="shared" si="38"/>
        <v>193</v>
      </c>
      <c r="Y314" s="90">
        <f t="shared" si="39"/>
        <v>116</v>
      </c>
    </row>
    <row r="315" spans="11:25" x14ac:dyDescent="0.25">
      <c r="K315" s="90" t="str">
        <f>IFERROR(IF(ann_paid=TRUE,IF(K314&gt;=$L$3-1,NA(),K314+1),IF(K314&gt;=$L$3,NA(),K314+1)),"")</f>
        <v/>
      </c>
      <c r="L315" s="90">
        <f t="shared" si="32"/>
        <v>348</v>
      </c>
      <c r="M315" s="90">
        <f ca="1">IFERROR(IF(ISERROR(K315),NA(),(IF(PayFreq="Monthly",(IF(ISERROR(K315),NA(),IF(Rate=TRUE,AnnuityEstimator!$F$13+RAND()*(AnnuityEstimator!$F$14-AnnuityEstimator!$F$13),AnnuityEstimator!$F$17))/12),IF(PayFreq="Quarterly",(IF(ISERROR(K315),NA(),IF(Rate=TRUE,AnnuityEstimator!$F$13+RAND()*(AnnuityEstimator!$F$14-AnnuityEstimator!$F$13),AnnuityEstimator!$F$17))/4),IF(PayFreq="Semi-Annually",(IF(ISERROR(K315),NA(),IF(Rate=TRUE,AnnuityEstimator!$F$13+RAND()*(AnnuityEstimator!$F$14-AnnuityEstimator!$F$13),AnnuityEstimator!$F$17))/2),IF(PayFreq="Annually",(IF(ISERROR(K315),NA(),IF(Rate=TRUE,AnnuityEstimator!$F$13+RAND()*(AnnuityEstimator!$F$14-AnnuityEstimator!$F$13),AnnuityEstimator!$F$17))),AnnuityEstimator!$F$17)))))),"")</f>
        <v>6.7058827148640227E-2</v>
      </c>
      <c r="N315" s="106" t="str">
        <f ca="1">IFERROR(IF(ISERROR(K315),NA(),IF(ann_paid=TRUE,R314*M315,R314*M315)),"")</f>
        <v/>
      </c>
      <c r="O315" s="106" t="str">
        <f t="shared" ca="1" si="33"/>
        <v/>
      </c>
      <c r="P315" s="106" t="str">
        <f ca="1">IFERROR(IF(Rate=FALSE,IF(ISERROR(K315),NA(),FV($L$4,K315,,-FP)),PMT((1+M315)/(1+$L$4)-1,IF(ann_paid=TRUE,$L$3-K315,$L$3+1-K315),-(R314),,Payment)),"")</f>
        <v/>
      </c>
      <c r="Q315" s="106" t="str">
        <f t="shared" ca="1" si="34"/>
        <v/>
      </c>
      <c r="R315" s="106" t="str">
        <f t="shared" ca="1" si="35"/>
        <v/>
      </c>
      <c r="S315" s="106">
        <f ca="1">IFERROR(IF(ISERROR(K315),NA(),SUM($N$7:N315)),"")</f>
        <v>1121.5593767146088</v>
      </c>
      <c r="T315" s="96"/>
      <c r="U315" s="90">
        <v>309</v>
      </c>
      <c r="V315" s="90">
        <f t="shared" si="36"/>
        <v>348</v>
      </c>
      <c r="W315" s="90">
        <f t="shared" si="37"/>
        <v>65</v>
      </c>
      <c r="X315" s="90">
        <f t="shared" si="38"/>
        <v>194</v>
      </c>
      <c r="Y315" s="90">
        <f t="shared" si="39"/>
        <v>117</v>
      </c>
    </row>
    <row r="316" spans="11:25" x14ac:dyDescent="0.25">
      <c r="K316" s="90" t="str">
        <f>IFERROR(IF(ann_paid=TRUE,IF(K315&gt;=$L$3-1,NA(),K315+1),IF(K315&gt;=$L$3,NA(),K315+1)),"")</f>
        <v/>
      </c>
      <c r="L316" s="90">
        <f t="shared" si="32"/>
        <v>349</v>
      </c>
      <c r="M316" s="90">
        <f ca="1">IFERROR(IF(ISERROR(K316),NA(),(IF(PayFreq="Monthly",(IF(ISERROR(K316),NA(),IF(Rate=TRUE,AnnuityEstimator!$F$13+RAND()*(AnnuityEstimator!$F$14-AnnuityEstimator!$F$13),AnnuityEstimator!$F$17))/12),IF(PayFreq="Quarterly",(IF(ISERROR(K316),NA(),IF(Rate=TRUE,AnnuityEstimator!$F$13+RAND()*(AnnuityEstimator!$F$14-AnnuityEstimator!$F$13),AnnuityEstimator!$F$17))/4),IF(PayFreq="Semi-Annually",(IF(ISERROR(K316),NA(),IF(Rate=TRUE,AnnuityEstimator!$F$13+RAND()*(AnnuityEstimator!$F$14-AnnuityEstimator!$F$13),AnnuityEstimator!$F$17))/2),IF(PayFreq="Annually",(IF(ISERROR(K316),NA(),IF(Rate=TRUE,AnnuityEstimator!$F$13+RAND()*(AnnuityEstimator!$F$14-AnnuityEstimator!$F$13),AnnuityEstimator!$F$17))),AnnuityEstimator!$F$17)))))),"")</f>
        <v>5.2179014025982767E-2</v>
      </c>
      <c r="N316" s="106" t="str">
        <f ca="1">IFERROR(IF(ISERROR(K316),NA(),IF(ann_paid=TRUE,R315*M316,R315*M316)),"")</f>
        <v/>
      </c>
      <c r="O316" s="106" t="str">
        <f t="shared" ca="1" si="33"/>
        <v/>
      </c>
      <c r="P316" s="106" t="str">
        <f ca="1">IFERROR(IF(Rate=FALSE,IF(ISERROR(K316),NA(),FV($L$4,K316,,-FP)),PMT((1+M316)/(1+$L$4)-1,IF(ann_paid=TRUE,$L$3-K316,$L$3+1-K316),-(R315),,Payment)),"")</f>
        <v/>
      </c>
      <c r="Q316" s="106" t="str">
        <f t="shared" ca="1" si="34"/>
        <v/>
      </c>
      <c r="R316" s="106" t="str">
        <f t="shared" ca="1" si="35"/>
        <v/>
      </c>
      <c r="S316" s="106">
        <f ca="1">IFERROR(IF(ISERROR(K316),NA(),SUM($N$7:N316)),"")</f>
        <v>1121.5593767146088</v>
      </c>
      <c r="T316" s="96"/>
      <c r="U316" s="90">
        <v>310</v>
      </c>
      <c r="V316" s="90">
        <f t="shared" si="36"/>
        <v>349</v>
      </c>
      <c r="W316" s="90">
        <f t="shared" si="37"/>
        <v>65</v>
      </c>
      <c r="X316" s="90">
        <f t="shared" si="38"/>
        <v>194</v>
      </c>
      <c r="Y316" s="90">
        <f t="shared" si="39"/>
        <v>117</v>
      </c>
    </row>
    <row r="317" spans="11:25" x14ac:dyDescent="0.25">
      <c r="K317" s="90" t="str">
        <f>IFERROR(IF(ann_paid=TRUE,IF(K316&gt;=$L$3-1,NA(),K316+1),IF(K316&gt;=$L$3,NA(),K316+1)),"")</f>
        <v/>
      </c>
      <c r="L317" s="90">
        <f t="shared" si="32"/>
        <v>350</v>
      </c>
      <c r="M317" s="90">
        <f ca="1">IFERROR(IF(ISERROR(K317),NA(),(IF(PayFreq="Monthly",(IF(ISERROR(K317),NA(),IF(Rate=TRUE,AnnuityEstimator!$F$13+RAND()*(AnnuityEstimator!$F$14-AnnuityEstimator!$F$13),AnnuityEstimator!$F$17))/12),IF(PayFreq="Quarterly",(IF(ISERROR(K317),NA(),IF(Rate=TRUE,AnnuityEstimator!$F$13+RAND()*(AnnuityEstimator!$F$14-AnnuityEstimator!$F$13),AnnuityEstimator!$F$17))/4),IF(PayFreq="Semi-Annually",(IF(ISERROR(K317),NA(),IF(Rate=TRUE,AnnuityEstimator!$F$13+RAND()*(AnnuityEstimator!$F$14-AnnuityEstimator!$F$13),AnnuityEstimator!$F$17))/2),IF(PayFreq="Annually",(IF(ISERROR(K317),NA(),IF(Rate=TRUE,AnnuityEstimator!$F$13+RAND()*(AnnuityEstimator!$F$14-AnnuityEstimator!$F$13),AnnuityEstimator!$F$17))),AnnuityEstimator!$F$17)))))),"")</f>
        <v>3.5128617744213844E-2</v>
      </c>
      <c r="N317" s="106" t="str">
        <f ca="1">IFERROR(IF(ISERROR(K317),NA(),IF(ann_paid=TRUE,R316*M317,R316*M317)),"")</f>
        <v/>
      </c>
      <c r="O317" s="106" t="str">
        <f t="shared" ca="1" si="33"/>
        <v/>
      </c>
      <c r="P317" s="106" t="str">
        <f ca="1">IFERROR(IF(Rate=FALSE,IF(ISERROR(K317),NA(),FV($L$4,K317,,-FP)),PMT((1+M317)/(1+$L$4)-1,IF(ann_paid=TRUE,$L$3-K317,$L$3+1-K317),-(R316),,Payment)),"")</f>
        <v/>
      </c>
      <c r="Q317" s="106" t="str">
        <f t="shared" ca="1" si="34"/>
        <v/>
      </c>
      <c r="R317" s="106" t="str">
        <f t="shared" ca="1" si="35"/>
        <v/>
      </c>
      <c r="S317" s="106">
        <f ca="1">IFERROR(IF(ISERROR(K317),NA(),SUM($N$7:N317)),"")</f>
        <v>1121.5593767146088</v>
      </c>
      <c r="T317" s="96"/>
      <c r="U317" s="90">
        <v>311</v>
      </c>
      <c r="V317" s="90">
        <f t="shared" si="36"/>
        <v>350</v>
      </c>
      <c r="W317" s="90">
        <f t="shared" si="37"/>
        <v>65</v>
      </c>
      <c r="X317" s="90">
        <f t="shared" si="38"/>
        <v>195</v>
      </c>
      <c r="Y317" s="90">
        <f t="shared" si="39"/>
        <v>117</v>
      </c>
    </row>
    <row r="318" spans="11:25" x14ac:dyDescent="0.25">
      <c r="K318" s="90" t="str">
        <f>IFERROR(IF(ann_paid=TRUE,IF(K317&gt;=$L$3-1,NA(),K317+1),IF(K317&gt;=$L$3,NA(),K317+1)),"")</f>
        <v/>
      </c>
      <c r="L318" s="90">
        <f t="shared" si="32"/>
        <v>351</v>
      </c>
      <c r="M318" s="90">
        <f ca="1">IFERROR(IF(ISERROR(K318),NA(),(IF(PayFreq="Monthly",(IF(ISERROR(K318),NA(),IF(Rate=TRUE,AnnuityEstimator!$F$13+RAND()*(AnnuityEstimator!$F$14-AnnuityEstimator!$F$13),AnnuityEstimator!$F$17))/12),IF(PayFreq="Quarterly",(IF(ISERROR(K318),NA(),IF(Rate=TRUE,AnnuityEstimator!$F$13+RAND()*(AnnuityEstimator!$F$14-AnnuityEstimator!$F$13),AnnuityEstimator!$F$17))/4),IF(PayFreq="Semi-Annually",(IF(ISERROR(K318),NA(),IF(Rate=TRUE,AnnuityEstimator!$F$13+RAND()*(AnnuityEstimator!$F$14-AnnuityEstimator!$F$13),AnnuityEstimator!$F$17))/2),IF(PayFreq="Annually",(IF(ISERROR(K318),NA(),IF(Rate=TRUE,AnnuityEstimator!$F$13+RAND()*(AnnuityEstimator!$F$14-AnnuityEstimator!$F$13),AnnuityEstimator!$F$17))),AnnuityEstimator!$F$17)))))),"")</f>
        <v>3.5728357324610258E-2</v>
      </c>
      <c r="N318" s="106" t="str">
        <f ca="1">IFERROR(IF(ISERROR(K318),NA(),IF(ann_paid=TRUE,R317*M318,R317*M318)),"")</f>
        <v/>
      </c>
      <c r="O318" s="106" t="str">
        <f t="shared" ca="1" si="33"/>
        <v/>
      </c>
      <c r="P318" s="106" t="str">
        <f ca="1">IFERROR(IF(Rate=FALSE,IF(ISERROR(K318),NA(),FV($L$4,K318,,-FP)),PMT((1+M318)/(1+$L$4)-1,IF(ann_paid=TRUE,$L$3-K318,$L$3+1-K318),-(R317),,Payment)),"")</f>
        <v/>
      </c>
      <c r="Q318" s="106" t="str">
        <f t="shared" ca="1" si="34"/>
        <v/>
      </c>
      <c r="R318" s="106" t="str">
        <f t="shared" ca="1" si="35"/>
        <v/>
      </c>
      <c r="S318" s="106">
        <f ca="1">IFERROR(IF(ISERROR(K318),NA(),SUM($N$7:N318)),"")</f>
        <v>1121.5593767146088</v>
      </c>
      <c r="T318" s="96"/>
      <c r="U318" s="90">
        <v>312</v>
      </c>
      <c r="V318" s="90">
        <f t="shared" si="36"/>
        <v>351</v>
      </c>
      <c r="W318" s="90">
        <f t="shared" si="37"/>
        <v>65</v>
      </c>
      <c r="X318" s="90">
        <f t="shared" si="38"/>
        <v>195</v>
      </c>
      <c r="Y318" s="90">
        <f t="shared" si="39"/>
        <v>117</v>
      </c>
    </row>
    <row r="319" spans="11:25" x14ac:dyDescent="0.25">
      <c r="K319" s="90" t="str">
        <f>IFERROR(IF(ann_paid=TRUE,IF(K318&gt;=$L$3-1,NA(),K318+1),IF(K318&gt;=$L$3,NA(),K318+1)),"")</f>
        <v/>
      </c>
      <c r="L319" s="90">
        <f t="shared" si="32"/>
        <v>352</v>
      </c>
      <c r="M319" s="90">
        <f ca="1">IFERROR(IF(ISERROR(K319),NA(),(IF(PayFreq="Monthly",(IF(ISERROR(K319),NA(),IF(Rate=TRUE,AnnuityEstimator!$F$13+RAND()*(AnnuityEstimator!$F$14-AnnuityEstimator!$F$13),AnnuityEstimator!$F$17))/12),IF(PayFreq="Quarterly",(IF(ISERROR(K319),NA(),IF(Rate=TRUE,AnnuityEstimator!$F$13+RAND()*(AnnuityEstimator!$F$14-AnnuityEstimator!$F$13),AnnuityEstimator!$F$17))/4),IF(PayFreq="Semi-Annually",(IF(ISERROR(K319),NA(),IF(Rate=TRUE,AnnuityEstimator!$F$13+RAND()*(AnnuityEstimator!$F$14-AnnuityEstimator!$F$13),AnnuityEstimator!$F$17))/2),IF(PayFreq="Annually",(IF(ISERROR(K319),NA(),IF(Rate=TRUE,AnnuityEstimator!$F$13+RAND()*(AnnuityEstimator!$F$14-AnnuityEstimator!$F$13),AnnuityEstimator!$F$17))),AnnuityEstimator!$F$17)))))),"")</f>
        <v>4.2123414416925589E-2</v>
      </c>
      <c r="N319" s="106" t="str">
        <f ca="1">IFERROR(IF(ISERROR(K319),NA(),IF(ann_paid=TRUE,R318*M319,R318*M319)),"")</f>
        <v/>
      </c>
      <c r="O319" s="106" t="str">
        <f t="shared" ca="1" si="33"/>
        <v/>
      </c>
      <c r="P319" s="106" t="str">
        <f ca="1">IFERROR(IF(Rate=FALSE,IF(ISERROR(K319),NA(),FV($L$4,K319,,-FP)),PMT((1+M319)/(1+$L$4)-1,IF(ann_paid=TRUE,$L$3-K319,$L$3+1-K319),-(R318),,Payment)),"")</f>
        <v/>
      </c>
      <c r="Q319" s="106" t="str">
        <f t="shared" ca="1" si="34"/>
        <v/>
      </c>
      <c r="R319" s="106" t="str">
        <f t="shared" ca="1" si="35"/>
        <v/>
      </c>
      <c r="S319" s="106">
        <f ca="1">IFERROR(IF(ISERROR(K319),NA(),SUM($N$7:N319)),"")</f>
        <v>1121.5593767146088</v>
      </c>
      <c r="T319" s="96"/>
      <c r="U319" s="90">
        <v>313</v>
      </c>
      <c r="V319" s="90">
        <f t="shared" si="36"/>
        <v>352</v>
      </c>
      <c r="W319" s="90">
        <f t="shared" si="37"/>
        <v>66</v>
      </c>
      <c r="X319" s="90">
        <f t="shared" si="38"/>
        <v>196</v>
      </c>
      <c r="Y319" s="90">
        <f t="shared" si="39"/>
        <v>118</v>
      </c>
    </row>
    <row r="320" spans="11:25" x14ac:dyDescent="0.25">
      <c r="K320" s="90" t="str">
        <f>IFERROR(IF(ann_paid=TRUE,IF(K319&gt;=$L$3-1,NA(),K319+1),IF(K319&gt;=$L$3,NA(),K319+1)),"")</f>
        <v/>
      </c>
      <c r="L320" s="90">
        <f t="shared" si="32"/>
        <v>353</v>
      </c>
      <c r="M320" s="90">
        <f ca="1">IFERROR(IF(ISERROR(K320),NA(),(IF(PayFreq="Monthly",(IF(ISERROR(K320),NA(),IF(Rate=TRUE,AnnuityEstimator!$F$13+RAND()*(AnnuityEstimator!$F$14-AnnuityEstimator!$F$13),AnnuityEstimator!$F$17))/12),IF(PayFreq="Quarterly",(IF(ISERROR(K320),NA(),IF(Rate=TRUE,AnnuityEstimator!$F$13+RAND()*(AnnuityEstimator!$F$14-AnnuityEstimator!$F$13),AnnuityEstimator!$F$17))/4),IF(PayFreq="Semi-Annually",(IF(ISERROR(K320),NA(),IF(Rate=TRUE,AnnuityEstimator!$F$13+RAND()*(AnnuityEstimator!$F$14-AnnuityEstimator!$F$13),AnnuityEstimator!$F$17))/2),IF(PayFreq="Annually",(IF(ISERROR(K320),NA(),IF(Rate=TRUE,AnnuityEstimator!$F$13+RAND()*(AnnuityEstimator!$F$14-AnnuityEstimator!$F$13),AnnuityEstimator!$F$17))),AnnuityEstimator!$F$17)))))),"")</f>
        <v>6.0369474477825417E-2</v>
      </c>
      <c r="N320" s="106" t="str">
        <f ca="1">IFERROR(IF(ISERROR(K320),NA(),IF(ann_paid=TRUE,R319*M320,R319*M320)),"")</f>
        <v/>
      </c>
      <c r="O320" s="106" t="str">
        <f t="shared" ca="1" si="33"/>
        <v/>
      </c>
      <c r="P320" s="106" t="str">
        <f ca="1">IFERROR(IF(Rate=FALSE,IF(ISERROR(K320),NA(),FV($L$4,K320,,-FP)),PMT((1+M320)/(1+$L$4)-1,IF(ann_paid=TRUE,$L$3-K320,$L$3+1-K320),-(R319),,Payment)),"")</f>
        <v/>
      </c>
      <c r="Q320" s="106" t="str">
        <f t="shared" ca="1" si="34"/>
        <v/>
      </c>
      <c r="R320" s="106" t="str">
        <f t="shared" ca="1" si="35"/>
        <v/>
      </c>
      <c r="S320" s="106">
        <f ca="1">IFERROR(IF(ISERROR(K320),NA(),SUM($N$7:N320)),"")</f>
        <v>1121.5593767146088</v>
      </c>
      <c r="T320" s="96"/>
      <c r="U320" s="90">
        <v>314</v>
      </c>
      <c r="V320" s="90">
        <f t="shared" si="36"/>
        <v>353</v>
      </c>
      <c r="W320" s="90">
        <f t="shared" si="37"/>
        <v>66</v>
      </c>
      <c r="X320" s="90">
        <f t="shared" si="38"/>
        <v>196</v>
      </c>
      <c r="Y320" s="90">
        <f t="shared" si="39"/>
        <v>118</v>
      </c>
    </row>
    <row r="321" spans="11:25" x14ac:dyDescent="0.25">
      <c r="K321" s="90" t="str">
        <f>IFERROR(IF(ann_paid=TRUE,IF(K320&gt;=$L$3-1,NA(),K320+1),IF(K320&gt;=$L$3,NA(),K320+1)),"")</f>
        <v/>
      </c>
      <c r="L321" s="90">
        <f t="shared" si="32"/>
        <v>354</v>
      </c>
      <c r="M321" s="90">
        <f ca="1">IFERROR(IF(ISERROR(K321),NA(),(IF(PayFreq="Monthly",(IF(ISERROR(K321),NA(),IF(Rate=TRUE,AnnuityEstimator!$F$13+RAND()*(AnnuityEstimator!$F$14-AnnuityEstimator!$F$13),AnnuityEstimator!$F$17))/12),IF(PayFreq="Quarterly",(IF(ISERROR(K321),NA(),IF(Rate=TRUE,AnnuityEstimator!$F$13+RAND()*(AnnuityEstimator!$F$14-AnnuityEstimator!$F$13),AnnuityEstimator!$F$17))/4),IF(PayFreq="Semi-Annually",(IF(ISERROR(K321),NA(),IF(Rate=TRUE,AnnuityEstimator!$F$13+RAND()*(AnnuityEstimator!$F$14-AnnuityEstimator!$F$13),AnnuityEstimator!$F$17))/2),IF(PayFreq="Annually",(IF(ISERROR(K321),NA(),IF(Rate=TRUE,AnnuityEstimator!$F$13+RAND()*(AnnuityEstimator!$F$14-AnnuityEstimator!$F$13),AnnuityEstimator!$F$17))),AnnuityEstimator!$F$17)))))),"")</f>
        <v>4.6424777918964634E-2</v>
      </c>
      <c r="N321" s="106" t="str">
        <f ca="1">IFERROR(IF(ISERROR(K321),NA(),IF(ann_paid=TRUE,R320*M321,R320*M321)),"")</f>
        <v/>
      </c>
      <c r="O321" s="106" t="str">
        <f t="shared" ca="1" si="33"/>
        <v/>
      </c>
      <c r="P321" s="106" t="str">
        <f ca="1">IFERROR(IF(Rate=FALSE,IF(ISERROR(K321),NA(),FV($L$4,K321,,-FP)),PMT((1+M321)/(1+$L$4)-1,IF(ann_paid=TRUE,$L$3-K321,$L$3+1-K321),-(R320),,Payment)),"")</f>
        <v/>
      </c>
      <c r="Q321" s="106" t="str">
        <f t="shared" ca="1" si="34"/>
        <v/>
      </c>
      <c r="R321" s="106" t="str">
        <f t="shared" ca="1" si="35"/>
        <v/>
      </c>
      <c r="S321" s="106">
        <f ca="1">IFERROR(IF(ISERROR(K321),NA(),SUM($N$7:N321)),"")</f>
        <v>1121.5593767146088</v>
      </c>
      <c r="T321" s="96"/>
      <c r="U321" s="90">
        <v>315</v>
      </c>
      <c r="V321" s="90">
        <f t="shared" si="36"/>
        <v>354</v>
      </c>
      <c r="W321" s="90">
        <f t="shared" si="37"/>
        <v>66</v>
      </c>
      <c r="X321" s="90">
        <f t="shared" si="38"/>
        <v>197</v>
      </c>
      <c r="Y321" s="90">
        <f t="shared" si="39"/>
        <v>118</v>
      </c>
    </row>
    <row r="322" spans="11:25" x14ac:dyDescent="0.25">
      <c r="K322" s="90" t="str">
        <f>IFERROR(IF(ann_paid=TRUE,IF(K321&gt;=$L$3-1,NA(),K321+1),IF(K321&gt;=$L$3,NA(),K321+1)),"")</f>
        <v/>
      </c>
      <c r="L322" s="90">
        <f t="shared" si="32"/>
        <v>355</v>
      </c>
      <c r="M322" s="90">
        <f ca="1">IFERROR(IF(ISERROR(K322),NA(),(IF(PayFreq="Monthly",(IF(ISERROR(K322),NA(),IF(Rate=TRUE,AnnuityEstimator!$F$13+RAND()*(AnnuityEstimator!$F$14-AnnuityEstimator!$F$13),AnnuityEstimator!$F$17))/12),IF(PayFreq="Quarterly",(IF(ISERROR(K322),NA(),IF(Rate=TRUE,AnnuityEstimator!$F$13+RAND()*(AnnuityEstimator!$F$14-AnnuityEstimator!$F$13),AnnuityEstimator!$F$17))/4),IF(PayFreq="Semi-Annually",(IF(ISERROR(K322),NA(),IF(Rate=TRUE,AnnuityEstimator!$F$13+RAND()*(AnnuityEstimator!$F$14-AnnuityEstimator!$F$13),AnnuityEstimator!$F$17))/2),IF(PayFreq="Annually",(IF(ISERROR(K322),NA(),IF(Rate=TRUE,AnnuityEstimator!$F$13+RAND()*(AnnuityEstimator!$F$14-AnnuityEstimator!$F$13),AnnuityEstimator!$F$17))),AnnuityEstimator!$F$17)))))),"")</f>
        <v>3.380642962964267E-2</v>
      </c>
      <c r="N322" s="106" t="str">
        <f ca="1">IFERROR(IF(ISERROR(K322),NA(),IF(ann_paid=TRUE,R321*M322,R321*M322)),"")</f>
        <v/>
      </c>
      <c r="O322" s="106" t="str">
        <f t="shared" ca="1" si="33"/>
        <v/>
      </c>
      <c r="P322" s="106" t="str">
        <f ca="1">IFERROR(IF(Rate=FALSE,IF(ISERROR(K322),NA(),FV($L$4,K322,,-FP)),PMT((1+M322)/(1+$L$4)-1,IF(ann_paid=TRUE,$L$3-K322,$L$3+1-K322),-(R321),,Payment)),"")</f>
        <v/>
      </c>
      <c r="Q322" s="106" t="str">
        <f t="shared" ca="1" si="34"/>
        <v/>
      </c>
      <c r="R322" s="106" t="str">
        <f t="shared" ca="1" si="35"/>
        <v/>
      </c>
      <c r="S322" s="106">
        <f ca="1">IFERROR(IF(ISERROR(K322),NA(),SUM($N$7:N322)),"")</f>
        <v>1121.5593767146088</v>
      </c>
      <c r="T322" s="96"/>
      <c r="U322" s="90">
        <v>316</v>
      </c>
      <c r="V322" s="90">
        <f t="shared" si="36"/>
        <v>355</v>
      </c>
      <c r="W322" s="90">
        <f t="shared" si="37"/>
        <v>66</v>
      </c>
      <c r="X322" s="90">
        <f t="shared" si="38"/>
        <v>197</v>
      </c>
      <c r="Y322" s="90">
        <f t="shared" si="39"/>
        <v>118</v>
      </c>
    </row>
    <row r="323" spans="11:25" x14ac:dyDescent="0.25">
      <c r="K323" s="90" t="str">
        <f>IFERROR(IF(ann_paid=TRUE,IF(K322&gt;=$L$3-1,NA(),K322+1),IF(K322&gt;=$L$3,NA(),K322+1)),"")</f>
        <v/>
      </c>
      <c r="L323" s="90">
        <f t="shared" si="32"/>
        <v>356</v>
      </c>
      <c r="M323" s="90">
        <f ca="1">IFERROR(IF(ISERROR(K323),NA(),(IF(PayFreq="Monthly",(IF(ISERROR(K323),NA(),IF(Rate=TRUE,AnnuityEstimator!$F$13+RAND()*(AnnuityEstimator!$F$14-AnnuityEstimator!$F$13),AnnuityEstimator!$F$17))/12),IF(PayFreq="Quarterly",(IF(ISERROR(K323),NA(),IF(Rate=TRUE,AnnuityEstimator!$F$13+RAND()*(AnnuityEstimator!$F$14-AnnuityEstimator!$F$13),AnnuityEstimator!$F$17))/4),IF(PayFreq="Semi-Annually",(IF(ISERROR(K323),NA(),IF(Rate=TRUE,AnnuityEstimator!$F$13+RAND()*(AnnuityEstimator!$F$14-AnnuityEstimator!$F$13),AnnuityEstimator!$F$17))/2),IF(PayFreq="Annually",(IF(ISERROR(K323),NA(),IF(Rate=TRUE,AnnuityEstimator!$F$13+RAND()*(AnnuityEstimator!$F$14-AnnuityEstimator!$F$13),AnnuityEstimator!$F$17))),AnnuityEstimator!$F$17)))))),"")</f>
        <v>3.2885634931194001E-2</v>
      </c>
      <c r="N323" s="106" t="str">
        <f ca="1">IFERROR(IF(ISERROR(K323),NA(),IF(ann_paid=TRUE,R322*M323,R322*M323)),"")</f>
        <v/>
      </c>
      <c r="O323" s="106" t="str">
        <f t="shared" ca="1" si="33"/>
        <v/>
      </c>
      <c r="P323" s="106" t="str">
        <f ca="1">IFERROR(IF(Rate=FALSE,IF(ISERROR(K323),NA(),FV($L$4,K323,,-FP)),PMT((1+M323)/(1+$L$4)-1,IF(ann_paid=TRUE,$L$3-K323,$L$3+1-K323),-(R322),,Payment)),"")</f>
        <v/>
      </c>
      <c r="Q323" s="106" t="str">
        <f t="shared" ca="1" si="34"/>
        <v/>
      </c>
      <c r="R323" s="106" t="str">
        <f t="shared" ca="1" si="35"/>
        <v/>
      </c>
      <c r="S323" s="106">
        <f ca="1">IFERROR(IF(ISERROR(K323),NA(),SUM($N$7:N323)),"")</f>
        <v>1121.5593767146088</v>
      </c>
      <c r="T323" s="96"/>
      <c r="U323" s="90">
        <v>317</v>
      </c>
      <c r="V323" s="90">
        <f t="shared" si="36"/>
        <v>356</v>
      </c>
      <c r="W323" s="90">
        <f t="shared" si="37"/>
        <v>66</v>
      </c>
      <c r="X323" s="90">
        <f t="shared" si="38"/>
        <v>198</v>
      </c>
      <c r="Y323" s="90">
        <f t="shared" si="39"/>
        <v>119</v>
      </c>
    </row>
    <row r="324" spans="11:25" x14ac:dyDescent="0.25">
      <c r="K324" s="90" t="str">
        <f>IFERROR(IF(ann_paid=TRUE,IF(K323&gt;=$L$3-1,NA(),K323+1),IF(K323&gt;=$L$3,NA(),K323+1)),"")</f>
        <v/>
      </c>
      <c r="L324" s="90">
        <f t="shared" si="32"/>
        <v>357</v>
      </c>
      <c r="M324" s="90">
        <f ca="1">IFERROR(IF(ISERROR(K324),NA(),(IF(PayFreq="Monthly",(IF(ISERROR(K324),NA(),IF(Rate=TRUE,AnnuityEstimator!$F$13+RAND()*(AnnuityEstimator!$F$14-AnnuityEstimator!$F$13),AnnuityEstimator!$F$17))/12),IF(PayFreq="Quarterly",(IF(ISERROR(K324),NA(),IF(Rate=TRUE,AnnuityEstimator!$F$13+RAND()*(AnnuityEstimator!$F$14-AnnuityEstimator!$F$13),AnnuityEstimator!$F$17))/4),IF(PayFreq="Semi-Annually",(IF(ISERROR(K324),NA(),IF(Rate=TRUE,AnnuityEstimator!$F$13+RAND()*(AnnuityEstimator!$F$14-AnnuityEstimator!$F$13),AnnuityEstimator!$F$17))/2),IF(PayFreq="Annually",(IF(ISERROR(K324),NA(),IF(Rate=TRUE,AnnuityEstimator!$F$13+RAND()*(AnnuityEstimator!$F$14-AnnuityEstimator!$F$13),AnnuityEstimator!$F$17))),AnnuityEstimator!$F$17)))))),"")</f>
        <v>4.631401478815278E-2</v>
      </c>
      <c r="N324" s="106" t="str">
        <f ca="1">IFERROR(IF(ISERROR(K324),NA(),IF(ann_paid=TRUE,R323*M324,R323*M324)),"")</f>
        <v/>
      </c>
      <c r="O324" s="106" t="str">
        <f t="shared" ca="1" si="33"/>
        <v/>
      </c>
      <c r="P324" s="106" t="str">
        <f ca="1">IFERROR(IF(Rate=FALSE,IF(ISERROR(K324),NA(),FV($L$4,K324,,-FP)),PMT((1+M324)/(1+$L$4)-1,IF(ann_paid=TRUE,$L$3-K324,$L$3+1-K324),-(R323),,Payment)),"")</f>
        <v/>
      </c>
      <c r="Q324" s="106" t="str">
        <f t="shared" ca="1" si="34"/>
        <v/>
      </c>
      <c r="R324" s="106" t="str">
        <f t="shared" ca="1" si="35"/>
        <v/>
      </c>
      <c r="S324" s="106">
        <f ca="1">IFERROR(IF(ISERROR(K324),NA(),SUM($N$7:N324)),"")</f>
        <v>1121.5593767146088</v>
      </c>
      <c r="T324" s="96"/>
      <c r="U324" s="90">
        <v>318</v>
      </c>
      <c r="V324" s="90">
        <f t="shared" si="36"/>
        <v>357</v>
      </c>
      <c r="W324" s="90">
        <f t="shared" si="37"/>
        <v>66</v>
      </c>
      <c r="X324" s="90">
        <f t="shared" si="38"/>
        <v>198</v>
      </c>
      <c r="Y324" s="90">
        <f t="shared" si="39"/>
        <v>119</v>
      </c>
    </row>
    <row r="325" spans="11:25" x14ac:dyDescent="0.25">
      <c r="K325" s="90" t="str">
        <f>IFERROR(IF(ann_paid=TRUE,IF(K324&gt;=$L$3-1,NA(),K324+1),IF(K324&gt;=$L$3,NA(),K324+1)),"")</f>
        <v/>
      </c>
      <c r="L325" s="90">
        <f t="shared" si="32"/>
        <v>358</v>
      </c>
      <c r="M325" s="90">
        <f ca="1">IFERROR(IF(ISERROR(K325),NA(),(IF(PayFreq="Monthly",(IF(ISERROR(K325),NA(),IF(Rate=TRUE,AnnuityEstimator!$F$13+RAND()*(AnnuityEstimator!$F$14-AnnuityEstimator!$F$13),AnnuityEstimator!$F$17))/12),IF(PayFreq="Quarterly",(IF(ISERROR(K325),NA(),IF(Rate=TRUE,AnnuityEstimator!$F$13+RAND()*(AnnuityEstimator!$F$14-AnnuityEstimator!$F$13),AnnuityEstimator!$F$17))/4),IF(PayFreq="Semi-Annually",(IF(ISERROR(K325),NA(),IF(Rate=TRUE,AnnuityEstimator!$F$13+RAND()*(AnnuityEstimator!$F$14-AnnuityEstimator!$F$13),AnnuityEstimator!$F$17))/2),IF(PayFreq="Annually",(IF(ISERROR(K325),NA(),IF(Rate=TRUE,AnnuityEstimator!$F$13+RAND()*(AnnuityEstimator!$F$14-AnnuityEstimator!$F$13),AnnuityEstimator!$F$17))),AnnuityEstimator!$F$17)))))),"")</f>
        <v>6.3134476551141822E-2</v>
      </c>
      <c r="N325" s="106" t="str">
        <f ca="1">IFERROR(IF(ISERROR(K325),NA(),IF(ann_paid=TRUE,R324*M325,R324*M325)),"")</f>
        <v/>
      </c>
      <c r="O325" s="106" t="str">
        <f t="shared" ca="1" si="33"/>
        <v/>
      </c>
      <c r="P325" s="106" t="str">
        <f ca="1">IFERROR(IF(Rate=FALSE,IF(ISERROR(K325),NA(),FV($L$4,K325,,-FP)),PMT((1+M325)/(1+$L$4)-1,IF(ann_paid=TRUE,$L$3-K325,$L$3+1-K325),-(R324),,Payment)),"")</f>
        <v/>
      </c>
      <c r="Q325" s="106" t="str">
        <f t="shared" ca="1" si="34"/>
        <v/>
      </c>
      <c r="R325" s="106" t="str">
        <f t="shared" ca="1" si="35"/>
        <v/>
      </c>
      <c r="S325" s="106">
        <f ca="1">IFERROR(IF(ISERROR(K325),NA(),SUM($N$7:N325)),"")</f>
        <v>1121.5593767146088</v>
      </c>
      <c r="T325" s="96"/>
      <c r="U325" s="90">
        <v>319</v>
      </c>
      <c r="V325" s="90">
        <f t="shared" si="36"/>
        <v>358</v>
      </c>
      <c r="W325" s="90">
        <f t="shared" si="37"/>
        <v>66</v>
      </c>
      <c r="X325" s="90">
        <f t="shared" si="38"/>
        <v>199</v>
      </c>
      <c r="Y325" s="90">
        <f t="shared" si="39"/>
        <v>119</v>
      </c>
    </row>
    <row r="326" spans="11:25" x14ac:dyDescent="0.25">
      <c r="K326" s="90" t="str">
        <f>IFERROR(IF(ann_paid=TRUE,IF(K325&gt;=$L$3-1,NA(),K325+1),IF(K325&gt;=$L$3,NA(),K325+1)),"")</f>
        <v/>
      </c>
      <c r="L326" s="90">
        <f t="shared" si="32"/>
        <v>359</v>
      </c>
      <c r="M326" s="90">
        <f ca="1">IFERROR(IF(ISERROR(K326),NA(),(IF(PayFreq="Monthly",(IF(ISERROR(K326),NA(),IF(Rate=TRUE,AnnuityEstimator!$F$13+RAND()*(AnnuityEstimator!$F$14-AnnuityEstimator!$F$13),AnnuityEstimator!$F$17))/12),IF(PayFreq="Quarterly",(IF(ISERROR(K326),NA(),IF(Rate=TRUE,AnnuityEstimator!$F$13+RAND()*(AnnuityEstimator!$F$14-AnnuityEstimator!$F$13),AnnuityEstimator!$F$17))/4),IF(PayFreq="Semi-Annually",(IF(ISERROR(K326),NA(),IF(Rate=TRUE,AnnuityEstimator!$F$13+RAND()*(AnnuityEstimator!$F$14-AnnuityEstimator!$F$13),AnnuityEstimator!$F$17))/2),IF(PayFreq="Annually",(IF(ISERROR(K326),NA(),IF(Rate=TRUE,AnnuityEstimator!$F$13+RAND()*(AnnuityEstimator!$F$14-AnnuityEstimator!$F$13),AnnuityEstimator!$F$17))),AnnuityEstimator!$F$17)))))),"")</f>
        <v>5.4555141656934619E-2</v>
      </c>
      <c r="N326" s="106" t="str">
        <f ca="1">IFERROR(IF(ISERROR(K326),NA(),IF(ann_paid=TRUE,R325*M326,R325*M326)),"")</f>
        <v/>
      </c>
      <c r="O326" s="106" t="str">
        <f t="shared" ca="1" si="33"/>
        <v/>
      </c>
      <c r="P326" s="106" t="str">
        <f ca="1">IFERROR(IF(Rate=FALSE,IF(ISERROR(K326),NA(),FV($L$4,K326,,-FP)),PMT((1+M326)/(1+$L$4)-1,IF(ann_paid=TRUE,$L$3-K326,$L$3+1-K326),-(R325),,Payment)),"")</f>
        <v/>
      </c>
      <c r="Q326" s="106" t="str">
        <f t="shared" ca="1" si="34"/>
        <v/>
      </c>
      <c r="R326" s="106" t="str">
        <f t="shared" ca="1" si="35"/>
        <v/>
      </c>
      <c r="S326" s="106">
        <f ca="1">IFERROR(IF(ISERROR(K326),NA(),SUM($N$7:N326)),"")</f>
        <v>1121.5593767146088</v>
      </c>
      <c r="T326" s="96"/>
      <c r="U326" s="90">
        <v>320</v>
      </c>
      <c r="V326" s="90">
        <f t="shared" si="36"/>
        <v>359</v>
      </c>
      <c r="W326" s="90">
        <f t="shared" si="37"/>
        <v>66</v>
      </c>
      <c r="X326" s="90">
        <f t="shared" si="38"/>
        <v>199</v>
      </c>
      <c r="Y326" s="90">
        <f t="shared" si="39"/>
        <v>119</v>
      </c>
    </row>
    <row r="327" spans="11:25" x14ac:dyDescent="0.25">
      <c r="K327" s="90" t="str">
        <f>IFERROR(IF(ann_paid=TRUE,IF(K326&gt;=$L$3-1,NA(),K326+1),IF(K326&gt;=$L$3,NA(),K326+1)),"")</f>
        <v/>
      </c>
      <c r="L327" s="90">
        <f t="shared" si="32"/>
        <v>360</v>
      </c>
      <c r="M327" s="90">
        <f ca="1">IFERROR(IF(ISERROR(K327),NA(),(IF(PayFreq="Monthly",(IF(ISERROR(K327),NA(),IF(Rate=TRUE,AnnuityEstimator!$F$13+RAND()*(AnnuityEstimator!$F$14-AnnuityEstimator!$F$13),AnnuityEstimator!$F$17))/12),IF(PayFreq="Quarterly",(IF(ISERROR(K327),NA(),IF(Rate=TRUE,AnnuityEstimator!$F$13+RAND()*(AnnuityEstimator!$F$14-AnnuityEstimator!$F$13),AnnuityEstimator!$F$17))/4),IF(PayFreq="Semi-Annually",(IF(ISERROR(K327),NA(),IF(Rate=TRUE,AnnuityEstimator!$F$13+RAND()*(AnnuityEstimator!$F$14-AnnuityEstimator!$F$13),AnnuityEstimator!$F$17))/2),IF(PayFreq="Annually",(IF(ISERROR(K327),NA(),IF(Rate=TRUE,AnnuityEstimator!$F$13+RAND()*(AnnuityEstimator!$F$14-AnnuityEstimator!$F$13),AnnuityEstimator!$F$17))),AnnuityEstimator!$F$17)))))),"")</f>
        <v>4.6283925208654535E-2</v>
      </c>
      <c r="N327" s="106" t="str">
        <f ca="1">IFERROR(IF(ISERROR(K327),NA(),IF(ann_paid=TRUE,R326*M327,R326*M327)),"")</f>
        <v/>
      </c>
      <c r="O327" s="106" t="str">
        <f t="shared" ca="1" si="33"/>
        <v/>
      </c>
      <c r="P327" s="106" t="str">
        <f ca="1">IFERROR(IF(Rate=FALSE,IF(ISERROR(K327),NA(),FV($L$4,K327,,-FP)),PMT((1+M327)/(1+$L$4)-1,IF(ann_paid=TRUE,$L$3-K327,$L$3+1-K327),-(R326),,Payment)),"")</f>
        <v/>
      </c>
      <c r="Q327" s="106" t="str">
        <f t="shared" ca="1" si="34"/>
        <v/>
      </c>
      <c r="R327" s="106" t="str">
        <f t="shared" ca="1" si="35"/>
        <v/>
      </c>
      <c r="S327" s="106">
        <f ca="1">IFERROR(IF(ISERROR(K327),NA(),SUM($N$7:N327)),"")</f>
        <v>1121.5593767146088</v>
      </c>
      <c r="T327" s="96"/>
      <c r="U327" s="90">
        <v>321</v>
      </c>
      <c r="V327" s="90">
        <f t="shared" si="36"/>
        <v>360</v>
      </c>
      <c r="W327" s="90">
        <f t="shared" si="37"/>
        <v>66</v>
      </c>
      <c r="X327" s="90">
        <f t="shared" si="38"/>
        <v>200</v>
      </c>
      <c r="Y327" s="90">
        <f t="shared" si="39"/>
        <v>120</v>
      </c>
    </row>
    <row r="328" spans="11:25" x14ac:dyDescent="0.25">
      <c r="K328" s="90" t="str">
        <f>IFERROR(IF(ann_paid=TRUE,IF(K327&gt;=$L$3-1,NA(),K327+1),IF(K327&gt;=$L$3,NA(),K327+1)),"")</f>
        <v/>
      </c>
      <c r="L328" s="90">
        <f t="shared" si="32"/>
        <v>361</v>
      </c>
      <c r="M328" s="90">
        <f ca="1">IFERROR(IF(ISERROR(K328),NA(),(IF(PayFreq="Monthly",(IF(ISERROR(K328),NA(),IF(Rate=TRUE,AnnuityEstimator!$F$13+RAND()*(AnnuityEstimator!$F$14-AnnuityEstimator!$F$13),AnnuityEstimator!$F$17))/12),IF(PayFreq="Quarterly",(IF(ISERROR(K328),NA(),IF(Rate=TRUE,AnnuityEstimator!$F$13+RAND()*(AnnuityEstimator!$F$14-AnnuityEstimator!$F$13),AnnuityEstimator!$F$17))/4),IF(PayFreq="Semi-Annually",(IF(ISERROR(K328),NA(),IF(Rate=TRUE,AnnuityEstimator!$F$13+RAND()*(AnnuityEstimator!$F$14-AnnuityEstimator!$F$13),AnnuityEstimator!$F$17))/2),IF(PayFreq="Annually",(IF(ISERROR(K328),NA(),IF(Rate=TRUE,AnnuityEstimator!$F$13+RAND()*(AnnuityEstimator!$F$14-AnnuityEstimator!$F$13),AnnuityEstimator!$F$17))),AnnuityEstimator!$F$17)))))),"")</f>
        <v>3.531076935915145E-2</v>
      </c>
      <c r="N328" s="106" t="str">
        <f ca="1">IFERROR(IF(ISERROR(K328),NA(),IF(ann_paid=TRUE,R327*M328,R327*M328)),"")</f>
        <v/>
      </c>
      <c r="O328" s="106" t="str">
        <f t="shared" ca="1" si="33"/>
        <v/>
      </c>
      <c r="P328" s="106" t="str">
        <f ca="1">IFERROR(IF(Rate=FALSE,IF(ISERROR(K328),NA(),FV($L$4,K328,,-FP)),PMT((1+M328)/(1+$L$4)-1,IF(ann_paid=TRUE,$L$3-K328,$L$3+1-K328),-(R327),,Payment)),"")</f>
        <v/>
      </c>
      <c r="Q328" s="106" t="str">
        <f t="shared" ca="1" si="34"/>
        <v/>
      </c>
      <c r="R328" s="106" t="str">
        <f t="shared" ca="1" si="35"/>
        <v/>
      </c>
      <c r="S328" s="106">
        <f ca="1">IFERROR(IF(ISERROR(K328),NA(),SUM($N$7:N328)),"")</f>
        <v>1121.5593767146088</v>
      </c>
      <c r="T328" s="96"/>
      <c r="U328" s="90">
        <v>322</v>
      </c>
      <c r="V328" s="90">
        <f t="shared" si="36"/>
        <v>361</v>
      </c>
      <c r="W328" s="90">
        <f t="shared" si="37"/>
        <v>66</v>
      </c>
      <c r="X328" s="90">
        <f t="shared" si="38"/>
        <v>200</v>
      </c>
      <c r="Y328" s="90">
        <f t="shared" si="39"/>
        <v>120</v>
      </c>
    </row>
    <row r="329" spans="11:25" x14ac:dyDescent="0.25">
      <c r="K329" s="90" t="str">
        <f>IFERROR(IF(ann_paid=TRUE,IF(K328&gt;=$L$3-1,NA(),K328+1),IF(K328&gt;=$L$3,NA(),K328+1)),"")</f>
        <v/>
      </c>
      <c r="L329" s="90">
        <f t="shared" ref="L329:L392" si="40">IFERROR(IF($L$3=$V$5,V329,IF($L$3=$W$5,W329,IF($L$3=$X$5,X329,IF($L$3=$Y$5,Y329)))),"")</f>
        <v>362</v>
      </c>
      <c r="M329" s="90">
        <f ca="1">IFERROR(IF(ISERROR(K329),NA(),(IF(PayFreq="Monthly",(IF(ISERROR(K329),NA(),IF(Rate=TRUE,AnnuityEstimator!$F$13+RAND()*(AnnuityEstimator!$F$14-AnnuityEstimator!$F$13),AnnuityEstimator!$F$17))/12),IF(PayFreq="Quarterly",(IF(ISERROR(K329),NA(),IF(Rate=TRUE,AnnuityEstimator!$F$13+RAND()*(AnnuityEstimator!$F$14-AnnuityEstimator!$F$13),AnnuityEstimator!$F$17))/4),IF(PayFreq="Semi-Annually",(IF(ISERROR(K329),NA(),IF(Rate=TRUE,AnnuityEstimator!$F$13+RAND()*(AnnuityEstimator!$F$14-AnnuityEstimator!$F$13),AnnuityEstimator!$F$17))/2),IF(PayFreq="Annually",(IF(ISERROR(K329),NA(),IF(Rate=TRUE,AnnuityEstimator!$F$13+RAND()*(AnnuityEstimator!$F$14-AnnuityEstimator!$F$13),AnnuityEstimator!$F$17))),AnnuityEstimator!$F$17)))))),"")</f>
        <v>6.6133443686716017E-2</v>
      </c>
      <c r="N329" s="106" t="str">
        <f ca="1">IFERROR(IF(ISERROR(K329),NA(),IF(ann_paid=TRUE,R328*M329,R328*M329)),"")</f>
        <v/>
      </c>
      <c r="O329" s="106" t="str">
        <f t="shared" ref="O329:O392" ca="1" si="41">IFERROR(IF(ISERROR(K329),NA(),IF(N329&gt;0,N329*$N$3,0)),"")</f>
        <v/>
      </c>
      <c r="P329" s="106" t="str">
        <f ca="1">IFERROR(IF(Rate=FALSE,IF(ISERROR(K329),NA(),FV($L$4,K329,,-FP)),PMT((1+M329)/(1+$L$4)-1,IF(ann_paid=TRUE,$L$3-K329,$L$3+1-K329),-(R328),,Payment)),"")</f>
        <v/>
      </c>
      <c r="Q329" s="106" t="str">
        <f t="shared" ref="Q329:Q392" ca="1" si="42">IFERROR(IF(ISERROR(K329),NA(),P329-O329),"")</f>
        <v/>
      </c>
      <c r="R329" s="106" t="str">
        <f t="shared" ref="R329:R392" ca="1" si="43">IFERROR(IF(ISERROR(K329),NA(),IF((R328+N329-P329)&lt;0,-(R328+N329-P329),(R328+N329-P329))),"")</f>
        <v/>
      </c>
      <c r="S329" s="106">
        <f ca="1">IFERROR(IF(ISERROR(K329),NA(),SUM($N$7:N329)),"")</f>
        <v>1121.5593767146088</v>
      </c>
      <c r="T329" s="96"/>
      <c r="U329" s="90">
        <v>323</v>
      </c>
      <c r="V329" s="90">
        <f t="shared" ref="V329:V392" si="44">V328+1</f>
        <v>362</v>
      </c>
      <c r="W329" s="90">
        <f t="shared" ref="W329:W392" si="45">IF(MOD($U329,12)=1,$W328+1,$W328)</f>
        <v>66</v>
      </c>
      <c r="X329" s="90">
        <f t="shared" ref="X329:X392" si="46">IF(MOD($U329,2)=1,$X328+1,$X328)</f>
        <v>201</v>
      </c>
      <c r="Y329" s="90">
        <f t="shared" ref="Y329:Y392" si="47">IF(MOD($U329,4)=1,$Y328+1,$Y328)</f>
        <v>120</v>
      </c>
    </row>
    <row r="330" spans="11:25" x14ac:dyDescent="0.25">
      <c r="K330" s="90" t="str">
        <f>IFERROR(IF(ann_paid=TRUE,IF(K329&gt;=$L$3-1,NA(),K329+1),IF(K329&gt;=$L$3,NA(),K329+1)),"")</f>
        <v/>
      </c>
      <c r="L330" s="90">
        <f t="shared" si="40"/>
        <v>363</v>
      </c>
      <c r="M330" s="90">
        <f ca="1">IFERROR(IF(ISERROR(K330),NA(),(IF(PayFreq="Monthly",(IF(ISERROR(K330),NA(),IF(Rate=TRUE,AnnuityEstimator!$F$13+RAND()*(AnnuityEstimator!$F$14-AnnuityEstimator!$F$13),AnnuityEstimator!$F$17))/12),IF(PayFreq="Quarterly",(IF(ISERROR(K330),NA(),IF(Rate=TRUE,AnnuityEstimator!$F$13+RAND()*(AnnuityEstimator!$F$14-AnnuityEstimator!$F$13),AnnuityEstimator!$F$17))/4),IF(PayFreq="Semi-Annually",(IF(ISERROR(K330),NA(),IF(Rate=TRUE,AnnuityEstimator!$F$13+RAND()*(AnnuityEstimator!$F$14-AnnuityEstimator!$F$13),AnnuityEstimator!$F$17))/2),IF(PayFreq="Annually",(IF(ISERROR(K330),NA(),IF(Rate=TRUE,AnnuityEstimator!$F$13+RAND()*(AnnuityEstimator!$F$14-AnnuityEstimator!$F$13),AnnuityEstimator!$F$17))),AnnuityEstimator!$F$17)))))),"")</f>
        <v>4.7550430179431002E-2</v>
      </c>
      <c r="N330" s="106" t="str">
        <f ca="1">IFERROR(IF(ISERROR(K330),NA(),IF(ann_paid=TRUE,R329*M330,R329*M330)),"")</f>
        <v/>
      </c>
      <c r="O330" s="106" t="str">
        <f t="shared" ca="1" si="41"/>
        <v/>
      </c>
      <c r="P330" s="106" t="str">
        <f ca="1">IFERROR(IF(Rate=FALSE,IF(ISERROR(K330),NA(),FV($L$4,K330,,-FP)),PMT((1+M330)/(1+$L$4)-1,IF(ann_paid=TRUE,$L$3-K330,$L$3+1-K330),-(R329),,Payment)),"")</f>
        <v/>
      </c>
      <c r="Q330" s="106" t="str">
        <f t="shared" ca="1" si="42"/>
        <v/>
      </c>
      <c r="R330" s="106" t="str">
        <f t="shared" ca="1" si="43"/>
        <v/>
      </c>
      <c r="S330" s="106">
        <f ca="1">IFERROR(IF(ISERROR(K330),NA(),SUM($N$7:N330)),"")</f>
        <v>1121.5593767146088</v>
      </c>
      <c r="T330" s="96"/>
      <c r="U330" s="90">
        <v>324</v>
      </c>
      <c r="V330" s="90">
        <f t="shared" si="44"/>
        <v>363</v>
      </c>
      <c r="W330" s="90">
        <f t="shared" si="45"/>
        <v>66</v>
      </c>
      <c r="X330" s="90">
        <f t="shared" si="46"/>
        <v>201</v>
      </c>
      <c r="Y330" s="90">
        <f t="shared" si="47"/>
        <v>120</v>
      </c>
    </row>
    <row r="331" spans="11:25" x14ac:dyDescent="0.25">
      <c r="K331" s="90" t="str">
        <f>IFERROR(IF(ann_paid=TRUE,IF(K330&gt;=$L$3-1,NA(),K330+1),IF(K330&gt;=$L$3,NA(),K330+1)),"")</f>
        <v/>
      </c>
      <c r="L331" s="90">
        <f t="shared" si="40"/>
        <v>364</v>
      </c>
      <c r="M331" s="90">
        <f ca="1">IFERROR(IF(ISERROR(K331),NA(),(IF(PayFreq="Monthly",(IF(ISERROR(K331),NA(),IF(Rate=TRUE,AnnuityEstimator!$F$13+RAND()*(AnnuityEstimator!$F$14-AnnuityEstimator!$F$13),AnnuityEstimator!$F$17))/12),IF(PayFreq="Quarterly",(IF(ISERROR(K331),NA(),IF(Rate=TRUE,AnnuityEstimator!$F$13+RAND()*(AnnuityEstimator!$F$14-AnnuityEstimator!$F$13),AnnuityEstimator!$F$17))/4),IF(PayFreq="Semi-Annually",(IF(ISERROR(K331),NA(),IF(Rate=TRUE,AnnuityEstimator!$F$13+RAND()*(AnnuityEstimator!$F$14-AnnuityEstimator!$F$13),AnnuityEstimator!$F$17))/2),IF(PayFreq="Annually",(IF(ISERROR(K331),NA(),IF(Rate=TRUE,AnnuityEstimator!$F$13+RAND()*(AnnuityEstimator!$F$14-AnnuityEstimator!$F$13),AnnuityEstimator!$F$17))),AnnuityEstimator!$F$17)))))),"")</f>
        <v>4.0229206194373562E-2</v>
      </c>
      <c r="N331" s="106" t="str">
        <f ca="1">IFERROR(IF(ISERROR(K331),NA(),IF(ann_paid=TRUE,R330*M331,R330*M331)),"")</f>
        <v/>
      </c>
      <c r="O331" s="106" t="str">
        <f t="shared" ca="1" si="41"/>
        <v/>
      </c>
      <c r="P331" s="106" t="str">
        <f ca="1">IFERROR(IF(Rate=FALSE,IF(ISERROR(K331),NA(),FV($L$4,K331,,-FP)),PMT((1+M331)/(1+$L$4)-1,IF(ann_paid=TRUE,$L$3-K331,$L$3+1-K331),-(R330),,Payment)),"")</f>
        <v/>
      </c>
      <c r="Q331" s="106" t="str">
        <f t="shared" ca="1" si="42"/>
        <v/>
      </c>
      <c r="R331" s="106" t="str">
        <f t="shared" ca="1" si="43"/>
        <v/>
      </c>
      <c r="S331" s="106">
        <f ca="1">IFERROR(IF(ISERROR(K331),NA(),SUM($N$7:N331)),"")</f>
        <v>1121.5593767146088</v>
      </c>
      <c r="T331" s="96"/>
      <c r="U331" s="90">
        <v>325</v>
      </c>
      <c r="V331" s="90">
        <f t="shared" si="44"/>
        <v>364</v>
      </c>
      <c r="W331" s="90">
        <f t="shared" si="45"/>
        <v>67</v>
      </c>
      <c r="X331" s="90">
        <f t="shared" si="46"/>
        <v>202</v>
      </c>
      <c r="Y331" s="90">
        <f t="shared" si="47"/>
        <v>121</v>
      </c>
    </row>
    <row r="332" spans="11:25" x14ac:dyDescent="0.25">
      <c r="K332" s="90" t="str">
        <f>IFERROR(IF(ann_paid=TRUE,IF(K331&gt;=$L$3-1,NA(),K331+1),IF(K331&gt;=$L$3,NA(),K331+1)),"")</f>
        <v/>
      </c>
      <c r="L332" s="90">
        <f t="shared" si="40"/>
        <v>365</v>
      </c>
      <c r="M332" s="90">
        <f ca="1">IFERROR(IF(ISERROR(K332),NA(),(IF(PayFreq="Monthly",(IF(ISERROR(K332),NA(),IF(Rate=TRUE,AnnuityEstimator!$F$13+RAND()*(AnnuityEstimator!$F$14-AnnuityEstimator!$F$13),AnnuityEstimator!$F$17))/12),IF(PayFreq="Quarterly",(IF(ISERROR(K332),NA(),IF(Rate=TRUE,AnnuityEstimator!$F$13+RAND()*(AnnuityEstimator!$F$14-AnnuityEstimator!$F$13),AnnuityEstimator!$F$17))/4),IF(PayFreq="Semi-Annually",(IF(ISERROR(K332),NA(),IF(Rate=TRUE,AnnuityEstimator!$F$13+RAND()*(AnnuityEstimator!$F$14-AnnuityEstimator!$F$13),AnnuityEstimator!$F$17))/2),IF(PayFreq="Annually",(IF(ISERROR(K332),NA(),IF(Rate=TRUE,AnnuityEstimator!$F$13+RAND()*(AnnuityEstimator!$F$14-AnnuityEstimator!$F$13),AnnuityEstimator!$F$17))),AnnuityEstimator!$F$17)))))),"")</f>
        <v>5.6565212918700501E-2</v>
      </c>
      <c r="N332" s="106" t="str">
        <f ca="1">IFERROR(IF(ISERROR(K332),NA(),IF(ann_paid=TRUE,R331*M332,R331*M332)),"")</f>
        <v/>
      </c>
      <c r="O332" s="106" t="str">
        <f t="shared" ca="1" si="41"/>
        <v/>
      </c>
      <c r="P332" s="106" t="str">
        <f ca="1">IFERROR(IF(Rate=FALSE,IF(ISERROR(K332),NA(),FV($L$4,K332,,-FP)),PMT((1+M332)/(1+$L$4)-1,IF(ann_paid=TRUE,$L$3-K332,$L$3+1-K332),-(R331),,Payment)),"")</f>
        <v/>
      </c>
      <c r="Q332" s="106" t="str">
        <f t="shared" ca="1" si="42"/>
        <v/>
      </c>
      <c r="R332" s="106" t="str">
        <f t="shared" ca="1" si="43"/>
        <v/>
      </c>
      <c r="S332" s="106">
        <f ca="1">IFERROR(IF(ISERROR(K332),NA(),SUM($N$7:N332)),"")</f>
        <v>1121.5593767146088</v>
      </c>
      <c r="T332" s="96"/>
      <c r="U332" s="90">
        <v>326</v>
      </c>
      <c r="V332" s="90">
        <f t="shared" si="44"/>
        <v>365</v>
      </c>
      <c r="W332" s="90">
        <f t="shared" si="45"/>
        <v>67</v>
      </c>
      <c r="X332" s="90">
        <f t="shared" si="46"/>
        <v>202</v>
      </c>
      <c r="Y332" s="90">
        <f t="shared" si="47"/>
        <v>121</v>
      </c>
    </row>
    <row r="333" spans="11:25" x14ac:dyDescent="0.25">
      <c r="K333" s="90" t="str">
        <f>IFERROR(IF(ann_paid=TRUE,IF(K332&gt;=$L$3-1,NA(),K332+1),IF(K332&gt;=$L$3,NA(),K332+1)),"")</f>
        <v/>
      </c>
      <c r="L333" s="90">
        <f t="shared" si="40"/>
        <v>366</v>
      </c>
      <c r="M333" s="90">
        <f ca="1">IFERROR(IF(ISERROR(K333),NA(),(IF(PayFreq="Monthly",(IF(ISERROR(K333),NA(),IF(Rate=TRUE,AnnuityEstimator!$F$13+RAND()*(AnnuityEstimator!$F$14-AnnuityEstimator!$F$13),AnnuityEstimator!$F$17))/12),IF(PayFreq="Quarterly",(IF(ISERROR(K333),NA(),IF(Rate=TRUE,AnnuityEstimator!$F$13+RAND()*(AnnuityEstimator!$F$14-AnnuityEstimator!$F$13),AnnuityEstimator!$F$17))/4),IF(PayFreq="Semi-Annually",(IF(ISERROR(K333),NA(),IF(Rate=TRUE,AnnuityEstimator!$F$13+RAND()*(AnnuityEstimator!$F$14-AnnuityEstimator!$F$13),AnnuityEstimator!$F$17))/2),IF(PayFreq="Annually",(IF(ISERROR(K333),NA(),IF(Rate=TRUE,AnnuityEstimator!$F$13+RAND()*(AnnuityEstimator!$F$14-AnnuityEstimator!$F$13),AnnuityEstimator!$F$17))),AnnuityEstimator!$F$17)))))),"")</f>
        <v>5.9148742309510706E-2</v>
      </c>
      <c r="N333" s="106" t="str">
        <f ca="1">IFERROR(IF(ISERROR(K333),NA(),IF(ann_paid=TRUE,R332*M333,R332*M333)),"")</f>
        <v/>
      </c>
      <c r="O333" s="106" t="str">
        <f t="shared" ca="1" si="41"/>
        <v/>
      </c>
      <c r="P333" s="106" t="str">
        <f ca="1">IFERROR(IF(Rate=FALSE,IF(ISERROR(K333),NA(),FV($L$4,K333,,-FP)),PMT((1+M333)/(1+$L$4)-1,IF(ann_paid=TRUE,$L$3-K333,$L$3+1-K333),-(R332),,Payment)),"")</f>
        <v/>
      </c>
      <c r="Q333" s="106" t="str">
        <f t="shared" ca="1" si="42"/>
        <v/>
      </c>
      <c r="R333" s="106" t="str">
        <f t="shared" ca="1" si="43"/>
        <v/>
      </c>
      <c r="S333" s="106">
        <f ca="1">IFERROR(IF(ISERROR(K333),NA(),SUM($N$7:N333)),"")</f>
        <v>1121.5593767146088</v>
      </c>
      <c r="T333" s="96"/>
      <c r="U333" s="90">
        <v>327</v>
      </c>
      <c r="V333" s="90">
        <f t="shared" si="44"/>
        <v>366</v>
      </c>
      <c r="W333" s="90">
        <f t="shared" si="45"/>
        <v>67</v>
      </c>
      <c r="X333" s="90">
        <f t="shared" si="46"/>
        <v>203</v>
      </c>
      <c r="Y333" s="90">
        <f t="shared" si="47"/>
        <v>121</v>
      </c>
    </row>
    <row r="334" spans="11:25" x14ac:dyDescent="0.25">
      <c r="K334" s="90" t="str">
        <f>IFERROR(IF(ann_paid=TRUE,IF(K333&gt;=$L$3-1,NA(),K333+1),IF(K333&gt;=$L$3,NA(),K333+1)),"")</f>
        <v/>
      </c>
      <c r="L334" s="90">
        <f t="shared" si="40"/>
        <v>367</v>
      </c>
      <c r="M334" s="90">
        <f ca="1">IFERROR(IF(ISERROR(K334),NA(),(IF(PayFreq="Monthly",(IF(ISERROR(K334),NA(),IF(Rate=TRUE,AnnuityEstimator!$F$13+RAND()*(AnnuityEstimator!$F$14-AnnuityEstimator!$F$13),AnnuityEstimator!$F$17))/12),IF(PayFreq="Quarterly",(IF(ISERROR(K334),NA(),IF(Rate=TRUE,AnnuityEstimator!$F$13+RAND()*(AnnuityEstimator!$F$14-AnnuityEstimator!$F$13),AnnuityEstimator!$F$17))/4),IF(PayFreq="Semi-Annually",(IF(ISERROR(K334),NA(),IF(Rate=TRUE,AnnuityEstimator!$F$13+RAND()*(AnnuityEstimator!$F$14-AnnuityEstimator!$F$13),AnnuityEstimator!$F$17))/2),IF(PayFreq="Annually",(IF(ISERROR(K334),NA(),IF(Rate=TRUE,AnnuityEstimator!$F$13+RAND()*(AnnuityEstimator!$F$14-AnnuityEstimator!$F$13),AnnuityEstimator!$F$17))),AnnuityEstimator!$F$17)))))),"")</f>
        <v>3.133328688184768E-2</v>
      </c>
      <c r="N334" s="106" t="str">
        <f ca="1">IFERROR(IF(ISERROR(K334),NA(),IF(ann_paid=TRUE,R333*M334,R333*M334)),"")</f>
        <v/>
      </c>
      <c r="O334" s="106" t="str">
        <f t="shared" ca="1" si="41"/>
        <v/>
      </c>
      <c r="P334" s="106" t="str">
        <f ca="1">IFERROR(IF(Rate=FALSE,IF(ISERROR(K334),NA(),FV($L$4,K334,,-FP)),PMT((1+M334)/(1+$L$4)-1,IF(ann_paid=TRUE,$L$3-K334,$L$3+1-K334),-(R333),,Payment)),"")</f>
        <v/>
      </c>
      <c r="Q334" s="106" t="str">
        <f t="shared" ca="1" si="42"/>
        <v/>
      </c>
      <c r="R334" s="106" t="str">
        <f t="shared" ca="1" si="43"/>
        <v/>
      </c>
      <c r="S334" s="106">
        <f ca="1">IFERROR(IF(ISERROR(K334),NA(),SUM($N$7:N334)),"")</f>
        <v>1121.5593767146088</v>
      </c>
      <c r="T334" s="96"/>
      <c r="U334" s="90">
        <v>328</v>
      </c>
      <c r="V334" s="90">
        <f t="shared" si="44"/>
        <v>367</v>
      </c>
      <c r="W334" s="90">
        <f t="shared" si="45"/>
        <v>67</v>
      </c>
      <c r="X334" s="90">
        <f t="shared" si="46"/>
        <v>203</v>
      </c>
      <c r="Y334" s="90">
        <f t="shared" si="47"/>
        <v>121</v>
      </c>
    </row>
    <row r="335" spans="11:25" x14ac:dyDescent="0.25">
      <c r="K335" s="90" t="str">
        <f>IFERROR(IF(ann_paid=TRUE,IF(K334&gt;=$L$3-1,NA(),K334+1),IF(K334&gt;=$L$3,NA(),K334+1)),"")</f>
        <v/>
      </c>
      <c r="L335" s="90">
        <f t="shared" si="40"/>
        <v>368</v>
      </c>
      <c r="M335" s="90">
        <f ca="1">IFERROR(IF(ISERROR(K335),NA(),(IF(PayFreq="Monthly",(IF(ISERROR(K335),NA(),IF(Rate=TRUE,AnnuityEstimator!$F$13+RAND()*(AnnuityEstimator!$F$14-AnnuityEstimator!$F$13),AnnuityEstimator!$F$17))/12),IF(PayFreq="Quarterly",(IF(ISERROR(K335),NA(),IF(Rate=TRUE,AnnuityEstimator!$F$13+RAND()*(AnnuityEstimator!$F$14-AnnuityEstimator!$F$13),AnnuityEstimator!$F$17))/4),IF(PayFreq="Semi-Annually",(IF(ISERROR(K335),NA(),IF(Rate=TRUE,AnnuityEstimator!$F$13+RAND()*(AnnuityEstimator!$F$14-AnnuityEstimator!$F$13),AnnuityEstimator!$F$17))/2),IF(PayFreq="Annually",(IF(ISERROR(K335),NA(),IF(Rate=TRUE,AnnuityEstimator!$F$13+RAND()*(AnnuityEstimator!$F$14-AnnuityEstimator!$F$13),AnnuityEstimator!$F$17))),AnnuityEstimator!$F$17)))))),"")</f>
        <v>6.8000860391400783E-2</v>
      </c>
      <c r="N335" s="106" t="str">
        <f ca="1">IFERROR(IF(ISERROR(K335),NA(),IF(ann_paid=TRUE,R334*M335,R334*M335)),"")</f>
        <v/>
      </c>
      <c r="O335" s="106" t="str">
        <f t="shared" ca="1" si="41"/>
        <v/>
      </c>
      <c r="P335" s="106" t="str">
        <f ca="1">IFERROR(IF(Rate=FALSE,IF(ISERROR(K335),NA(),FV($L$4,K335,,-FP)),PMT((1+M335)/(1+$L$4)-1,IF(ann_paid=TRUE,$L$3-K335,$L$3+1-K335),-(R334),,Payment)),"")</f>
        <v/>
      </c>
      <c r="Q335" s="106" t="str">
        <f t="shared" ca="1" si="42"/>
        <v/>
      </c>
      <c r="R335" s="106" t="str">
        <f t="shared" ca="1" si="43"/>
        <v/>
      </c>
      <c r="S335" s="106">
        <f ca="1">IFERROR(IF(ISERROR(K335),NA(),SUM($N$7:N335)),"")</f>
        <v>1121.5593767146088</v>
      </c>
      <c r="T335" s="96"/>
      <c r="U335" s="90">
        <v>329</v>
      </c>
      <c r="V335" s="90">
        <f t="shared" si="44"/>
        <v>368</v>
      </c>
      <c r="W335" s="90">
        <f t="shared" si="45"/>
        <v>67</v>
      </c>
      <c r="X335" s="90">
        <f t="shared" si="46"/>
        <v>204</v>
      </c>
      <c r="Y335" s="90">
        <f t="shared" si="47"/>
        <v>122</v>
      </c>
    </row>
    <row r="336" spans="11:25" x14ac:dyDescent="0.25">
      <c r="K336" s="90" t="str">
        <f>IFERROR(IF(ann_paid=TRUE,IF(K335&gt;=$L$3-1,NA(),K335+1),IF(K335&gt;=$L$3,NA(),K335+1)),"")</f>
        <v/>
      </c>
      <c r="L336" s="90">
        <f t="shared" si="40"/>
        <v>369</v>
      </c>
      <c r="M336" s="90">
        <f ca="1">IFERROR(IF(ISERROR(K336),NA(),(IF(PayFreq="Monthly",(IF(ISERROR(K336),NA(),IF(Rate=TRUE,AnnuityEstimator!$F$13+RAND()*(AnnuityEstimator!$F$14-AnnuityEstimator!$F$13),AnnuityEstimator!$F$17))/12),IF(PayFreq="Quarterly",(IF(ISERROR(K336),NA(),IF(Rate=TRUE,AnnuityEstimator!$F$13+RAND()*(AnnuityEstimator!$F$14-AnnuityEstimator!$F$13),AnnuityEstimator!$F$17))/4),IF(PayFreq="Semi-Annually",(IF(ISERROR(K336),NA(),IF(Rate=TRUE,AnnuityEstimator!$F$13+RAND()*(AnnuityEstimator!$F$14-AnnuityEstimator!$F$13),AnnuityEstimator!$F$17))/2),IF(PayFreq="Annually",(IF(ISERROR(K336),NA(),IF(Rate=TRUE,AnnuityEstimator!$F$13+RAND()*(AnnuityEstimator!$F$14-AnnuityEstimator!$F$13),AnnuityEstimator!$F$17))),AnnuityEstimator!$F$17)))))),"")</f>
        <v>6.0371022254677414E-2</v>
      </c>
      <c r="N336" s="106" t="str">
        <f ca="1">IFERROR(IF(ISERROR(K336),NA(),IF(ann_paid=TRUE,R335*M336,R335*M336)),"")</f>
        <v/>
      </c>
      <c r="O336" s="106" t="str">
        <f t="shared" ca="1" si="41"/>
        <v/>
      </c>
      <c r="P336" s="106" t="str">
        <f ca="1">IFERROR(IF(Rate=FALSE,IF(ISERROR(K336),NA(),FV($L$4,K336,,-FP)),PMT((1+M336)/(1+$L$4)-1,IF(ann_paid=TRUE,$L$3-K336,$L$3+1-K336),-(R335),,Payment)),"")</f>
        <v/>
      </c>
      <c r="Q336" s="106" t="str">
        <f t="shared" ca="1" si="42"/>
        <v/>
      </c>
      <c r="R336" s="106" t="str">
        <f t="shared" ca="1" si="43"/>
        <v/>
      </c>
      <c r="S336" s="106">
        <f ca="1">IFERROR(IF(ISERROR(K336),NA(),SUM($N$7:N336)),"")</f>
        <v>1121.5593767146088</v>
      </c>
      <c r="T336" s="96"/>
      <c r="U336" s="90">
        <v>330</v>
      </c>
      <c r="V336" s="90">
        <f t="shared" si="44"/>
        <v>369</v>
      </c>
      <c r="W336" s="90">
        <f t="shared" si="45"/>
        <v>67</v>
      </c>
      <c r="X336" s="90">
        <f t="shared" si="46"/>
        <v>204</v>
      </c>
      <c r="Y336" s="90">
        <f t="shared" si="47"/>
        <v>122</v>
      </c>
    </row>
    <row r="337" spans="11:25" x14ac:dyDescent="0.25">
      <c r="K337" s="90" t="str">
        <f>IFERROR(IF(ann_paid=TRUE,IF(K336&gt;=$L$3-1,NA(),K336+1),IF(K336&gt;=$L$3,NA(),K336+1)),"")</f>
        <v/>
      </c>
      <c r="L337" s="90">
        <f t="shared" si="40"/>
        <v>370</v>
      </c>
      <c r="M337" s="90">
        <f ca="1">IFERROR(IF(ISERROR(K337),NA(),(IF(PayFreq="Monthly",(IF(ISERROR(K337),NA(),IF(Rate=TRUE,AnnuityEstimator!$F$13+RAND()*(AnnuityEstimator!$F$14-AnnuityEstimator!$F$13),AnnuityEstimator!$F$17))/12),IF(PayFreq="Quarterly",(IF(ISERROR(K337),NA(),IF(Rate=TRUE,AnnuityEstimator!$F$13+RAND()*(AnnuityEstimator!$F$14-AnnuityEstimator!$F$13),AnnuityEstimator!$F$17))/4),IF(PayFreq="Semi-Annually",(IF(ISERROR(K337),NA(),IF(Rate=TRUE,AnnuityEstimator!$F$13+RAND()*(AnnuityEstimator!$F$14-AnnuityEstimator!$F$13),AnnuityEstimator!$F$17))/2),IF(PayFreq="Annually",(IF(ISERROR(K337),NA(),IF(Rate=TRUE,AnnuityEstimator!$F$13+RAND()*(AnnuityEstimator!$F$14-AnnuityEstimator!$F$13),AnnuityEstimator!$F$17))),AnnuityEstimator!$F$17)))))),"")</f>
        <v>5.1442659337255753E-2</v>
      </c>
      <c r="N337" s="106" t="str">
        <f ca="1">IFERROR(IF(ISERROR(K337),NA(),IF(ann_paid=TRUE,R336*M337,R336*M337)),"")</f>
        <v/>
      </c>
      <c r="O337" s="106" t="str">
        <f t="shared" ca="1" si="41"/>
        <v/>
      </c>
      <c r="P337" s="106" t="str">
        <f ca="1">IFERROR(IF(Rate=FALSE,IF(ISERROR(K337),NA(),FV($L$4,K337,,-FP)),PMT((1+M337)/(1+$L$4)-1,IF(ann_paid=TRUE,$L$3-K337,$L$3+1-K337),-(R336),,Payment)),"")</f>
        <v/>
      </c>
      <c r="Q337" s="106" t="str">
        <f t="shared" ca="1" si="42"/>
        <v/>
      </c>
      <c r="R337" s="106" t="str">
        <f t="shared" ca="1" si="43"/>
        <v/>
      </c>
      <c r="S337" s="106">
        <f ca="1">IFERROR(IF(ISERROR(K337),NA(),SUM($N$7:N337)),"")</f>
        <v>1121.5593767146088</v>
      </c>
      <c r="T337" s="96"/>
      <c r="U337" s="90">
        <v>331</v>
      </c>
      <c r="V337" s="90">
        <f t="shared" si="44"/>
        <v>370</v>
      </c>
      <c r="W337" s="90">
        <f t="shared" si="45"/>
        <v>67</v>
      </c>
      <c r="X337" s="90">
        <f t="shared" si="46"/>
        <v>205</v>
      </c>
      <c r="Y337" s="90">
        <f t="shared" si="47"/>
        <v>122</v>
      </c>
    </row>
    <row r="338" spans="11:25" x14ac:dyDescent="0.25">
      <c r="K338" s="90" t="str">
        <f>IFERROR(IF(ann_paid=TRUE,IF(K337&gt;=$L$3-1,NA(),K337+1),IF(K337&gt;=$L$3,NA(),K337+1)),"")</f>
        <v/>
      </c>
      <c r="L338" s="90">
        <f t="shared" si="40"/>
        <v>371</v>
      </c>
      <c r="M338" s="90">
        <f ca="1">IFERROR(IF(ISERROR(K338),NA(),(IF(PayFreq="Monthly",(IF(ISERROR(K338),NA(),IF(Rate=TRUE,AnnuityEstimator!$F$13+RAND()*(AnnuityEstimator!$F$14-AnnuityEstimator!$F$13),AnnuityEstimator!$F$17))/12),IF(PayFreq="Quarterly",(IF(ISERROR(K338),NA(),IF(Rate=TRUE,AnnuityEstimator!$F$13+RAND()*(AnnuityEstimator!$F$14-AnnuityEstimator!$F$13),AnnuityEstimator!$F$17))/4),IF(PayFreq="Semi-Annually",(IF(ISERROR(K338),NA(),IF(Rate=TRUE,AnnuityEstimator!$F$13+RAND()*(AnnuityEstimator!$F$14-AnnuityEstimator!$F$13),AnnuityEstimator!$F$17))/2),IF(PayFreq="Annually",(IF(ISERROR(K338),NA(),IF(Rate=TRUE,AnnuityEstimator!$F$13+RAND()*(AnnuityEstimator!$F$14-AnnuityEstimator!$F$13),AnnuityEstimator!$F$17))),AnnuityEstimator!$F$17)))))),"")</f>
        <v>3.7358391786323615E-2</v>
      </c>
      <c r="N338" s="106" t="str">
        <f ca="1">IFERROR(IF(ISERROR(K338),NA(),IF(ann_paid=TRUE,R337*M338,R337*M338)),"")</f>
        <v/>
      </c>
      <c r="O338" s="106" t="str">
        <f t="shared" ca="1" si="41"/>
        <v/>
      </c>
      <c r="P338" s="106" t="str">
        <f ca="1">IFERROR(IF(Rate=FALSE,IF(ISERROR(K338),NA(),FV($L$4,K338,,-FP)),PMT((1+M338)/(1+$L$4)-1,IF(ann_paid=TRUE,$L$3-K338,$L$3+1-K338),-(R337),,Payment)),"")</f>
        <v/>
      </c>
      <c r="Q338" s="106" t="str">
        <f t="shared" ca="1" si="42"/>
        <v/>
      </c>
      <c r="R338" s="106" t="str">
        <f t="shared" ca="1" si="43"/>
        <v/>
      </c>
      <c r="S338" s="106">
        <f ca="1">IFERROR(IF(ISERROR(K338),NA(),SUM($N$7:N338)),"")</f>
        <v>1121.5593767146088</v>
      </c>
      <c r="T338" s="96"/>
      <c r="U338" s="90">
        <v>332</v>
      </c>
      <c r="V338" s="90">
        <f t="shared" si="44"/>
        <v>371</v>
      </c>
      <c r="W338" s="90">
        <f t="shared" si="45"/>
        <v>67</v>
      </c>
      <c r="X338" s="90">
        <f t="shared" si="46"/>
        <v>205</v>
      </c>
      <c r="Y338" s="90">
        <f t="shared" si="47"/>
        <v>122</v>
      </c>
    </row>
    <row r="339" spans="11:25" x14ac:dyDescent="0.25">
      <c r="K339" s="90" t="str">
        <f>IFERROR(IF(ann_paid=TRUE,IF(K338&gt;=$L$3-1,NA(),K338+1),IF(K338&gt;=$L$3,NA(),K338+1)),"")</f>
        <v/>
      </c>
      <c r="L339" s="90">
        <f t="shared" si="40"/>
        <v>372</v>
      </c>
      <c r="M339" s="90">
        <f ca="1">IFERROR(IF(ISERROR(K339),NA(),(IF(PayFreq="Monthly",(IF(ISERROR(K339),NA(),IF(Rate=TRUE,AnnuityEstimator!$F$13+RAND()*(AnnuityEstimator!$F$14-AnnuityEstimator!$F$13),AnnuityEstimator!$F$17))/12),IF(PayFreq="Quarterly",(IF(ISERROR(K339),NA(),IF(Rate=TRUE,AnnuityEstimator!$F$13+RAND()*(AnnuityEstimator!$F$14-AnnuityEstimator!$F$13),AnnuityEstimator!$F$17))/4),IF(PayFreq="Semi-Annually",(IF(ISERROR(K339),NA(),IF(Rate=TRUE,AnnuityEstimator!$F$13+RAND()*(AnnuityEstimator!$F$14-AnnuityEstimator!$F$13),AnnuityEstimator!$F$17))/2),IF(PayFreq="Annually",(IF(ISERROR(K339),NA(),IF(Rate=TRUE,AnnuityEstimator!$F$13+RAND()*(AnnuityEstimator!$F$14-AnnuityEstimator!$F$13),AnnuityEstimator!$F$17))),AnnuityEstimator!$F$17)))))),"")</f>
        <v>5.5649418665445434E-2</v>
      </c>
      <c r="N339" s="106" t="str">
        <f ca="1">IFERROR(IF(ISERROR(K339),NA(),IF(ann_paid=TRUE,R338*M339,R338*M339)),"")</f>
        <v/>
      </c>
      <c r="O339" s="106" t="str">
        <f t="shared" ca="1" si="41"/>
        <v/>
      </c>
      <c r="P339" s="106" t="str">
        <f ca="1">IFERROR(IF(Rate=FALSE,IF(ISERROR(K339),NA(),FV($L$4,K339,,-FP)),PMT((1+M339)/(1+$L$4)-1,IF(ann_paid=TRUE,$L$3-K339,$L$3+1-K339),-(R338),,Payment)),"")</f>
        <v/>
      </c>
      <c r="Q339" s="106" t="str">
        <f t="shared" ca="1" si="42"/>
        <v/>
      </c>
      <c r="R339" s="106" t="str">
        <f t="shared" ca="1" si="43"/>
        <v/>
      </c>
      <c r="S339" s="106">
        <f ca="1">IFERROR(IF(ISERROR(K339),NA(),SUM($N$7:N339)),"")</f>
        <v>1121.5593767146088</v>
      </c>
      <c r="T339" s="96"/>
      <c r="U339" s="90">
        <v>333</v>
      </c>
      <c r="V339" s="90">
        <f t="shared" si="44"/>
        <v>372</v>
      </c>
      <c r="W339" s="90">
        <f t="shared" si="45"/>
        <v>67</v>
      </c>
      <c r="X339" s="90">
        <f t="shared" si="46"/>
        <v>206</v>
      </c>
      <c r="Y339" s="90">
        <f t="shared" si="47"/>
        <v>123</v>
      </c>
    </row>
    <row r="340" spans="11:25" x14ac:dyDescent="0.25">
      <c r="K340" s="90" t="str">
        <f>IFERROR(IF(ann_paid=TRUE,IF(K339&gt;=$L$3-1,NA(),K339+1),IF(K339&gt;=$L$3,NA(),K339+1)),"")</f>
        <v/>
      </c>
      <c r="L340" s="90">
        <f t="shared" si="40"/>
        <v>373</v>
      </c>
      <c r="M340" s="90">
        <f ca="1">IFERROR(IF(ISERROR(K340),NA(),(IF(PayFreq="Monthly",(IF(ISERROR(K340),NA(),IF(Rate=TRUE,AnnuityEstimator!$F$13+RAND()*(AnnuityEstimator!$F$14-AnnuityEstimator!$F$13),AnnuityEstimator!$F$17))/12),IF(PayFreq="Quarterly",(IF(ISERROR(K340),NA(),IF(Rate=TRUE,AnnuityEstimator!$F$13+RAND()*(AnnuityEstimator!$F$14-AnnuityEstimator!$F$13),AnnuityEstimator!$F$17))/4),IF(PayFreq="Semi-Annually",(IF(ISERROR(K340),NA(),IF(Rate=TRUE,AnnuityEstimator!$F$13+RAND()*(AnnuityEstimator!$F$14-AnnuityEstimator!$F$13),AnnuityEstimator!$F$17))/2),IF(PayFreq="Annually",(IF(ISERROR(K340),NA(),IF(Rate=TRUE,AnnuityEstimator!$F$13+RAND()*(AnnuityEstimator!$F$14-AnnuityEstimator!$F$13),AnnuityEstimator!$F$17))),AnnuityEstimator!$F$17)))))),"")</f>
        <v>4.1403693384106974E-2</v>
      </c>
      <c r="N340" s="106" t="str">
        <f ca="1">IFERROR(IF(ISERROR(K340),NA(),IF(ann_paid=TRUE,R339*M340,R339*M340)),"")</f>
        <v/>
      </c>
      <c r="O340" s="106" t="str">
        <f t="shared" ca="1" si="41"/>
        <v/>
      </c>
      <c r="P340" s="106" t="str">
        <f ca="1">IFERROR(IF(Rate=FALSE,IF(ISERROR(K340),NA(),FV($L$4,K340,,-FP)),PMT((1+M340)/(1+$L$4)-1,IF(ann_paid=TRUE,$L$3-K340,$L$3+1-K340),-(R339),,Payment)),"")</f>
        <v/>
      </c>
      <c r="Q340" s="106" t="str">
        <f t="shared" ca="1" si="42"/>
        <v/>
      </c>
      <c r="R340" s="106" t="str">
        <f t="shared" ca="1" si="43"/>
        <v/>
      </c>
      <c r="S340" s="106">
        <f ca="1">IFERROR(IF(ISERROR(K340),NA(),SUM($N$7:N340)),"")</f>
        <v>1121.5593767146088</v>
      </c>
      <c r="T340" s="96"/>
      <c r="U340" s="90">
        <v>334</v>
      </c>
      <c r="V340" s="90">
        <f t="shared" si="44"/>
        <v>373</v>
      </c>
      <c r="W340" s="90">
        <f t="shared" si="45"/>
        <v>67</v>
      </c>
      <c r="X340" s="90">
        <f t="shared" si="46"/>
        <v>206</v>
      </c>
      <c r="Y340" s="90">
        <f t="shared" si="47"/>
        <v>123</v>
      </c>
    </row>
    <row r="341" spans="11:25" x14ac:dyDescent="0.25">
      <c r="K341" s="90" t="str">
        <f>IFERROR(IF(ann_paid=TRUE,IF(K340&gt;=$L$3-1,NA(),K340+1),IF(K340&gt;=$L$3,NA(),K340+1)),"")</f>
        <v/>
      </c>
      <c r="L341" s="90">
        <f t="shared" si="40"/>
        <v>374</v>
      </c>
      <c r="M341" s="90">
        <f ca="1">IFERROR(IF(ISERROR(K341),NA(),(IF(PayFreq="Monthly",(IF(ISERROR(K341),NA(),IF(Rate=TRUE,AnnuityEstimator!$F$13+RAND()*(AnnuityEstimator!$F$14-AnnuityEstimator!$F$13),AnnuityEstimator!$F$17))/12),IF(PayFreq="Quarterly",(IF(ISERROR(K341),NA(),IF(Rate=TRUE,AnnuityEstimator!$F$13+RAND()*(AnnuityEstimator!$F$14-AnnuityEstimator!$F$13),AnnuityEstimator!$F$17))/4),IF(PayFreq="Semi-Annually",(IF(ISERROR(K341),NA(),IF(Rate=TRUE,AnnuityEstimator!$F$13+RAND()*(AnnuityEstimator!$F$14-AnnuityEstimator!$F$13),AnnuityEstimator!$F$17))/2),IF(PayFreq="Annually",(IF(ISERROR(K341),NA(),IF(Rate=TRUE,AnnuityEstimator!$F$13+RAND()*(AnnuityEstimator!$F$14-AnnuityEstimator!$F$13),AnnuityEstimator!$F$17))),AnnuityEstimator!$F$17)))))),"")</f>
        <v>4.8677242211439549E-2</v>
      </c>
      <c r="N341" s="106" t="str">
        <f ca="1">IFERROR(IF(ISERROR(K341),NA(),IF(ann_paid=TRUE,R340*M341,R340*M341)),"")</f>
        <v/>
      </c>
      <c r="O341" s="106" t="str">
        <f t="shared" ca="1" si="41"/>
        <v/>
      </c>
      <c r="P341" s="106" t="str">
        <f ca="1">IFERROR(IF(Rate=FALSE,IF(ISERROR(K341),NA(),FV($L$4,K341,,-FP)),PMT((1+M341)/(1+$L$4)-1,IF(ann_paid=TRUE,$L$3-K341,$L$3+1-K341),-(R340),,Payment)),"")</f>
        <v/>
      </c>
      <c r="Q341" s="106" t="str">
        <f t="shared" ca="1" si="42"/>
        <v/>
      </c>
      <c r="R341" s="106" t="str">
        <f t="shared" ca="1" si="43"/>
        <v/>
      </c>
      <c r="S341" s="106">
        <f ca="1">IFERROR(IF(ISERROR(K341),NA(),SUM($N$7:N341)),"")</f>
        <v>1121.5593767146088</v>
      </c>
      <c r="T341" s="96"/>
      <c r="U341" s="90">
        <v>335</v>
      </c>
      <c r="V341" s="90">
        <f t="shared" si="44"/>
        <v>374</v>
      </c>
      <c r="W341" s="90">
        <f t="shared" si="45"/>
        <v>67</v>
      </c>
      <c r="X341" s="90">
        <f t="shared" si="46"/>
        <v>207</v>
      </c>
      <c r="Y341" s="90">
        <f t="shared" si="47"/>
        <v>123</v>
      </c>
    </row>
    <row r="342" spans="11:25" x14ac:dyDescent="0.25">
      <c r="K342" s="90" t="str">
        <f>IFERROR(IF(ann_paid=TRUE,IF(K341&gt;=$L$3-1,NA(),K341+1),IF(K341&gt;=$L$3,NA(),K341+1)),"")</f>
        <v/>
      </c>
      <c r="L342" s="90">
        <f t="shared" si="40"/>
        <v>375</v>
      </c>
      <c r="M342" s="90">
        <f ca="1">IFERROR(IF(ISERROR(K342),NA(),(IF(PayFreq="Monthly",(IF(ISERROR(K342),NA(),IF(Rate=TRUE,AnnuityEstimator!$F$13+RAND()*(AnnuityEstimator!$F$14-AnnuityEstimator!$F$13),AnnuityEstimator!$F$17))/12),IF(PayFreq="Quarterly",(IF(ISERROR(K342),NA(),IF(Rate=TRUE,AnnuityEstimator!$F$13+RAND()*(AnnuityEstimator!$F$14-AnnuityEstimator!$F$13),AnnuityEstimator!$F$17))/4),IF(PayFreq="Semi-Annually",(IF(ISERROR(K342),NA(),IF(Rate=TRUE,AnnuityEstimator!$F$13+RAND()*(AnnuityEstimator!$F$14-AnnuityEstimator!$F$13),AnnuityEstimator!$F$17))/2),IF(PayFreq="Annually",(IF(ISERROR(K342),NA(),IF(Rate=TRUE,AnnuityEstimator!$F$13+RAND()*(AnnuityEstimator!$F$14-AnnuityEstimator!$F$13),AnnuityEstimator!$F$17))),AnnuityEstimator!$F$17)))))),"")</f>
        <v>3.4843348614625222E-2</v>
      </c>
      <c r="N342" s="106" t="str">
        <f ca="1">IFERROR(IF(ISERROR(K342),NA(),IF(ann_paid=TRUE,R341*M342,R341*M342)),"")</f>
        <v/>
      </c>
      <c r="O342" s="106" t="str">
        <f t="shared" ca="1" si="41"/>
        <v/>
      </c>
      <c r="P342" s="106" t="str">
        <f ca="1">IFERROR(IF(Rate=FALSE,IF(ISERROR(K342),NA(),FV($L$4,K342,,-FP)),PMT((1+M342)/(1+$L$4)-1,IF(ann_paid=TRUE,$L$3-K342,$L$3+1-K342),-(R341),,Payment)),"")</f>
        <v/>
      </c>
      <c r="Q342" s="106" t="str">
        <f t="shared" ca="1" si="42"/>
        <v/>
      </c>
      <c r="R342" s="106" t="str">
        <f t="shared" ca="1" si="43"/>
        <v/>
      </c>
      <c r="S342" s="106">
        <f ca="1">IFERROR(IF(ISERROR(K342),NA(),SUM($N$7:N342)),"")</f>
        <v>1121.5593767146088</v>
      </c>
      <c r="T342" s="96"/>
      <c r="U342" s="90">
        <v>336</v>
      </c>
      <c r="V342" s="90">
        <f t="shared" si="44"/>
        <v>375</v>
      </c>
      <c r="W342" s="90">
        <f t="shared" si="45"/>
        <v>67</v>
      </c>
      <c r="X342" s="90">
        <f t="shared" si="46"/>
        <v>207</v>
      </c>
      <c r="Y342" s="90">
        <f t="shared" si="47"/>
        <v>123</v>
      </c>
    </row>
    <row r="343" spans="11:25" x14ac:dyDescent="0.25">
      <c r="K343" s="90" t="str">
        <f>IFERROR(IF(ann_paid=TRUE,IF(K342&gt;=$L$3-1,NA(),K342+1),IF(K342&gt;=$L$3,NA(),K342+1)),"")</f>
        <v/>
      </c>
      <c r="L343" s="90">
        <f t="shared" si="40"/>
        <v>376</v>
      </c>
      <c r="M343" s="90">
        <f ca="1">IFERROR(IF(ISERROR(K343),NA(),(IF(PayFreq="Monthly",(IF(ISERROR(K343),NA(),IF(Rate=TRUE,AnnuityEstimator!$F$13+RAND()*(AnnuityEstimator!$F$14-AnnuityEstimator!$F$13),AnnuityEstimator!$F$17))/12),IF(PayFreq="Quarterly",(IF(ISERROR(K343),NA(),IF(Rate=TRUE,AnnuityEstimator!$F$13+RAND()*(AnnuityEstimator!$F$14-AnnuityEstimator!$F$13),AnnuityEstimator!$F$17))/4),IF(PayFreq="Semi-Annually",(IF(ISERROR(K343),NA(),IF(Rate=TRUE,AnnuityEstimator!$F$13+RAND()*(AnnuityEstimator!$F$14-AnnuityEstimator!$F$13),AnnuityEstimator!$F$17))/2),IF(PayFreq="Annually",(IF(ISERROR(K343),NA(),IF(Rate=TRUE,AnnuityEstimator!$F$13+RAND()*(AnnuityEstimator!$F$14-AnnuityEstimator!$F$13),AnnuityEstimator!$F$17))),AnnuityEstimator!$F$17)))))),"")</f>
        <v>6.3088253277973183E-2</v>
      </c>
      <c r="N343" s="106" t="str">
        <f ca="1">IFERROR(IF(ISERROR(K343),NA(),IF(ann_paid=TRUE,R342*M343,R342*M343)),"")</f>
        <v/>
      </c>
      <c r="O343" s="106" t="str">
        <f t="shared" ca="1" si="41"/>
        <v/>
      </c>
      <c r="P343" s="106" t="str">
        <f ca="1">IFERROR(IF(Rate=FALSE,IF(ISERROR(K343),NA(),FV($L$4,K343,,-FP)),PMT((1+M343)/(1+$L$4)-1,IF(ann_paid=TRUE,$L$3-K343,$L$3+1-K343),-(R342),,Payment)),"")</f>
        <v/>
      </c>
      <c r="Q343" s="106" t="str">
        <f t="shared" ca="1" si="42"/>
        <v/>
      </c>
      <c r="R343" s="106" t="str">
        <f t="shared" ca="1" si="43"/>
        <v/>
      </c>
      <c r="S343" s="106">
        <f ca="1">IFERROR(IF(ISERROR(K343),NA(),SUM($N$7:N343)),"")</f>
        <v>1121.5593767146088</v>
      </c>
      <c r="T343" s="96"/>
      <c r="U343" s="90">
        <v>337</v>
      </c>
      <c r="V343" s="90">
        <f t="shared" si="44"/>
        <v>376</v>
      </c>
      <c r="W343" s="90">
        <f t="shared" si="45"/>
        <v>68</v>
      </c>
      <c r="X343" s="90">
        <f t="shared" si="46"/>
        <v>208</v>
      </c>
      <c r="Y343" s="90">
        <f t="shared" si="47"/>
        <v>124</v>
      </c>
    </row>
    <row r="344" spans="11:25" x14ac:dyDescent="0.25">
      <c r="K344" s="90" t="str">
        <f>IFERROR(IF(ann_paid=TRUE,IF(K343&gt;=$L$3-1,NA(),K343+1),IF(K343&gt;=$L$3,NA(),K343+1)),"")</f>
        <v/>
      </c>
      <c r="L344" s="90">
        <f t="shared" si="40"/>
        <v>377</v>
      </c>
      <c r="M344" s="90">
        <f ca="1">IFERROR(IF(ISERROR(K344),NA(),(IF(PayFreq="Monthly",(IF(ISERROR(K344),NA(),IF(Rate=TRUE,AnnuityEstimator!$F$13+RAND()*(AnnuityEstimator!$F$14-AnnuityEstimator!$F$13),AnnuityEstimator!$F$17))/12),IF(PayFreq="Quarterly",(IF(ISERROR(K344),NA(),IF(Rate=TRUE,AnnuityEstimator!$F$13+RAND()*(AnnuityEstimator!$F$14-AnnuityEstimator!$F$13),AnnuityEstimator!$F$17))/4),IF(PayFreq="Semi-Annually",(IF(ISERROR(K344),NA(),IF(Rate=TRUE,AnnuityEstimator!$F$13+RAND()*(AnnuityEstimator!$F$14-AnnuityEstimator!$F$13),AnnuityEstimator!$F$17))/2),IF(PayFreq="Annually",(IF(ISERROR(K344),NA(),IF(Rate=TRUE,AnnuityEstimator!$F$13+RAND()*(AnnuityEstimator!$F$14-AnnuityEstimator!$F$13),AnnuityEstimator!$F$17))),AnnuityEstimator!$F$17)))))),"")</f>
        <v>3.736758559401495E-2</v>
      </c>
      <c r="N344" s="106" t="str">
        <f ca="1">IFERROR(IF(ISERROR(K344),NA(),IF(ann_paid=TRUE,R343*M344,R343*M344)),"")</f>
        <v/>
      </c>
      <c r="O344" s="106" t="str">
        <f t="shared" ca="1" si="41"/>
        <v/>
      </c>
      <c r="P344" s="106" t="str">
        <f ca="1">IFERROR(IF(Rate=FALSE,IF(ISERROR(K344),NA(),FV($L$4,K344,,-FP)),PMT((1+M344)/(1+$L$4)-1,IF(ann_paid=TRUE,$L$3-K344,$L$3+1-K344),-(R343),,Payment)),"")</f>
        <v/>
      </c>
      <c r="Q344" s="106" t="str">
        <f t="shared" ca="1" si="42"/>
        <v/>
      </c>
      <c r="R344" s="106" t="str">
        <f t="shared" ca="1" si="43"/>
        <v/>
      </c>
      <c r="S344" s="106">
        <f ca="1">IFERROR(IF(ISERROR(K344),NA(),SUM($N$7:N344)),"")</f>
        <v>1121.5593767146088</v>
      </c>
      <c r="T344" s="96"/>
      <c r="U344" s="90">
        <v>338</v>
      </c>
      <c r="V344" s="90">
        <f t="shared" si="44"/>
        <v>377</v>
      </c>
      <c r="W344" s="90">
        <f t="shared" si="45"/>
        <v>68</v>
      </c>
      <c r="X344" s="90">
        <f t="shared" si="46"/>
        <v>208</v>
      </c>
      <c r="Y344" s="90">
        <f t="shared" si="47"/>
        <v>124</v>
      </c>
    </row>
    <row r="345" spans="11:25" x14ac:dyDescent="0.25">
      <c r="K345" s="90" t="str">
        <f>IFERROR(IF(ann_paid=TRUE,IF(K344&gt;=$L$3-1,NA(),K344+1),IF(K344&gt;=$L$3,NA(),K344+1)),"")</f>
        <v/>
      </c>
      <c r="L345" s="90">
        <f t="shared" si="40"/>
        <v>378</v>
      </c>
      <c r="M345" s="90">
        <f ca="1">IFERROR(IF(ISERROR(K345),NA(),(IF(PayFreq="Monthly",(IF(ISERROR(K345),NA(),IF(Rate=TRUE,AnnuityEstimator!$F$13+RAND()*(AnnuityEstimator!$F$14-AnnuityEstimator!$F$13),AnnuityEstimator!$F$17))/12),IF(PayFreq="Quarterly",(IF(ISERROR(K345),NA(),IF(Rate=TRUE,AnnuityEstimator!$F$13+RAND()*(AnnuityEstimator!$F$14-AnnuityEstimator!$F$13),AnnuityEstimator!$F$17))/4),IF(PayFreq="Semi-Annually",(IF(ISERROR(K345),NA(),IF(Rate=TRUE,AnnuityEstimator!$F$13+RAND()*(AnnuityEstimator!$F$14-AnnuityEstimator!$F$13),AnnuityEstimator!$F$17))/2),IF(PayFreq="Annually",(IF(ISERROR(K345),NA(),IF(Rate=TRUE,AnnuityEstimator!$F$13+RAND()*(AnnuityEstimator!$F$14-AnnuityEstimator!$F$13),AnnuityEstimator!$F$17))),AnnuityEstimator!$F$17)))))),"")</f>
        <v>5.134265029655069E-2</v>
      </c>
      <c r="N345" s="106" t="str">
        <f ca="1">IFERROR(IF(ISERROR(K345),NA(),IF(ann_paid=TRUE,R344*M345,R344*M345)),"")</f>
        <v/>
      </c>
      <c r="O345" s="106" t="str">
        <f t="shared" ca="1" si="41"/>
        <v/>
      </c>
      <c r="P345" s="106" t="str">
        <f ca="1">IFERROR(IF(Rate=FALSE,IF(ISERROR(K345),NA(),FV($L$4,K345,,-FP)),PMT((1+M345)/(1+$L$4)-1,IF(ann_paid=TRUE,$L$3-K345,$L$3+1-K345),-(R344),,Payment)),"")</f>
        <v/>
      </c>
      <c r="Q345" s="106" t="str">
        <f t="shared" ca="1" si="42"/>
        <v/>
      </c>
      <c r="R345" s="106" t="str">
        <f t="shared" ca="1" si="43"/>
        <v/>
      </c>
      <c r="S345" s="106">
        <f ca="1">IFERROR(IF(ISERROR(K345),NA(),SUM($N$7:N345)),"")</f>
        <v>1121.5593767146088</v>
      </c>
      <c r="T345" s="96"/>
      <c r="U345" s="90">
        <v>339</v>
      </c>
      <c r="V345" s="90">
        <f t="shared" si="44"/>
        <v>378</v>
      </c>
      <c r="W345" s="90">
        <f t="shared" si="45"/>
        <v>68</v>
      </c>
      <c r="X345" s="90">
        <f t="shared" si="46"/>
        <v>209</v>
      </c>
      <c r="Y345" s="90">
        <f t="shared" si="47"/>
        <v>124</v>
      </c>
    </row>
    <row r="346" spans="11:25" x14ac:dyDescent="0.25">
      <c r="K346" s="90" t="str">
        <f>IFERROR(IF(ann_paid=TRUE,IF(K345&gt;=$L$3-1,NA(),K345+1),IF(K345&gt;=$L$3,NA(),K345+1)),"")</f>
        <v/>
      </c>
      <c r="L346" s="90">
        <f t="shared" si="40"/>
        <v>379</v>
      </c>
      <c r="M346" s="90">
        <f ca="1">IFERROR(IF(ISERROR(K346),NA(),(IF(PayFreq="Monthly",(IF(ISERROR(K346),NA(),IF(Rate=TRUE,AnnuityEstimator!$F$13+RAND()*(AnnuityEstimator!$F$14-AnnuityEstimator!$F$13),AnnuityEstimator!$F$17))/12),IF(PayFreq="Quarterly",(IF(ISERROR(K346),NA(),IF(Rate=TRUE,AnnuityEstimator!$F$13+RAND()*(AnnuityEstimator!$F$14-AnnuityEstimator!$F$13),AnnuityEstimator!$F$17))/4),IF(PayFreq="Semi-Annually",(IF(ISERROR(K346),NA(),IF(Rate=TRUE,AnnuityEstimator!$F$13+RAND()*(AnnuityEstimator!$F$14-AnnuityEstimator!$F$13),AnnuityEstimator!$F$17))/2),IF(PayFreq="Annually",(IF(ISERROR(K346),NA(),IF(Rate=TRUE,AnnuityEstimator!$F$13+RAND()*(AnnuityEstimator!$F$14-AnnuityEstimator!$F$13),AnnuityEstimator!$F$17))),AnnuityEstimator!$F$17)))))),"")</f>
        <v>5.6799762877957516E-2</v>
      </c>
      <c r="N346" s="106" t="str">
        <f ca="1">IFERROR(IF(ISERROR(K346),NA(),IF(ann_paid=TRUE,R345*M346,R345*M346)),"")</f>
        <v/>
      </c>
      <c r="O346" s="106" t="str">
        <f t="shared" ca="1" si="41"/>
        <v/>
      </c>
      <c r="P346" s="106" t="str">
        <f ca="1">IFERROR(IF(Rate=FALSE,IF(ISERROR(K346),NA(),FV($L$4,K346,,-FP)),PMT((1+M346)/(1+$L$4)-1,IF(ann_paid=TRUE,$L$3-K346,$L$3+1-K346),-(R345),,Payment)),"")</f>
        <v/>
      </c>
      <c r="Q346" s="106" t="str">
        <f t="shared" ca="1" si="42"/>
        <v/>
      </c>
      <c r="R346" s="106" t="str">
        <f t="shared" ca="1" si="43"/>
        <v/>
      </c>
      <c r="S346" s="106">
        <f ca="1">IFERROR(IF(ISERROR(K346),NA(),SUM($N$7:N346)),"")</f>
        <v>1121.5593767146088</v>
      </c>
      <c r="T346" s="96"/>
      <c r="U346" s="90">
        <v>340</v>
      </c>
      <c r="V346" s="90">
        <f t="shared" si="44"/>
        <v>379</v>
      </c>
      <c r="W346" s="90">
        <f t="shared" si="45"/>
        <v>68</v>
      </c>
      <c r="X346" s="90">
        <f t="shared" si="46"/>
        <v>209</v>
      </c>
      <c r="Y346" s="90">
        <f t="shared" si="47"/>
        <v>124</v>
      </c>
    </row>
    <row r="347" spans="11:25" x14ac:dyDescent="0.25">
      <c r="K347" s="90" t="str">
        <f>IFERROR(IF(ann_paid=TRUE,IF(K346&gt;=$L$3-1,NA(),K346+1),IF(K346&gt;=$L$3,NA(),K346+1)),"")</f>
        <v/>
      </c>
      <c r="L347" s="90">
        <f t="shared" si="40"/>
        <v>380</v>
      </c>
      <c r="M347" s="90">
        <f ca="1">IFERROR(IF(ISERROR(K347),NA(),(IF(PayFreq="Monthly",(IF(ISERROR(K347),NA(),IF(Rate=TRUE,AnnuityEstimator!$F$13+RAND()*(AnnuityEstimator!$F$14-AnnuityEstimator!$F$13),AnnuityEstimator!$F$17))/12),IF(PayFreq="Quarterly",(IF(ISERROR(K347),NA(),IF(Rate=TRUE,AnnuityEstimator!$F$13+RAND()*(AnnuityEstimator!$F$14-AnnuityEstimator!$F$13),AnnuityEstimator!$F$17))/4),IF(PayFreq="Semi-Annually",(IF(ISERROR(K347),NA(),IF(Rate=TRUE,AnnuityEstimator!$F$13+RAND()*(AnnuityEstimator!$F$14-AnnuityEstimator!$F$13),AnnuityEstimator!$F$17))/2),IF(PayFreq="Annually",(IF(ISERROR(K347),NA(),IF(Rate=TRUE,AnnuityEstimator!$F$13+RAND()*(AnnuityEstimator!$F$14-AnnuityEstimator!$F$13),AnnuityEstimator!$F$17))),AnnuityEstimator!$F$17)))))),"")</f>
        <v>5.4358326126352739E-2</v>
      </c>
      <c r="N347" s="106" t="str">
        <f ca="1">IFERROR(IF(ISERROR(K347),NA(),IF(ann_paid=TRUE,R346*M347,R346*M347)),"")</f>
        <v/>
      </c>
      <c r="O347" s="106" t="str">
        <f t="shared" ca="1" si="41"/>
        <v/>
      </c>
      <c r="P347" s="106" t="str">
        <f ca="1">IFERROR(IF(Rate=FALSE,IF(ISERROR(K347),NA(),FV($L$4,K347,,-FP)),PMT((1+M347)/(1+$L$4)-1,IF(ann_paid=TRUE,$L$3-K347,$L$3+1-K347),-(R346),,Payment)),"")</f>
        <v/>
      </c>
      <c r="Q347" s="106" t="str">
        <f t="shared" ca="1" si="42"/>
        <v/>
      </c>
      <c r="R347" s="106" t="str">
        <f t="shared" ca="1" si="43"/>
        <v/>
      </c>
      <c r="S347" s="106">
        <f ca="1">IFERROR(IF(ISERROR(K347),NA(),SUM($N$7:N347)),"")</f>
        <v>1121.5593767146088</v>
      </c>
      <c r="T347" s="96"/>
      <c r="U347" s="90">
        <v>341</v>
      </c>
      <c r="V347" s="90">
        <f t="shared" si="44"/>
        <v>380</v>
      </c>
      <c r="W347" s="90">
        <f t="shared" si="45"/>
        <v>68</v>
      </c>
      <c r="X347" s="90">
        <f t="shared" si="46"/>
        <v>210</v>
      </c>
      <c r="Y347" s="90">
        <f t="shared" si="47"/>
        <v>125</v>
      </c>
    </row>
    <row r="348" spans="11:25" x14ac:dyDescent="0.25">
      <c r="K348" s="90" t="str">
        <f>IFERROR(IF(ann_paid=TRUE,IF(K347&gt;=$L$3-1,NA(),K347+1),IF(K347&gt;=$L$3,NA(),K347+1)),"")</f>
        <v/>
      </c>
      <c r="L348" s="90">
        <f t="shared" si="40"/>
        <v>381</v>
      </c>
      <c r="M348" s="90">
        <f ca="1">IFERROR(IF(ISERROR(K348),NA(),(IF(PayFreq="Monthly",(IF(ISERROR(K348),NA(),IF(Rate=TRUE,AnnuityEstimator!$F$13+RAND()*(AnnuityEstimator!$F$14-AnnuityEstimator!$F$13),AnnuityEstimator!$F$17))/12),IF(PayFreq="Quarterly",(IF(ISERROR(K348),NA(),IF(Rate=TRUE,AnnuityEstimator!$F$13+RAND()*(AnnuityEstimator!$F$14-AnnuityEstimator!$F$13),AnnuityEstimator!$F$17))/4),IF(PayFreq="Semi-Annually",(IF(ISERROR(K348),NA(),IF(Rate=TRUE,AnnuityEstimator!$F$13+RAND()*(AnnuityEstimator!$F$14-AnnuityEstimator!$F$13),AnnuityEstimator!$F$17))/2),IF(PayFreq="Annually",(IF(ISERROR(K348),NA(),IF(Rate=TRUE,AnnuityEstimator!$F$13+RAND()*(AnnuityEstimator!$F$14-AnnuityEstimator!$F$13),AnnuityEstimator!$F$17))),AnnuityEstimator!$F$17)))))),"")</f>
        <v>3.3609334055129073E-2</v>
      </c>
      <c r="N348" s="106" t="str">
        <f ca="1">IFERROR(IF(ISERROR(K348),NA(),IF(ann_paid=TRUE,R347*M348,R347*M348)),"")</f>
        <v/>
      </c>
      <c r="O348" s="106" t="str">
        <f t="shared" ca="1" si="41"/>
        <v/>
      </c>
      <c r="P348" s="106" t="str">
        <f ca="1">IFERROR(IF(Rate=FALSE,IF(ISERROR(K348),NA(),FV($L$4,K348,,-FP)),PMT((1+M348)/(1+$L$4)-1,IF(ann_paid=TRUE,$L$3-K348,$L$3+1-K348),-(R347),,Payment)),"")</f>
        <v/>
      </c>
      <c r="Q348" s="106" t="str">
        <f t="shared" ca="1" si="42"/>
        <v/>
      </c>
      <c r="R348" s="106" t="str">
        <f t="shared" ca="1" si="43"/>
        <v/>
      </c>
      <c r="S348" s="106">
        <f ca="1">IFERROR(IF(ISERROR(K348),NA(),SUM($N$7:N348)),"")</f>
        <v>1121.5593767146088</v>
      </c>
      <c r="T348" s="96"/>
      <c r="U348" s="90">
        <v>342</v>
      </c>
      <c r="V348" s="90">
        <f t="shared" si="44"/>
        <v>381</v>
      </c>
      <c r="W348" s="90">
        <f t="shared" si="45"/>
        <v>68</v>
      </c>
      <c r="X348" s="90">
        <f t="shared" si="46"/>
        <v>210</v>
      </c>
      <c r="Y348" s="90">
        <f t="shared" si="47"/>
        <v>125</v>
      </c>
    </row>
    <row r="349" spans="11:25" x14ac:dyDescent="0.25">
      <c r="K349" s="90" t="str">
        <f>IFERROR(IF(ann_paid=TRUE,IF(K348&gt;=$L$3-1,NA(),K348+1),IF(K348&gt;=$L$3,NA(),K348+1)),"")</f>
        <v/>
      </c>
      <c r="L349" s="90">
        <f t="shared" si="40"/>
        <v>382</v>
      </c>
      <c r="M349" s="90">
        <f ca="1">IFERROR(IF(ISERROR(K349),NA(),(IF(PayFreq="Monthly",(IF(ISERROR(K349),NA(),IF(Rate=TRUE,AnnuityEstimator!$F$13+RAND()*(AnnuityEstimator!$F$14-AnnuityEstimator!$F$13),AnnuityEstimator!$F$17))/12),IF(PayFreq="Quarterly",(IF(ISERROR(K349),NA(),IF(Rate=TRUE,AnnuityEstimator!$F$13+RAND()*(AnnuityEstimator!$F$14-AnnuityEstimator!$F$13),AnnuityEstimator!$F$17))/4),IF(PayFreq="Semi-Annually",(IF(ISERROR(K349),NA(),IF(Rate=TRUE,AnnuityEstimator!$F$13+RAND()*(AnnuityEstimator!$F$14-AnnuityEstimator!$F$13),AnnuityEstimator!$F$17))/2),IF(PayFreq="Annually",(IF(ISERROR(K349),NA(),IF(Rate=TRUE,AnnuityEstimator!$F$13+RAND()*(AnnuityEstimator!$F$14-AnnuityEstimator!$F$13),AnnuityEstimator!$F$17))),AnnuityEstimator!$F$17)))))),"")</f>
        <v>3.7801705105048496E-2</v>
      </c>
      <c r="N349" s="106" t="str">
        <f ca="1">IFERROR(IF(ISERROR(K349),NA(),IF(ann_paid=TRUE,R348*M349,R348*M349)),"")</f>
        <v/>
      </c>
      <c r="O349" s="106" t="str">
        <f t="shared" ca="1" si="41"/>
        <v/>
      </c>
      <c r="P349" s="106" t="str">
        <f ca="1">IFERROR(IF(Rate=FALSE,IF(ISERROR(K349),NA(),FV($L$4,K349,,-FP)),PMT((1+M349)/(1+$L$4)-1,IF(ann_paid=TRUE,$L$3-K349,$L$3+1-K349),-(R348),,Payment)),"")</f>
        <v/>
      </c>
      <c r="Q349" s="106" t="str">
        <f t="shared" ca="1" si="42"/>
        <v/>
      </c>
      <c r="R349" s="106" t="str">
        <f t="shared" ca="1" si="43"/>
        <v/>
      </c>
      <c r="S349" s="106">
        <f ca="1">IFERROR(IF(ISERROR(K349),NA(),SUM($N$7:N349)),"")</f>
        <v>1121.5593767146088</v>
      </c>
      <c r="T349" s="96"/>
      <c r="U349" s="90">
        <v>343</v>
      </c>
      <c r="V349" s="90">
        <f t="shared" si="44"/>
        <v>382</v>
      </c>
      <c r="W349" s="90">
        <f t="shared" si="45"/>
        <v>68</v>
      </c>
      <c r="X349" s="90">
        <f t="shared" si="46"/>
        <v>211</v>
      </c>
      <c r="Y349" s="90">
        <f t="shared" si="47"/>
        <v>125</v>
      </c>
    </row>
    <row r="350" spans="11:25" x14ac:dyDescent="0.25">
      <c r="K350" s="90" t="str">
        <f>IFERROR(IF(ann_paid=TRUE,IF(K349&gt;=$L$3-1,NA(),K349+1),IF(K349&gt;=$L$3,NA(),K349+1)),"")</f>
        <v/>
      </c>
      <c r="L350" s="90">
        <f t="shared" si="40"/>
        <v>383</v>
      </c>
      <c r="M350" s="90">
        <f ca="1">IFERROR(IF(ISERROR(K350),NA(),(IF(PayFreq="Monthly",(IF(ISERROR(K350),NA(),IF(Rate=TRUE,AnnuityEstimator!$F$13+RAND()*(AnnuityEstimator!$F$14-AnnuityEstimator!$F$13),AnnuityEstimator!$F$17))/12),IF(PayFreq="Quarterly",(IF(ISERROR(K350),NA(),IF(Rate=TRUE,AnnuityEstimator!$F$13+RAND()*(AnnuityEstimator!$F$14-AnnuityEstimator!$F$13),AnnuityEstimator!$F$17))/4),IF(PayFreq="Semi-Annually",(IF(ISERROR(K350),NA(),IF(Rate=TRUE,AnnuityEstimator!$F$13+RAND()*(AnnuityEstimator!$F$14-AnnuityEstimator!$F$13),AnnuityEstimator!$F$17))/2),IF(PayFreq="Annually",(IF(ISERROR(K350),NA(),IF(Rate=TRUE,AnnuityEstimator!$F$13+RAND()*(AnnuityEstimator!$F$14-AnnuityEstimator!$F$13),AnnuityEstimator!$F$17))),AnnuityEstimator!$F$17)))))),"")</f>
        <v>5.4875375516132904E-2</v>
      </c>
      <c r="N350" s="106" t="str">
        <f ca="1">IFERROR(IF(ISERROR(K350),NA(),IF(ann_paid=TRUE,R349*M350,R349*M350)),"")</f>
        <v/>
      </c>
      <c r="O350" s="106" t="str">
        <f t="shared" ca="1" si="41"/>
        <v/>
      </c>
      <c r="P350" s="106" t="str">
        <f ca="1">IFERROR(IF(Rate=FALSE,IF(ISERROR(K350),NA(),FV($L$4,K350,,-FP)),PMT((1+M350)/(1+$L$4)-1,IF(ann_paid=TRUE,$L$3-K350,$L$3+1-K350),-(R349),,Payment)),"")</f>
        <v/>
      </c>
      <c r="Q350" s="106" t="str">
        <f t="shared" ca="1" si="42"/>
        <v/>
      </c>
      <c r="R350" s="106" t="str">
        <f t="shared" ca="1" si="43"/>
        <v/>
      </c>
      <c r="S350" s="106">
        <f ca="1">IFERROR(IF(ISERROR(K350),NA(),SUM($N$7:N350)),"")</f>
        <v>1121.5593767146088</v>
      </c>
      <c r="T350" s="96"/>
      <c r="U350" s="90">
        <v>344</v>
      </c>
      <c r="V350" s="90">
        <f t="shared" si="44"/>
        <v>383</v>
      </c>
      <c r="W350" s="90">
        <f t="shared" si="45"/>
        <v>68</v>
      </c>
      <c r="X350" s="90">
        <f t="shared" si="46"/>
        <v>211</v>
      </c>
      <c r="Y350" s="90">
        <f t="shared" si="47"/>
        <v>125</v>
      </c>
    </row>
    <row r="351" spans="11:25" x14ac:dyDescent="0.25">
      <c r="K351" s="90" t="str">
        <f>IFERROR(IF(ann_paid=TRUE,IF(K350&gt;=$L$3-1,NA(),K350+1),IF(K350&gt;=$L$3,NA(),K350+1)),"")</f>
        <v/>
      </c>
      <c r="L351" s="90">
        <f t="shared" si="40"/>
        <v>384</v>
      </c>
      <c r="M351" s="90">
        <f ca="1">IFERROR(IF(ISERROR(K351),NA(),(IF(PayFreq="Monthly",(IF(ISERROR(K351),NA(),IF(Rate=TRUE,AnnuityEstimator!$F$13+RAND()*(AnnuityEstimator!$F$14-AnnuityEstimator!$F$13),AnnuityEstimator!$F$17))/12),IF(PayFreq="Quarterly",(IF(ISERROR(K351),NA(),IF(Rate=TRUE,AnnuityEstimator!$F$13+RAND()*(AnnuityEstimator!$F$14-AnnuityEstimator!$F$13),AnnuityEstimator!$F$17))/4),IF(PayFreq="Semi-Annually",(IF(ISERROR(K351),NA(),IF(Rate=TRUE,AnnuityEstimator!$F$13+RAND()*(AnnuityEstimator!$F$14-AnnuityEstimator!$F$13),AnnuityEstimator!$F$17))/2),IF(PayFreq="Annually",(IF(ISERROR(K351),NA(),IF(Rate=TRUE,AnnuityEstimator!$F$13+RAND()*(AnnuityEstimator!$F$14-AnnuityEstimator!$F$13),AnnuityEstimator!$F$17))),AnnuityEstimator!$F$17)))))),"")</f>
        <v>4.6264701278279488E-2</v>
      </c>
      <c r="N351" s="106" t="str">
        <f ca="1">IFERROR(IF(ISERROR(K351),NA(),IF(ann_paid=TRUE,R350*M351,R350*M351)),"")</f>
        <v/>
      </c>
      <c r="O351" s="106" t="str">
        <f t="shared" ca="1" si="41"/>
        <v/>
      </c>
      <c r="P351" s="106" t="str">
        <f ca="1">IFERROR(IF(Rate=FALSE,IF(ISERROR(K351),NA(),FV($L$4,K351,,-FP)),PMT((1+M351)/(1+$L$4)-1,IF(ann_paid=TRUE,$L$3-K351,$L$3+1-K351),-(R350),,Payment)),"")</f>
        <v/>
      </c>
      <c r="Q351" s="106" t="str">
        <f t="shared" ca="1" si="42"/>
        <v/>
      </c>
      <c r="R351" s="106" t="str">
        <f t="shared" ca="1" si="43"/>
        <v/>
      </c>
      <c r="S351" s="106">
        <f ca="1">IFERROR(IF(ISERROR(K351),NA(),SUM($N$7:N351)),"")</f>
        <v>1121.5593767146088</v>
      </c>
      <c r="T351" s="96"/>
      <c r="U351" s="90">
        <v>345</v>
      </c>
      <c r="V351" s="90">
        <f t="shared" si="44"/>
        <v>384</v>
      </c>
      <c r="W351" s="90">
        <f t="shared" si="45"/>
        <v>68</v>
      </c>
      <c r="X351" s="90">
        <f t="shared" si="46"/>
        <v>212</v>
      </c>
      <c r="Y351" s="90">
        <f t="shared" si="47"/>
        <v>126</v>
      </c>
    </row>
    <row r="352" spans="11:25" x14ac:dyDescent="0.25">
      <c r="K352" s="90" t="str">
        <f>IFERROR(IF(ann_paid=TRUE,IF(K351&gt;=$L$3-1,NA(),K351+1),IF(K351&gt;=$L$3,NA(),K351+1)),"")</f>
        <v/>
      </c>
      <c r="L352" s="90">
        <f t="shared" si="40"/>
        <v>385</v>
      </c>
      <c r="M352" s="90">
        <f ca="1">IFERROR(IF(ISERROR(K352),NA(),(IF(PayFreq="Monthly",(IF(ISERROR(K352),NA(),IF(Rate=TRUE,AnnuityEstimator!$F$13+RAND()*(AnnuityEstimator!$F$14-AnnuityEstimator!$F$13),AnnuityEstimator!$F$17))/12),IF(PayFreq="Quarterly",(IF(ISERROR(K352),NA(),IF(Rate=TRUE,AnnuityEstimator!$F$13+RAND()*(AnnuityEstimator!$F$14-AnnuityEstimator!$F$13),AnnuityEstimator!$F$17))/4),IF(PayFreq="Semi-Annually",(IF(ISERROR(K352),NA(),IF(Rate=TRUE,AnnuityEstimator!$F$13+RAND()*(AnnuityEstimator!$F$14-AnnuityEstimator!$F$13),AnnuityEstimator!$F$17))/2),IF(PayFreq="Annually",(IF(ISERROR(K352),NA(),IF(Rate=TRUE,AnnuityEstimator!$F$13+RAND()*(AnnuityEstimator!$F$14-AnnuityEstimator!$F$13),AnnuityEstimator!$F$17))),AnnuityEstimator!$F$17)))))),"")</f>
        <v>6.0109509499101765E-2</v>
      </c>
      <c r="N352" s="106" t="str">
        <f ca="1">IFERROR(IF(ISERROR(K352),NA(),IF(ann_paid=TRUE,R351*M352,R351*M352)),"")</f>
        <v/>
      </c>
      <c r="O352" s="106" t="str">
        <f t="shared" ca="1" si="41"/>
        <v/>
      </c>
      <c r="P352" s="106" t="str">
        <f ca="1">IFERROR(IF(Rate=FALSE,IF(ISERROR(K352),NA(),FV($L$4,K352,,-FP)),PMT((1+M352)/(1+$L$4)-1,IF(ann_paid=TRUE,$L$3-K352,$L$3+1-K352),-(R351),,Payment)),"")</f>
        <v/>
      </c>
      <c r="Q352" s="106" t="str">
        <f t="shared" ca="1" si="42"/>
        <v/>
      </c>
      <c r="R352" s="106" t="str">
        <f t="shared" ca="1" si="43"/>
        <v/>
      </c>
      <c r="S352" s="106">
        <f ca="1">IFERROR(IF(ISERROR(K352),NA(),SUM($N$7:N352)),"")</f>
        <v>1121.5593767146088</v>
      </c>
      <c r="T352" s="96"/>
      <c r="U352" s="90">
        <v>346</v>
      </c>
      <c r="V352" s="90">
        <f t="shared" si="44"/>
        <v>385</v>
      </c>
      <c r="W352" s="90">
        <f t="shared" si="45"/>
        <v>68</v>
      </c>
      <c r="X352" s="90">
        <f t="shared" si="46"/>
        <v>212</v>
      </c>
      <c r="Y352" s="90">
        <f t="shared" si="47"/>
        <v>126</v>
      </c>
    </row>
    <row r="353" spans="11:25" x14ac:dyDescent="0.25">
      <c r="K353" s="90" t="str">
        <f>IFERROR(IF(ann_paid=TRUE,IF(K352&gt;=$L$3-1,NA(),K352+1),IF(K352&gt;=$L$3,NA(),K352+1)),"")</f>
        <v/>
      </c>
      <c r="L353" s="90">
        <f t="shared" si="40"/>
        <v>386</v>
      </c>
      <c r="M353" s="90">
        <f ca="1">IFERROR(IF(ISERROR(K353),NA(),(IF(PayFreq="Monthly",(IF(ISERROR(K353),NA(),IF(Rate=TRUE,AnnuityEstimator!$F$13+RAND()*(AnnuityEstimator!$F$14-AnnuityEstimator!$F$13),AnnuityEstimator!$F$17))/12),IF(PayFreq="Quarterly",(IF(ISERROR(K353),NA(),IF(Rate=TRUE,AnnuityEstimator!$F$13+RAND()*(AnnuityEstimator!$F$14-AnnuityEstimator!$F$13),AnnuityEstimator!$F$17))/4),IF(PayFreq="Semi-Annually",(IF(ISERROR(K353),NA(),IF(Rate=TRUE,AnnuityEstimator!$F$13+RAND()*(AnnuityEstimator!$F$14-AnnuityEstimator!$F$13),AnnuityEstimator!$F$17))/2),IF(PayFreq="Annually",(IF(ISERROR(K353),NA(),IF(Rate=TRUE,AnnuityEstimator!$F$13+RAND()*(AnnuityEstimator!$F$14-AnnuityEstimator!$F$13),AnnuityEstimator!$F$17))),AnnuityEstimator!$F$17)))))),"")</f>
        <v>3.4425297719813598E-2</v>
      </c>
      <c r="N353" s="106" t="str">
        <f ca="1">IFERROR(IF(ISERROR(K353),NA(),IF(ann_paid=TRUE,R352*M353,R352*M353)),"")</f>
        <v/>
      </c>
      <c r="O353" s="106" t="str">
        <f t="shared" ca="1" si="41"/>
        <v/>
      </c>
      <c r="P353" s="106" t="str">
        <f ca="1">IFERROR(IF(Rate=FALSE,IF(ISERROR(K353),NA(),FV($L$4,K353,,-FP)),PMT((1+M353)/(1+$L$4)-1,IF(ann_paid=TRUE,$L$3-K353,$L$3+1-K353),-(R352),,Payment)),"")</f>
        <v/>
      </c>
      <c r="Q353" s="106" t="str">
        <f t="shared" ca="1" si="42"/>
        <v/>
      </c>
      <c r="R353" s="106" t="str">
        <f t="shared" ca="1" si="43"/>
        <v/>
      </c>
      <c r="S353" s="106">
        <f ca="1">IFERROR(IF(ISERROR(K353),NA(),SUM($N$7:N353)),"")</f>
        <v>1121.5593767146088</v>
      </c>
      <c r="T353" s="96"/>
      <c r="U353" s="90">
        <v>347</v>
      </c>
      <c r="V353" s="90">
        <f t="shared" si="44"/>
        <v>386</v>
      </c>
      <c r="W353" s="90">
        <f t="shared" si="45"/>
        <v>68</v>
      </c>
      <c r="X353" s="90">
        <f t="shared" si="46"/>
        <v>213</v>
      </c>
      <c r="Y353" s="90">
        <f t="shared" si="47"/>
        <v>126</v>
      </c>
    </row>
    <row r="354" spans="11:25" x14ac:dyDescent="0.25">
      <c r="K354" s="90" t="str">
        <f>IFERROR(IF(ann_paid=TRUE,IF(K353&gt;=$L$3-1,NA(),K353+1),IF(K353&gt;=$L$3,NA(),K353+1)),"")</f>
        <v/>
      </c>
      <c r="L354" s="90">
        <f t="shared" si="40"/>
        <v>387</v>
      </c>
      <c r="M354" s="90">
        <f ca="1">IFERROR(IF(ISERROR(K354),NA(),(IF(PayFreq="Monthly",(IF(ISERROR(K354),NA(),IF(Rate=TRUE,AnnuityEstimator!$F$13+RAND()*(AnnuityEstimator!$F$14-AnnuityEstimator!$F$13),AnnuityEstimator!$F$17))/12),IF(PayFreq="Quarterly",(IF(ISERROR(K354),NA(),IF(Rate=TRUE,AnnuityEstimator!$F$13+RAND()*(AnnuityEstimator!$F$14-AnnuityEstimator!$F$13),AnnuityEstimator!$F$17))/4),IF(PayFreq="Semi-Annually",(IF(ISERROR(K354),NA(),IF(Rate=TRUE,AnnuityEstimator!$F$13+RAND()*(AnnuityEstimator!$F$14-AnnuityEstimator!$F$13),AnnuityEstimator!$F$17))/2),IF(PayFreq="Annually",(IF(ISERROR(K354),NA(),IF(Rate=TRUE,AnnuityEstimator!$F$13+RAND()*(AnnuityEstimator!$F$14-AnnuityEstimator!$F$13),AnnuityEstimator!$F$17))),AnnuityEstimator!$F$17)))))),"")</f>
        <v>6.5574007599080331E-2</v>
      </c>
      <c r="N354" s="106" t="str">
        <f ca="1">IFERROR(IF(ISERROR(K354),NA(),IF(ann_paid=TRUE,R353*M354,R353*M354)),"")</f>
        <v/>
      </c>
      <c r="O354" s="106" t="str">
        <f t="shared" ca="1" si="41"/>
        <v/>
      </c>
      <c r="P354" s="106" t="str">
        <f ca="1">IFERROR(IF(Rate=FALSE,IF(ISERROR(K354),NA(),FV($L$4,K354,,-FP)),PMT((1+M354)/(1+$L$4)-1,IF(ann_paid=TRUE,$L$3-K354,$L$3+1-K354),-(R353),,Payment)),"")</f>
        <v/>
      </c>
      <c r="Q354" s="106" t="str">
        <f t="shared" ca="1" si="42"/>
        <v/>
      </c>
      <c r="R354" s="106" t="str">
        <f t="shared" ca="1" si="43"/>
        <v/>
      </c>
      <c r="S354" s="106">
        <f ca="1">IFERROR(IF(ISERROR(K354),NA(),SUM($N$7:N354)),"")</f>
        <v>1121.5593767146088</v>
      </c>
      <c r="T354" s="96"/>
      <c r="U354" s="90">
        <v>348</v>
      </c>
      <c r="V354" s="90">
        <f t="shared" si="44"/>
        <v>387</v>
      </c>
      <c r="W354" s="90">
        <f t="shared" si="45"/>
        <v>68</v>
      </c>
      <c r="X354" s="90">
        <f t="shared" si="46"/>
        <v>213</v>
      </c>
      <c r="Y354" s="90">
        <f t="shared" si="47"/>
        <v>126</v>
      </c>
    </row>
    <row r="355" spans="11:25" x14ac:dyDescent="0.25">
      <c r="K355" s="90" t="str">
        <f>IFERROR(IF(ann_paid=TRUE,IF(K354&gt;=$L$3-1,NA(),K354+1),IF(K354&gt;=$L$3,NA(),K354+1)),"")</f>
        <v/>
      </c>
      <c r="L355" s="90">
        <f t="shared" si="40"/>
        <v>388</v>
      </c>
      <c r="M355" s="90">
        <f ca="1">IFERROR(IF(ISERROR(K355),NA(),(IF(PayFreq="Monthly",(IF(ISERROR(K355),NA(),IF(Rate=TRUE,AnnuityEstimator!$F$13+RAND()*(AnnuityEstimator!$F$14-AnnuityEstimator!$F$13),AnnuityEstimator!$F$17))/12),IF(PayFreq="Quarterly",(IF(ISERROR(K355),NA(),IF(Rate=TRUE,AnnuityEstimator!$F$13+RAND()*(AnnuityEstimator!$F$14-AnnuityEstimator!$F$13),AnnuityEstimator!$F$17))/4),IF(PayFreq="Semi-Annually",(IF(ISERROR(K355),NA(),IF(Rate=TRUE,AnnuityEstimator!$F$13+RAND()*(AnnuityEstimator!$F$14-AnnuityEstimator!$F$13),AnnuityEstimator!$F$17))/2),IF(PayFreq="Annually",(IF(ISERROR(K355),NA(),IF(Rate=TRUE,AnnuityEstimator!$F$13+RAND()*(AnnuityEstimator!$F$14-AnnuityEstimator!$F$13),AnnuityEstimator!$F$17))),AnnuityEstimator!$F$17)))))),"")</f>
        <v>5.6958149553367164E-2</v>
      </c>
      <c r="N355" s="106" t="str">
        <f ca="1">IFERROR(IF(ISERROR(K355),NA(),IF(ann_paid=TRUE,R354*M355,R354*M355)),"")</f>
        <v/>
      </c>
      <c r="O355" s="106" t="str">
        <f t="shared" ca="1" si="41"/>
        <v/>
      </c>
      <c r="P355" s="106" t="str">
        <f ca="1">IFERROR(IF(Rate=FALSE,IF(ISERROR(K355),NA(),FV($L$4,K355,,-FP)),PMT((1+M355)/(1+$L$4)-1,IF(ann_paid=TRUE,$L$3-K355,$L$3+1-K355),-(R354),,Payment)),"")</f>
        <v/>
      </c>
      <c r="Q355" s="106" t="str">
        <f t="shared" ca="1" si="42"/>
        <v/>
      </c>
      <c r="R355" s="106" t="str">
        <f t="shared" ca="1" si="43"/>
        <v/>
      </c>
      <c r="S355" s="106">
        <f ca="1">IFERROR(IF(ISERROR(K355),NA(),SUM($N$7:N355)),"")</f>
        <v>1121.5593767146088</v>
      </c>
      <c r="T355" s="96"/>
      <c r="U355" s="90">
        <v>349</v>
      </c>
      <c r="V355" s="90">
        <f t="shared" si="44"/>
        <v>388</v>
      </c>
      <c r="W355" s="90">
        <f t="shared" si="45"/>
        <v>69</v>
      </c>
      <c r="X355" s="90">
        <f t="shared" si="46"/>
        <v>214</v>
      </c>
      <c r="Y355" s="90">
        <f t="shared" si="47"/>
        <v>127</v>
      </c>
    </row>
    <row r="356" spans="11:25" x14ac:dyDescent="0.25">
      <c r="K356" s="90" t="str">
        <f>IFERROR(IF(ann_paid=TRUE,IF(K355&gt;=$L$3-1,NA(),K355+1),IF(K355&gt;=$L$3,NA(),K355+1)),"")</f>
        <v/>
      </c>
      <c r="L356" s="90">
        <f t="shared" si="40"/>
        <v>389</v>
      </c>
      <c r="M356" s="90">
        <f ca="1">IFERROR(IF(ISERROR(K356),NA(),(IF(PayFreq="Monthly",(IF(ISERROR(K356),NA(),IF(Rate=TRUE,AnnuityEstimator!$F$13+RAND()*(AnnuityEstimator!$F$14-AnnuityEstimator!$F$13),AnnuityEstimator!$F$17))/12),IF(PayFreq="Quarterly",(IF(ISERROR(K356),NA(),IF(Rate=TRUE,AnnuityEstimator!$F$13+RAND()*(AnnuityEstimator!$F$14-AnnuityEstimator!$F$13),AnnuityEstimator!$F$17))/4),IF(PayFreq="Semi-Annually",(IF(ISERROR(K356),NA(),IF(Rate=TRUE,AnnuityEstimator!$F$13+RAND()*(AnnuityEstimator!$F$14-AnnuityEstimator!$F$13),AnnuityEstimator!$F$17))/2),IF(PayFreq="Annually",(IF(ISERROR(K356),NA(),IF(Rate=TRUE,AnnuityEstimator!$F$13+RAND()*(AnnuityEstimator!$F$14-AnnuityEstimator!$F$13),AnnuityEstimator!$F$17))),AnnuityEstimator!$F$17)))))),"")</f>
        <v>5.5017804308030382E-2</v>
      </c>
      <c r="N356" s="106" t="str">
        <f ca="1">IFERROR(IF(ISERROR(K356),NA(),IF(ann_paid=TRUE,R355*M356,R355*M356)),"")</f>
        <v/>
      </c>
      <c r="O356" s="106" t="str">
        <f t="shared" ca="1" si="41"/>
        <v/>
      </c>
      <c r="P356" s="106" t="str">
        <f ca="1">IFERROR(IF(Rate=FALSE,IF(ISERROR(K356),NA(),FV($L$4,K356,,-FP)),PMT((1+M356)/(1+$L$4)-1,IF(ann_paid=TRUE,$L$3-K356,$L$3+1-K356),-(R355),,Payment)),"")</f>
        <v/>
      </c>
      <c r="Q356" s="106" t="str">
        <f t="shared" ca="1" si="42"/>
        <v/>
      </c>
      <c r="R356" s="106" t="str">
        <f t="shared" ca="1" si="43"/>
        <v/>
      </c>
      <c r="S356" s="106">
        <f ca="1">IFERROR(IF(ISERROR(K356),NA(),SUM($N$7:N356)),"")</f>
        <v>1121.5593767146088</v>
      </c>
      <c r="T356" s="96"/>
      <c r="U356" s="90">
        <v>350</v>
      </c>
      <c r="V356" s="90">
        <f t="shared" si="44"/>
        <v>389</v>
      </c>
      <c r="W356" s="90">
        <f t="shared" si="45"/>
        <v>69</v>
      </c>
      <c r="X356" s="90">
        <f t="shared" si="46"/>
        <v>214</v>
      </c>
      <c r="Y356" s="90">
        <f t="shared" si="47"/>
        <v>127</v>
      </c>
    </row>
    <row r="357" spans="11:25" x14ac:dyDescent="0.25">
      <c r="K357" s="90" t="str">
        <f>IFERROR(IF(ann_paid=TRUE,IF(K356&gt;=$L$3-1,NA(),K356+1),IF(K356&gt;=$L$3,NA(),K356+1)),"")</f>
        <v/>
      </c>
      <c r="L357" s="90">
        <f t="shared" si="40"/>
        <v>390</v>
      </c>
      <c r="M357" s="90">
        <f ca="1">IFERROR(IF(ISERROR(K357),NA(),(IF(PayFreq="Monthly",(IF(ISERROR(K357),NA(),IF(Rate=TRUE,AnnuityEstimator!$F$13+RAND()*(AnnuityEstimator!$F$14-AnnuityEstimator!$F$13),AnnuityEstimator!$F$17))/12),IF(PayFreq="Quarterly",(IF(ISERROR(K357),NA(),IF(Rate=TRUE,AnnuityEstimator!$F$13+RAND()*(AnnuityEstimator!$F$14-AnnuityEstimator!$F$13),AnnuityEstimator!$F$17))/4),IF(PayFreq="Semi-Annually",(IF(ISERROR(K357),NA(),IF(Rate=TRUE,AnnuityEstimator!$F$13+RAND()*(AnnuityEstimator!$F$14-AnnuityEstimator!$F$13),AnnuityEstimator!$F$17))/2),IF(PayFreq="Annually",(IF(ISERROR(K357),NA(),IF(Rate=TRUE,AnnuityEstimator!$F$13+RAND()*(AnnuityEstimator!$F$14-AnnuityEstimator!$F$13),AnnuityEstimator!$F$17))),AnnuityEstimator!$F$17)))))),"")</f>
        <v>4.1713180339284714E-2</v>
      </c>
      <c r="N357" s="106" t="str">
        <f ca="1">IFERROR(IF(ISERROR(K357),NA(),IF(ann_paid=TRUE,R356*M357,R356*M357)),"")</f>
        <v/>
      </c>
      <c r="O357" s="106" t="str">
        <f t="shared" ca="1" si="41"/>
        <v/>
      </c>
      <c r="P357" s="106" t="str">
        <f ca="1">IFERROR(IF(Rate=FALSE,IF(ISERROR(K357),NA(),FV($L$4,K357,,-FP)),PMT((1+M357)/(1+$L$4)-1,IF(ann_paid=TRUE,$L$3-K357,$L$3+1-K357),-(R356),,Payment)),"")</f>
        <v/>
      </c>
      <c r="Q357" s="106" t="str">
        <f t="shared" ca="1" si="42"/>
        <v/>
      </c>
      <c r="R357" s="106" t="str">
        <f t="shared" ca="1" si="43"/>
        <v/>
      </c>
      <c r="S357" s="106">
        <f ca="1">IFERROR(IF(ISERROR(K357),NA(),SUM($N$7:N357)),"")</f>
        <v>1121.5593767146088</v>
      </c>
      <c r="T357" s="96"/>
      <c r="U357" s="90">
        <v>351</v>
      </c>
      <c r="V357" s="90">
        <f t="shared" si="44"/>
        <v>390</v>
      </c>
      <c r="W357" s="90">
        <f t="shared" si="45"/>
        <v>69</v>
      </c>
      <c r="X357" s="90">
        <f t="shared" si="46"/>
        <v>215</v>
      </c>
      <c r="Y357" s="90">
        <f t="shared" si="47"/>
        <v>127</v>
      </c>
    </row>
    <row r="358" spans="11:25" x14ac:dyDescent="0.25">
      <c r="K358" s="90" t="str">
        <f>IFERROR(IF(ann_paid=TRUE,IF(K357&gt;=$L$3-1,NA(),K357+1),IF(K357&gt;=$L$3,NA(),K357+1)),"")</f>
        <v/>
      </c>
      <c r="L358" s="90">
        <f t="shared" si="40"/>
        <v>391</v>
      </c>
      <c r="M358" s="90">
        <f ca="1">IFERROR(IF(ISERROR(K358),NA(),(IF(PayFreq="Monthly",(IF(ISERROR(K358),NA(),IF(Rate=TRUE,AnnuityEstimator!$F$13+RAND()*(AnnuityEstimator!$F$14-AnnuityEstimator!$F$13),AnnuityEstimator!$F$17))/12),IF(PayFreq="Quarterly",(IF(ISERROR(K358),NA(),IF(Rate=TRUE,AnnuityEstimator!$F$13+RAND()*(AnnuityEstimator!$F$14-AnnuityEstimator!$F$13),AnnuityEstimator!$F$17))/4),IF(PayFreq="Semi-Annually",(IF(ISERROR(K358),NA(),IF(Rate=TRUE,AnnuityEstimator!$F$13+RAND()*(AnnuityEstimator!$F$14-AnnuityEstimator!$F$13),AnnuityEstimator!$F$17))/2),IF(PayFreq="Annually",(IF(ISERROR(K358),NA(),IF(Rate=TRUE,AnnuityEstimator!$F$13+RAND()*(AnnuityEstimator!$F$14-AnnuityEstimator!$F$13),AnnuityEstimator!$F$17))),AnnuityEstimator!$F$17)))))),"")</f>
        <v>3.9550006992593291E-2</v>
      </c>
      <c r="N358" s="106" t="str">
        <f ca="1">IFERROR(IF(ISERROR(K358),NA(),IF(ann_paid=TRUE,R357*M358,R357*M358)),"")</f>
        <v/>
      </c>
      <c r="O358" s="106" t="str">
        <f t="shared" ca="1" si="41"/>
        <v/>
      </c>
      <c r="P358" s="106" t="str">
        <f ca="1">IFERROR(IF(Rate=FALSE,IF(ISERROR(K358),NA(),FV($L$4,K358,,-FP)),PMT((1+M358)/(1+$L$4)-1,IF(ann_paid=TRUE,$L$3-K358,$L$3+1-K358),-(R357),,Payment)),"")</f>
        <v/>
      </c>
      <c r="Q358" s="106" t="str">
        <f t="shared" ca="1" si="42"/>
        <v/>
      </c>
      <c r="R358" s="106" t="str">
        <f t="shared" ca="1" si="43"/>
        <v/>
      </c>
      <c r="S358" s="106">
        <f ca="1">IFERROR(IF(ISERROR(K358),NA(),SUM($N$7:N358)),"")</f>
        <v>1121.5593767146088</v>
      </c>
      <c r="T358" s="96"/>
      <c r="U358" s="90">
        <v>352</v>
      </c>
      <c r="V358" s="90">
        <f t="shared" si="44"/>
        <v>391</v>
      </c>
      <c r="W358" s="90">
        <f t="shared" si="45"/>
        <v>69</v>
      </c>
      <c r="X358" s="90">
        <f t="shared" si="46"/>
        <v>215</v>
      </c>
      <c r="Y358" s="90">
        <f t="shared" si="47"/>
        <v>127</v>
      </c>
    </row>
    <row r="359" spans="11:25" x14ac:dyDescent="0.25">
      <c r="K359" s="90" t="str">
        <f>IFERROR(IF(ann_paid=TRUE,IF(K358&gt;=$L$3-1,NA(),K358+1),IF(K358&gt;=$L$3,NA(),K358+1)),"")</f>
        <v/>
      </c>
      <c r="L359" s="90">
        <f t="shared" si="40"/>
        <v>392</v>
      </c>
      <c r="M359" s="90">
        <f ca="1">IFERROR(IF(ISERROR(K359),NA(),(IF(PayFreq="Monthly",(IF(ISERROR(K359),NA(),IF(Rate=TRUE,AnnuityEstimator!$F$13+RAND()*(AnnuityEstimator!$F$14-AnnuityEstimator!$F$13),AnnuityEstimator!$F$17))/12),IF(PayFreq="Quarterly",(IF(ISERROR(K359),NA(),IF(Rate=TRUE,AnnuityEstimator!$F$13+RAND()*(AnnuityEstimator!$F$14-AnnuityEstimator!$F$13),AnnuityEstimator!$F$17))/4),IF(PayFreq="Semi-Annually",(IF(ISERROR(K359),NA(),IF(Rate=TRUE,AnnuityEstimator!$F$13+RAND()*(AnnuityEstimator!$F$14-AnnuityEstimator!$F$13),AnnuityEstimator!$F$17))/2),IF(PayFreq="Annually",(IF(ISERROR(K359),NA(),IF(Rate=TRUE,AnnuityEstimator!$F$13+RAND()*(AnnuityEstimator!$F$14-AnnuityEstimator!$F$13),AnnuityEstimator!$F$17))),AnnuityEstimator!$F$17)))))),"")</f>
        <v>3.4256110737625536E-2</v>
      </c>
      <c r="N359" s="106" t="str">
        <f ca="1">IFERROR(IF(ISERROR(K359),NA(),IF(ann_paid=TRUE,R358*M359,R358*M359)),"")</f>
        <v/>
      </c>
      <c r="O359" s="106" t="str">
        <f t="shared" ca="1" si="41"/>
        <v/>
      </c>
      <c r="P359" s="106" t="str">
        <f ca="1">IFERROR(IF(Rate=FALSE,IF(ISERROR(K359),NA(),FV($L$4,K359,,-FP)),PMT((1+M359)/(1+$L$4)-1,IF(ann_paid=TRUE,$L$3-K359,$L$3+1-K359),-(R358),,Payment)),"")</f>
        <v/>
      </c>
      <c r="Q359" s="106" t="str">
        <f t="shared" ca="1" si="42"/>
        <v/>
      </c>
      <c r="R359" s="106" t="str">
        <f t="shared" ca="1" si="43"/>
        <v/>
      </c>
      <c r="S359" s="106">
        <f ca="1">IFERROR(IF(ISERROR(K359),NA(),SUM($N$7:N359)),"")</f>
        <v>1121.5593767146088</v>
      </c>
      <c r="T359" s="96"/>
      <c r="U359" s="90">
        <v>353</v>
      </c>
      <c r="V359" s="90">
        <f t="shared" si="44"/>
        <v>392</v>
      </c>
      <c r="W359" s="90">
        <f t="shared" si="45"/>
        <v>69</v>
      </c>
      <c r="X359" s="90">
        <f t="shared" si="46"/>
        <v>216</v>
      </c>
      <c r="Y359" s="90">
        <f t="shared" si="47"/>
        <v>128</v>
      </c>
    </row>
    <row r="360" spans="11:25" x14ac:dyDescent="0.25">
      <c r="K360" s="90" t="str">
        <f>IFERROR(IF(ann_paid=TRUE,IF(K359&gt;=$L$3-1,NA(),K359+1),IF(K359&gt;=$L$3,NA(),K359+1)),"")</f>
        <v/>
      </c>
      <c r="L360" s="90">
        <f t="shared" si="40"/>
        <v>393</v>
      </c>
      <c r="M360" s="90">
        <f ca="1">IFERROR(IF(ISERROR(K360),NA(),(IF(PayFreq="Monthly",(IF(ISERROR(K360),NA(),IF(Rate=TRUE,AnnuityEstimator!$F$13+RAND()*(AnnuityEstimator!$F$14-AnnuityEstimator!$F$13),AnnuityEstimator!$F$17))/12),IF(PayFreq="Quarterly",(IF(ISERROR(K360),NA(),IF(Rate=TRUE,AnnuityEstimator!$F$13+RAND()*(AnnuityEstimator!$F$14-AnnuityEstimator!$F$13),AnnuityEstimator!$F$17))/4),IF(PayFreq="Semi-Annually",(IF(ISERROR(K360),NA(),IF(Rate=TRUE,AnnuityEstimator!$F$13+RAND()*(AnnuityEstimator!$F$14-AnnuityEstimator!$F$13),AnnuityEstimator!$F$17))/2),IF(PayFreq="Annually",(IF(ISERROR(K360),NA(),IF(Rate=TRUE,AnnuityEstimator!$F$13+RAND()*(AnnuityEstimator!$F$14-AnnuityEstimator!$F$13),AnnuityEstimator!$F$17))),AnnuityEstimator!$F$17)))))),"")</f>
        <v>6.7080173933951923E-2</v>
      </c>
      <c r="N360" s="106" t="str">
        <f ca="1">IFERROR(IF(ISERROR(K360),NA(),IF(ann_paid=TRUE,R359*M360,R359*M360)),"")</f>
        <v/>
      </c>
      <c r="O360" s="106" t="str">
        <f t="shared" ca="1" si="41"/>
        <v/>
      </c>
      <c r="P360" s="106" t="str">
        <f ca="1">IFERROR(IF(Rate=FALSE,IF(ISERROR(K360),NA(),FV($L$4,K360,,-FP)),PMT((1+M360)/(1+$L$4)-1,IF(ann_paid=TRUE,$L$3-K360,$L$3+1-K360),-(R359),,Payment)),"")</f>
        <v/>
      </c>
      <c r="Q360" s="106" t="str">
        <f t="shared" ca="1" si="42"/>
        <v/>
      </c>
      <c r="R360" s="106" t="str">
        <f t="shared" ca="1" si="43"/>
        <v/>
      </c>
      <c r="S360" s="106">
        <f ca="1">IFERROR(IF(ISERROR(K360),NA(),SUM($N$7:N360)),"")</f>
        <v>1121.5593767146088</v>
      </c>
      <c r="T360" s="96"/>
      <c r="U360" s="90">
        <v>354</v>
      </c>
      <c r="V360" s="90">
        <f t="shared" si="44"/>
        <v>393</v>
      </c>
      <c r="W360" s="90">
        <f t="shared" si="45"/>
        <v>69</v>
      </c>
      <c r="X360" s="90">
        <f t="shared" si="46"/>
        <v>216</v>
      </c>
      <c r="Y360" s="90">
        <f t="shared" si="47"/>
        <v>128</v>
      </c>
    </row>
    <row r="361" spans="11:25" x14ac:dyDescent="0.25">
      <c r="K361" s="90" t="str">
        <f>IFERROR(IF(ann_paid=TRUE,IF(K360&gt;=$L$3-1,NA(),K360+1),IF(K360&gt;=$L$3,NA(),K360+1)),"")</f>
        <v/>
      </c>
      <c r="L361" s="90">
        <f t="shared" si="40"/>
        <v>394</v>
      </c>
      <c r="M361" s="90">
        <f ca="1">IFERROR(IF(ISERROR(K361),NA(),(IF(PayFreq="Monthly",(IF(ISERROR(K361),NA(),IF(Rate=TRUE,AnnuityEstimator!$F$13+RAND()*(AnnuityEstimator!$F$14-AnnuityEstimator!$F$13),AnnuityEstimator!$F$17))/12),IF(PayFreq="Quarterly",(IF(ISERROR(K361),NA(),IF(Rate=TRUE,AnnuityEstimator!$F$13+RAND()*(AnnuityEstimator!$F$14-AnnuityEstimator!$F$13),AnnuityEstimator!$F$17))/4),IF(PayFreq="Semi-Annually",(IF(ISERROR(K361),NA(),IF(Rate=TRUE,AnnuityEstimator!$F$13+RAND()*(AnnuityEstimator!$F$14-AnnuityEstimator!$F$13),AnnuityEstimator!$F$17))/2),IF(PayFreq="Annually",(IF(ISERROR(K361),NA(),IF(Rate=TRUE,AnnuityEstimator!$F$13+RAND()*(AnnuityEstimator!$F$14-AnnuityEstimator!$F$13),AnnuityEstimator!$F$17))),AnnuityEstimator!$F$17)))))),"")</f>
        <v>6.8359531573980087E-2</v>
      </c>
      <c r="N361" s="106" t="str">
        <f ca="1">IFERROR(IF(ISERROR(K361),NA(),IF(ann_paid=TRUE,R360*M361,R360*M361)),"")</f>
        <v/>
      </c>
      <c r="O361" s="106" t="str">
        <f t="shared" ca="1" si="41"/>
        <v/>
      </c>
      <c r="P361" s="106" t="str">
        <f ca="1">IFERROR(IF(Rate=FALSE,IF(ISERROR(K361),NA(),FV($L$4,K361,,-FP)),PMT((1+M361)/(1+$L$4)-1,IF(ann_paid=TRUE,$L$3-K361,$L$3+1-K361),-(R360),,Payment)),"")</f>
        <v/>
      </c>
      <c r="Q361" s="106" t="str">
        <f t="shared" ca="1" si="42"/>
        <v/>
      </c>
      <c r="R361" s="106" t="str">
        <f t="shared" ca="1" si="43"/>
        <v/>
      </c>
      <c r="S361" s="106">
        <f ca="1">IFERROR(IF(ISERROR(K361),NA(),SUM($N$7:N361)),"")</f>
        <v>1121.5593767146088</v>
      </c>
      <c r="T361" s="96"/>
      <c r="U361" s="90">
        <v>355</v>
      </c>
      <c r="V361" s="90">
        <f t="shared" si="44"/>
        <v>394</v>
      </c>
      <c r="W361" s="90">
        <f t="shared" si="45"/>
        <v>69</v>
      </c>
      <c r="X361" s="90">
        <f t="shared" si="46"/>
        <v>217</v>
      </c>
      <c r="Y361" s="90">
        <f t="shared" si="47"/>
        <v>128</v>
      </c>
    </row>
    <row r="362" spans="11:25" x14ac:dyDescent="0.25">
      <c r="K362" s="90" t="str">
        <f>IFERROR(IF(ann_paid=TRUE,IF(K361&gt;=$L$3-1,NA(),K361+1),IF(K361&gt;=$L$3,NA(),K361+1)),"")</f>
        <v/>
      </c>
      <c r="L362" s="90">
        <f t="shared" si="40"/>
        <v>395</v>
      </c>
      <c r="M362" s="90">
        <f ca="1">IFERROR(IF(ISERROR(K362),NA(),(IF(PayFreq="Monthly",(IF(ISERROR(K362),NA(),IF(Rate=TRUE,AnnuityEstimator!$F$13+RAND()*(AnnuityEstimator!$F$14-AnnuityEstimator!$F$13),AnnuityEstimator!$F$17))/12),IF(PayFreq="Quarterly",(IF(ISERROR(K362),NA(),IF(Rate=TRUE,AnnuityEstimator!$F$13+RAND()*(AnnuityEstimator!$F$14-AnnuityEstimator!$F$13),AnnuityEstimator!$F$17))/4),IF(PayFreq="Semi-Annually",(IF(ISERROR(K362),NA(),IF(Rate=TRUE,AnnuityEstimator!$F$13+RAND()*(AnnuityEstimator!$F$14-AnnuityEstimator!$F$13),AnnuityEstimator!$F$17))/2),IF(PayFreq="Annually",(IF(ISERROR(K362),NA(),IF(Rate=TRUE,AnnuityEstimator!$F$13+RAND()*(AnnuityEstimator!$F$14-AnnuityEstimator!$F$13),AnnuityEstimator!$F$17))),AnnuityEstimator!$F$17)))))),"")</f>
        <v>3.8587668124427196E-2</v>
      </c>
      <c r="N362" s="106" t="str">
        <f ca="1">IFERROR(IF(ISERROR(K362),NA(),IF(ann_paid=TRUE,R361*M362,R361*M362)),"")</f>
        <v/>
      </c>
      <c r="O362" s="106" t="str">
        <f t="shared" ca="1" si="41"/>
        <v/>
      </c>
      <c r="P362" s="106" t="str">
        <f ca="1">IFERROR(IF(Rate=FALSE,IF(ISERROR(K362),NA(),FV($L$4,K362,,-FP)),PMT((1+M362)/(1+$L$4)-1,IF(ann_paid=TRUE,$L$3-K362,$L$3+1-K362),-(R361),,Payment)),"")</f>
        <v/>
      </c>
      <c r="Q362" s="106" t="str">
        <f t="shared" ca="1" si="42"/>
        <v/>
      </c>
      <c r="R362" s="106" t="str">
        <f t="shared" ca="1" si="43"/>
        <v/>
      </c>
      <c r="S362" s="106">
        <f ca="1">IFERROR(IF(ISERROR(K362),NA(),SUM($N$7:N362)),"")</f>
        <v>1121.5593767146088</v>
      </c>
      <c r="T362" s="96"/>
      <c r="U362" s="90">
        <v>356</v>
      </c>
      <c r="V362" s="90">
        <f t="shared" si="44"/>
        <v>395</v>
      </c>
      <c r="W362" s="90">
        <f t="shared" si="45"/>
        <v>69</v>
      </c>
      <c r="X362" s="90">
        <f t="shared" si="46"/>
        <v>217</v>
      </c>
      <c r="Y362" s="90">
        <f t="shared" si="47"/>
        <v>128</v>
      </c>
    </row>
    <row r="363" spans="11:25" x14ac:dyDescent="0.25">
      <c r="K363" s="90" t="str">
        <f>IFERROR(IF(ann_paid=TRUE,IF(K362&gt;=$L$3-1,NA(),K362+1),IF(K362&gt;=$L$3,NA(),K362+1)),"")</f>
        <v/>
      </c>
      <c r="L363" s="90">
        <f t="shared" si="40"/>
        <v>396</v>
      </c>
      <c r="M363" s="90">
        <f ca="1">IFERROR(IF(ISERROR(K363),NA(),(IF(PayFreq="Monthly",(IF(ISERROR(K363),NA(),IF(Rate=TRUE,AnnuityEstimator!$F$13+RAND()*(AnnuityEstimator!$F$14-AnnuityEstimator!$F$13),AnnuityEstimator!$F$17))/12),IF(PayFreq="Quarterly",(IF(ISERROR(K363),NA(),IF(Rate=TRUE,AnnuityEstimator!$F$13+RAND()*(AnnuityEstimator!$F$14-AnnuityEstimator!$F$13),AnnuityEstimator!$F$17))/4),IF(PayFreq="Semi-Annually",(IF(ISERROR(K363),NA(),IF(Rate=TRUE,AnnuityEstimator!$F$13+RAND()*(AnnuityEstimator!$F$14-AnnuityEstimator!$F$13),AnnuityEstimator!$F$17))/2),IF(PayFreq="Annually",(IF(ISERROR(K363),NA(),IF(Rate=TRUE,AnnuityEstimator!$F$13+RAND()*(AnnuityEstimator!$F$14-AnnuityEstimator!$F$13),AnnuityEstimator!$F$17))),AnnuityEstimator!$F$17)))))),"")</f>
        <v>3.4890493184755428E-2</v>
      </c>
      <c r="N363" s="106" t="str">
        <f ca="1">IFERROR(IF(ISERROR(K363),NA(),IF(ann_paid=TRUE,R362*M363,R362*M363)),"")</f>
        <v/>
      </c>
      <c r="O363" s="106" t="str">
        <f t="shared" ca="1" si="41"/>
        <v/>
      </c>
      <c r="P363" s="106" t="str">
        <f ca="1">IFERROR(IF(Rate=FALSE,IF(ISERROR(K363),NA(),FV($L$4,K363,,-FP)),PMT((1+M363)/(1+$L$4)-1,IF(ann_paid=TRUE,$L$3-K363,$L$3+1-K363),-(R362),,Payment)),"")</f>
        <v/>
      </c>
      <c r="Q363" s="106" t="str">
        <f t="shared" ca="1" si="42"/>
        <v/>
      </c>
      <c r="R363" s="106" t="str">
        <f t="shared" ca="1" si="43"/>
        <v/>
      </c>
      <c r="S363" s="106">
        <f ca="1">IFERROR(IF(ISERROR(K363),NA(),SUM($N$7:N363)),"")</f>
        <v>1121.5593767146088</v>
      </c>
      <c r="T363" s="96"/>
      <c r="U363" s="90">
        <v>357</v>
      </c>
      <c r="V363" s="90">
        <f t="shared" si="44"/>
        <v>396</v>
      </c>
      <c r="W363" s="90">
        <f t="shared" si="45"/>
        <v>69</v>
      </c>
      <c r="X363" s="90">
        <f t="shared" si="46"/>
        <v>218</v>
      </c>
      <c r="Y363" s="90">
        <f t="shared" si="47"/>
        <v>129</v>
      </c>
    </row>
    <row r="364" spans="11:25" x14ac:dyDescent="0.25">
      <c r="K364" s="90" t="str">
        <f>IFERROR(IF(ann_paid=TRUE,IF(K363&gt;=$L$3-1,NA(),K363+1),IF(K363&gt;=$L$3,NA(),K363+1)),"")</f>
        <v/>
      </c>
      <c r="L364" s="90">
        <f t="shared" si="40"/>
        <v>397</v>
      </c>
      <c r="M364" s="90">
        <f ca="1">IFERROR(IF(ISERROR(K364),NA(),(IF(PayFreq="Monthly",(IF(ISERROR(K364),NA(),IF(Rate=TRUE,AnnuityEstimator!$F$13+RAND()*(AnnuityEstimator!$F$14-AnnuityEstimator!$F$13),AnnuityEstimator!$F$17))/12),IF(PayFreq="Quarterly",(IF(ISERROR(K364),NA(),IF(Rate=TRUE,AnnuityEstimator!$F$13+RAND()*(AnnuityEstimator!$F$14-AnnuityEstimator!$F$13),AnnuityEstimator!$F$17))/4),IF(PayFreq="Semi-Annually",(IF(ISERROR(K364),NA(),IF(Rate=TRUE,AnnuityEstimator!$F$13+RAND()*(AnnuityEstimator!$F$14-AnnuityEstimator!$F$13),AnnuityEstimator!$F$17))/2),IF(PayFreq="Annually",(IF(ISERROR(K364),NA(),IF(Rate=TRUE,AnnuityEstimator!$F$13+RAND()*(AnnuityEstimator!$F$14-AnnuityEstimator!$F$13),AnnuityEstimator!$F$17))),AnnuityEstimator!$F$17)))))),"")</f>
        <v>3.6693165726698382E-2</v>
      </c>
      <c r="N364" s="106" t="str">
        <f ca="1">IFERROR(IF(ISERROR(K364),NA(),IF(ann_paid=TRUE,R363*M364,R363*M364)),"")</f>
        <v/>
      </c>
      <c r="O364" s="106" t="str">
        <f t="shared" ca="1" si="41"/>
        <v/>
      </c>
      <c r="P364" s="106" t="str">
        <f ca="1">IFERROR(IF(Rate=FALSE,IF(ISERROR(K364),NA(),FV($L$4,K364,,-FP)),PMT((1+M364)/(1+$L$4)-1,IF(ann_paid=TRUE,$L$3-K364,$L$3+1-K364),-(R363),,Payment)),"")</f>
        <v/>
      </c>
      <c r="Q364" s="106" t="str">
        <f t="shared" ca="1" si="42"/>
        <v/>
      </c>
      <c r="R364" s="106" t="str">
        <f t="shared" ca="1" si="43"/>
        <v/>
      </c>
      <c r="S364" s="106">
        <f ca="1">IFERROR(IF(ISERROR(K364),NA(),SUM($N$7:N364)),"")</f>
        <v>1121.5593767146088</v>
      </c>
      <c r="T364" s="96"/>
      <c r="U364" s="90">
        <v>358</v>
      </c>
      <c r="V364" s="90">
        <f t="shared" si="44"/>
        <v>397</v>
      </c>
      <c r="W364" s="90">
        <f t="shared" si="45"/>
        <v>69</v>
      </c>
      <c r="X364" s="90">
        <f t="shared" si="46"/>
        <v>218</v>
      </c>
      <c r="Y364" s="90">
        <f t="shared" si="47"/>
        <v>129</v>
      </c>
    </row>
    <row r="365" spans="11:25" x14ac:dyDescent="0.25">
      <c r="K365" s="90" t="str">
        <f>IFERROR(IF(ann_paid=TRUE,IF(K364&gt;=$L$3-1,NA(),K364+1),IF(K364&gt;=$L$3,NA(),K364+1)),"")</f>
        <v/>
      </c>
      <c r="L365" s="90">
        <f t="shared" si="40"/>
        <v>398</v>
      </c>
      <c r="M365" s="90">
        <f ca="1">IFERROR(IF(ISERROR(K365),NA(),(IF(PayFreq="Monthly",(IF(ISERROR(K365),NA(),IF(Rate=TRUE,AnnuityEstimator!$F$13+RAND()*(AnnuityEstimator!$F$14-AnnuityEstimator!$F$13),AnnuityEstimator!$F$17))/12),IF(PayFreq="Quarterly",(IF(ISERROR(K365),NA(),IF(Rate=TRUE,AnnuityEstimator!$F$13+RAND()*(AnnuityEstimator!$F$14-AnnuityEstimator!$F$13),AnnuityEstimator!$F$17))/4),IF(PayFreq="Semi-Annually",(IF(ISERROR(K365),NA(),IF(Rate=TRUE,AnnuityEstimator!$F$13+RAND()*(AnnuityEstimator!$F$14-AnnuityEstimator!$F$13),AnnuityEstimator!$F$17))/2),IF(PayFreq="Annually",(IF(ISERROR(K365),NA(),IF(Rate=TRUE,AnnuityEstimator!$F$13+RAND()*(AnnuityEstimator!$F$14-AnnuityEstimator!$F$13),AnnuityEstimator!$F$17))),AnnuityEstimator!$F$17)))))),"")</f>
        <v>6.1712848599318366E-2</v>
      </c>
      <c r="N365" s="106" t="str">
        <f ca="1">IFERROR(IF(ISERROR(K365),NA(),IF(ann_paid=TRUE,R364*M365,R364*M365)),"")</f>
        <v/>
      </c>
      <c r="O365" s="106" t="str">
        <f t="shared" ca="1" si="41"/>
        <v/>
      </c>
      <c r="P365" s="106" t="str">
        <f ca="1">IFERROR(IF(Rate=FALSE,IF(ISERROR(K365),NA(),FV($L$4,K365,,-FP)),PMT((1+M365)/(1+$L$4)-1,IF(ann_paid=TRUE,$L$3-K365,$L$3+1-K365),-(R364),,Payment)),"")</f>
        <v/>
      </c>
      <c r="Q365" s="106" t="str">
        <f t="shared" ca="1" si="42"/>
        <v/>
      </c>
      <c r="R365" s="106" t="str">
        <f t="shared" ca="1" si="43"/>
        <v/>
      </c>
      <c r="S365" s="106">
        <f ca="1">IFERROR(IF(ISERROR(K365),NA(),SUM($N$7:N365)),"")</f>
        <v>1121.5593767146088</v>
      </c>
      <c r="T365" s="96"/>
      <c r="U365" s="90">
        <v>359</v>
      </c>
      <c r="V365" s="90">
        <f t="shared" si="44"/>
        <v>398</v>
      </c>
      <c r="W365" s="90">
        <f t="shared" si="45"/>
        <v>69</v>
      </c>
      <c r="X365" s="90">
        <f t="shared" si="46"/>
        <v>219</v>
      </c>
      <c r="Y365" s="90">
        <f t="shared" si="47"/>
        <v>129</v>
      </c>
    </row>
    <row r="366" spans="11:25" x14ac:dyDescent="0.25">
      <c r="K366" s="90" t="str">
        <f>IFERROR(IF(ann_paid=TRUE,IF(K365&gt;=$L$3-1,NA(),K365+1),IF(K365&gt;=$L$3,NA(),K365+1)),"")</f>
        <v/>
      </c>
      <c r="L366" s="90">
        <f t="shared" si="40"/>
        <v>399</v>
      </c>
      <c r="M366" s="90">
        <f ca="1">IFERROR(IF(ISERROR(K366),NA(),(IF(PayFreq="Monthly",(IF(ISERROR(K366),NA(),IF(Rate=TRUE,AnnuityEstimator!$F$13+RAND()*(AnnuityEstimator!$F$14-AnnuityEstimator!$F$13),AnnuityEstimator!$F$17))/12),IF(PayFreq="Quarterly",(IF(ISERROR(K366),NA(),IF(Rate=TRUE,AnnuityEstimator!$F$13+RAND()*(AnnuityEstimator!$F$14-AnnuityEstimator!$F$13),AnnuityEstimator!$F$17))/4),IF(PayFreq="Semi-Annually",(IF(ISERROR(K366),NA(),IF(Rate=TRUE,AnnuityEstimator!$F$13+RAND()*(AnnuityEstimator!$F$14-AnnuityEstimator!$F$13),AnnuityEstimator!$F$17))/2),IF(PayFreq="Annually",(IF(ISERROR(K366),NA(),IF(Rate=TRUE,AnnuityEstimator!$F$13+RAND()*(AnnuityEstimator!$F$14-AnnuityEstimator!$F$13),AnnuityEstimator!$F$17))),AnnuityEstimator!$F$17)))))),"")</f>
        <v>3.5521643282042333E-2</v>
      </c>
      <c r="N366" s="106" t="str">
        <f ca="1">IFERROR(IF(ISERROR(K366),NA(),IF(ann_paid=TRUE,R365*M366,R365*M366)),"")</f>
        <v/>
      </c>
      <c r="O366" s="106" t="str">
        <f t="shared" ca="1" si="41"/>
        <v/>
      </c>
      <c r="P366" s="106" t="str">
        <f ca="1">IFERROR(IF(Rate=FALSE,IF(ISERROR(K366),NA(),FV($L$4,K366,,-FP)),PMT((1+M366)/(1+$L$4)-1,IF(ann_paid=TRUE,$L$3-K366,$L$3+1-K366),-(R365),,Payment)),"")</f>
        <v/>
      </c>
      <c r="Q366" s="106" t="str">
        <f t="shared" ca="1" si="42"/>
        <v/>
      </c>
      <c r="R366" s="106" t="str">
        <f t="shared" ca="1" si="43"/>
        <v/>
      </c>
      <c r="S366" s="106">
        <f ca="1">IFERROR(IF(ISERROR(K366),NA(),SUM($N$7:N366)),"")</f>
        <v>1121.5593767146088</v>
      </c>
      <c r="T366" s="96"/>
      <c r="U366" s="90">
        <v>360</v>
      </c>
      <c r="V366" s="90">
        <f t="shared" si="44"/>
        <v>399</v>
      </c>
      <c r="W366" s="90">
        <f t="shared" si="45"/>
        <v>69</v>
      </c>
      <c r="X366" s="90">
        <f t="shared" si="46"/>
        <v>219</v>
      </c>
      <c r="Y366" s="90">
        <f t="shared" si="47"/>
        <v>129</v>
      </c>
    </row>
    <row r="367" spans="11:25" x14ac:dyDescent="0.25">
      <c r="K367" s="90" t="str">
        <f>IFERROR(IF(ann_paid=TRUE,IF(K366&gt;=$L$3-1,NA(),K366+1),IF(K366&gt;=$L$3,NA(),K366+1)),"")</f>
        <v/>
      </c>
      <c r="L367" s="90">
        <f t="shared" si="40"/>
        <v>400</v>
      </c>
      <c r="M367" s="90">
        <f ca="1">IFERROR(IF(ISERROR(K367),NA(),(IF(PayFreq="Monthly",(IF(ISERROR(K367),NA(),IF(Rate=TRUE,AnnuityEstimator!$F$13+RAND()*(AnnuityEstimator!$F$14-AnnuityEstimator!$F$13),AnnuityEstimator!$F$17))/12),IF(PayFreq="Quarterly",(IF(ISERROR(K367),NA(),IF(Rate=TRUE,AnnuityEstimator!$F$13+RAND()*(AnnuityEstimator!$F$14-AnnuityEstimator!$F$13),AnnuityEstimator!$F$17))/4),IF(PayFreq="Semi-Annually",(IF(ISERROR(K367),NA(),IF(Rate=TRUE,AnnuityEstimator!$F$13+RAND()*(AnnuityEstimator!$F$14-AnnuityEstimator!$F$13),AnnuityEstimator!$F$17))/2),IF(PayFreq="Annually",(IF(ISERROR(K367),NA(),IF(Rate=TRUE,AnnuityEstimator!$F$13+RAND()*(AnnuityEstimator!$F$14-AnnuityEstimator!$F$13),AnnuityEstimator!$F$17))),AnnuityEstimator!$F$17)))))),"")</f>
        <v>5.9334565117447613E-2</v>
      </c>
      <c r="N367" s="106" t="str">
        <f ca="1">IFERROR(IF(ISERROR(K367),NA(),IF(ann_paid=TRUE,R366*M367,R366*M367)),"")</f>
        <v/>
      </c>
      <c r="O367" s="106" t="str">
        <f t="shared" ca="1" si="41"/>
        <v/>
      </c>
      <c r="P367" s="106" t="str">
        <f ca="1">IFERROR(IF(Rate=FALSE,IF(ISERROR(K367),NA(),FV($L$4,K367,,-FP)),PMT((1+M367)/(1+$L$4)-1,IF(ann_paid=TRUE,$L$3-K367,$L$3+1-K367),-(R366),,Payment)),"")</f>
        <v/>
      </c>
      <c r="Q367" s="106" t="str">
        <f t="shared" ca="1" si="42"/>
        <v/>
      </c>
      <c r="R367" s="106" t="str">
        <f t="shared" ca="1" si="43"/>
        <v/>
      </c>
      <c r="S367" s="106">
        <f ca="1">IFERROR(IF(ISERROR(K367),NA(),SUM($N$7:N367)),"")</f>
        <v>1121.5593767146088</v>
      </c>
      <c r="T367" s="96"/>
      <c r="U367" s="90">
        <v>361</v>
      </c>
      <c r="V367" s="90">
        <f t="shared" si="44"/>
        <v>400</v>
      </c>
      <c r="W367" s="90">
        <f t="shared" si="45"/>
        <v>70</v>
      </c>
      <c r="X367" s="90">
        <f t="shared" si="46"/>
        <v>220</v>
      </c>
      <c r="Y367" s="90">
        <f t="shared" si="47"/>
        <v>130</v>
      </c>
    </row>
    <row r="368" spans="11:25" x14ac:dyDescent="0.25">
      <c r="K368" s="90" t="str">
        <f>IFERROR(IF(ann_paid=TRUE,IF(K367&gt;=$L$3-1,NA(),K367+1),IF(K367&gt;=$L$3,NA(),K367+1)),"")</f>
        <v/>
      </c>
      <c r="L368" s="90">
        <f t="shared" si="40"/>
        <v>401</v>
      </c>
      <c r="M368" s="90">
        <f ca="1">IFERROR(IF(ISERROR(K368),NA(),(IF(PayFreq="Monthly",(IF(ISERROR(K368),NA(),IF(Rate=TRUE,AnnuityEstimator!$F$13+RAND()*(AnnuityEstimator!$F$14-AnnuityEstimator!$F$13),AnnuityEstimator!$F$17))/12),IF(PayFreq="Quarterly",(IF(ISERROR(K368),NA(),IF(Rate=TRUE,AnnuityEstimator!$F$13+RAND()*(AnnuityEstimator!$F$14-AnnuityEstimator!$F$13),AnnuityEstimator!$F$17))/4),IF(PayFreq="Semi-Annually",(IF(ISERROR(K368),NA(),IF(Rate=TRUE,AnnuityEstimator!$F$13+RAND()*(AnnuityEstimator!$F$14-AnnuityEstimator!$F$13),AnnuityEstimator!$F$17))/2),IF(PayFreq="Annually",(IF(ISERROR(K368),NA(),IF(Rate=TRUE,AnnuityEstimator!$F$13+RAND()*(AnnuityEstimator!$F$14-AnnuityEstimator!$F$13),AnnuityEstimator!$F$17))),AnnuityEstimator!$F$17)))))),"")</f>
        <v>3.7537289541984542E-2</v>
      </c>
      <c r="N368" s="106" t="str">
        <f ca="1">IFERROR(IF(ISERROR(K368),NA(),IF(ann_paid=TRUE,R367*M368,R367*M368)),"")</f>
        <v/>
      </c>
      <c r="O368" s="106" t="str">
        <f t="shared" ca="1" si="41"/>
        <v/>
      </c>
      <c r="P368" s="106" t="str">
        <f ca="1">IFERROR(IF(Rate=FALSE,IF(ISERROR(K368),NA(),FV($L$4,K368,,-FP)),PMT((1+M368)/(1+$L$4)-1,IF(ann_paid=TRUE,$L$3-K368,$L$3+1-K368),-(R367),,Payment)),"")</f>
        <v/>
      </c>
      <c r="Q368" s="106" t="str">
        <f t="shared" ca="1" si="42"/>
        <v/>
      </c>
      <c r="R368" s="106" t="str">
        <f t="shared" ca="1" si="43"/>
        <v/>
      </c>
      <c r="S368" s="106">
        <f ca="1">IFERROR(IF(ISERROR(K368),NA(),SUM($N$7:N368)),"")</f>
        <v>1121.5593767146088</v>
      </c>
      <c r="T368" s="96"/>
      <c r="U368" s="90">
        <v>362</v>
      </c>
      <c r="V368" s="90">
        <f t="shared" si="44"/>
        <v>401</v>
      </c>
      <c r="W368" s="90">
        <f t="shared" si="45"/>
        <v>70</v>
      </c>
      <c r="X368" s="90">
        <f t="shared" si="46"/>
        <v>220</v>
      </c>
      <c r="Y368" s="90">
        <f t="shared" si="47"/>
        <v>130</v>
      </c>
    </row>
    <row r="369" spans="11:25" x14ac:dyDescent="0.25">
      <c r="K369" s="90" t="str">
        <f>IFERROR(IF(ann_paid=TRUE,IF(K368&gt;=$L$3-1,NA(),K368+1),IF(K368&gt;=$L$3,NA(),K368+1)),"")</f>
        <v/>
      </c>
      <c r="L369" s="90">
        <f t="shared" si="40"/>
        <v>402</v>
      </c>
      <c r="M369" s="90">
        <f ca="1">IFERROR(IF(ISERROR(K369),NA(),(IF(PayFreq="Monthly",(IF(ISERROR(K369),NA(),IF(Rate=TRUE,AnnuityEstimator!$F$13+RAND()*(AnnuityEstimator!$F$14-AnnuityEstimator!$F$13),AnnuityEstimator!$F$17))/12),IF(PayFreq="Quarterly",(IF(ISERROR(K369),NA(),IF(Rate=TRUE,AnnuityEstimator!$F$13+RAND()*(AnnuityEstimator!$F$14-AnnuityEstimator!$F$13),AnnuityEstimator!$F$17))/4),IF(PayFreq="Semi-Annually",(IF(ISERROR(K369),NA(),IF(Rate=TRUE,AnnuityEstimator!$F$13+RAND()*(AnnuityEstimator!$F$14-AnnuityEstimator!$F$13),AnnuityEstimator!$F$17))/2),IF(PayFreq="Annually",(IF(ISERROR(K369),NA(),IF(Rate=TRUE,AnnuityEstimator!$F$13+RAND()*(AnnuityEstimator!$F$14-AnnuityEstimator!$F$13),AnnuityEstimator!$F$17))),AnnuityEstimator!$F$17)))))),"")</f>
        <v>5.7840023612170235E-2</v>
      </c>
      <c r="N369" s="106" t="str">
        <f ca="1">IFERROR(IF(ISERROR(K369),NA(),IF(ann_paid=TRUE,R368*M369,R368*M369)),"")</f>
        <v/>
      </c>
      <c r="O369" s="106" t="str">
        <f t="shared" ca="1" si="41"/>
        <v/>
      </c>
      <c r="P369" s="106" t="str">
        <f ca="1">IFERROR(IF(Rate=FALSE,IF(ISERROR(K369),NA(),FV($L$4,K369,,-FP)),PMT((1+M369)/(1+$L$4)-1,IF(ann_paid=TRUE,$L$3-K369,$L$3+1-K369),-(R368),,Payment)),"")</f>
        <v/>
      </c>
      <c r="Q369" s="106" t="str">
        <f t="shared" ca="1" si="42"/>
        <v/>
      </c>
      <c r="R369" s="106" t="str">
        <f t="shared" ca="1" si="43"/>
        <v/>
      </c>
      <c r="S369" s="106">
        <f ca="1">IFERROR(IF(ISERROR(K369),NA(),SUM($N$7:N369)),"")</f>
        <v>1121.5593767146088</v>
      </c>
      <c r="T369" s="96"/>
      <c r="U369" s="90">
        <v>363</v>
      </c>
      <c r="V369" s="90">
        <f t="shared" si="44"/>
        <v>402</v>
      </c>
      <c r="W369" s="90">
        <f t="shared" si="45"/>
        <v>70</v>
      </c>
      <c r="X369" s="90">
        <f t="shared" si="46"/>
        <v>221</v>
      </c>
      <c r="Y369" s="90">
        <f t="shared" si="47"/>
        <v>130</v>
      </c>
    </row>
    <row r="370" spans="11:25" x14ac:dyDescent="0.25">
      <c r="K370" s="90" t="str">
        <f>IFERROR(IF(ann_paid=TRUE,IF(K369&gt;=$L$3-1,NA(),K369+1),IF(K369&gt;=$L$3,NA(),K369+1)),"")</f>
        <v/>
      </c>
      <c r="L370" s="90">
        <f t="shared" si="40"/>
        <v>403</v>
      </c>
      <c r="M370" s="90">
        <f ca="1">IFERROR(IF(ISERROR(K370),NA(),(IF(PayFreq="Monthly",(IF(ISERROR(K370),NA(),IF(Rate=TRUE,AnnuityEstimator!$F$13+RAND()*(AnnuityEstimator!$F$14-AnnuityEstimator!$F$13),AnnuityEstimator!$F$17))/12),IF(PayFreq="Quarterly",(IF(ISERROR(K370),NA(),IF(Rate=TRUE,AnnuityEstimator!$F$13+RAND()*(AnnuityEstimator!$F$14-AnnuityEstimator!$F$13),AnnuityEstimator!$F$17))/4),IF(PayFreq="Semi-Annually",(IF(ISERROR(K370),NA(),IF(Rate=TRUE,AnnuityEstimator!$F$13+RAND()*(AnnuityEstimator!$F$14-AnnuityEstimator!$F$13),AnnuityEstimator!$F$17))/2),IF(PayFreq="Annually",(IF(ISERROR(K370),NA(),IF(Rate=TRUE,AnnuityEstimator!$F$13+RAND()*(AnnuityEstimator!$F$14-AnnuityEstimator!$F$13),AnnuityEstimator!$F$17))),AnnuityEstimator!$F$17)))))),"")</f>
        <v>4.1292595587678033E-2</v>
      </c>
      <c r="N370" s="106" t="str">
        <f ca="1">IFERROR(IF(ISERROR(K370),NA(),IF(ann_paid=TRUE,R369*M370,R369*M370)),"")</f>
        <v/>
      </c>
      <c r="O370" s="106" t="str">
        <f t="shared" ca="1" si="41"/>
        <v/>
      </c>
      <c r="P370" s="106" t="str">
        <f ca="1">IFERROR(IF(Rate=FALSE,IF(ISERROR(K370),NA(),FV($L$4,K370,,-FP)),PMT((1+M370)/(1+$L$4)-1,IF(ann_paid=TRUE,$L$3-K370,$L$3+1-K370),-(R369),,Payment)),"")</f>
        <v/>
      </c>
      <c r="Q370" s="106" t="str">
        <f t="shared" ca="1" si="42"/>
        <v/>
      </c>
      <c r="R370" s="106" t="str">
        <f t="shared" ca="1" si="43"/>
        <v/>
      </c>
      <c r="S370" s="106">
        <f ca="1">IFERROR(IF(ISERROR(K370),NA(),SUM($N$7:N370)),"")</f>
        <v>1121.5593767146088</v>
      </c>
      <c r="T370" s="96"/>
      <c r="U370" s="90">
        <v>364</v>
      </c>
      <c r="V370" s="90">
        <f t="shared" si="44"/>
        <v>403</v>
      </c>
      <c r="W370" s="90">
        <f t="shared" si="45"/>
        <v>70</v>
      </c>
      <c r="X370" s="90">
        <f t="shared" si="46"/>
        <v>221</v>
      </c>
      <c r="Y370" s="90">
        <f t="shared" si="47"/>
        <v>130</v>
      </c>
    </row>
    <row r="371" spans="11:25" x14ac:dyDescent="0.25">
      <c r="K371" s="90" t="str">
        <f>IFERROR(IF(ann_paid=TRUE,IF(K370&gt;=$L$3-1,NA(),K370+1),IF(K370&gt;=$L$3,NA(),K370+1)),"")</f>
        <v/>
      </c>
      <c r="L371" s="90">
        <f t="shared" si="40"/>
        <v>404</v>
      </c>
      <c r="M371" s="90">
        <f ca="1">IFERROR(IF(ISERROR(K371),NA(),(IF(PayFreq="Monthly",(IF(ISERROR(K371),NA(),IF(Rate=TRUE,AnnuityEstimator!$F$13+RAND()*(AnnuityEstimator!$F$14-AnnuityEstimator!$F$13),AnnuityEstimator!$F$17))/12),IF(PayFreq="Quarterly",(IF(ISERROR(K371),NA(),IF(Rate=TRUE,AnnuityEstimator!$F$13+RAND()*(AnnuityEstimator!$F$14-AnnuityEstimator!$F$13),AnnuityEstimator!$F$17))/4),IF(PayFreq="Semi-Annually",(IF(ISERROR(K371),NA(),IF(Rate=TRUE,AnnuityEstimator!$F$13+RAND()*(AnnuityEstimator!$F$14-AnnuityEstimator!$F$13),AnnuityEstimator!$F$17))/2),IF(PayFreq="Annually",(IF(ISERROR(K371),NA(),IF(Rate=TRUE,AnnuityEstimator!$F$13+RAND()*(AnnuityEstimator!$F$14-AnnuityEstimator!$F$13),AnnuityEstimator!$F$17))),AnnuityEstimator!$F$17)))))),"")</f>
        <v>4.7291611950260562E-2</v>
      </c>
      <c r="N371" s="106" t="str">
        <f ca="1">IFERROR(IF(ISERROR(K371),NA(),IF(ann_paid=TRUE,R370*M371,R370*M371)),"")</f>
        <v/>
      </c>
      <c r="O371" s="106" t="str">
        <f t="shared" ca="1" si="41"/>
        <v/>
      </c>
      <c r="P371" s="106" t="str">
        <f ca="1">IFERROR(IF(Rate=FALSE,IF(ISERROR(K371),NA(),FV($L$4,K371,,-FP)),PMT((1+M371)/(1+$L$4)-1,IF(ann_paid=TRUE,$L$3-K371,$L$3+1-K371),-(R370),,Payment)),"")</f>
        <v/>
      </c>
      <c r="Q371" s="106" t="str">
        <f t="shared" ca="1" si="42"/>
        <v/>
      </c>
      <c r="R371" s="106" t="str">
        <f t="shared" ca="1" si="43"/>
        <v/>
      </c>
      <c r="S371" s="106">
        <f ca="1">IFERROR(IF(ISERROR(K371),NA(),SUM($N$7:N371)),"")</f>
        <v>1121.5593767146088</v>
      </c>
      <c r="T371" s="96"/>
      <c r="U371" s="90">
        <v>365</v>
      </c>
      <c r="V371" s="90">
        <f t="shared" si="44"/>
        <v>404</v>
      </c>
      <c r="W371" s="90">
        <f t="shared" si="45"/>
        <v>70</v>
      </c>
      <c r="X371" s="90">
        <f t="shared" si="46"/>
        <v>222</v>
      </c>
      <c r="Y371" s="90">
        <f t="shared" si="47"/>
        <v>131</v>
      </c>
    </row>
    <row r="372" spans="11:25" x14ac:dyDescent="0.25">
      <c r="K372" s="90" t="str">
        <f>IFERROR(IF(ann_paid=TRUE,IF(K371&gt;=$L$3-1,NA(),K371+1),IF(K371&gt;=$L$3,NA(),K371+1)),"")</f>
        <v/>
      </c>
      <c r="L372" s="90">
        <f t="shared" si="40"/>
        <v>405</v>
      </c>
      <c r="M372" s="90">
        <f ca="1">IFERROR(IF(ISERROR(K372),NA(),(IF(PayFreq="Monthly",(IF(ISERROR(K372),NA(),IF(Rate=TRUE,AnnuityEstimator!$F$13+RAND()*(AnnuityEstimator!$F$14-AnnuityEstimator!$F$13),AnnuityEstimator!$F$17))/12),IF(PayFreq="Quarterly",(IF(ISERROR(K372),NA(),IF(Rate=TRUE,AnnuityEstimator!$F$13+RAND()*(AnnuityEstimator!$F$14-AnnuityEstimator!$F$13),AnnuityEstimator!$F$17))/4),IF(PayFreq="Semi-Annually",(IF(ISERROR(K372),NA(),IF(Rate=TRUE,AnnuityEstimator!$F$13+RAND()*(AnnuityEstimator!$F$14-AnnuityEstimator!$F$13),AnnuityEstimator!$F$17))/2),IF(PayFreq="Annually",(IF(ISERROR(K372),NA(),IF(Rate=TRUE,AnnuityEstimator!$F$13+RAND()*(AnnuityEstimator!$F$14-AnnuityEstimator!$F$13),AnnuityEstimator!$F$17))),AnnuityEstimator!$F$17)))))),"")</f>
        <v>4.7268105209853549E-2</v>
      </c>
      <c r="N372" s="106" t="str">
        <f ca="1">IFERROR(IF(ISERROR(K372),NA(),IF(ann_paid=TRUE,R371*M372,R371*M372)),"")</f>
        <v/>
      </c>
      <c r="O372" s="106" t="str">
        <f t="shared" ca="1" si="41"/>
        <v/>
      </c>
      <c r="P372" s="106" t="str">
        <f ca="1">IFERROR(IF(Rate=FALSE,IF(ISERROR(K372),NA(),FV($L$4,K372,,-FP)),PMT((1+M372)/(1+$L$4)-1,IF(ann_paid=TRUE,$L$3-K372,$L$3+1-K372),-(R371),,Payment)),"")</f>
        <v/>
      </c>
      <c r="Q372" s="106" t="str">
        <f t="shared" ca="1" si="42"/>
        <v/>
      </c>
      <c r="R372" s="106" t="str">
        <f t="shared" ca="1" si="43"/>
        <v/>
      </c>
      <c r="S372" s="106">
        <f ca="1">IFERROR(IF(ISERROR(K372),NA(),SUM($N$7:N372)),"")</f>
        <v>1121.5593767146088</v>
      </c>
      <c r="T372" s="96"/>
      <c r="U372" s="90">
        <v>366</v>
      </c>
      <c r="V372" s="90">
        <f t="shared" si="44"/>
        <v>405</v>
      </c>
      <c r="W372" s="90">
        <f t="shared" si="45"/>
        <v>70</v>
      </c>
      <c r="X372" s="90">
        <f t="shared" si="46"/>
        <v>222</v>
      </c>
      <c r="Y372" s="90">
        <f t="shared" si="47"/>
        <v>131</v>
      </c>
    </row>
    <row r="373" spans="11:25" x14ac:dyDescent="0.25">
      <c r="K373" s="90" t="str">
        <f>IFERROR(IF(ann_paid=TRUE,IF(K372&gt;=$L$3-1,NA(),K372+1),IF(K372&gt;=$L$3,NA(),K372+1)),"")</f>
        <v/>
      </c>
      <c r="L373" s="90">
        <f t="shared" si="40"/>
        <v>406</v>
      </c>
      <c r="M373" s="90">
        <f ca="1">IFERROR(IF(ISERROR(K373),NA(),(IF(PayFreq="Monthly",(IF(ISERROR(K373),NA(),IF(Rate=TRUE,AnnuityEstimator!$F$13+RAND()*(AnnuityEstimator!$F$14-AnnuityEstimator!$F$13),AnnuityEstimator!$F$17))/12),IF(PayFreq="Quarterly",(IF(ISERROR(K373),NA(),IF(Rate=TRUE,AnnuityEstimator!$F$13+RAND()*(AnnuityEstimator!$F$14-AnnuityEstimator!$F$13),AnnuityEstimator!$F$17))/4),IF(PayFreq="Semi-Annually",(IF(ISERROR(K373),NA(),IF(Rate=TRUE,AnnuityEstimator!$F$13+RAND()*(AnnuityEstimator!$F$14-AnnuityEstimator!$F$13),AnnuityEstimator!$F$17))/2),IF(PayFreq="Annually",(IF(ISERROR(K373),NA(),IF(Rate=TRUE,AnnuityEstimator!$F$13+RAND()*(AnnuityEstimator!$F$14-AnnuityEstimator!$F$13),AnnuityEstimator!$F$17))),AnnuityEstimator!$F$17)))))),"")</f>
        <v>3.7117341779834022E-2</v>
      </c>
      <c r="N373" s="106" t="str">
        <f ca="1">IFERROR(IF(ISERROR(K373),NA(),IF(ann_paid=TRUE,R372*M373,R372*M373)),"")</f>
        <v/>
      </c>
      <c r="O373" s="106" t="str">
        <f t="shared" ca="1" si="41"/>
        <v/>
      </c>
      <c r="P373" s="106" t="str">
        <f ca="1">IFERROR(IF(Rate=FALSE,IF(ISERROR(K373),NA(),FV($L$4,K373,,-FP)),PMT((1+M373)/(1+$L$4)-1,IF(ann_paid=TRUE,$L$3-K373,$L$3+1-K373),-(R372),,Payment)),"")</f>
        <v/>
      </c>
      <c r="Q373" s="106" t="str">
        <f t="shared" ca="1" si="42"/>
        <v/>
      </c>
      <c r="R373" s="106" t="str">
        <f t="shared" ca="1" si="43"/>
        <v/>
      </c>
      <c r="S373" s="106">
        <f ca="1">IFERROR(IF(ISERROR(K373),NA(),SUM($N$7:N373)),"")</f>
        <v>1121.5593767146088</v>
      </c>
      <c r="T373" s="96"/>
      <c r="U373" s="90">
        <v>367</v>
      </c>
      <c r="V373" s="90">
        <f t="shared" si="44"/>
        <v>406</v>
      </c>
      <c r="W373" s="90">
        <f t="shared" si="45"/>
        <v>70</v>
      </c>
      <c r="X373" s="90">
        <f t="shared" si="46"/>
        <v>223</v>
      </c>
      <c r="Y373" s="90">
        <f t="shared" si="47"/>
        <v>131</v>
      </c>
    </row>
    <row r="374" spans="11:25" x14ac:dyDescent="0.25">
      <c r="K374" s="90" t="str">
        <f>IFERROR(IF(ann_paid=TRUE,IF(K373&gt;=$L$3-1,NA(),K373+1),IF(K373&gt;=$L$3,NA(),K373+1)),"")</f>
        <v/>
      </c>
      <c r="L374" s="90">
        <f t="shared" si="40"/>
        <v>407</v>
      </c>
      <c r="M374" s="90">
        <f ca="1">IFERROR(IF(ISERROR(K374),NA(),(IF(PayFreq="Monthly",(IF(ISERROR(K374),NA(),IF(Rate=TRUE,AnnuityEstimator!$F$13+RAND()*(AnnuityEstimator!$F$14-AnnuityEstimator!$F$13),AnnuityEstimator!$F$17))/12),IF(PayFreq="Quarterly",(IF(ISERROR(K374),NA(),IF(Rate=TRUE,AnnuityEstimator!$F$13+RAND()*(AnnuityEstimator!$F$14-AnnuityEstimator!$F$13),AnnuityEstimator!$F$17))/4),IF(PayFreq="Semi-Annually",(IF(ISERROR(K374),NA(),IF(Rate=TRUE,AnnuityEstimator!$F$13+RAND()*(AnnuityEstimator!$F$14-AnnuityEstimator!$F$13),AnnuityEstimator!$F$17))/2),IF(PayFreq="Annually",(IF(ISERROR(K374),NA(),IF(Rate=TRUE,AnnuityEstimator!$F$13+RAND()*(AnnuityEstimator!$F$14-AnnuityEstimator!$F$13),AnnuityEstimator!$F$17))),AnnuityEstimator!$F$17)))))),"")</f>
        <v>4.5985299378169808E-2</v>
      </c>
      <c r="N374" s="106" t="str">
        <f ca="1">IFERROR(IF(ISERROR(K374),NA(),IF(ann_paid=TRUE,R373*M374,R373*M374)),"")</f>
        <v/>
      </c>
      <c r="O374" s="106" t="str">
        <f t="shared" ca="1" si="41"/>
        <v/>
      </c>
      <c r="P374" s="106" t="str">
        <f ca="1">IFERROR(IF(Rate=FALSE,IF(ISERROR(K374),NA(),FV($L$4,K374,,-FP)),PMT((1+M374)/(1+$L$4)-1,IF(ann_paid=TRUE,$L$3-K374,$L$3+1-K374),-(R373),,Payment)),"")</f>
        <v/>
      </c>
      <c r="Q374" s="106" t="str">
        <f t="shared" ca="1" si="42"/>
        <v/>
      </c>
      <c r="R374" s="106" t="str">
        <f t="shared" ca="1" si="43"/>
        <v/>
      </c>
      <c r="S374" s="106">
        <f ca="1">IFERROR(IF(ISERROR(K374),NA(),SUM($N$7:N374)),"")</f>
        <v>1121.5593767146088</v>
      </c>
      <c r="T374" s="96"/>
      <c r="U374" s="90">
        <v>368</v>
      </c>
      <c r="V374" s="90">
        <f t="shared" si="44"/>
        <v>407</v>
      </c>
      <c r="W374" s="90">
        <f t="shared" si="45"/>
        <v>70</v>
      </c>
      <c r="X374" s="90">
        <f t="shared" si="46"/>
        <v>223</v>
      </c>
      <c r="Y374" s="90">
        <f t="shared" si="47"/>
        <v>131</v>
      </c>
    </row>
    <row r="375" spans="11:25" x14ac:dyDescent="0.25">
      <c r="K375" s="90" t="str">
        <f>IFERROR(IF(ann_paid=TRUE,IF(K374&gt;=$L$3-1,NA(),K374+1),IF(K374&gt;=$L$3,NA(),K374+1)),"")</f>
        <v/>
      </c>
      <c r="L375" s="90">
        <f t="shared" si="40"/>
        <v>408</v>
      </c>
      <c r="M375" s="90">
        <f ca="1">IFERROR(IF(ISERROR(K375),NA(),(IF(PayFreq="Monthly",(IF(ISERROR(K375),NA(),IF(Rate=TRUE,AnnuityEstimator!$F$13+RAND()*(AnnuityEstimator!$F$14-AnnuityEstimator!$F$13),AnnuityEstimator!$F$17))/12),IF(PayFreq="Quarterly",(IF(ISERROR(K375),NA(),IF(Rate=TRUE,AnnuityEstimator!$F$13+RAND()*(AnnuityEstimator!$F$14-AnnuityEstimator!$F$13),AnnuityEstimator!$F$17))/4),IF(PayFreq="Semi-Annually",(IF(ISERROR(K375),NA(),IF(Rate=TRUE,AnnuityEstimator!$F$13+RAND()*(AnnuityEstimator!$F$14-AnnuityEstimator!$F$13),AnnuityEstimator!$F$17))/2),IF(PayFreq="Annually",(IF(ISERROR(K375),NA(),IF(Rate=TRUE,AnnuityEstimator!$F$13+RAND()*(AnnuityEstimator!$F$14-AnnuityEstimator!$F$13),AnnuityEstimator!$F$17))),AnnuityEstimator!$F$17)))))),"")</f>
        <v>4.0380938624956134E-2</v>
      </c>
      <c r="N375" s="106" t="str">
        <f ca="1">IFERROR(IF(ISERROR(K375),NA(),IF(ann_paid=TRUE,R374*M375,R374*M375)),"")</f>
        <v/>
      </c>
      <c r="O375" s="106" t="str">
        <f t="shared" ca="1" si="41"/>
        <v/>
      </c>
      <c r="P375" s="106" t="str">
        <f ca="1">IFERROR(IF(Rate=FALSE,IF(ISERROR(K375),NA(),FV($L$4,K375,,-FP)),PMT((1+M375)/(1+$L$4)-1,IF(ann_paid=TRUE,$L$3-K375,$L$3+1-K375),-(R374),,Payment)),"")</f>
        <v/>
      </c>
      <c r="Q375" s="106" t="str">
        <f t="shared" ca="1" si="42"/>
        <v/>
      </c>
      <c r="R375" s="106" t="str">
        <f t="shared" ca="1" si="43"/>
        <v/>
      </c>
      <c r="S375" s="106">
        <f ca="1">IFERROR(IF(ISERROR(K375),NA(),SUM($N$7:N375)),"")</f>
        <v>1121.5593767146088</v>
      </c>
      <c r="T375" s="96"/>
      <c r="U375" s="90">
        <v>369</v>
      </c>
      <c r="V375" s="90">
        <f t="shared" si="44"/>
        <v>408</v>
      </c>
      <c r="W375" s="90">
        <f t="shared" si="45"/>
        <v>70</v>
      </c>
      <c r="X375" s="90">
        <f t="shared" si="46"/>
        <v>224</v>
      </c>
      <c r="Y375" s="90">
        <f t="shared" si="47"/>
        <v>132</v>
      </c>
    </row>
    <row r="376" spans="11:25" x14ac:dyDescent="0.25">
      <c r="K376" s="90" t="str">
        <f>IFERROR(IF(ann_paid=TRUE,IF(K375&gt;=$L$3-1,NA(),K375+1),IF(K375&gt;=$L$3,NA(),K375+1)),"")</f>
        <v/>
      </c>
      <c r="L376" s="90">
        <f t="shared" si="40"/>
        <v>409</v>
      </c>
      <c r="M376" s="90">
        <f ca="1">IFERROR(IF(ISERROR(K376),NA(),(IF(PayFreq="Monthly",(IF(ISERROR(K376),NA(),IF(Rate=TRUE,AnnuityEstimator!$F$13+RAND()*(AnnuityEstimator!$F$14-AnnuityEstimator!$F$13),AnnuityEstimator!$F$17))/12),IF(PayFreq="Quarterly",(IF(ISERROR(K376),NA(),IF(Rate=TRUE,AnnuityEstimator!$F$13+RAND()*(AnnuityEstimator!$F$14-AnnuityEstimator!$F$13),AnnuityEstimator!$F$17))/4),IF(PayFreq="Semi-Annually",(IF(ISERROR(K376),NA(),IF(Rate=TRUE,AnnuityEstimator!$F$13+RAND()*(AnnuityEstimator!$F$14-AnnuityEstimator!$F$13),AnnuityEstimator!$F$17))/2),IF(PayFreq="Annually",(IF(ISERROR(K376),NA(),IF(Rate=TRUE,AnnuityEstimator!$F$13+RAND()*(AnnuityEstimator!$F$14-AnnuityEstimator!$F$13),AnnuityEstimator!$F$17))),AnnuityEstimator!$F$17)))))),"")</f>
        <v>6.8074104886652803E-2</v>
      </c>
      <c r="N376" s="106" t="str">
        <f ca="1">IFERROR(IF(ISERROR(K376),NA(),IF(ann_paid=TRUE,R375*M376,R375*M376)),"")</f>
        <v/>
      </c>
      <c r="O376" s="106" t="str">
        <f t="shared" ca="1" si="41"/>
        <v/>
      </c>
      <c r="P376" s="106" t="str">
        <f ca="1">IFERROR(IF(Rate=FALSE,IF(ISERROR(K376),NA(),FV($L$4,K376,,-FP)),PMT((1+M376)/(1+$L$4)-1,IF(ann_paid=TRUE,$L$3-K376,$L$3+1-K376),-(R375),,Payment)),"")</f>
        <v/>
      </c>
      <c r="Q376" s="106" t="str">
        <f t="shared" ca="1" si="42"/>
        <v/>
      </c>
      <c r="R376" s="106" t="str">
        <f t="shared" ca="1" si="43"/>
        <v/>
      </c>
      <c r="S376" s="106">
        <f ca="1">IFERROR(IF(ISERROR(K376),NA(),SUM($N$7:N376)),"")</f>
        <v>1121.5593767146088</v>
      </c>
      <c r="T376" s="96"/>
      <c r="U376" s="90">
        <v>370</v>
      </c>
      <c r="V376" s="90">
        <f t="shared" si="44"/>
        <v>409</v>
      </c>
      <c r="W376" s="90">
        <f t="shared" si="45"/>
        <v>70</v>
      </c>
      <c r="X376" s="90">
        <f t="shared" si="46"/>
        <v>224</v>
      </c>
      <c r="Y376" s="90">
        <f t="shared" si="47"/>
        <v>132</v>
      </c>
    </row>
    <row r="377" spans="11:25" x14ac:dyDescent="0.25">
      <c r="K377" s="90" t="str">
        <f>IFERROR(IF(ann_paid=TRUE,IF(K376&gt;=$L$3-1,NA(),K376+1),IF(K376&gt;=$L$3,NA(),K376+1)),"")</f>
        <v/>
      </c>
      <c r="L377" s="90">
        <f t="shared" si="40"/>
        <v>410</v>
      </c>
      <c r="M377" s="90">
        <f ca="1">IFERROR(IF(ISERROR(K377),NA(),(IF(PayFreq="Monthly",(IF(ISERROR(K377),NA(),IF(Rate=TRUE,AnnuityEstimator!$F$13+RAND()*(AnnuityEstimator!$F$14-AnnuityEstimator!$F$13),AnnuityEstimator!$F$17))/12),IF(PayFreq="Quarterly",(IF(ISERROR(K377),NA(),IF(Rate=TRUE,AnnuityEstimator!$F$13+RAND()*(AnnuityEstimator!$F$14-AnnuityEstimator!$F$13),AnnuityEstimator!$F$17))/4),IF(PayFreq="Semi-Annually",(IF(ISERROR(K377),NA(),IF(Rate=TRUE,AnnuityEstimator!$F$13+RAND()*(AnnuityEstimator!$F$14-AnnuityEstimator!$F$13),AnnuityEstimator!$F$17))/2),IF(PayFreq="Annually",(IF(ISERROR(K377),NA(),IF(Rate=TRUE,AnnuityEstimator!$F$13+RAND()*(AnnuityEstimator!$F$14-AnnuityEstimator!$F$13),AnnuityEstimator!$F$17))),AnnuityEstimator!$F$17)))))),"")</f>
        <v>4.242449039692716E-2</v>
      </c>
      <c r="N377" s="106" t="str">
        <f ca="1">IFERROR(IF(ISERROR(K377),NA(),IF(ann_paid=TRUE,R376*M377,R376*M377)),"")</f>
        <v/>
      </c>
      <c r="O377" s="106" t="str">
        <f t="shared" ca="1" si="41"/>
        <v/>
      </c>
      <c r="P377" s="106" t="str">
        <f ca="1">IFERROR(IF(Rate=FALSE,IF(ISERROR(K377),NA(),FV($L$4,K377,,-FP)),PMT((1+M377)/(1+$L$4)-1,IF(ann_paid=TRUE,$L$3-K377,$L$3+1-K377),-(R376),,Payment)),"")</f>
        <v/>
      </c>
      <c r="Q377" s="106" t="str">
        <f t="shared" ca="1" si="42"/>
        <v/>
      </c>
      <c r="R377" s="106" t="str">
        <f t="shared" ca="1" si="43"/>
        <v/>
      </c>
      <c r="S377" s="106">
        <f ca="1">IFERROR(IF(ISERROR(K377),NA(),SUM($N$7:N377)),"")</f>
        <v>1121.5593767146088</v>
      </c>
      <c r="T377" s="96"/>
      <c r="U377" s="90">
        <v>371</v>
      </c>
      <c r="V377" s="90">
        <f t="shared" si="44"/>
        <v>410</v>
      </c>
      <c r="W377" s="90">
        <f t="shared" si="45"/>
        <v>70</v>
      </c>
      <c r="X377" s="90">
        <f t="shared" si="46"/>
        <v>225</v>
      </c>
      <c r="Y377" s="90">
        <f t="shared" si="47"/>
        <v>132</v>
      </c>
    </row>
    <row r="378" spans="11:25" x14ac:dyDescent="0.25">
      <c r="K378" s="90" t="str">
        <f>IFERROR(IF(ann_paid=TRUE,IF(K377&gt;=$L$3-1,NA(),K377+1),IF(K377&gt;=$L$3,NA(),K377+1)),"")</f>
        <v/>
      </c>
      <c r="L378" s="90">
        <f t="shared" si="40"/>
        <v>411</v>
      </c>
      <c r="M378" s="90">
        <f ca="1">IFERROR(IF(ISERROR(K378),NA(),(IF(PayFreq="Monthly",(IF(ISERROR(K378),NA(),IF(Rate=TRUE,AnnuityEstimator!$F$13+RAND()*(AnnuityEstimator!$F$14-AnnuityEstimator!$F$13),AnnuityEstimator!$F$17))/12),IF(PayFreq="Quarterly",(IF(ISERROR(K378),NA(),IF(Rate=TRUE,AnnuityEstimator!$F$13+RAND()*(AnnuityEstimator!$F$14-AnnuityEstimator!$F$13),AnnuityEstimator!$F$17))/4),IF(PayFreq="Semi-Annually",(IF(ISERROR(K378),NA(),IF(Rate=TRUE,AnnuityEstimator!$F$13+RAND()*(AnnuityEstimator!$F$14-AnnuityEstimator!$F$13),AnnuityEstimator!$F$17))/2),IF(PayFreq="Annually",(IF(ISERROR(K378),NA(),IF(Rate=TRUE,AnnuityEstimator!$F$13+RAND()*(AnnuityEstimator!$F$14-AnnuityEstimator!$F$13),AnnuityEstimator!$F$17))),AnnuityEstimator!$F$17)))))),"")</f>
        <v>6.3182628640763086E-2</v>
      </c>
      <c r="N378" s="106" t="str">
        <f ca="1">IFERROR(IF(ISERROR(K378),NA(),IF(ann_paid=TRUE,R377*M378,R377*M378)),"")</f>
        <v/>
      </c>
      <c r="O378" s="106" t="str">
        <f t="shared" ca="1" si="41"/>
        <v/>
      </c>
      <c r="P378" s="106" t="str">
        <f ca="1">IFERROR(IF(Rate=FALSE,IF(ISERROR(K378),NA(),FV($L$4,K378,,-FP)),PMT((1+M378)/(1+$L$4)-1,IF(ann_paid=TRUE,$L$3-K378,$L$3+1-K378),-(R377),,Payment)),"")</f>
        <v/>
      </c>
      <c r="Q378" s="106" t="str">
        <f t="shared" ca="1" si="42"/>
        <v/>
      </c>
      <c r="R378" s="106" t="str">
        <f t="shared" ca="1" si="43"/>
        <v/>
      </c>
      <c r="S378" s="106">
        <f ca="1">IFERROR(IF(ISERROR(K378),NA(),SUM($N$7:N378)),"")</f>
        <v>1121.5593767146088</v>
      </c>
      <c r="T378" s="96"/>
      <c r="U378" s="90">
        <v>372</v>
      </c>
      <c r="V378" s="90">
        <f t="shared" si="44"/>
        <v>411</v>
      </c>
      <c r="W378" s="90">
        <f t="shared" si="45"/>
        <v>70</v>
      </c>
      <c r="X378" s="90">
        <f t="shared" si="46"/>
        <v>225</v>
      </c>
      <c r="Y378" s="90">
        <f t="shared" si="47"/>
        <v>132</v>
      </c>
    </row>
    <row r="379" spans="11:25" x14ac:dyDescent="0.25">
      <c r="K379" s="90" t="str">
        <f>IFERROR(IF(ann_paid=TRUE,IF(K378&gt;=$L$3-1,NA(),K378+1),IF(K378&gt;=$L$3,NA(),K378+1)),"")</f>
        <v/>
      </c>
      <c r="L379" s="90">
        <f t="shared" si="40"/>
        <v>412</v>
      </c>
      <c r="M379" s="90">
        <f ca="1">IFERROR(IF(ISERROR(K379),NA(),(IF(PayFreq="Monthly",(IF(ISERROR(K379),NA(),IF(Rate=TRUE,AnnuityEstimator!$F$13+RAND()*(AnnuityEstimator!$F$14-AnnuityEstimator!$F$13),AnnuityEstimator!$F$17))/12),IF(PayFreq="Quarterly",(IF(ISERROR(K379),NA(),IF(Rate=TRUE,AnnuityEstimator!$F$13+RAND()*(AnnuityEstimator!$F$14-AnnuityEstimator!$F$13),AnnuityEstimator!$F$17))/4),IF(PayFreq="Semi-Annually",(IF(ISERROR(K379),NA(),IF(Rate=TRUE,AnnuityEstimator!$F$13+RAND()*(AnnuityEstimator!$F$14-AnnuityEstimator!$F$13),AnnuityEstimator!$F$17))/2),IF(PayFreq="Annually",(IF(ISERROR(K379),NA(),IF(Rate=TRUE,AnnuityEstimator!$F$13+RAND()*(AnnuityEstimator!$F$14-AnnuityEstimator!$F$13),AnnuityEstimator!$F$17))),AnnuityEstimator!$F$17)))))),"")</f>
        <v>4.8775921009440656E-2</v>
      </c>
      <c r="N379" s="106" t="str">
        <f ca="1">IFERROR(IF(ISERROR(K379),NA(),IF(ann_paid=TRUE,R378*M379,R378*M379)),"")</f>
        <v/>
      </c>
      <c r="O379" s="106" t="str">
        <f t="shared" ca="1" si="41"/>
        <v/>
      </c>
      <c r="P379" s="106" t="str">
        <f ca="1">IFERROR(IF(Rate=FALSE,IF(ISERROR(K379),NA(),FV($L$4,K379,,-FP)),PMT((1+M379)/(1+$L$4)-1,IF(ann_paid=TRUE,$L$3-K379,$L$3+1-K379),-(R378),,Payment)),"")</f>
        <v/>
      </c>
      <c r="Q379" s="106" t="str">
        <f t="shared" ca="1" si="42"/>
        <v/>
      </c>
      <c r="R379" s="106" t="str">
        <f t="shared" ca="1" si="43"/>
        <v/>
      </c>
      <c r="S379" s="106">
        <f ca="1">IFERROR(IF(ISERROR(K379),NA(),SUM($N$7:N379)),"")</f>
        <v>1121.5593767146088</v>
      </c>
      <c r="T379" s="96"/>
      <c r="U379" s="90">
        <v>373</v>
      </c>
      <c r="V379" s="90">
        <f t="shared" si="44"/>
        <v>412</v>
      </c>
      <c r="W379" s="90">
        <f t="shared" si="45"/>
        <v>71</v>
      </c>
      <c r="X379" s="90">
        <f t="shared" si="46"/>
        <v>226</v>
      </c>
      <c r="Y379" s="90">
        <f t="shared" si="47"/>
        <v>133</v>
      </c>
    </row>
    <row r="380" spans="11:25" x14ac:dyDescent="0.25">
      <c r="K380" s="90" t="str">
        <f>IFERROR(IF(ann_paid=TRUE,IF(K379&gt;=$L$3-1,NA(),K379+1),IF(K379&gt;=$L$3,NA(),K379+1)),"")</f>
        <v/>
      </c>
      <c r="L380" s="90">
        <f t="shared" si="40"/>
        <v>413</v>
      </c>
      <c r="M380" s="90">
        <f ca="1">IFERROR(IF(ISERROR(K380),NA(),(IF(PayFreq="Monthly",(IF(ISERROR(K380),NA(),IF(Rate=TRUE,AnnuityEstimator!$F$13+RAND()*(AnnuityEstimator!$F$14-AnnuityEstimator!$F$13),AnnuityEstimator!$F$17))/12),IF(PayFreq="Quarterly",(IF(ISERROR(K380),NA(),IF(Rate=TRUE,AnnuityEstimator!$F$13+RAND()*(AnnuityEstimator!$F$14-AnnuityEstimator!$F$13),AnnuityEstimator!$F$17))/4),IF(PayFreq="Semi-Annually",(IF(ISERROR(K380),NA(),IF(Rate=TRUE,AnnuityEstimator!$F$13+RAND()*(AnnuityEstimator!$F$14-AnnuityEstimator!$F$13),AnnuityEstimator!$F$17))/2),IF(PayFreq="Annually",(IF(ISERROR(K380),NA(),IF(Rate=TRUE,AnnuityEstimator!$F$13+RAND()*(AnnuityEstimator!$F$14-AnnuityEstimator!$F$13),AnnuityEstimator!$F$17))),AnnuityEstimator!$F$17)))))),"")</f>
        <v>6.3072535437071905E-2</v>
      </c>
      <c r="N380" s="106" t="str">
        <f ca="1">IFERROR(IF(ISERROR(K380),NA(),IF(ann_paid=TRUE,R379*M380,R379*M380)),"")</f>
        <v/>
      </c>
      <c r="O380" s="106" t="str">
        <f t="shared" ca="1" si="41"/>
        <v/>
      </c>
      <c r="P380" s="106" t="str">
        <f ca="1">IFERROR(IF(Rate=FALSE,IF(ISERROR(K380),NA(),FV($L$4,K380,,-FP)),PMT((1+M380)/(1+$L$4)-1,IF(ann_paid=TRUE,$L$3-K380,$L$3+1-K380),-(R379),,Payment)),"")</f>
        <v/>
      </c>
      <c r="Q380" s="106" t="str">
        <f t="shared" ca="1" si="42"/>
        <v/>
      </c>
      <c r="R380" s="106" t="str">
        <f t="shared" ca="1" si="43"/>
        <v/>
      </c>
      <c r="S380" s="106">
        <f ca="1">IFERROR(IF(ISERROR(K380),NA(),SUM($N$7:N380)),"")</f>
        <v>1121.5593767146088</v>
      </c>
      <c r="T380" s="96"/>
      <c r="U380" s="90">
        <v>374</v>
      </c>
      <c r="V380" s="90">
        <f t="shared" si="44"/>
        <v>413</v>
      </c>
      <c r="W380" s="90">
        <f t="shared" si="45"/>
        <v>71</v>
      </c>
      <c r="X380" s="90">
        <f t="shared" si="46"/>
        <v>226</v>
      </c>
      <c r="Y380" s="90">
        <f t="shared" si="47"/>
        <v>133</v>
      </c>
    </row>
    <row r="381" spans="11:25" x14ac:dyDescent="0.25">
      <c r="K381" s="90" t="str">
        <f>IFERROR(IF(ann_paid=TRUE,IF(K380&gt;=$L$3-1,NA(),K380+1),IF(K380&gt;=$L$3,NA(),K380+1)),"")</f>
        <v/>
      </c>
      <c r="L381" s="90">
        <f t="shared" si="40"/>
        <v>414</v>
      </c>
      <c r="M381" s="90">
        <f ca="1">IFERROR(IF(ISERROR(K381),NA(),(IF(PayFreq="Monthly",(IF(ISERROR(K381),NA(),IF(Rate=TRUE,AnnuityEstimator!$F$13+RAND()*(AnnuityEstimator!$F$14-AnnuityEstimator!$F$13),AnnuityEstimator!$F$17))/12),IF(PayFreq="Quarterly",(IF(ISERROR(K381),NA(),IF(Rate=TRUE,AnnuityEstimator!$F$13+RAND()*(AnnuityEstimator!$F$14-AnnuityEstimator!$F$13),AnnuityEstimator!$F$17))/4),IF(PayFreq="Semi-Annually",(IF(ISERROR(K381),NA(),IF(Rate=TRUE,AnnuityEstimator!$F$13+RAND()*(AnnuityEstimator!$F$14-AnnuityEstimator!$F$13),AnnuityEstimator!$F$17))/2),IF(PayFreq="Annually",(IF(ISERROR(K381),NA(),IF(Rate=TRUE,AnnuityEstimator!$F$13+RAND()*(AnnuityEstimator!$F$14-AnnuityEstimator!$F$13),AnnuityEstimator!$F$17))),AnnuityEstimator!$F$17)))))),"")</f>
        <v>6.8269223463070489E-2</v>
      </c>
      <c r="N381" s="106" t="str">
        <f ca="1">IFERROR(IF(ISERROR(K381),NA(),IF(ann_paid=TRUE,R380*M381,R380*M381)),"")</f>
        <v/>
      </c>
      <c r="O381" s="106" t="str">
        <f t="shared" ca="1" si="41"/>
        <v/>
      </c>
      <c r="P381" s="106" t="str">
        <f ca="1">IFERROR(IF(Rate=FALSE,IF(ISERROR(K381),NA(),FV($L$4,K381,,-FP)),PMT((1+M381)/(1+$L$4)-1,IF(ann_paid=TRUE,$L$3-K381,$L$3+1-K381),-(R380),,Payment)),"")</f>
        <v/>
      </c>
      <c r="Q381" s="106" t="str">
        <f t="shared" ca="1" si="42"/>
        <v/>
      </c>
      <c r="R381" s="106" t="str">
        <f t="shared" ca="1" si="43"/>
        <v/>
      </c>
      <c r="S381" s="106">
        <f ca="1">IFERROR(IF(ISERROR(K381),NA(),SUM($N$7:N381)),"")</f>
        <v>1121.5593767146088</v>
      </c>
      <c r="T381" s="96"/>
      <c r="U381" s="90">
        <v>375</v>
      </c>
      <c r="V381" s="90">
        <f t="shared" si="44"/>
        <v>414</v>
      </c>
      <c r="W381" s="90">
        <f t="shared" si="45"/>
        <v>71</v>
      </c>
      <c r="X381" s="90">
        <f t="shared" si="46"/>
        <v>227</v>
      </c>
      <c r="Y381" s="90">
        <f t="shared" si="47"/>
        <v>133</v>
      </c>
    </row>
    <row r="382" spans="11:25" x14ac:dyDescent="0.25">
      <c r="K382" s="90" t="str">
        <f>IFERROR(IF(ann_paid=TRUE,IF(K381&gt;=$L$3-1,NA(),K381+1),IF(K381&gt;=$L$3,NA(),K381+1)),"")</f>
        <v/>
      </c>
      <c r="L382" s="90">
        <f t="shared" si="40"/>
        <v>415</v>
      </c>
      <c r="M382" s="90">
        <f ca="1">IFERROR(IF(ISERROR(K382),NA(),(IF(PayFreq="Monthly",(IF(ISERROR(K382),NA(),IF(Rate=TRUE,AnnuityEstimator!$F$13+RAND()*(AnnuityEstimator!$F$14-AnnuityEstimator!$F$13),AnnuityEstimator!$F$17))/12),IF(PayFreq="Quarterly",(IF(ISERROR(K382),NA(),IF(Rate=TRUE,AnnuityEstimator!$F$13+RAND()*(AnnuityEstimator!$F$14-AnnuityEstimator!$F$13),AnnuityEstimator!$F$17))/4),IF(PayFreq="Semi-Annually",(IF(ISERROR(K382),NA(),IF(Rate=TRUE,AnnuityEstimator!$F$13+RAND()*(AnnuityEstimator!$F$14-AnnuityEstimator!$F$13),AnnuityEstimator!$F$17))/2),IF(PayFreq="Annually",(IF(ISERROR(K382),NA(),IF(Rate=TRUE,AnnuityEstimator!$F$13+RAND()*(AnnuityEstimator!$F$14-AnnuityEstimator!$F$13),AnnuityEstimator!$F$17))),AnnuityEstimator!$F$17)))))),"")</f>
        <v>4.3409447681164767E-2</v>
      </c>
      <c r="N382" s="106" t="str">
        <f ca="1">IFERROR(IF(ISERROR(K382),NA(),IF(ann_paid=TRUE,R381*M382,R381*M382)),"")</f>
        <v/>
      </c>
      <c r="O382" s="106" t="str">
        <f t="shared" ca="1" si="41"/>
        <v/>
      </c>
      <c r="P382" s="106" t="str">
        <f ca="1">IFERROR(IF(Rate=FALSE,IF(ISERROR(K382),NA(),FV($L$4,K382,,-FP)),PMT((1+M382)/(1+$L$4)-1,IF(ann_paid=TRUE,$L$3-K382,$L$3+1-K382),-(R381),,Payment)),"")</f>
        <v/>
      </c>
      <c r="Q382" s="106" t="str">
        <f t="shared" ca="1" si="42"/>
        <v/>
      </c>
      <c r="R382" s="106" t="str">
        <f t="shared" ca="1" si="43"/>
        <v/>
      </c>
      <c r="S382" s="106">
        <f ca="1">IFERROR(IF(ISERROR(K382),NA(),SUM($N$7:N382)),"")</f>
        <v>1121.5593767146088</v>
      </c>
      <c r="T382" s="96"/>
      <c r="U382" s="90">
        <v>376</v>
      </c>
      <c r="V382" s="90">
        <f t="shared" si="44"/>
        <v>415</v>
      </c>
      <c r="W382" s="90">
        <f t="shared" si="45"/>
        <v>71</v>
      </c>
      <c r="X382" s="90">
        <f t="shared" si="46"/>
        <v>227</v>
      </c>
      <c r="Y382" s="90">
        <f t="shared" si="47"/>
        <v>133</v>
      </c>
    </row>
    <row r="383" spans="11:25" x14ac:dyDescent="0.25">
      <c r="K383" s="90" t="str">
        <f>IFERROR(IF(ann_paid=TRUE,IF(K382&gt;=$L$3-1,NA(),K382+1),IF(K382&gt;=$L$3,NA(),K382+1)),"")</f>
        <v/>
      </c>
      <c r="L383" s="90">
        <f t="shared" si="40"/>
        <v>416</v>
      </c>
      <c r="M383" s="90">
        <f ca="1">IFERROR(IF(ISERROR(K383),NA(),(IF(PayFreq="Monthly",(IF(ISERROR(K383),NA(),IF(Rate=TRUE,AnnuityEstimator!$F$13+RAND()*(AnnuityEstimator!$F$14-AnnuityEstimator!$F$13),AnnuityEstimator!$F$17))/12),IF(PayFreq="Quarterly",(IF(ISERROR(K383),NA(),IF(Rate=TRUE,AnnuityEstimator!$F$13+RAND()*(AnnuityEstimator!$F$14-AnnuityEstimator!$F$13),AnnuityEstimator!$F$17))/4),IF(PayFreq="Semi-Annually",(IF(ISERROR(K383),NA(),IF(Rate=TRUE,AnnuityEstimator!$F$13+RAND()*(AnnuityEstimator!$F$14-AnnuityEstimator!$F$13),AnnuityEstimator!$F$17))/2),IF(PayFreq="Annually",(IF(ISERROR(K383),NA(),IF(Rate=TRUE,AnnuityEstimator!$F$13+RAND()*(AnnuityEstimator!$F$14-AnnuityEstimator!$F$13),AnnuityEstimator!$F$17))),AnnuityEstimator!$F$17)))))),"")</f>
        <v>5.7469869572654229E-2</v>
      </c>
      <c r="N383" s="106" t="str">
        <f ca="1">IFERROR(IF(ISERROR(K383),NA(),IF(ann_paid=TRUE,R382*M383,R382*M383)),"")</f>
        <v/>
      </c>
      <c r="O383" s="106" t="str">
        <f t="shared" ca="1" si="41"/>
        <v/>
      </c>
      <c r="P383" s="106" t="str">
        <f ca="1">IFERROR(IF(Rate=FALSE,IF(ISERROR(K383),NA(),FV($L$4,K383,,-FP)),PMT((1+M383)/(1+$L$4)-1,IF(ann_paid=TRUE,$L$3-K383,$L$3+1-K383),-(R382),,Payment)),"")</f>
        <v/>
      </c>
      <c r="Q383" s="106" t="str">
        <f t="shared" ca="1" si="42"/>
        <v/>
      </c>
      <c r="R383" s="106" t="str">
        <f t="shared" ca="1" si="43"/>
        <v/>
      </c>
      <c r="S383" s="106">
        <f ca="1">IFERROR(IF(ISERROR(K383),NA(),SUM($N$7:N383)),"")</f>
        <v>1121.5593767146088</v>
      </c>
      <c r="T383" s="96"/>
      <c r="U383" s="90">
        <v>377</v>
      </c>
      <c r="V383" s="90">
        <f t="shared" si="44"/>
        <v>416</v>
      </c>
      <c r="W383" s="90">
        <f t="shared" si="45"/>
        <v>71</v>
      </c>
      <c r="X383" s="90">
        <f t="shared" si="46"/>
        <v>228</v>
      </c>
      <c r="Y383" s="90">
        <f t="shared" si="47"/>
        <v>134</v>
      </c>
    </row>
    <row r="384" spans="11:25" x14ac:dyDescent="0.25">
      <c r="K384" s="90" t="str">
        <f>IFERROR(IF(ann_paid=TRUE,IF(K383&gt;=$L$3-1,NA(),K383+1),IF(K383&gt;=$L$3,NA(),K383+1)),"")</f>
        <v/>
      </c>
      <c r="L384" s="90">
        <f t="shared" si="40"/>
        <v>417</v>
      </c>
      <c r="M384" s="90">
        <f ca="1">IFERROR(IF(ISERROR(K384),NA(),(IF(PayFreq="Monthly",(IF(ISERROR(K384),NA(),IF(Rate=TRUE,AnnuityEstimator!$F$13+RAND()*(AnnuityEstimator!$F$14-AnnuityEstimator!$F$13),AnnuityEstimator!$F$17))/12),IF(PayFreq="Quarterly",(IF(ISERROR(K384),NA(),IF(Rate=TRUE,AnnuityEstimator!$F$13+RAND()*(AnnuityEstimator!$F$14-AnnuityEstimator!$F$13),AnnuityEstimator!$F$17))/4),IF(PayFreq="Semi-Annually",(IF(ISERROR(K384),NA(),IF(Rate=TRUE,AnnuityEstimator!$F$13+RAND()*(AnnuityEstimator!$F$14-AnnuityEstimator!$F$13),AnnuityEstimator!$F$17))/2),IF(PayFreq="Annually",(IF(ISERROR(K384),NA(),IF(Rate=TRUE,AnnuityEstimator!$F$13+RAND()*(AnnuityEstimator!$F$14-AnnuityEstimator!$F$13),AnnuityEstimator!$F$17))),AnnuityEstimator!$F$17)))))),"")</f>
        <v>3.1060828771401386E-2</v>
      </c>
      <c r="N384" s="106" t="str">
        <f ca="1">IFERROR(IF(ISERROR(K384),NA(),IF(ann_paid=TRUE,R383*M384,R383*M384)),"")</f>
        <v/>
      </c>
      <c r="O384" s="106" t="str">
        <f t="shared" ca="1" si="41"/>
        <v/>
      </c>
      <c r="P384" s="106" t="str">
        <f ca="1">IFERROR(IF(Rate=FALSE,IF(ISERROR(K384),NA(),FV($L$4,K384,,-FP)),PMT((1+M384)/(1+$L$4)-1,IF(ann_paid=TRUE,$L$3-K384,$L$3+1-K384),-(R383),,Payment)),"")</f>
        <v/>
      </c>
      <c r="Q384" s="106" t="str">
        <f t="shared" ca="1" si="42"/>
        <v/>
      </c>
      <c r="R384" s="106" t="str">
        <f t="shared" ca="1" si="43"/>
        <v/>
      </c>
      <c r="S384" s="106">
        <f ca="1">IFERROR(IF(ISERROR(K384),NA(),SUM($N$7:N384)),"")</f>
        <v>1121.5593767146088</v>
      </c>
      <c r="T384" s="96"/>
      <c r="U384" s="90">
        <v>378</v>
      </c>
      <c r="V384" s="90">
        <f t="shared" si="44"/>
        <v>417</v>
      </c>
      <c r="W384" s="90">
        <f t="shared" si="45"/>
        <v>71</v>
      </c>
      <c r="X384" s="90">
        <f t="shared" si="46"/>
        <v>228</v>
      </c>
      <c r="Y384" s="90">
        <f t="shared" si="47"/>
        <v>134</v>
      </c>
    </row>
    <row r="385" spans="11:25" x14ac:dyDescent="0.25">
      <c r="K385" s="90" t="str">
        <f>IFERROR(IF(ann_paid=TRUE,IF(K384&gt;=$L$3-1,NA(),K384+1),IF(K384&gt;=$L$3,NA(),K384+1)),"")</f>
        <v/>
      </c>
      <c r="L385" s="90">
        <f t="shared" si="40"/>
        <v>418</v>
      </c>
      <c r="M385" s="90">
        <f ca="1">IFERROR(IF(ISERROR(K385),NA(),(IF(PayFreq="Monthly",(IF(ISERROR(K385),NA(),IF(Rate=TRUE,AnnuityEstimator!$F$13+RAND()*(AnnuityEstimator!$F$14-AnnuityEstimator!$F$13),AnnuityEstimator!$F$17))/12),IF(PayFreq="Quarterly",(IF(ISERROR(K385),NA(),IF(Rate=TRUE,AnnuityEstimator!$F$13+RAND()*(AnnuityEstimator!$F$14-AnnuityEstimator!$F$13),AnnuityEstimator!$F$17))/4),IF(PayFreq="Semi-Annually",(IF(ISERROR(K385),NA(),IF(Rate=TRUE,AnnuityEstimator!$F$13+RAND()*(AnnuityEstimator!$F$14-AnnuityEstimator!$F$13),AnnuityEstimator!$F$17))/2),IF(PayFreq="Annually",(IF(ISERROR(K385),NA(),IF(Rate=TRUE,AnnuityEstimator!$F$13+RAND()*(AnnuityEstimator!$F$14-AnnuityEstimator!$F$13),AnnuityEstimator!$F$17))),AnnuityEstimator!$F$17)))))),"")</f>
        <v>6.3223915978187245E-2</v>
      </c>
      <c r="N385" s="106" t="str">
        <f ca="1">IFERROR(IF(ISERROR(K385),NA(),IF(ann_paid=TRUE,R384*M385,R384*M385)),"")</f>
        <v/>
      </c>
      <c r="O385" s="106" t="str">
        <f t="shared" ca="1" si="41"/>
        <v/>
      </c>
      <c r="P385" s="106" t="str">
        <f ca="1">IFERROR(IF(Rate=FALSE,IF(ISERROR(K385),NA(),FV($L$4,K385,,-FP)),PMT((1+M385)/(1+$L$4)-1,IF(ann_paid=TRUE,$L$3-K385,$L$3+1-K385),-(R384),,Payment)),"")</f>
        <v/>
      </c>
      <c r="Q385" s="106" t="str">
        <f t="shared" ca="1" si="42"/>
        <v/>
      </c>
      <c r="R385" s="106" t="str">
        <f t="shared" ca="1" si="43"/>
        <v/>
      </c>
      <c r="S385" s="106">
        <f ca="1">IFERROR(IF(ISERROR(K385),NA(),SUM($N$7:N385)),"")</f>
        <v>1121.5593767146088</v>
      </c>
      <c r="T385" s="96"/>
      <c r="U385" s="90">
        <v>379</v>
      </c>
      <c r="V385" s="90">
        <f t="shared" si="44"/>
        <v>418</v>
      </c>
      <c r="W385" s="90">
        <f t="shared" si="45"/>
        <v>71</v>
      </c>
      <c r="X385" s="90">
        <f t="shared" si="46"/>
        <v>229</v>
      </c>
      <c r="Y385" s="90">
        <f t="shared" si="47"/>
        <v>134</v>
      </c>
    </row>
    <row r="386" spans="11:25" x14ac:dyDescent="0.25">
      <c r="K386" s="90" t="str">
        <f>IFERROR(IF(ann_paid=TRUE,IF(K385&gt;=$L$3-1,NA(),K385+1),IF(K385&gt;=$L$3,NA(),K385+1)),"")</f>
        <v/>
      </c>
      <c r="L386" s="90">
        <f t="shared" si="40"/>
        <v>419</v>
      </c>
      <c r="M386" s="90">
        <f ca="1">IFERROR(IF(ISERROR(K386),NA(),(IF(PayFreq="Monthly",(IF(ISERROR(K386),NA(),IF(Rate=TRUE,AnnuityEstimator!$F$13+RAND()*(AnnuityEstimator!$F$14-AnnuityEstimator!$F$13),AnnuityEstimator!$F$17))/12),IF(PayFreq="Quarterly",(IF(ISERROR(K386),NA(),IF(Rate=TRUE,AnnuityEstimator!$F$13+RAND()*(AnnuityEstimator!$F$14-AnnuityEstimator!$F$13),AnnuityEstimator!$F$17))/4),IF(PayFreq="Semi-Annually",(IF(ISERROR(K386),NA(),IF(Rate=TRUE,AnnuityEstimator!$F$13+RAND()*(AnnuityEstimator!$F$14-AnnuityEstimator!$F$13),AnnuityEstimator!$F$17))/2),IF(PayFreq="Annually",(IF(ISERROR(K386),NA(),IF(Rate=TRUE,AnnuityEstimator!$F$13+RAND()*(AnnuityEstimator!$F$14-AnnuityEstimator!$F$13),AnnuityEstimator!$F$17))),AnnuityEstimator!$F$17)))))),"")</f>
        <v>3.7488133318034883E-2</v>
      </c>
      <c r="N386" s="106" t="str">
        <f ca="1">IFERROR(IF(ISERROR(K386),NA(),IF(ann_paid=TRUE,R385*M386,R385*M386)),"")</f>
        <v/>
      </c>
      <c r="O386" s="106" t="str">
        <f t="shared" ca="1" si="41"/>
        <v/>
      </c>
      <c r="P386" s="106" t="str">
        <f ca="1">IFERROR(IF(Rate=FALSE,IF(ISERROR(K386),NA(),FV($L$4,K386,,-FP)),PMT((1+M386)/(1+$L$4)-1,IF(ann_paid=TRUE,$L$3-K386,$L$3+1-K386),-(R385),,Payment)),"")</f>
        <v/>
      </c>
      <c r="Q386" s="106" t="str">
        <f t="shared" ca="1" si="42"/>
        <v/>
      </c>
      <c r="R386" s="106" t="str">
        <f t="shared" ca="1" si="43"/>
        <v/>
      </c>
      <c r="S386" s="106">
        <f ca="1">IFERROR(IF(ISERROR(K386),NA(),SUM($N$7:N386)),"")</f>
        <v>1121.5593767146088</v>
      </c>
      <c r="T386" s="96"/>
      <c r="U386" s="90">
        <v>380</v>
      </c>
      <c r="V386" s="90">
        <f t="shared" si="44"/>
        <v>419</v>
      </c>
      <c r="W386" s="90">
        <f t="shared" si="45"/>
        <v>71</v>
      </c>
      <c r="X386" s="90">
        <f t="shared" si="46"/>
        <v>229</v>
      </c>
      <c r="Y386" s="90">
        <f t="shared" si="47"/>
        <v>134</v>
      </c>
    </row>
    <row r="387" spans="11:25" x14ac:dyDescent="0.25">
      <c r="K387" s="90" t="str">
        <f>IFERROR(IF(ann_paid=TRUE,IF(K386&gt;=$L$3-1,NA(),K386+1),IF(K386&gt;=$L$3,NA(),K386+1)),"")</f>
        <v/>
      </c>
      <c r="L387" s="90">
        <f t="shared" si="40"/>
        <v>420</v>
      </c>
      <c r="M387" s="90">
        <f ca="1">IFERROR(IF(ISERROR(K387),NA(),(IF(PayFreq="Monthly",(IF(ISERROR(K387),NA(),IF(Rate=TRUE,AnnuityEstimator!$F$13+RAND()*(AnnuityEstimator!$F$14-AnnuityEstimator!$F$13),AnnuityEstimator!$F$17))/12),IF(PayFreq="Quarterly",(IF(ISERROR(K387),NA(),IF(Rate=TRUE,AnnuityEstimator!$F$13+RAND()*(AnnuityEstimator!$F$14-AnnuityEstimator!$F$13),AnnuityEstimator!$F$17))/4),IF(PayFreq="Semi-Annually",(IF(ISERROR(K387),NA(),IF(Rate=TRUE,AnnuityEstimator!$F$13+RAND()*(AnnuityEstimator!$F$14-AnnuityEstimator!$F$13),AnnuityEstimator!$F$17))/2),IF(PayFreq="Annually",(IF(ISERROR(K387),NA(),IF(Rate=TRUE,AnnuityEstimator!$F$13+RAND()*(AnnuityEstimator!$F$14-AnnuityEstimator!$F$13),AnnuityEstimator!$F$17))),AnnuityEstimator!$F$17)))))),"")</f>
        <v>6.0195198299672084E-2</v>
      </c>
      <c r="N387" s="106" t="str">
        <f ca="1">IFERROR(IF(ISERROR(K387),NA(),IF(ann_paid=TRUE,R386*M387,R386*M387)),"")</f>
        <v/>
      </c>
      <c r="O387" s="106" t="str">
        <f t="shared" ca="1" si="41"/>
        <v/>
      </c>
      <c r="P387" s="106" t="str">
        <f ca="1">IFERROR(IF(Rate=FALSE,IF(ISERROR(K387),NA(),FV($L$4,K387,,-FP)),PMT((1+M387)/(1+$L$4)-1,IF(ann_paid=TRUE,$L$3-K387,$L$3+1-K387),-(R386),,Payment)),"")</f>
        <v/>
      </c>
      <c r="Q387" s="106" t="str">
        <f t="shared" ca="1" si="42"/>
        <v/>
      </c>
      <c r="R387" s="106" t="str">
        <f t="shared" ca="1" si="43"/>
        <v/>
      </c>
      <c r="S387" s="106">
        <f ca="1">IFERROR(IF(ISERROR(K387),NA(),SUM($N$7:N387)),"")</f>
        <v>1121.5593767146088</v>
      </c>
      <c r="T387" s="96"/>
      <c r="U387" s="90">
        <v>381</v>
      </c>
      <c r="V387" s="90">
        <f t="shared" si="44"/>
        <v>420</v>
      </c>
      <c r="W387" s="90">
        <f t="shared" si="45"/>
        <v>71</v>
      </c>
      <c r="X387" s="90">
        <f t="shared" si="46"/>
        <v>230</v>
      </c>
      <c r="Y387" s="90">
        <f t="shared" si="47"/>
        <v>135</v>
      </c>
    </row>
    <row r="388" spans="11:25" x14ac:dyDescent="0.25">
      <c r="K388" s="90" t="str">
        <f>IFERROR(IF(ann_paid=TRUE,IF(K387&gt;=$L$3-1,NA(),K387+1),IF(K387&gt;=$L$3,NA(),K387+1)),"")</f>
        <v/>
      </c>
      <c r="L388" s="90">
        <f t="shared" si="40"/>
        <v>421</v>
      </c>
      <c r="M388" s="90">
        <f ca="1">IFERROR(IF(ISERROR(K388),NA(),(IF(PayFreq="Monthly",(IF(ISERROR(K388),NA(),IF(Rate=TRUE,AnnuityEstimator!$F$13+RAND()*(AnnuityEstimator!$F$14-AnnuityEstimator!$F$13),AnnuityEstimator!$F$17))/12),IF(PayFreq="Quarterly",(IF(ISERROR(K388),NA(),IF(Rate=TRUE,AnnuityEstimator!$F$13+RAND()*(AnnuityEstimator!$F$14-AnnuityEstimator!$F$13),AnnuityEstimator!$F$17))/4),IF(PayFreq="Semi-Annually",(IF(ISERROR(K388),NA(),IF(Rate=TRUE,AnnuityEstimator!$F$13+RAND()*(AnnuityEstimator!$F$14-AnnuityEstimator!$F$13),AnnuityEstimator!$F$17))/2),IF(PayFreq="Annually",(IF(ISERROR(K388),NA(),IF(Rate=TRUE,AnnuityEstimator!$F$13+RAND()*(AnnuityEstimator!$F$14-AnnuityEstimator!$F$13),AnnuityEstimator!$F$17))),AnnuityEstimator!$F$17)))))),"")</f>
        <v>3.7594943115878895E-2</v>
      </c>
      <c r="N388" s="106" t="str">
        <f ca="1">IFERROR(IF(ISERROR(K388),NA(),IF(ann_paid=TRUE,R387*M388,R387*M388)),"")</f>
        <v/>
      </c>
      <c r="O388" s="106" t="str">
        <f t="shared" ca="1" si="41"/>
        <v/>
      </c>
      <c r="P388" s="106" t="str">
        <f ca="1">IFERROR(IF(Rate=FALSE,IF(ISERROR(K388),NA(),FV($L$4,K388,,-FP)),PMT((1+M388)/(1+$L$4)-1,IF(ann_paid=TRUE,$L$3-K388,$L$3+1-K388),-(R387),,Payment)),"")</f>
        <v/>
      </c>
      <c r="Q388" s="106" t="str">
        <f t="shared" ca="1" si="42"/>
        <v/>
      </c>
      <c r="R388" s="106" t="str">
        <f t="shared" ca="1" si="43"/>
        <v/>
      </c>
      <c r="S388" s="106">
        <f ca="1">IFERROR(IF(ISERROR(K388),NA(),SUM($N$7:N388)),"")</f>
        <v>1121.5593767146088</v>
      </c>
      <c r="T388" s="96"/>
      <c r="U388" s="90">
        <v>382</v>
      </c>
      <c r="V388" s="90">
        <f t="shared" si="44"/>
        <v>421</v>
      </c>
      <c r="W388" s="90">
        <f t="shared" si="45"/>
        <v>71</v>
      </c>
      <c r="X388" s="90">
        <f t="shared" si="46"/>
        <v>230</v>
      </c>
      <c r="Y388" s="90">
        <f t="shared" si="47"/>
        <v>135</v>
      </c>
    </row>
    <row r="389" spans="11:25" x14ac:dyDescent="0.25">
      <c r="K389" s="90" t="str">
        <f>IFERROR(IF(ann_paid=TRUE,IF(K388&gt;=$L$3-1,NA(),K388+1),IF(K388&gt;=$L$3,NA(),K388+1)),"")</f>
        <v/>
      </c>
      <c r="L389" s="90">
        <f t="shared" si="40"/>
        <v>422</v>
      </c>
      <c r="M389" s="90">
        <f ca="1">IFERROR(IF(ISERROR(K389),NA(),(IF(PayFreq="Monthly",(IF(ISERROR(K389),NA(),IF(Rate=TRUE,AnnuityEstimator!$F$13+RAND()*(AnnuityEstimator!$F$14-AnnuityEstimator!$F$13),AnnuityEstimator!$F$17))/12),IF(PayFreq="Quarterly",(IF(ISERROR(K389),NA(),IF(Rate=TRUE,AnnuityEstimator!$F$13+RAND()*(AnnuityEstimator!$F$14-AnnuityEstimator!$F$13),AnnuityEstimator!$F$17))/4),IF(PayFreq="Semi-Annually",(IF(ISERROR(K389),NA(),IF(Rate=TRUE,AnnuityEstimator!$F$13+RAND()*(AnnuityEstimator!$F$14-AnnuityEstimator!$F$13),AnnuityEstimator!$F$17))/2),IF(PayFreq="Annually",(IF(ISERROR(K389),NA(),IF(Rate=TRUE,AnnuityEstimator!$F$13+RAND()*(AnnuityEstimator!$F$14-AnnuityEstimator!$F$13),AnnuityEstimator!$F$17))),AnnuityEstimator!$F$17)))))),"")</f>
        <v>6.3029893040844859E-2</v>
      </c>
      <c r="N389" s="106" t="str">
        <f ca="1">IFERROR(IF(ISERROR(K389),NA(),IF(ann_paid=TRUE,R388*M389,R388*M389)),"")</f>
        <v/>
      </c>
      <c r="O389" s="106" t="str">
        <f t="shared" ca="1" si="41"/>
        <v/>
      </c>
      <c r="P389" s="106" t="str">
        <f ca="1">IFERROR(IF(Rate=FALSE,IF(ISERROR(K389),NA(),FV($L$4,K389,,-FP)),PMT((1+M389)/(1+$L$4)-1,IF(ann_paid=TRUE,$L$3-K389,$L$3+1-K389),-(R388),,Payment)),"")</f>
        <v/>
      </c>
      <c r="Q389" s="106" t="str">
        <f t="shared" ca="1" si="42"/>
        <v/>
      </c>
      <c r="R389" s="106" t="str">
        <f t="shared" ca="1" si="43"/>
        <v/>
      </c>
      <c r="S389" s="106">
        <f ca="1">IFERROR(IF(ISERROR(K389),NA(),SUM($N$7:N389)),"")</f>
        <v>1121.5593767146088</v>
      </c>
      <c r="T389" s="96"/>
      <c r="U389" s="90">
        <v>383</v>
      </c>
      <c r="V389" s="90">
        <f t="shared" si="44"/>
        <v>422</v>
      </c>
      <c r="W389" s="90">
        <f t="shared" si="45"/>
        <v>71</v>
      </c>
      <c r="X389" s="90">
        <f t="shared" si="46"/>
        <v>231</v>
      </c>
      <c r="Y389" s="90">
        <f t="shared" si="47"/>
        <v>135</v>
      </c>
    </row>
    <row r="390" spans="11:25" x14ac:dyDescent="0.25">
      <c r="K390" s="90" t="str">
        <f>IFERROR(IF(ann_paid=TRUE,IF(K389&gt;=$L$3-1,NA(),K389+1),IF(K389&gt;=$L$3,NA(),K389+1)),"")</f>
        <v/>
      </c>
      <c r="L390" s="90">
        <f t="shared" si="40"/>
        <v>423</v>
      </c>
      <c r="M390" s="90">
        <f ca="1">IFERROR(IF(ISERROR(K390),NA(),(IF(PayFreq="Monthly",(IF(ISERROR(K390),NA(),IF(Rate=TRUE,AnnuityEstimator!$F$13+RAND()*(AnnuityEstimator!$F$14-AnnuityEstimator!$F$13),AnnuityEstimator!$F$17))/12),IF(PayFreq="Quarterly",(IF(ISERROR(K390),NA(),IF(Rate=TRUE,AnnuityEstimator!$F$13+RAND()*(AnnuityEstimator!$F$14-AnnuityEstimator!$F$13),AnnuityEstimator!$F$17))/4),IF(PayFreq="Semi-Annually",(IF(ISERROR(K390),NA(),IF(Rate=TRUE,AnnuityEstimator!$F$13+RAND()*(AnnuityEstimator!$F$14-AnnuityEstimator!$F$13),AnnuityEstimator!$F$17))/2),IF(PayFreq="Annually",(IF(ISERROR(K390),NA(),IF(Rate=TRUE,AnnuityEstimator!$F$13+RAND()*(AnnuityEstimator!$F$14-AnnuityEstimator!$F$13),AnnuityEstimator!$F$17))),AnnuityEstimator!$F$17)))))),"")</f>
        <v>4.2264009154763083E-2</v>
      </c>
      <c r="N390" s="106" t="str">
        <f ca="1">IFERROR(IF(ISERROR(K390),NA(),IF(ann_paid=TRUE,R389*M390,R389*M390)),"")</f>
        <v/>
      </c>
      <c r="O390" s="106" t="str">
        <f t="shared" ca="1" si="41"/>
        <v/>
      </c>
      <c r="P390" s="106" t="str">
        <f ca="1">IFERROR(IF(Rate=FALSE,IF(ISERROR(K390),NA(),FV($L$4,K390,,-FP)),PMT((1+M390)/(1+$L$4)-1,IF(ann_paid=TRUE,$L$3-K390,$L$3+1-K390),-(R389),,Payment)),"")</f>
        <v/>
      </c>
      <c r="Q390" s="106" t="str">
        <f t="shared" ca="1" si="42"/>
        <v/>
      </c>
      <c r="R390" s="106" t="str">
        <f t="shared" ca="1" si="43"/>
        <v/>
      </c>
      <c r="S390" s="106">
        <f ca="1">IFERROR(IF(ISERROR(K390),NA(),SUM($N$7:N390)),"")</f>
        <v>1121.5593767146088</v>
      </c>
      <c r="T390" s="96"/>
      <c r="U390" s="90">
        <v>384</v>
      </c>
      <c r="V390" s="90">
        <f t="shared" si="44"/>
        <v>423</v>
      </c>
      <c r="W390" s="90">
        <f t="shared" si="45"/>
        <v>71</v>
      </c>
      <c r="X390" s="90">
        <f t="shared" si="46"/>
        <v>231</v>
      </c>
      <c r="Y390" s="90">
        <f t="shared" si="47"/>
        <v>135</v>
      </c>
    </row>
    <row r="391" spans="11:25" x14ac:dyDescent="0.25">
      <c r="K391" s="90" t="str">
        <f>IFERROR(IF(ann_paid=TRUE,IF(K390&gt;=$L$3-1,NA(),K390+1),IF(K390&gt;=$L$3,NA(),K390+1)),"")</f>
        <v/>
      </c>
      <c r="L391" s="90">
        <f t="shared" si="40"/>
        <v>424</v>
      </c>
      <c r="M391" s="90">
        <f ca="1">IFERROR(IF(ISERROR(K391),NA(),(IF(PayFreq="Monthly",(IF(ISERROR(K391),NA(),IF(Rate=TRUE,AnnuityEstimator!$F$13+RAND()*(AnnuityEstimator!$F$14-AnnuityEstimator!$F$13),AnnuityEstimator!$F$17))/12),IF(PayFreq="Quarterly",(IF(ISERROR(K391),NA(),IF(Rate=TRUE,AnnuityEstimator!$F$13+RAND()*(AnnuityEstimator!$F$14-AnnuityEstimator!$F$13),AnnuityEstimator!$F$17))/4),IF(PayFreq="Semi-Annually",(IF(ISERROR(K391),NA(),IF(Rate=TRUE,AnnuityEstimator!$F$13+RAND()*(AnnuityEstimator!$F$14-AnnuityEstimator!$F$13),AnnuityEstimator!$F$17))/2),IF(PayFreq="Annually",(IF(ISERROR(K391),NA(),IF(Rate=TRUE,AnnuityEstimator!$F$13+RAND()*(AnnuityEstimator!$F$14-AnnuityEstimator!$F$13),AnnuityEstimator!$F$17))),AnnuityEstimator!$F$17)))))),"")</f>
        <v>3.9636097256324797E-2</v>
      </c>
      <c r="N391" s="106" t="str">
        <f ca="1">IFERROR(IF(ISERROR(K391),NA(),IF(ann_paid=TRUE,R390*M391,R390*M391)),"")</f>
        <v/>
      </c>
      <c r="O391" s="106" t="str">
        <f t="shared" ca="1" si="41"/>
        <v/>
      </c>
      <c r="P391" s="106" t="str">
        <f ca="1">IFERROR(IF(Rate=FALSE,IF(ISERROR(K391),NA(),FV($L$4,K391,,-FP)),PMT((1+M391)/(1+$L$4)-1,IF(ann_paid=TRUE,$L$3-K391,$L$3+1-K391),-(R390),,Payment)),"")</f>
        <v/>
      </c>
      <c r="Q391" s="106" t="str">
        <f t="shared" ca="1" si="42"/>
        <v/>
      </c>
      <c r="R391" s="106" t="str">
        <f t="shared" ca="1" si="43"/>
        <v/>
      </c>
      <c r="S391" s="106">
        <f ca="1">IFERROR(IF(ISERROR(K391),NA(),SUM($N$7:N391)),"")</f>
        <v>1121.5593767146088</v>
      </c>
      <c r="T391" s="96"/>
      <c r="U391" s="90">
        <v>385</v>
      </c>
      <c r="V391" s="90">
        <f t="shared" si="44"/>
        <v>424</v>
      </c>
      <c r="W391" s="90">
        <f t="shared" si="45"/>
        <v>72</v>
      </c>
      <c r="X391" s="90">
        <f t="shared" si="46"/>
        <v>232</v>
      </c>
      <c r="Y391" s="90">
        <f t="shared" si="47"/>
        <v>136</v>
      </c>
    </row>
    <row r="392" spans="11:25" x14ac:dyDescent="0.25">
      <c r="K392" s="90" t="str">
        <f>IFERROR(IF(ann_paid=TRUE,IF(K391&gt;=$L$3-1,NA(),K391+1),IF(K391&gt;=$L$3,NA(),K391+1)),"")</f>
        <v/>
      </c>
      <c r="L392" s="90">
        <f t="shared" si="40"/>
        <v>425</v>
      </c>
      <c r="M392" s="90">
        <f ca="1">IFERROR(IF(ISERROR(K392),NA(),(IF(PayFreq="Monthly",(IF(ISERROR(K392),NA(),IF(Rate=TRUE,AnnuityEstimator!$F$13+RAND()*(AnnuityEstimator!$F$14-AnnuityEstimator!$F$13),AnnuityEstimator!$F$17))/12),IF(PayFreq="Quarterly",(IF(ISERROR(K392),NA(),IF(Rate=TRUE,AnnuityEstimator!$F$13+RAND()*(AnnuityEstimator!$F$14-AnnuityEstimator!$F$13),AnnuityEstimator!$F$17))/4),IF(PayFreq="Semi-Annually",(IF(ISERROR(K392),NA(),IF(Rate=TRUE,AnnuityEstimator!$F$13+RAND()*(AnnuityEstimator!$F$14-AnnuityEstimator!$F$13),AnnuityEstimator!$F$17))/2),IF(PayFreq="Annually",(IF(ISERROR(K392),NA(),IF(Rate=TRUE,AnnuityEstimator!$F$13+RAND()*(AnnuityEstimator!$F$14-AnnuityEstimator!$F$13),AnnuityEstimator!$F$17))),AnnuityEstimator!$F$17)))))),"")</f>
        <v>4.5425156165836332E-2</v>
      </c>
      <c r="N392" s="106" t="str">
        <f ca="1">IFERROR(IF(ISERROR(K392),NA(),IF(ann_paid=TRUE,R391*M392,R391*M392)),"")</f>
        <v/>
      </c>
      <c r="O392" s="106" t="str">
        <f t="shared" ca="1" si="41"/>
        <v/>
      </c>
      <c r="P392" s="106" t="str">
        <f ca="1">IFERROR(IF(Rate=FALSE,IF(ISERROR(K392),NA(),FV($L$4,K392,,-FP)),PMT((1+M392)/(1+$L$4)-1,IF(ann_paid=TRUE,$L$3-K392,$L$3+1-K392),-(R391),,Payment)),"")</f>
        <v/>
      </c>
      <c r="Q392" s="106" t="str">
        <f t="shared" ca="1" si="42"/>
        <v/>
      </c>
      <c r="R392" s="106" t="str">
        <f t="shared" ca="1" si="43"/>
        <v/>
      </c>
      <c r="S392" s="106">
        <f ca="1">IFERROR(IF(ISERROR(K392),NA(),SUM($N$7:N392)),"")</f>
        <v>1121.5593767146088</v>
      </c>
      <c r="T392" s="96"/>
      <c r="U392" s="90">
        <v>386</v>
      </c>
      <c r="V392" s="90">
        <f t="shared" si="44"/>
        <v>425</v>
      </c>
      <c r="W392" s="90">
        <f t="shared" si="45"/>
        <v>72</v>
      </c>
      <c r="X392" s="90">
        <f t="shared" si="46"/>
        <v>232</v>
      </c>
      <c r="Y392" s="90">
        <f t="shared" si="47"/>
        <v>136</v>
      </c>
    </row>
    <row r="393" spans="11:25" x14ac:dyDescent="0.25">
      <c r="K393" s="90" t="str">
        <f>IFERROR(IF(ann_paid=TRUE,IF(K392&gt;=$L$3-1,NA(),K392+1),IF(K392&gt;=$L$3,NA(),K392+1)),"")</f>
        <v/>
      </c>
      <c r="L393" s="90">
        <f t="shared" ref="L393:L456" si="48">IFERROR(IF($L$3=$V$5,V393,IF($L$3=$W$5,W393,IF($L$3=$X$5,X393,IF($L$3=$Y$5,Y393)))),"")</f>
        <v>426</v>
      </c>
      <c r="M393" s="90">
        <f ca="1">IFERROR(IF(ISERROR(K393),NA(),(IF(PayFreq="Monthly",(IF(ISERROR(K393),NA(),IF(Rate=TRUE,AnnuityEstimator!$F$13+RAND()*(AnnuityEstimator!$F$14-AnnuityEstimator!$F$13),AnnuityEstimator!$F$17))/12),IF(PayFreq="Quarterly",(IF(ISERROR(K393),NA(),IF(Rate=TRUE,AnnuityEstimator!$F$13+RAND()*(AnnuityEstimator!$F$14-AnnuityEstimator!$F$13),AnnuityEstimator!$F$17))/4),IF(PayFreq="Semi-Annually",(IF(ISERROR(K393),NA(),IF(Rate=TRUE,AnnuityEstimator!$F$13+RAND()*(AnnuityEstimator!$F$14-AnnuityEstimator!$F$13),AnnuityEstimator!$F$17))/2),IF(PayFreq="Annually",(IF(ISERROR(K393),NA(),IF(Rate=TRUE,AnnuityEstimator!$F$13+RAND()*(AnnuityEstimator!$F$14-AnnuityEstimator!$F$13),AnnuityEstimator!$F$17))),AnnuityEstimator!$F$17)))))),"")</f>
        <v>3.5455334890777263E-2</v>
      </c>
      <c r="N393" s="106" t="str">
        <f ca="1">IFERROR(IF(ISERROR(K393),NA(),IF(ann_paid=TRUE,R392*M393,R392*M393)),"")</f>
        <v/>
      </c>
      <c r="O393" s="106" t="str">
        <f t="shared" ref="O393:O456" ca="1" si="49">IFERROR(IF(ISERROR(K393),NA(),IF(N393&gt;0,N393*$N$3,0)),"")</f>
        <v/>
      </c>
      <c r="P393" s="106" t="str">
        <f ca="1">IFERROR(IF(Rate=FALSE,IF(ISERROR(K393),NA(),FV($L$4,K393,,-FP)),PMT((1+M393)/(1+$L$4)-1,IF(ann_paid=TRUE,$L$3-K393,$L$3+1-K393),-(R392),,Payment)),"")</f>
        <v/>
      </c>
      <c r="Q393" s="106" t="str">
        <f t="shared" ref="Q393:Q456" ca="1" si="50">IFERROR(IF(ISERROR(K393),NA(),P393-O393),"")</f>
        <v/>
      </c>
      <c r="R393" s="106" t="str">
        <f t="shared" ref="R393:R456" ca="1" si="51">IFERROR(IF(ISERROR(K393),NA(),IF((R392+N393-P393)&lt;0,-(R392+N393-P393),(R392+N393-P393))),"")</f>
        <v/>
      </c>
      <c r="S393" s="106">
        <f ca="1">IFERROR(IF(ISERROR(K393),NA(),SUM($N$7:N393)),"")</f>
        <v>1121.5593767146088</v>
      </c>
      <c r="T393" s="96"/>
      <c r="U393" s="90">
        <v>387</v>
      </c>
      <c r="V393" s="90">
        <f t="shared" ref="V393:V456" si="52">V392+1</f>
        <v>426</v>
      </c>
      <c r="W393" s="90">
        <f t="shared" ref="W393:W456" si="53">IF(MOD($U393,12)=1,$W392+1,$W392)</f>
        <v>72</v>
      </c>
      <c r="X393" s="90">
        <f t="shared" ref="X393:X456" si="54">IF(MOD($U393,2)=1,$X392+1,$X392)</f>
        <v>233</v>
      </c>
      <c r="Y393" s="90">
        <f t="shared" ref="Y393:Y456" si="55">IF(MOD($U393,4)=1,$Y392+1,$Y392)</f>
        <v>136</v>
      </c>
    </row>
    <row r="394" spans="11:25" x14ac:dyDescent="0.25">
      <c r="K394" s="90" t="str">
        <f>IFERROR(IF(ann_paid=TRUE,IF(K393&gt;=$L$3-1,NA(),K393+1),IF(K393&gt;=$L$3,NA(),K393+1)),"")</f>
        <v/>
      </c>
      <c r="L394" s="90">
        <f t="shared" si="48"/>
        <v>427</v>
      </c>
      <c r="M394" s="90">
        <f ca="1">IFERROR(IF(ISERROR(K394),NA(),(IF(PayFreq="Monthly",(IF(ISERROR(K394),NA(),IF(Rate=TRUE,AnnuityEstimator!$F$13+RAND()*(AnnuityEstimator!$F$14-AnnuityEstimator!$F$13),AnnuityEstimator!$F$17))/12),IF(PayFreq="Quarterly",(IF(ISERROR(K394),NA(),IF(Rate=TRUE,AnnuityEstimator!$F$13+RAND()*(AnnuityEstimator!$F$14-AnnuityEstimator!$F$13),AnnuityEstimator!$F$17))/4),IF(PayFreq="Semi-Annually",(IF(ISERROR(K394),NA(),IF(Rate=TRUE,AnnuityEstimator!$F$13+RAND()*(AnnuityEstimator!$F$14-AnnuityEstimator!$F$13),AnnuityEstimator!$F$17))/2),IF(PayFreq="Annually",(IF(ISERROR(K394),NA(),IF(Rate=TRUE,AnnuityEstimator!$F$13+RAND()*(AnnuityEstimator!$F$14-AnnuityEstimator!$F$13),AnnuityEstimator!$F$17))),AnnuityEstimator!$F$17)))))),"")</f>
        <v>6.6584423551954069E-2</v>
      </c>
      <c r="N394" s="106" t="str">
        <f ca="1">IFERROR(IF(ISERROR(K394),NA(),IF(ann_paid=TRUE,R393*M394,R393*M394)),"")</f>
        <v/>
      </c>
      <c r="O394" s="106" t="str">
        <f t="shared" ca="1" si="49"/>
        <v/>
      </c>
      <c r="P394" s="106" t="str">
        <f ca="1">IFERROR(IF(Rate=FALSE,IF(ISERROR(K394),NA(),FV($L$4,K394,,-FP)),PMT((1+M394)/(1+$L$4)-1,IF(ann_paid=TRUE,$L$3-K394,$L$3+1-K394),-(R393),,Payment)),"")</f>
        <v/>
      </c>
      <c r="Q394" s="106" t="str">
        <f t="shared" ca="1" si="50"/>
        <v/>
      </c>
      <c r="R394" s="106" t="str">
        <f t="shared" ca="1" si="51"/>
        <v/>
      </c>
      <c r="S394" s="106">
        <f ca="1">IFERROR(IF(ISERROR(K394),NA(),SUM($N$7:N394)),"")</f>
        <v>1121.5593767146088</v>
      </c>
      <c r="T394" s="96"/>
      <c r="U394" s="90">
        <v>388</v>
      </c>
      <c r="V394" s="90">
        <f t="shared" si="52"/>
        <v>427</v>
      </c>
      <c r="W394" s="90">
        <f t="shared" si="53"/>
        <v>72</v>
      </c>
      <c r="X394" s="90">
        <f t="shared" si="54"/>
        <v>233</v>
      </c>
      <c r="Y394" s="90">
        <f t="shared" si="55"/>
        <v>136</v>
      </c>
    </row>
    <row r="395" spans="11:25" x14ac:dyDescent="0.25">
      <c r="K395" s="90" t="str">
        <f>IFERROR(IF(ann_paid=TRUE,IF(K394&gt;=$L$3-1,NA(),K394+1),IF(K394&gt;=$L$3,NA(),K394+1)),"")</f>
        <v/>
      </c>
      <c r="L395" s="90">
        <f t="shared" si="48"/>
        <v>428</v>
      </c>
      <c r="M395" s="90">
        <f ca="1">IFERROR(IF(ISERROR(K395),NA(),(IF(PayFreq="Monthly",(IF(ISERROR(K395),NA(),IF(Rate=TRUE,AnnuityEstimator!$F$13+RAND()*(AnnuityEstimator!$F$14-AnnuityEstimator!$F$13),AnnuityEstimator!$F$17))/12),IF(PayFreq="Quarterly",(IF(ISERROR(K395),NA(),IF(Rate=TRUE,AnnuityEstimator!$F$13+RAND()*(AnnuityEstimator!$F$14-AnnuityEstimator!$F$13),AnnuityEstimator!$F$17))/4),IF(PayFreq="Semi-Annually",(IF(ISERROR(K395),NA(),IF(Rate=TRUE,AnnuityEstimator!$F$13+RAND()*(AnnuityEstimator!$F$14-AnnuityEstimator!$F$13),AnnuityEstimator!$F$17))/2),IF(PayFreq="Annually",(IF(ISERROR(K395),NA(),IF(Rate=TRUE,AnnuityEstimator!$F$13+RAND()*(AnnuityEstimator!$F$14-AnnuityEstimator!$F$13),AnnuityEstimator!$F$17))),AnnuityEstimator!$F$17)))))),"")</f>
        <v>5.1599998837359398E-2</v>
      </c>
      <c r="N395" s="106" t="str">
        <f ca="1">IFERROR(IF(ISERROR(K395),NA(),IF(ann_paid=TRUE,R394*M395,R394*M395)),"")</f>
        <v/>
      </c>
      <c r="O395" s="106" t="str">
        <f t="shared" ca="1" si="49"/>
        <v/>
      </c>
      <c r="P395" s="106" t="str">
        <f ca="1">IFERROR(IF(Rate=FALSE,IF(ISERROR(K395),NA(),FV($L$4,K395,,-FP)),PMT((1+M395)/(1+$L$4)-1,IF(ann_paid=TRUE,$L$3-K395,$L$3+1-K395),-(R394),,Payment)),"")</f>
        <v/>
      </c>
      <c r="Q395" s="106" t="str">
        <f t="shared" ca="1" si="50"/>
        <v/>
      </c>
      <c r="R395" s="106" t="str">
        <f t="shared" ca="1" si="51"/>
        <v/>
      </c>
      <c r="S395" s="106">
        <f ca="1">IFERROR(IF(ISERROR(K395),NA(),SUM($N$7:N395)),"")</f>
        <v>1121.5593767146088</v>
      </c>
      <c r="T395" s="96"/>
      <c r="U395" s="90">
        <v>389</v>
      </c>
      <c r="V395" s="90">
        <f t="shared" si="52"/>
        <v>428</v>
      </c>
      <c r="W395" s="90">
        <f t="shared" si="53"/>
        <v>72</v>
      </c>
      <c r="X395" s="90">
        <f t="shared" si="54"/>
        <v>234</v>
      </c>
      <c r="Y395" s="90">
        <f t="shared" si="55"/>
        <v>137</v>
      </c>
    </row>
    <row r="396" spans="11:25" x14ac:dyDescent="0.25">
      <c r="K396" s="90" t="str">
        <f>IFERROR(IF(ann_paid=TRUE,IF(K395&gt;=$L$3-1,NA(),K395+1),IF(K395&gt;=$L$3,NA(),K395+1)),"")</f>
        <v/>
      </c>
      <c r="L396" s="90">
        <f t="shared" si="48"/>
        <v>429</v>
      </c>
      <c r="M396" s="90">
        <f ca="1">IFERROR(IF(ISERROR(K396),NA(),(IF(PayFreq="Monthly",(IF(ISERROR(K396),NA(),IF(Rate=TRUE,AnnuityEstimator!$F$13+RAND()*(AnnuityEstimator!$F$14-AnnuityEstimator!$F$13),AnnuityEstimator!$F$17))/12),IF(PayFreq="Quarterly",(IF(ISERROR(K396),NA(),IF(Rate=TRUE,AnnuityEstimator!$F$13+RAND()*(AnnuityEstimator!$F$14-AnnuityEstimator!$F$13),AnnuityEstimator!$F$17))/4),IF(PayFreq="Semi-Annually",(IF(ISERROR(K396),NA(),IF(Rate=TRUE,AnnuityEstimator!$F$13+RAND()*(AnnuityEstimator!$F$14-AnnuityEstimator!$F$13),AnnuityEstimator!$F$17))/2),IF(PayFreq="Annually",(IF(ISERROR(K396),NA(),IF(Rate=TRUE,AnnuityEstimator!$F$13+RAND()*(AnnuityEstimator!$F$14-AnnuityEstimator!$F$13),AnnuityEstimator!$F$17))),AnnuityEstimator!$F$17)))))),"")</f>
        <v>6.860557429191326E-2</v>
      </c>
      <c r="N396" s="106" t="str">
        <f ca="1">IFERROR(IF(ISERROR(K396),NA(),IF(ann_paid=TRUE,R395*M396,R395*M396)),"")</f>
        <v/>
      </c>
      <c r="O396" s="106" t="str">
        <f t="shared" ca="1" si="49"/>
        <v/>
      </c>
      <c r="P396" s="106" t="str">
        <f ca="1">IFERROR(IF(Rate=FALSE,IF(ISERROR(K396),NA(),FV($L$4,K396,,-FP)),PMT((1+M396)/(1+$L$4)-1,IF(ann_paid=TRUE,$L$3-K396,$L$3+1-K396),-(R395),,Payment)),"")</f>
        <v/>
      </c>
      <c r="Q396" s="106" t="str">
        <f t="shared" ca="1" si="50"/>
        <v/>
      </c>
      <c r="R396" s="106" t="str">
        <f t="shared" ca="1" si="51"/>
        <v/>
      </c>
      <c r="S396" s="106">
        <f ca="1">IFERROR(IF(ISERROR(K396),NA(),SUM($N$7:N396)),"")</f>
        <v>1121.5593767146088</v>
      </c>
      <c r="T396" s="96"/>
      <c r="U396" s="90">
        <v>390</v>
      </c>
      <c r="V396" s="90">
        <f t="shared" si="52"/>
        <v>429</v>
      </c>
      <c r="W396" s="90">
        <f t="shared" si="53"/>
        <v>72</v>
      </c>
      <c r="X396" s="90">
        <f t="shared" si="54"/>
        <v>234</v>
      </c>
      <c r="Y396" s="90">
        <f t="shared" si="55"/>
        <v>137</v>
      </c>
    </row>
    <row r="397" spans="11:25" x14ac:dyDescent="0.25">
      <c r="K397" s="90" t="str">
        <f>IFERROR(IF(ann_paid=TRUE,IF(K396&gt;=$L$3-1,NA(),K396+1),IF(K396&gt;=$L$3,NA(),K396+1)),"")</f>
        <v/>
      </c>
      <c r="L397" s="90">
        <f t="shared" si="48"/>
        <v>430</v>
      </c>
      <c r="M397" s="90">
        <f ca="1">IFERROR(IF(ISERROR(K397),NA(),(IF(PayFreq="Monthly",(IF(ISERROR(K397),NA(),IF(Rate=TRUE,AnnuityEstimator!$F$13+RAND()*(AnnuityEstimator!$F$14-AnnuityEstimator!$F$13),AnnuityEstimator!$F$17))/12),IF(PayFreq="Quarterly",(IF(ISERROR(K397),NA(),IF(Rate=TRUE,AnnuityEstimator!$F$13+RAND()*(AnnuityEstimator!$F$14-AnnuityEstimator!$F$13),AnnuityEstimator!$F$17))/4),IF(PayFreq="Semi-Annually",(IF(ISERROR(K397),NA(),IF(Rate=TRUE,AnnuityEstimator!$F$13+RAND()*(AnnuityEstimator!$F$14-AnnuityEstimator!$F$13),AnnuityEstimator!$F$17))/2),IF(PayFreq="Annually",(IF(ISERROR(K397),NA(),IF(Rate=TRUE,AnnuityEstimator!$F$13+RAND()*(AnnuityEstimator!$F$14-AnnuityEstimator!$F$13),AnnuityEstimator!$F$17))),AnnuityEstimator!$F$17)))))),"")</f>
        <v>3.5297506612299807E-2</v>
      </c>
      <c r="N397" s="106" t="str">
        <f ca="1">IFERROR(IF(ISERROR(K397),NA(),IF(ann_paid=TRUE,R396*M397,R396*M397)),"")</f>
        <v/>
      </c>
      <c r="O397" s="106" t="str">
        <f t="shared" ca="1" si="49"/>
        <v/>
      </c>
      <c r="P397" s="106" t="str">
        <f ca="1">IFERROR(IF(Rate=FALSE,IF(ISERROR(K397),NA(),FV($L$4,K397,,-FP)),PMT((1+M397)/(1+$L$4)-1,IF(ann_paid=TRUE,$L$3-K397,$L$3+1-K397),-(R396),,Payment)),"")</f>
        <v/>
      </c>
      <c r="Q397" s="106" t="str">
        <f t="shared" ca="1" si="50"/>
        <v/>
      </c>
      <c r="R397" s="106" t="str">
        <f t="shared" ca="1" si="51"/>
        <v/>
      </c>
      <c r="S397" s="106">
        <f ca="1">IFERROR(IF(ISERROR(K397),NA(),SUM($N$7:N397)),"")</f>
        <v>1121.5593767146088</v>
      </c>
      <c r="T397" s="96"/>
      <c r="U397" s="90">
        <v>391</v>
      </c>
      <c r="V397" s="90">
        <f t="shared" si="52"/>
        <v>430</v>
      </c>
      <c r="W397" s="90">
        <f t="shared" si="53"/>
        <v>72</v>
      </c>
      <c r="X397" s="90">
        <f t="shared" si="54"/>
        <v>235</v>
      </c>
      <c r="Y397" s="90">
        <f t="shared" si="55"/>
        <v>137</v>
      </c>
    </row>
    <row r="398" spans="11:25" x14ac:dyDescent="0.25">
      <c r="K398" s="90" t="str">
        <f>IFERROR(IF(ann_paid=TRUE,IF(K397&gt;=$L$3-1,NA(),K397+1),IF(K397&gt;=$L$3,NA(),K397+1)),"")</f>
        <v/>
      </c>
      <c r="L398" s="90">
        <f t="shared" si="48"/>
        <v>431</v>
      </c>
      <c r="M398" s="90">
        <f ca="1">IFERROR(IF(ISERROR(K398),NA(),(IF(PayFreq="Monthly",(IF(ISERROR(K398),NA(),IF(Rate=TRUE,AnnuityEstimator!$F$13+RAND()*(AnnuityEstimator!$F$14-AnnuityEstimator!$F$13),AnnuityEstimator!$F$17))/12),IF(PayFreq="Quarterly",(IF(ISERROR(K398),NA(),IF(Rate=TRUE,AnnuityEstimator!$F$13+RAND()*(AnnuityEstimator!$F$14-AnnuityEstimator!$F$13),AnnuityEstimator!$F$17))/4),IF(PayFreq="Semi-Annually",(IF(ISERROR(K398),NA(),IF(Rate=TRUE,AnnuityEstimator!$F$13+RAND()*(AnnuityEstimator!$F$14-AnnuityEstimator!$F$13),AnnuityEstimator!$F$17))/2),IF(PayFreq="Annually",(IF(ISERROR(K398),NA(),IF(Rate=TRUE,AnnuityEstimator!$F$13+RAND()*(AnnuityEstimator!$F$14-AnnuityEstimator!$F$13),AnnuityEstimator!$F$17))),AnnuityEstimator!$F$17)))))),"")</f>
        <v>6.8650889100409118E-2</v>
      </c>
      <c r="N398" s="106" t="str">
        <f ca="1">IFERROR(IF(ISERROR(K398),NA(),IF(ann_paid=TRUE,R397*M398,R397*M398)),"")</f>
        <v/>
      </c>
      <c r="O398" s="106" t="str">
        <f t="shared" ca="1" si="49"/>
        <v/>
      </c>
      <c r="P398" s="106" t="str">
        <f ca="1">IFERROR(IF(Rate=FALSE,IF(ISERROR(K398),NA(),FV($L$4,K398,,-FP)),PMT((1+M398)/(1+$L$4)-1,IF(ann_paid=TRUE,$L$3-K398,$L$3+1-K398),-(R397),,Payment)),"")</f>
        <v/>
      </c>
      <c r="Q398" s="106" t="str">
        <f t="shared" ca="1" si="50"/>
        <v/>
      </c>
      <c r="R398" s="106" t="str">
        <f t="shared" ca="1" si="51"/>
        <v/>
      </c>
      <c r="S398" s="106">
        <f ca="1">IFERROR(IF(ISERROR(K398),NA(),SUM($N$7:N398)),"")</f>
        <v>1121.5593767146088</v>
      </c>
      <c r="T398" s="96"/>
      <c r="U398" s="90">
        <v>392</v>
      </c>
      <c r="V398" s="90">
        <f t="shared" si="52"/>
        <v>431</v>
      </c>
      <c r="W398" s="90">
        <f t="shared" si="53"/>
        <v>72</v>
      </c>
      <c r="X398" s="90">
        <f t="shared" si="54"/>
        <v>235</v>
      </c>
      <c r="Y398" s="90">
        <f t="shared" si="55"/>
        <v>137</v>
      </c>
    </row>
    <row r="399" spans="11:25" x14ac:dyDescent="0.25">
      <c r="K399" s="90" t="str">
        <f>IFERROR(IF(ann_paid=TRUE,IF(K398&gt;=$L$3-1,NA(),K398+1),IF(K398&gt;=$L$3,NA(),K398+1)),"")</f>
        <v/>
      </c>
      <c r="L399" s="90">
        <f t="shared" si="48"/>
        <v>432</v>
      </c>
      <c r="M399" s="90">
        <f ca="1">IFERROR(IF(ISERROR(K399),NA(),(IF(PayFreq="Monthly",(IF(ISERROR(K399),NA(),IF(Rate=TRUE,AnnuityEstimator!$F$13+RAND()*(AnnuityEstimator!$F$14-AnnuityEstimator!$F$13),AnnuityEstimator!$F$17))/12),IF(PayFreq="Quarterly",(IF(ISERROR(K399),NA(),IF(Rate=TRUE,AnnuityEstimator!$F$13+RAND()*(AnnuityEstimator!$F$14-AnnuityEstimator!$F$13),AnnuityEstimator!$F$17))/4),IF(PayFreq="Semi-Annually",(IF(ISERROR(K399),NA(),IF(Rate=TRUE,AnnuityEstimator!$F$13+RAND()*(AnnuityEstimator!$F$14-AnnuityEstimator!$F$13),AnnuityEstimator!$F$17))/2),IF(PayFreq="Annually",(IF(ISERROR(K399),NA(),IF(Rate=TRUE,AnnuityEstimator!$F$13+RAND()*(AnnuityEstimator!$F$14-AnnuityEstimator!$F$13),AnnuityEstimator!$F$17))),AnnuityEstimator!$F$17)))))),"")</f>
        <v>6.1939693823366719E-2</v>
      </c>
      <c r="N399" s="106" t="str">
        <f ca="1">IFERROR(IF(ISERROR(K399),NA(),IF(ann_paid=TRUE,R398*M399,R398*M399)),"")</f>
        <v/>
      </c>
      <c r="O399" s="106" t="str">
        <f t="shared" ca="1" si="49"/>
        <v/>
      </c>
      <c r="P399" s="106" t="str">
        <f ca="1">IFERROR(IF(Rate=FALSE,IF(ISERROR(K399),NA(),FV($L$4,K399,,-FP)),PMT((1+M399)/(1+$L$4)-1,IF(ann_paid=TRUE,$L$3-K399,$L$3+1-K399),-(R398),,Payment)),"")</f>
        <v/>
      </c>
      <c r="Q399" s="106" t="str">
        <f t="shared" ca="1" si="50"/>
        <v/>
      </c>
      <c r="R399" s="106" t="str">
        <f t="shared" ca="1" si="51"/>
        <v/>
      </c>
      <c r="S399" s="106">
        <f ca="1">IFERROR(IF(ISERROR(K399),NA(),SUM($N$7:N399)),"")</f>
        <v>1121.5593767146088</v>
      </c>
      <c r="T399" s="96"/>
      <c r="U399" s="90">
        <v>393</v>
      </c>
      <c r="V399" s="90">
        <f t="shared" si="52"/>
        <v>432</v>
      </c>
      <c r="W399" s="90">
        <f t="shared" si="53"/>
        <v>72</v>
      </c>
      <c r="X399" s="90">
        <f t="shared" si="54"/>
        <v>236</v>
      </c>
      <c r="Y399" s="90">
        <f t="shared" si="55"/>
        <v>138</v>
      </c>
    </row>
    <row r="400" spans="11:25" x14ac:dyDescent="0.25">
      <c r="K400" s="90" t="str">
        <f>IFERROR(IF(ann_paid=TRUE,IF(K399&gt;=$L$3-1,NA(),K399+1),IF(K399&gt;=$L$3,NA(),K399+1)),"")</f>
        <v/>
      </c>
      <c r="L400" s="90">
        <f t="shared" si="48"/>
        <v>433</v>
      </c>
      <c r="M400" s="90">
        <f ca="1">IFERROR(IF(ISERROR(K400),NA(),(IF(PayFreq="Monthly",(IF(ISERROR(K400),NA(),IF(Rate=TRUE,AnnuityEstimator!$F$13+RAND()*(AnnuityEstimator!$F$14-AnnuityEstimator!$F$13),AnnuityEstimator!$F$17))/12),IF(PayFreq="Quarterly",(IF(ISERROR(K400),NA(),IF(Rate=TRUE,AnnuityEstimator!$F$13+RAND()*(AnnuityEstimator!$F$14-AnnuityEstimator!$F$13),AnnuityEstimator!$F$17))/4),IF(PayFreq="Semi-Annually",(IF(ISERROR(K400),NA(),IF(Rate=TRUE,AnnuityEstimator!$F$13+RAND()*(AnnuityEstimator!$F$14-AnnuityEstimator!$F$13),AnnuityEstimator!$F$17))/2),IF(PayFreq="Annually",(IF(ISERROR(K400),NA(),IF(Rate=TRUE,AnnuityEstimator!$F$13+RAND()*(AnnuityEstimator!$F$14-AnnuityEstimator!$F$13),AnnuityEstimator!$F$17))),AnnuityEstimator!$F$17)))))),"")</f>
        <v>6.3495051926023449E-2</v>
      </c>
      <c r="N400" s="106" t="str">
        <f ca="1">IFERROR(IF(ISERROR(K400),NA(),IF(ann_paid=TRUE,R399*M400,R399*M400)),"")</f>
        <v/>
      </c>
      <c r="O400" s="106" t="str">
        <f t="shared" ca="1" si="49"/>
        <v/>
      </c>
      <c r="P400" s="106" t="str">
        <f ca="1">IFERROR(IF(Rate=FALSE,IF(ISERROR(K400),NA(),FV($L$4,K400,,-FP)),PMT((1+M400)/(1+$L$4)-1,IF(ann_paid=TRUE,$L$3-K400,$L$3+1-K400),-(R399),,Payment)),"")</f>
        <v/>
      </c>
      <c r="Q400" s="106" t="str">
        <f t="shared" ca="1" si="50"/>
        <v/>
      </c>
      <c r="R400" s="106" t="str">
        <f t="shared" ca="1" si="51"/>
        <v/>
      </c>
      <c r="S400" s="106">
        <f ca="1">IFERROR(IF(ISERROR(K400),NA(),SUM($N$7:N400)),"")</f>
        <v>1121.5593767146088</v>
      </c>
      <c r="T400" s="96"/>
      <c r="U400" s="90">
        <v>394</v>
      </c>
      <c r="V400" s="90">
        <f t="shared" si="52"/>
        <v>433</v>
      </c>
      <c r="W400" s="90">
        <f t="shared" si="53"/>
        <v>72</v>
      </c>
      <c r="X400" s="90">
        <f t="shared" si="54"/>
        <v>236</v>
      </c>
      <c r="Y400" s="90">
        <f t="shared" si="55"/>
        <v>138</v>
      </c>
    </row>
    <row r="401" spans="11:25" x14ac:dyDescent="0.25">
      <c r="K401" s="90" t="str">
        <f>IFERROR(IF(ann_paid=TRUE,IF(K400&gt;=$L$3-1,NA(),K400+1),IF(K400&gt;=$L$3,NA(),K400+1)),"")</f>
        <v/>
      </c>
      <c r="L401" s="90">
        <f t="shared" si="48"/>
        <v>434</v>
      </c>
      <c r="M401" s="90">
        <f ca="1">IFERROR(IF(ISERROR(K401),NA(),(IF(PayFreq="Monthly",(IF(ISERROR(K401),NA(),IF(Rate=TRUE,AnnuityEstimator!$F$13+RAND()*(AnnuityEstimator!$F$14-AnnuityEstimator!$F$13),AnnuityEstimator!$F$17))/12),IF(PayFreq="Quarterly",(IF(ISERROR(K401),NA(),IF(Rate=TRUE,AnnuityEstimator!$F$13+RAND()*(AnnuityEstimator!$F$14-AnnuityEstimator!$F$13),AnnuityEstimator!$F$17))/4),IF(PayFreq="Semi-Annually",(IF(ISERROR(K401),NA(),IF(Rate=TRUE,AnnuityEstimator!$F$13+RAND()*(AnnuityEstimator!$F$14-AnnuityEstimator!$F$13),AnnuityEstimator!$F$17))/2),IF(PayFreq="Annually",(IF(ISERROR(K401),NA(),IF(Rate=TRUE,AnnuityEstimator!$F$13+RAND()*(AnnuityEstimator!$F$14-AnnuityEstimator!$F$13),AnnuityEstimator!$F$17))),AnnuityEstimator!$F$17)))))),"")</f>
        <v>6.9721147312002074E-2</v>
      </c>
      <c r="N401" s="106" t="str">
        <f ca="1">IFERROR(IF(ISERROR(K401),NA(),IF(ann_paid=TRUE,R400*M401,R400*M401)),"")</f>
        <v/>
      </c>
      <c r="O401" s="106" t="str">
        <f t="shared" ca="1" si="49"/>
        <v/>
      </c>
      <c r="P401" s="106" t="str">
        <f ca="1">IFERROR(IF(Rate=FALSE,IF(ISERROR(K401),NA(),FV($L$4,K401,,-FP)),PMT((1+M401)/(1+$L$4)-1,IF(ann_paid=TRUE,$L$3-K401,$L$3+1-K401),-(R400),,Payment)),"")</f>
        <v/>
      </c>
      <c r="Q401" s="106" t="str">
        <f t="shared" ca="1" si="50"/>
        <v/>
      </c>
      <c r="R401" s="106" t="str">
        <f t="shared" ca="1" si="51"/>
        <v/>
      </c>
      <c r="S401" s="106">
        <f ca="1">IFERROR(IF(ISERROR(K401),NA(),SUM($N$7:N401)),"")</f>
        <v>1121.5593767146088</v>
      </c>
      <c r="T401" s="96"/>
      <c r="U401" s="90">
        <v>395</v>
      </c>
      <c r="V401" s="90">
        <f t="shared" si="52"/>
        <v>434</v>
      </c>
      <c r="W401" s="90">
        <f t="shared" si="53"/>
        <v>72</v>
      </c>
      <c r="X401" s="90">
        <f t="shared" si="54"/>
        <v>237</v>
      </c>
      <c r="Y401" s="90">
        <f t="shared" si="55"/>
        <v>138</v>
      </c>
    </row>
    <row r="402" spans="11:25" x14ac:dyDescent="0.25">
      <c r="K402" s="90" t="str">
        <f>IFERROR(IF(ann_paid=TRUE,IF(K401&gt;=$L$3-1,NA(),K401+1),IF(K401&gt;=$L$3,NA(),K401+1)),"")</f>
        <v/>
      </c>
      <c r="L402" s="90">
        <f t="shared" si="48"/>
        <v>435</v>
      </c>
      <c r="M402" s="90">
        <f ca="1">IFERROR(IF(ISERROR(K402),NA(),(IF(PayFreq="Monthly",(IF(ISERROR(K402),NA(),IF(Rate=TRUE,AnnuityEstimator!$F$13+RAND()*(AnnuityEstimator!$F$14-AnnuityEstimator!$F$13),AnnuityEstimator!$F$17))/12),IF(PayFreq="Quarterly",(IF(ISERROR(K402),NA(),IF(Rate=TRUE,AnnuityEstimator!$F$13+RAND()*(AnnuityEstimator!$F$14-AnnuityEstimator!$F$13),AnnuityEstimator!$F$17))/4),IF(PayFreq="Semi-Annually",(IF(ISERROR(K402),NA(),IF(Rate=TRUE,AnnuityEstimator!$F$13+RAND()*(AnnuityEstimator!$F$14-AnnuityEstimator!$F$13),AnnuityEstimator!$F$17))/2),IF(PayFreq="Annually",(IF(ISERROR(K402),NA(),IF(Rate=TRUE,AnnuityEstimator!$F$13+RAND()*(AnnuityEstimator!$F$14-AnnuityEstimator!$F$13),AnnuityEstimator!$F$17))),AnnuityEstimator!$F$17)))))),"")</f>
        <v>6.0354107431689549E-2</v>
      </c>
      <c r="N402" s="106" t="str">
        <f ca="1">IFERROR(IF(ISERROR(K402),NA(),IF(ann_paid=TRUE,R401*M402,R401*M402)),"")</f>
        <v/>
      </c>
      <c r="O402" s="106" t="str">
        <f t="shared" ca="1" si="49"/>
        <v/>
      </c>
      <c r="P402" s="106" t="str">
        <f ca="1">IFERROR(IF(Rate=FALSE,IF(ISERROR(K402),NA(),FV($L$4,K402,,-FP)),PMT((1+M402)/(1+$L$4)-1,IF(ann_paid=TRUE,$L$3-K402,$L$3+1-K402),-(R401),,Payment)),"")</f>
        <v/>
      </c>
      <c r="Q402" s="106" t="str">
        <f t="shared" ca="1" si="50"/>
        <v/>
      </c>
      <c r="R402" s="106" t="str">
        <f t="shared" ca="1" si="51"/>
        <v/>
      </c>
      <c r="S402" s="106">
        <f ca="1">IFERROR(IF(ISERROR(K402),NA(),SUM($N$7:N402)),"")</f>
        <v>1121.5593767146088</v>
      </c>
      <c r="T402" s="96"/>
      <c r="U402" s="90">
        <v>396</v>
      </c>
      <c r="V402" s="90">
        <f t="shared" si="52"/>
        <v>435</v>
      </c>
      <c r="W402" s="90">
        <f t="shared" si="53"/>
        <v>72</v>
      </c>
      <c r="X402" s="90">
        <f t="shared" si="54"/>
        <v>237</v>
      </c>
      <c r="Y402" s="90">
        <f t="shared" si="55"/>
        <v>138</v>
      </c>
    </row>
    <row r="403" spans="11:25" x14ac:dyDescent="0.25">
      <c r="K403" s="90" t="str">
        <f>IFERROR(IF(ann_paid=TRUE,IF(K402&gt;=$L$3-1,NA(),K402+1),IF(K402&gt;=$L$3,NA(),K402+1)),"")</f>
        <v/>
      </c>
      <c r="L403" s="90">
        <f t="shared" si="48"/>
        <v>436</v>
      </c>
      <c r="M403" s="90">
        <f ca="1">IFERROR(IF(ISERROR(K403),NA(),(IF(PayFreq="Monthly",(IF(ISERROR(K403),NA(),IF(Rate=TRUE,AnnuityEstimator!$F$13+RAND()*(AnnuityEstimator!$F$14-AnnuityEstimator!$F$13),AnnuityEstimator!$F$17))/12),IF(PayFreq="Quarterly",(IF(ISERROR(K403),NA(),IF(Rate=TRUE,AnnuityEstimator!$F$13+RAND()*(AnnuityEstimator!$F$14-AnnuityEstimator!$F$13),AnnuityEstimator!$F$17))/4),IF(PayFreq="Semi-Annually",(IF(ISERROR(K403),NA(),IF(Rate=TRUE,AnnuityEstimator!$F$13+RAND()*(AnnuityEstimator!$F$14-AnnuityEstimator!$F$13),AnnuityEstimator!$F$17))/2),IF(PayFreq="Annually",(IF(ISERROR(K403),NA(),IF(Rate=TRUE,AnnuityEstimator!$F$13+RAND()*(AnnuityEstimator!$F$14-AnnuityEstimator!$F$13),AnnuityEstimator!$F$17))),AnnuityEstimator!$F$17)))))),"")</f>
        <v>6.4079991721030932E-2</v>
      </c>
      <c r="N403" s="106" t="str">
        <f ca="1">IFERROR(IF(ISERROR(K403),NA(),IF(ann_paid=TRUE,R402*M403,R402*M403)),"")</f>
        <v/>
      </c>
      <c r="O403" s="106" t="str">
        <f t="shared" ca="1" si="49"/>
        <v/>
      </c>
      <c r="P403" s="106" t="str">
        <f ca="1">IFERROR(IF(Rate=FALSE,IF(ISERROR(K403),NA(),FV($L$4,K403,,-FP)),PMT((1+M403)/(1+$L$4)-1,IF(ann_paid=TRUE,$L$3-K403,$L$3+1-K403),-(R402),,Payment)),"")</f>
        <v/>
      </c>
      <c r="Q403" s="106" t="str">
        <f t="shared" ca="1" si="50"/>
        <v/>
      </c>
      <c r="R403" s="106" t="str">
        <f t="shared" ca="1" si="51"/>
        <v/>
      </c>
      <c r="S403" s="106">
        <f ca="1">IFERROR(IF(ISERROR(K403),NA(),SUM($N$7:N403)),"")</f>
        <v>1121.5593767146088</v>
      </c>
      <c r="T403" s="96"/>
      <c r="U403" s="90">
        <v>397</v>
      </c>
      <c r="V403" s="90">
        <f t="shared" si="52"/>
        <v>436</v>
      </c>
      <c r="W403" s="90">
        <f t="shared" si="53"/>
        <v>73</v>
      </c>
      <c r="X403" s="90">
        <f t="shared" si="54"/>
        <v>238</v>
      </c>
      <c r="Y403" s="90">
        <f t="shared" si="55"/>
        <v>139</v>
      </c>
    </row>
    <row r="404" spans="11:25" x14ac:dyDescent="0.25">
      <c r="K404" s="90" t="str">
        <f>IFERROR(IF(ann_paid=TRUE,IF(K403&gt;=$L$3-1,NA(),K403+1),IF(K403&gt;=$L$3,NA(),K403+1)),"")</f>
        <v/>
      </c>
      <c r="L404" s="90">
        <f t="shared" si="48"/>
        <v>437</v>
      </c>
      <c r="M404" s="90">
        <f ca="1">IFERROR(IF(ISERROR(K404),NA(),(IF(PayFreq="Monthly",(IF(ISERROR(K404),NA(),IF(Rate=TRUE,AnnuityEstimator!$F$13+RAND()*(AnnuityEstimator!$F$14-AnnuityEstimator!$F$13),AnnuityEstimator!$F$17))/12),IF(PayFreq="Quarterly",(IF(ISERROR(K404),NA(),IF(Rate=TRUE,AnnuityEstimator!$F$13+RAND()*(AnnuityEstimator!$F$14-AnnuityEstimator!$F$13),AnnuityEstimator!$F$17))/4),IF(PayFreq="Semi-Annually",(IF(ISERROR(K404),NA(),IF(Rate=TRUE,AnnuityEstimator!$F$13+RAND()*(AnnuityEstimator!$F$14-AnnuityEstimator!$F$13),AnnuityEstimator!$F$17))/2),IF(PayFreq="Annually",(IF(ISERROR(K404),NA(),IF(Rate=TRUE,AnnuityEstimator!$F$13+RAND()*(AnnuityEstimator!$F$14-AnnuityEstimator!$F$13),AnnuityEstimator!$F$17))),AnnuityEstimator!$F$17)))))),"")</f>
        <v>5.5891459064467783E-2</v>
      </c>
      <c r="N404" s="106" t="str">
        <f ca="1">IFERROR(IF(ISERROR(K404),NA(),IF(ann_paid=TRUE,R403*M404,R403*M404)),"")</f>
        <v/>
      </c>
      <c r="O404" s="106" t="str">
        <f t="shared" ca="1" si="49"/>
        <v/>
      </c>
      <c r="P404" s="106" t="str">
        <f ca="1">IFERROR(IF(Rate=FALSE,IF(ISERROR(K404),NA(),FV($L$4,K404,,-FP)),PMT((1+M404)/(1+$L$4)-1,IF(ann_paid=TRUE,$L$3-K404,$L$3+1-K404),-(R403),,Payment)),"")</f>
        <v/>
      </c>
      <c r="Q404" s="106" t="str">
        <f t="shared" ca="1" si="50"/>
        <v/>
      </c>
      <c r="R404" s="106" t="str">
        <f t="shared" ca="1" si="51"/>
        <v/>
      </c>
      <c r="S404" s="106">
        <f ca="1">IFERROR(IF(ISERROR(K404),NA(),SUM($N$7:N404)),"")</f>
        <v>1121.5593767146088</v>
      </c>
      <c r="T404" s="96"/>
      <c r="U404" s="90">
        <v>398</v>
      </c>
      <c r="V404" s="90">
        <f t="shared" si="52"/>
        <v>437</v>
      </c>
      <c r="W404" s="90">
        <f t="shared" si="53"/>
        <v>73</v>
      </c>
      <c r="X404" s="90">
        <f t="shared" si="54"/>
        <v>238</v>
      </c>
      <c r="Y404" s="90">
        <f t="shared" si="55"/>
        <v>139</v>
      </c>
    </row>
    <row r="405" spans="11:25" x14ac:dyDescent="0.25">
      <c r="K405" s="90" t="str">
        <f>IFERROR(IF(ann_paid=TRUE,IF(K404&gt;=$L$3-1,NA(),K404+1),IF(K404&gt;=$L$3,NA(),K404+1)),"")</f>
        <v/>
      </c>
      <c r="L405" s="90">
        <f t="shared" si="48"/>
        <v>438</v>
      </c>
      <c r="M405" s="90">
        <f ca="1">IFERROR(IF(ISERROR(K405),NA(),(IF(PayFreq="Monthly",(IF(ISERROR(K405),NA(),IF(Rate=TRUE,AnnuityEstimator!$F$13+RAND()*(AnnuityEstimator!$F$14-AnnuityEstimator!$F$13),AnnuityEstimator!$F$17))/12),IF(PayFreq="Quarterly",(IF(ISERROR(K405),NA(),IF(Rate=TRUE,AnnuityEstimator!$F$13+RAND()*(AnnuityEstimator!$F$14-AnnuityEstimator!$F$13),AnnuityEstimator!$F$17))/4),IF(PayFreq="Semi-Annually",(IF(ISERROR(K405),NA(),IF(Rate=TRUE,AnnuityEstimator!$F$13+RAND()*(AnnuityEstimator!$F$14-AnnuityEstimator!$F$13),AnnuityEstimator!$F$17))/2),IF(PayFreq="Annually",(IF(ISERROR(K405),NA(),IF(Rate=TRUE,AnnuityEstimator!$F$13+RAND()*(AnnuityEstimator!$F$14-AnnuityEstimator!$F$13),AnnuityEstimator!$F$17))),AnnuityEstimator!$F$17)))))),"")</f>
        <v>6.6534416791549783E-2</v>
      </c>
      <c r="N405" s="106" t="str">
        <f ca="1">IFERROR(IF(ISERROR(K405),NA(),IF(ann_paid=TRUE,R404*M405,R404*M405)),"")</f>
        <v/>
      </c>
      <c r="O405" s="106" t="str">
        <f t="shared" ca="1" si="49"/>
        <v/>
      </c>
      <c r="P405" s="106" t="str">
        <f ca="1">IFERROR(IF(Rate=FALSE,IF(ISERROR(K405),NA(),FV($L$4,K405,,-FP)),PMT((1+M405)/(1+$L$4)-1,IF(ann_paid=TRUE,$L$3-K405,$L$3+1-K405),-(R404),,Payment)),"")</f>
        <v/>
      </c>
      <c r="Q405" s="106" t="str">
        <f t="shared" ca="1" si="50"/>
        <v/>
      </c>
      <c r="R405" s="106" t="str">
        <f t="shared" ca="1" si="51"/>
        <v/>
      </c>
      <c r="S405" s="106">
        <f ca="1">IFERROR(IF(ISERROR(K405),NA(),SUM($N$7:N405)),"")</f>
        <v>1121.5593767146088</v>
      </c>
      <c r="T405" s="96"/>
      <c r="U405" s="90">
        <v>399</v>
      </c>
      <c r="V405" s="90">
        <f t="shared" si="52"/>
        <v>438</v>
      </c>
      <c r="W405" s="90">
        <f t="shared" si="53"/>
        <v>73</v>
      </c>
      <c r="X405" s="90">
        <f t="shared" si="54"/>
        <v>239</v>
      </c>
      <c r="Y405" s="90">
        <f t="shared" si="55"/>
        <v>139</v>
      </c>
    </row>
    <row r="406" spans="11:25" x14ac:dyDescent="0.25">
      <c r="K406" s="90" t="str">
        <f>IFERROR(IF(ann_paid=TRUE,IF(K405&gt;=$L$3-1,NA(),K405+1),IF(K405&gt;=$L$3,NA(),K405+1)),"")</f>
        <v/>
      </c>
      <c r="L406" s="90">
        <f t="shared" si="48"/>
        <v>439</v>
      </c>
      <c r="M406" s="90">
        <f ca="1">IFERROR(IF(ISERROR(K406),NA(),(IF(PayFreq="Monthly",(IF(ISERROR(K406),NA(),IF(Rate=TRUE,AnnuityEstimator!$F$13+RAND()*(AnnuityEstimator!$F$14-AnnuityEstimator!$F$13),AnnuityEstimator!$F$17))/12),IF(PayFreq="Quarterly",(IF(ISERROR(K406),NA(),IF(Rate=TRUE,AnnuityEstimator!$F$13+RAND()*(AnnuityEstimator!$F$14-AnnuityEstimator!$F$13),AnnuityEstimator!$F$17))/4),IF(PayFreq="Semi-Annually",(IF(ISERROR(K406),NA(),IF(Rate=TRUE,AnnuityEstimator!$F$13+RAND()*(AnnuityEstimator!$F$14-AnnuityEstimator!$F$13),AnnuityEstimator!$F$17))/2),IF(PayFreq="Annually",(IF(ISERROR(K406),NA(),IF(Rate=TRUE,AnnuityEstimator!$F$13+RAND()*(AnnuityEstimator!$F$14-AnnuityEstimator!$F$13),AnnuityEstimator!$F$17))),AnnuityEstimator!$F$17)))))),"")</f>
        <v>6.1626156429508673E-2</v>
      </c>
      <c r="N406" s="106" t="str">
        <f ca="1">IFERROR(IF(ISERROR(K406),NA(),IF(ann_paid=TRUE,R405*M406,R405*M406)),"")</f>
        <v/>
      </c>
      <c r="O406" s="106" t="str">
        <f t="shared" ca="1" si="49"/>
        <v/>
      </c>
      <c r="P406" s="106" t="str">
        <f ca="1">IFERROR(IF(Rate=FALSE,IF(ISERROR(K406),NA(),FV($L$4,K406,,-FP)),PMT((1+M406)/(1+$L$4)-1,IF(ann_paid=TRUE,$L$3-K406,$L$3+1-K406),-(R405),,Payment)),"")</f>
        <v/>
      </c>
      <c r="Q406" s="106" t="str">
        <f t="shared" ca="1" si="50"/>
        <v/>
      </c>
      <c r="R406" s="106" t="str">
        <f t="shared" ca="1" si="51"/>
        <v/>
      </c>
      <c r="S406" s="106">
        <f ca="1">IFERROR(IF(ISERROR(K406),NA(),SUM($N$7:N406)),"")</f>
        <v>1121.5593767146088</v>
      </c>
      <c r="T406" s="96"/>
      <c r="U406" s="90">
        <v>400</v>
      </c>
      <c r="V406" s="90">
        <f t="shared" si="52"/>
        <v>439</v>
      </c>
      <c r="W406" s="90">
        <f t="shared" si="53"/>
        <v>73</v>
      </c>
      <c r="X406" s="90">
        <f t="shared" si="54"/>
        <v>239</v>
      </c>
      <c r="Y406" s="90">
        <f t="shared" si="55"/>
        <v>139</v>
      </c>
    </row>
    <row r="407" spans="11:25" x14ac:dyDescent="0.25">
      <c r="K407" s="90" t="str">
        <f>IFERROR(IF(ann_paid=TRUE,IF(K406&gt;=$L$3-1,NA(),K406+1),IF(K406&gt;=$L$3,NA(),K406+1)),"")</f>
        <v/>
      </c>
      <c r="L407" s="90">
        <f t="shared" si="48"/>
        <v>440</v>
      </c>
      <c r="M407" s="90">
        <f ca="1">IFERROR(IF(ISERROR(K407),NA(),(IF(PayFreq="Monthly",(IF(ISERROR(K407),NA(),IF(Rate=TRUE,AnnuityEstimator!$F$13+RAND()*(AnnuityEstimator!$F$14-AnnuityEstimator!$F$13),AnnuityEstimator!$F$17))/12),IF(PayFreq="Quarterly",(IF(ISERROR(K407),NA(),IF(Rate=TRUE,AnnuityEstimator!$F$13+RAND()*(AnnuityEstimator!$F$14-AnnuityEstimator!$F$13),AnnuityEstimator!$F$17))/4),IF(PayFreq="Semi-Annually",(IF(ISERROR(K407),NA(),IF(Rate=TRUE,AnnuityEstimator!$F$13+RAND()*(AnnuityEstimator!$F$14-AnnuityEstimator!$F$13),AnnuityEstimator!$F$17))/2),IF(PayFreq="Annually",(IF(ISERROR(K407),NA(),IF(Rate=TRUE,AnnuityEstimator!$F$13+RAND()*(AnnuityEstimator!$F$14-AnnuityEstimator!$F$13),AnnuityEstimator!$F$17))),AnnuityEstimator!$F$17)))))),"")</f>
        <v>6.6970429488483668E-2</v>
      </c>
      <c r="N407" s="106" t="str">
        <f ca="1">IFERROR(IF(ISERROR(K407),NA(),IF(ann_paid=TRUE,R406*M407,R406*M407)),"")</f>
        <v/>
      </c>
      <c r="O407" s="106" t="str">
        <f t="shared" ca="1" si="49"/>
        <v/>
      </c>
      <c r="P407" s="106" t="str">
        <f ca="1">IFERROR(IF(Rate=FALSE,IF(ISERROR(K407),NA(),FV($L$4,K407,,-FP)),PMT((1+M407)/(1+$L$4)-1,IF(ann_paid=TRUE,$L$3-K407,$L$3+1-K407),-(R406),,Payment)),"")</f>
        <v/>
      </c>
      <c r="Q407" s="106" t="str">
        <f t="shared" ca="1" si="50"/>
        <v/>
      </c>
      <c r="R407" s="106" t="str">
        <f t="shared" ca="1" si="51"/>
        <v/>
      </c>
      <c r="S407" s="106">
        <f ca="1">IFERROR(IF(ISERROR(K407),NA(),SUM($N$7:N407)),"")</f>
        <v>1121.5593767146088</v>
      </c>
      <c r="T407" s="96"/>
      <c r="U407" s="90">
        <v>401</v>
      </c>
      <c r="V407" s="90">
        <f t="shared" si="52"/>
        <v>440</v>
      </c>
      <c r="W407" s="90">
        <f t="shared" si="53"/>
        <v>73</v>
      </c>
      <c r="X407" s="90">
        <f t="shared" si="54"/>
        <v>240</v>
      </c>
      <c r="Y407" s="90">
        <f t="shared" si="55"/>
        <v>140</v>
      </c>
    </row>
    <row r="408" spans="11:25" x14ac:dyDescent="0.25">
      <c r="K408" s="90" t="str">
        <f>IFERROR(IF(ann_paid=TRUE,IF(K407&gt;=$L$3-1,NA(),K407+1),IF(K407&gt;=$L$3,NA(),K407+1)),"")</f>
        <v/>
      </c>
      <c r="L408" s="90">
        <f t="shared" si="48"/>
        <v>441</v>
      </c>
      <c r="M408" s="90">
        <f ca="1">IFERROR(IF(ISERROR(K408),NA(),(IF(PayFreq="Monthly",(IF(ISERROR(K408),NA(),IF(Rate=TRUE,AnnuityEstimator!$F$13+RAND()*(AnnuityEstimator!$F$14-AnnuityEstimator!$F$13),AnnuityEstimator!$F$17))/12),IF(PayFreq="Quarterly",(IF(ISERROR(K408),NA(),IF(Rate=TRUE,AnnuityEstimator!$F$13+RAND()*(AnnuityEstimator!$F$14-AnnuityEstimator!$F$13),AnnuityEstimator!$F$17))/4),IF(PayFreq="Semi-Annually",(IF(ISERROR(K408),NA(),IF(Rate=TRUE,AnnuityEstimator!$F$13+RAND()*(AnnuityEstimator!$F$14-AnnuityEstimator!$F$13),AnnuityEstimator!$F$17))/2),IF(PayFreq="Annually",(IF(ISERROR(K408),NA(),IF(Rate=TRUE,AnnuityEstimator!$F$13+RAND()*(AnnuityEstimator!$F$14-AnnuityEstimator!$F$13),AnnuityEstimator!$F$17))),AnnuityEstimator!$F$17)))))),"")</f>
        <v>5.3015921666289156E-2</v>
      </c>
      <c r="N408" s="106" t="str">
        <f ca="1">IFERROR(IF(ISERROR(K408),NA(),IF(ann_paid=TRUE,R407*M408,R407*M408)),"")</f>
        <v/>
      </c>
      <c r="O408" s="106" t="str">
        <f t="shared" ca="1" si="49"/>
        <v/>
      </c>
      <c r="P408" s="106" t="str">
        <f ca="1">IFERROR(IF(Rate=FALSE,IF(ISERROR(K408),NA(),FV($L$4,K408,,-FP)),PMT((1+M408)/(1+$L$4)-1,IF(ann_paid=TRUE,$L$3-K408,$L$3+1-K408),-(R407),,Payment)),"")</f>
        <v/>
      </c>
      <c r="Q408" s="106" t="str">
        <f t="shared" ca="1" si="50"/>
        <v/>
      </c>
      <c r="R408" s="106" t="str">
        <f t="shared" ca="1" si="51"/>
        <v/>
      </c>
      <c r="S408" s="106">
        <f ca="1">IFERROR(IF(ISERROR(K408),NA(),SUM($N$7:N408)),"")</f>
        <v>1121.5593767146088</v>
      </c>
      <c r="T408" s="96"/>
      <c r="U408" s="90">
        <v>402</v>
      </c>
      <c r="V408" s="90">
        <f t="shared" si="52"/>
        <v>441</v>
      </c>
      <c r="W408" s="90">
        <f t="shared" si="53"/>
        <v>73</v>
      </c>
      <c r="X408" s="90">
        <f t="shared" si="54"/>
        <v>240</v>
      </c>
      <c r="Y408" s="90">
        <f t="shared" si="55"/>
        <v>140</v>
      </c>
    </row>
    <row r="409" spans="11:25" x14ac:dyDescent="0.25">
      <c r="K409" s="90" t="str">
        <f>IFERROR(IF(ann_paid=TRUE,IF(K408&gt;=$L$3-1,NA(),K408+1),IF(K408&gt;=$L$3,NA(),K408+1)),"")</f>
        <v/>
      </c>
      <c r="L409" s="90">
        <f t="shared" si="48"/>
        <v>442</v>
      </c>
      <c r="M409" s="90">
        <f ca="1">IFERROR(IF(ISERROR(K409),NA(),(IF(PayFreq="Monthly",(IF(ISERROR(K409),NA(),IF(Rate=TRUE,AnnuityEstimator!$F$13+RAND()*(AnnuityEstimator!$F$14-AnnuityEstimator!$F$13),AnnuityEstimator!$F$17))/12),IF(PayFreq="Quarterly",(IF(ISERROR(K409),NA(),IF(Rate=TRUE,AnnuityEstimator!$F$13+RAND()*(AnnuityEstimator!$F$14-AnnuityEstimator!$F$13),AnnuityEstimator!$F$17))/4),IF(PayFreq="Semi-Annually",(IF(ISERROR(K409),NA(),IF(Rate=TRUE,AnnuityEstimator!$F$13+RAND()*(AnnuityEstimator!$F$14-AnnuityEstimator!$F$13),AnnuityEstimator!$F$17))/2),IF(PayFreq="Annually",(IF(ISERROR(K409),NA(),IF(Rate=TRUE,AnnuityEstimator!$F$13+RAND()*(AnnuityEstimator!$F$14-AnnuityEstimator!$F$13),AnnuityEstimator!$F$17))),AnnuityEstimator!$F$17)))))),"")</f>
        <v>4.2143177775410476E-2</v>
      </c>
      <c r="N409" s="106" t="str">
        <f ca="1">IFERROR(IF(ISERROR(K409),NA(),IF(ann_paid=TRUE,R408*M409,R408*M409)),"")</f>
        <v/>
      </c>
      <c r="O409" s="106" t="str">
        <f t="shared" ca="1" si="49"/>
        <v/>
      </c>
      <c r="P409" s="106" t="str">
        <f ca="1">IFERROR(IF(Rate=FALSE,IF(ISERROR(K409),NA(),FV($L$4,K409,,-FP)),PMT((1+M409)/(1+$L$4)-1,IF(ann_paid=TRUE,$L$3-K409,$L$3+1-K409),-(R408),,Payment)),"")</f>
        <v/>
      </c>
      <c r="Q409" s="106" t="str">
        <f t="shared" ca="1" si="50"/>
        <v/>
      </c>
      <c r="R409" s="106" t="str">
        <f t="shared" ca="1" si="51"/>
        <v/>
      </c>
      <c r="S409" s="106">
        <f ca="1">IFERROR(IF(ISERROR(K409),NA(),SUM($N$7:N409)),"")</f>
        <v>1121.5593767146088</v>
      </c>
      <c r="T409" s="96"/>
      <c r="U409" s="90">
        <v>403</v>
      </c>
      <c r="V409" s="90">
        <f t="shared" si="52"/>
        <v>442</v>
      </c>
      <c r="W409" s="90">
        <f t="shared" si="53"/>
        <v>73</v>
      </c>
      <c r="X409" s="90">
        <f t="shared" si="54"/>
        <v>241</v>
      </c>
      <c r="Y409" s="90">
        <f t="shared" si="55"/>
        <v>140</v>
      </c>
    </row>
    <row r="410" spans="11:25" x14ac:dyDescent="0.25">
      <c r="K410" s="90" t="str">
        <f>IFERROR(IF(ann_paid=TRUE,IF(K409&gt;=$L$3-1,NA(),K409+1),IF(K409&gt;=$L$3,NA(),K409+1)),"")</f>
        <v/>
      </c>
      <c r="L410" s="90">
        <f t="shared" si="48"/>
        <v>443</v>
      </c>
      <c r="M410" s="90">
        <f ca="1">IFERROR(IF(ISERROR(K410),NA(),(IF(PayFreq="Monthly",(IF(ISERROR(K410),NA(),IF(Rate=TRUE,AnnuityEstimator!$F$13+RAND()*(AnnuityEstimator!$F$14-AnnuityEstimator!$F$13),AnnuityEstimator!$F$17))/12),IF(PayFreq="Quarterly",(IF(ISERROR(K410),NA(),IF(Rate=TRUE,AnnuityEstimator!$F$13+RAND()*(AnnuityEstimator!$F$14-AnnuityEstimator!$F$13),AnnuityEstimator!$F$17))/4),IF(PayFreq="Semi-Annually",(IF(ISERROR(K410),NA(),IF(Rate=TRUE,AnnuityEstimator!$F$13+RAND()*(AnnuityEstimator!$F$14-AnnuityEstimator!$F$13),AnnuityEstimator!$F$17))/2),IF(PayFreq="Annually",(IF(ISERROR(K410),NA(),IF(Rate=TRUE,AnnuityEstimator!$F$13+RAND()*(AnnuityEstimator!$F$14-AnnuityEstimator!$F$13),AnnuityEstimator!$F$17))),AnnuityEstimator!$F$17)))))),"")</f>
        <v>3.2157162354198174E-2</v>
      </c>
      <c r="N410" s="106" t="str">
        <f ca="1">IFERROR(IF(ISERROR(K410),NA(),IF(ann_paid=TRUE,R409*M410,R409*M410)),"")</f>
        <v/>
      </c>
      <c r="O410" s="106" t="str">
        <f t="shared" ca="1" si="49"/>
        <v/>
      </c>
      <c r="P410" s="106" t="str">
        <f ca="1">IFERROR(IF(Rate=FALSE,IF(ISERROR(K410),NA(),FV($L$4,K410,,-FP)),PMT((1+M410)/(1+$L$4)-1,IF(ann_paid=TRUE,$L$3-K410,$L$3+1-K410),-(R409),,Payment)),"")</f>
        <v/>
      </c>
      <c r="Q410" s="106" t="str">
        <f t="shared" ca="1" si="50"/>
        <v/>
      </c>
      <c r="R410" s="106" t="str">
        <f t="shared" ca="1" si="51"/>
        <v/>
      </c>
      <c r="S410" s="106">
        <f ca="1">IFERROR(IF(ISERROR(K410),NA(),SUM($N$7:N410)),"")</f>
        <v>1121.5593767146088</v>
      </c>
      <c r="T410" s="96"/>
      <c r="U410" s="90">
        <v>404</v>
      </c>
      <c r="V410" s="90">
        <f t="shared" si="52"/>
        <v>443</v>
      </c>
      <c r="W410" s="90">
        <f t="shared" si="53"/>
        <v>73</v>
      </c>
      <c r="X410" s="90">
        <f t="shared" si="54"/>
        <v>241</v>
      </c>
      <c r="Y410" s="90">
        <f t="shared" si="55"/>
        <v>140</v>
      </c>
    </row>
    <row r="411" spans="11:25" x14ac:dyDescent="0.25">
      <c r="K411" s="90" t="str">
        <f>IFERROR(IF(ann_paid=TRUE,IF(K410&gt;=$L$3-1,NA(),K410+1),IF(K410&gt;=$L$3,NA(),K410+1)),"")</f>
        <v/>
      </c>
      <c r="L411" s="90">
        <f t="shared" si="48"/>
        <v>444</v>
      </c>
      <c r="M411" s="90">
        <f ca="1">IFERROR(IF(ISERROR(K411),NA(),(IF(PayFreq="Monthly",(IF(ISERROR(K411),NA(),IF(Rate=TRUE,AnnuityEstimator!$F$13+RAND()*(AnnuityEstimator!$F$14-AnnuityEstimator!$F$13),AnnuityEstimator!$F$17))/12),IF(PayFreq="Quarterly",(IF(ISERROR(K411),NA(),IF(Rate=TRUE,AnnuityEstimator!$F$13+RAND()*(AnnuityEstimator!$F$14-AnnuityEstimator!$F$13),AnnuityEstimator!$F$17))/4),IF(PayFreq="Semi-Annually",(IF(ISERROR(K411),NA(),IF(Rate=TRUE,AnnuityEstimator!$F$13+RAND()*(AnnuityEstimator!$F$14-AnnuityEstimator!$F$13),AnnuityEstimator!$F$17))/2),IF(PayFreq="Annually",(IF(ISERROR(K411),NA(),IF(Rate=TRUE,AnnuityEstimator!$F$13+RAND()*(AnnuityEstimator!$F$14-AnnuityEstimator!$F$13),AnnuityEstimator!$F$17))),AnnuityEstimator!$F$17)))))),"")</f>
        <v>4.3053320223735217E-2</v>
      </c>
      <c r="N411" s="106" t="str">
        <f ca="1">IFERROR(IF(ISERROR(K411),NA(),IF(ann_paid=TRUE,R410*M411,R410*M411)),"")</f>
        <v/>
      </c>
      <c r="O411" s="106" t="str">
        <f t="shared" ca="1" si="49"/>
        <v/>
      </c>
      <c r="P411" s="106" t="str">
        <f ca="1">IFERROR(IF(Rate=FALSE,IF(ISERROR(K411),NA(),FV($L$4,K411,,-FP)),PMT((1+M411)/(1+$L$4)-1,IF(ann_paid=TRUE,$L$3-K411,$L$3+1-K411),-(R410),,Payment)),"")</f>
        <v/>
      </c>
      <c r="Q411" s="106" t="str">
        <f t="shared" ca="1" si="50"/>
        <v/>
      </c>
      <c r="R411" s="106" t="str">
        <f t="shared" ca="1" si="51"/>
        <v/>
      </c>
      <c r="S411" s="106">
        <f ca="1">IFERROR(IF(ISERROR(K411),NA(),SUM($N$7:N411)),"")</f>
        <v>1121.5593767146088</v>
      </c>
      <c r="T411" s="96"/>
      <c r="U411" s="90">
        <v>405</v>
      </c>
      <c r="V411" s="90">
        <f t="shared" si="52"/>
        <v>444</v>
      </c>
      <c r="W411" s="90">
        <f t="shared" si="53"/>
        <v>73</v>
      </c>
      <c r="X411" s="90">
        <f t="shared" si="54"/>
        <v>242</v>
      </c>
      <c r="Y411" s="90">
        <f t="shared" si="55"/>
        <v>141</v>
      </c>
    </row>
    <row r="412" spans="11:25" x14ac:dyDescent="0.25">
      <c r="K412" s="90" t="str">
        <f>IFERROR(IF(ann_paid=TRUE,IF(K411&gt;=$L$3-1,NA(),K411+1),IF(K411&gt;=$L$3,NA(),K411+1)),"")</f>
        <v/>
      </c>
      <c r="L412" s="90">
        <f t="shared" si="48"/>
        <v>445</v>
      </c>
      <c r="M412" s="90">
        <f ca="1">IFERROR(IF(ISERROR(K412),NA(),(IF(PayFreq="Monthly",(IF(ISERROR(K412),NA(),IF(Rate=TRUE,AnnuityEstimator!$F$13+RAND()*(AnnuityEstimator!$F$14-AnnuityEstimator!$F$13),AnnuityEstimator!$F$17))/12),IF(PayFreq="Quarterly",(IF(ISERROR(K412),NA(),IF(Rate=TRUE,AnnuityEstimator!$F$13+RAND()*(AnnuityEstimator!$F$14-AnnuityEstimator!$F$13),AnnuityEstimator!$F$17))/4),IF(PayFreq="Semi-Annually",(IF(ISERROR(K412),NA(),IF(Rate=TRUE,AnnuityEstimator!$F$13+RAND()*(AnnuityEstimator!$F$14-AnnuityEstimator!$F$13),AnnuityEstimator!$F$17))/2),IF(PayFreq="Annually",(IF(ISERROR(K412),NA(),IF(Rate=TRUE,AnnuityEstimator!$F$13+RAND()*(AnnuityEstimator!$F$14-AnnuityEstimator!$F$13),AnnuityEstimator!$F$17))),AnnuityEstimator!$F$17)))))),"")</f>
        <v>4.3513993317050102E-2</v>
      </c>
      <c r="N412" s="106" t="str">
        <f ca="1">IFERROR(IF(ISERROR(K412),NA(),IF(ann_paid=TRUE,R411*M412,R411*M412)),"")</f>
        <v/>
      </c>
      <c r="O412" s="106" t="str">
        <f t="shared" ca="1" si="49"/>
        <v/>
      </c>
      <c r="P412" s="106" t="str">
        <f ca="1">IFERROR(IF(Rate=FALSE,IF(ISERROR(K412),NA(),FV($L$4,K412,,-FP)),PMT((1+M412)/(1+$L$4)-1,IF(ann_paid=TRUE,$L$3-K412,$L$3+1-K412),-(R411),,Payment)),"")</f>
        <v/>
      </c>
      <c r="Q412" s="106" t="str">
        <f t="shared" ca="1" si="50"/>
        <v/>
      </c>
      <c r="R412" s="106" t="str">
        <f t="shared" ca="1" si="51"/>
        <v/>
      </c>
      <c r="S412" s="106">
        <f ca="1">IFERROR(IF(ISERROR(K412),NA(),SUM($N$7:N412)),"")</f>
        <v>1121.5593767146088</v>
      </c>
      <c r="T412" s="96"/>
      <c r="U412" s="90">
        <v>406</v>
      </c>
      <c r="V412" s="90">
        <f t="shared" si="52"/>
        <v>445</v>
      </c>
      <c r="W412" s="90">
        <f t="shared" si="53"/>
        <v>73</v>
      </c>
      <c r="X412" s="90">
        <f t="shared" si="54"/>
        <v>242</v>
      </c>
      <c r="Y412" s="90">
        <f t="shared" si="55"/>
        <v>141</v>
      </c>
    </row>
    <row r="413" spans="11:25" x14ac:dyDescent="0.25">
      <c r="K413" s="90" t="str">
        <f>IFERROR(IF(ann_paid=TRUE,IF(K412&gt;=$L$3-1,NA(),K412+1),IF(K412&gt;=$L$3,NA(),K412+1)),"")</f>
        <v/>
      </c>
      <c r="L413" s="90">
        <f t="shared" si="48"/>
        <v>446</v>
      </c>
      <c r="M413" s="90">
        <f ca="1">IFERROR(IF(ISERROR(K413),NA(),(IF(PayFreq="Monthly",(IF(ISERROR(K413),NA(),IF(Rate=TRUE,AnnuityEstimator!$F$13+RAND()*(AnnuityEstimator!$F$14-AnnuityEstimator!$F$13),AnnuityEstimator!$F$17))/12),IF(PayFreq="Quarterly",(IF(ISERROR(K413),NA(),IF(Rate=TRUE,AnnuityEstimator!$F$13+RAND()*(AnnuityEstimator!$F$14-AnnuityEstimator!$F$13),AnnuityEstimator!$F$17))/4),IF(PayFreq="Semi-Annually",(IF(ISERROR(K413),NA(),IF(Rate=TRUE,AnnuityEstimator!$F$13+RAND()*(AnnuityEstimator!$F$14-AnnuityEstimator!$F$13),AnnuityEstimator!$F$17))/2),IF(PayFreq="Annually",(IF(ISERROR(K413),NA(),IF(Rate=TRUE,AnnuityEstimator!$F$13+RAND()*(AnnuityEstimator!$F$14-AnnuityEstimator!$F$13),AnnuityEstimator!$F$17))),AnnuityEstimator!$F$17)))))),"")</f>
        <v>4.5700476020103388E-2</v>
      </c>
      <c r="N413" s="106" t="str">
        <f ca="1">IFERROR(IF(ISERROR(K413),NA(),IF(ann_paid=TRUE,R412*M413,R412*M413)),"")</f>
        <v/>
      </c>
      <c r="O413" s="106" t="str">
        <f t="shared" ca="1" si="49"/>
        <v/>
      </c>
      <c r="P413" s="106" t="str">
        <f ca="1">IFERROR(IF(Rate=FALSE,IF(ISERROR(K413),NA(),FV($L$4,K413,,-FP)),PMT((1+M413)/(1+$L$4)-1,IF(ann_paid=TRUE,$L$3-K413,$L$3+1-K413),-(R412),,Payment)),"")</f>
        <v/>
      </c>
      <c r="Q413" s="106" t="str">
        <f t="shared" ca="1" si="50"/>
        <v/>
      </c>
      <c r="R413" s="106" t="str">
        <f t="shared" ca="1" si="51"/>
        <v/>
      </c>
      <c r="S413" s="106">
        <f ca="1">IFERROR(IF(ISERROR(K413),NA(),SUM($N$7:N413)),"")</f>
        <v>1121.5593767146088</v>
      </c>
      <c r="T413" s="96"/>
      <c r="U413" s="90">
        <v>407</v>
      </c>
      <c r="V413" s="90">
        <f t="shared" si="52"/>
        <v>446</v>
      </c>
      <c r="W413" s="90">
        <f t="shared" si="53"/>
        <v>73</v>
      </c>
      <c r="X413" s="90">
        <f t="shared" si="54"/>
        <v>243</v>
      </c>
      <c r="Y413" s="90">
        <f t="shared" si="55"/>
        <v>141</v>
      </c>
    </row>
    <row r="414" spans="11:25" x14ac:dyDescent="0.25">
      <c r="K414" s="90" t="str">
        <f>IFERROR(IF(ann_paid=TRUE,IF(K413&gt;=$L$3-1,NA(),K413+1),IF(K413&gt;=$L$3,NA(),K413+1)),"")</f>
        <v/>
      </c>
      <c r="L414" s="90">
        <f t="shared" si="48"/>
        <v>447</v>
      </c>
      <c r="M414" s="90">
        <f ca="1">IFERROR(IF(ISERROR(K414),NA(),(IF(PayFreq="Monthly",(IF(ISERROR(K414),NA(),IF(Rate=TRUE,AnnuityEstimator!$F$13+RAND()*(AnnuityEstimator!$F$14-AnnuityEstimator!$F$13),AnnuityEstimator!$F$17))/12),IF(PayFreq="Quarterly",(IF(ISERROR(K414),NA(),IF(Rate=TRUE,AnnuityEstimator!$F$13+RAND()*(AnnuityEstimator!$F$14-AnnuityEstimator!$F$13),AnnuityEstimator!$F$17))/4),IF(PayFreq="Semi-Annually",(IF(ISERROR(K414),NA(),IF(Rate=TRUE,AnnuityEstimator!$F$13+RAND()*(AnnuityEstimator!$F$14-AnnuityEstimator!$F$13),AnnuityEstimator!$F$17))/2),IF(PayFreq="Annually",(IF(ISERROR(K414),NA(),IF(Rate=TRUE,AnnuityEstimator!$F$13+RAND()*(AnnuityEstimator!$F$14-AnnuityEstimator!$F$13),AnnuityEstimator!$F$17))),AnnuityEstimator!$F$17)))))),"")</f>
        <v>5.8057505278856579E-2</v>
      </c>
      <c r="N414" s="106" t="str">
        <f ca="1">IFERROR(IF(ISERROR(K414),NA(),IF(ann_paid=TRUE,R413*M414,R413*M414)),"")</f>
        <v/>
      </c>
      <c r="O414" s="106" t="str">
        <f t="shared" ca="1" si="49"/>
        <v/>
      </c>
      <c r="P414" s="106" t="str">
        <f ca="1">IFERROR(IF(Rate=FALSE,IF(ISERROR(K414),NA(),FV($L$4,K414,,-FP)),PMT((1+M414)/(1+$L$4)-1,IF(ann_paid=TRUE,$L$3-K414,$L$3+1-K414),-(R413),,Payment)),"")</f>
        <v/>
      </c>
      <c r="Q414" s="106" t="str">
        <f t="shared" ca="1" si="50"/>
        <v/>
      </c>
      <c r="R414" s="106" t="str">
        <f t="shared" ca="1" si="51"/>
        <v/>
      </c>
      <c r="S414" s="106">
        <f ca="1">IFERROR(IF(ISERROR(K414),NA(),SUM($N$7:N414)),"")</f>
        <v>1121.5593767146088</v>
      </c>
      <c r="T414" s="96"/>
      <c r="U414" s="90">
        <v>408</v>
      </c>
      <c r="V414" s="90">
        <f t="shared" si="52"/>
        <v>447</v>
      </c>
      <c r="W414" s="90">
        <f t="shared" si="53"/>
        <v>73</v>
      </c>
      <c r="X414" s="90">
        <f t="shared" si="54"/>
        <v>243</v>
      </c>
      <c r="Y414" s="90">
        <f t="shared" si="55"/>
        <v>141</v>
      </c>
    </row>
    <row r="415" spans="11:25" x14ac:dyDescent="0.25">
      <c r="K415" s="90" t="str">
        <f>IFERROR(IF(ann_paid=TRUE,IF(K414&gt;=$L$3-1,NA(),K414+1),IF(K414&gt;=$L$3,NA(),K414+1)),"")</f>
        <v/>
      </c>
      <c r="L415" s="90">
        <f t="shared" si="48"/>
        <v>448</v>
      </c>
      <c r="M415" s="90">
        <f ca="1">IFERROR(IF(ISERROR(K415),NA(),(IF(PayFreq="Monthly",(IF(ISERROR(K415),NA(),IF(Rate=TRUE,AnnuityEstimator!$F$13+RAND()*(AnnuityEstimator!$F$14-AnnuityEstimator!$F$13),AnnuityEstimator!$F$17))/12),IF(PayFreq="Quarterly",(IF(ISERROR(K415),NA(),IF(Rate=TRUE,AnnuityEstimator!$F$13+RAND()*(AnnuityEstimator!$F$14-AnnuityEstimator!$F$13),AnnuityEstimator!$F$17))/4),IF(PayFreq="Semi-Annually",(IF(ISERROR(K415),NA(),IF(Rate=TRUE,AnnuityEstimator!$F$13+RAND()*(AnnuityEstimator!$F$14-AnnuityEstimator!$F$13),AnnuityEstimator!$F$17))/2),IF(PayFreq="Annually",(IF(ISERROR(K415),NA(),IF(Rate=TRUE,AnnuityEstimator!$F$13+RAND()*(AnnuityEstimator!$F$14-AnnuityEstimator!$F$13),AnnuityEstimator!$F$17))),AnnuityEstimator!$F$17)))))),"")</f>
        <v>6.7041964481212468E-2</v>
      </c>
      <c r="N415" s="106" t="str">
        <f ca="1">IFERROR(IF(ISERROR(K415),NA(),IF(ann_paid=TRUE,R414*M415,R414*M415)),"")</f>
        <v/>
      </c>
      <c r="O415" s="106" t="str">
        <f t="shared" ca="1" si="49"/>
        <v/>
      </c>
      <c r="P415" s="106" t="str">
        <f ca="1">IFERROR(IF(Rate=FALSE,IF(ISERROR(K415),NA(),FV($L$4,K415,,-FP)),PMT((1+M415)/(1+$L$4)-1,IF(ann_paid=TRUE,$L$3-K415,$L$3+1-K415),-(R414),,Payment)),"")</f>
        <v/>
      </c>
      <c r="Q415" s="106" t="str">
        <f t="shared" ca="1" si="50"/>
        <v/>
      </c>
      <c r="R415" s="106" t="str">
        <f t="shared" ca="1" si="51"/>
        <v/>
      </c>
      <c r="S415" s="106">
        <f ca="1">IFERROR(IF(ISERROR(K415),NA(),SUM($N$7:N415)),"")</f>
        <v>1121.5593767146088</v>
      </c>
      <c r="T415" s="96"/>
      <c r="U415" s="90">
        <v>409</v>
      </c>
      <c r="V415" s="90">
        <f t="shared" si="52"/>
        <v>448</v>
      </c>
      <c r="W415" s="90">
        <f t="shared" si="53"/>
        <v>74</v>
      </c>
      <c r="X415" s="90">
        <f t="shared" si="54"/>
        <v>244</v>
      </c>
      <c r="Y415" s="90">
        <f t="shared" si="55"/>
        <v>142</v>
      </c>
    </row>
    <row r="416" spans="11:25" x14ac:dyDescent="0.25">
      <c r="K416" s="90" t="str">
        <f>IFERROR(IF(ann_paid=TRUE,IF(K415&gt;=$L$3-1,NA(),K415+1),IF(K415&gt;=$L$3,NA(),K415+1)),"")</f>
        <v/>
      </c>
      <c r="L416" s="90">
        <f t="shared" si="48"/>
        <v>449</v>
      </c>
      <c r="M416" s="90">
        <f ca="1">IFERROR(IF(ISERROR(K416),NA(),(IF(PayFreq="Monthly",(IF(ISERROR(K416),NA(),IF(Rate=TRUE,AnnuityEstimator!$F$13+RAND()*(AnnuityEstimator!$F$14-AnnuityEstimator!$F$13),AnnuityEstimator!$F$17))/12),IF(PayFreq="Quarterly",(IF(ISERROR(K416),NA(),IF(Rate=TRUE,AnnuityEstimator!$F$13+RAND()*(AnnuityEstimator!$F$14-AnnuityEstimator!$F$13),AnnuityEstimator!$F$17))/4),IF(PayFreq="Semi-Annually",(IF(ISERROR(K416),NA(),IF(Rate=TRUE,AnnuityEstimator!$F$13+RAND()*(AnnuityEstimator!$F$14-AnnuityEstimator!$F$13),AnnuityEstimator!$F$17))/2),IF(PayFreq="Annually",(IF(ISERROR(K416),NA(),IF(Rate=TRUE,AnnuityEstimator!$F$13+RAND()*(AnnuityEstimator!$F$14-AnnuityEstimator!$F$13),AnnuityEstimator!$F$17))),AnnuityEstimator!$F$17)))))),"")</f>
        <v>4.1464006831015365E-2</v>
      </c>
      <c r="N416" s="106" t="str">
        <f ca="1">IFERROR(IF(ISERROR(K416),NA(),IF(ann_paid=TRUE,R415*M416,R415*M416)),"")</f>
        <v/>
      </c>
      <c r="O416" s="106" t="str">
        <f t="shared" ca="1" si="49"/>
        <v/>
      </c>
      <c r="P416" s="106" t="str">
        <f ca="1">IFERROR(IF(Rate=FALSE,IF(ISERROR(K416),NA(),FV($L$4,K416,,-FP)),PMT((1+M416)/(1+$L$4)-1,IF(ann_paid=TRUE,$L$3-K416,$L$3+1-K416),-(R415),,Payment)),"")</f>
        <v/>
      </c>
      <c r="Q416" s="106" t="str">
        <f t="shared" ca="1" si="50"/>
        <v/>
      </c>
      <c r="R416" s="106" t="str">
        <f t="shared" ca="1" si="51"/>
        <v/>
      </c>
      <c r="S416" s="106">
        <f ca="1">IFERROR(IF(ISERROR(K416),NA(),SUM($N$7:N416)),"")</f>
        <v>1121.5593767146088</v>
      </c>
      <c r="T416" s="96"/>
      <c r="U416" s="90">
        <v>410</v>
      </c>
      <c r="V416" s="90">
        <f t="shared" si="52"/>
        <v>449</v>
      </c>
      <c r="W416" s="90">
        <f t="shared" si="53"/>
        <v>74</v>
      </c>
      <c r="X416" s="90">
        <f t="shared" si="54"/>
        <v>244</v>
      </c>
      <c r="Y416" s="90">
        <f t="shared" si="55"/>
        <v>142</v>
      </c>
    </row>
    <row r="417" spans="11:25" x14ac:dyDescent="0.25">
      <c r="K417" s="90" t="str">
        <f>IFERROR(IF(ann_paid=TRUE,IF(K416&gt;=$L$3-1,NA(),K416+1),IF(K416&gt;=$L$3,NA(),K416+1)),"")</f>
        <v/>
      </c>
      <c r="L417" s="90">
        <f t="shared" si="48"/>
        <v>450</v>
      </c>
      <c r="M417" s="90">
        <f ca="1">IFERROR(IF(ISERROR(K417),NA(),(IF(PayFreq="Monthly",(IF(ISERROR(K417),NA(),IF(Rate=TRUE,AnnuityEstimator!$F$13+RAND()*(AnnuityEstimator!$F$14-AnnuityEstimator!$F$13),AnnuityEstimator!$F$17))/12),IF(PayFreq="Quarterly",(IF(ISERROR(K417),NA(),IF(Rate=TRUE,AnnuityEstimator!$F$13+RAND()*(AnnuityEstimator!$F$14-AnnuityEstimator!$F$13),AnnuityEstimator!$F$17))/4),IF(PayFreq="Semi-Annually",(IF(ISERROR(K417),NA(),IF(Rate=TRUE,AnnuityEstimator!$F$13+RAND()*(AnnuityEstimator!$F$14-AnnuityEstimator!$F$13),AnnuityEstimator!$F$17))/2),IF(PayFreq="Annually",(IF(ISERROR(K417),NA(),IF(Rate=TRUE,AnnuityEstimator!$F$13+RAND()*(AnnuityEstimator!$F$14-AnnuityEstimator!$F$13),AnnuityEstimator!$F$17))),AnnuityEstimator!$F$17)))))),"")</f>
        <v>4.7819143433713449E-2</v>
      </c>
      <c r="N417" s="106" t="str">
        <f ca="1">IFERROR(IF(ISERROR(K417),NA(),IF(ann_paid=TRUE,R416*M417,R416*M417)),"")</f>
        <v/>
      </c>
      <c r="O417" s="106" t="str">
        <f t="shared" ca="1" si="49"/>
        <v/>
      </c>
      <c r="P417" s="106" t="str">
        <f ca="1">IFERROR(IF(Rate=FALSE,IF(ISERROR(K417),NA(),FV($L$4,K417,,-FP)),PMT((1+M417)/(1+$L$4)-1,IF(ann_paid=TRUE,$L$3-K417,$L$3+1-K417),-(R416),,Payment)),"")</f>
        <v/>
      </c>
      <c r="Q417" s="106" t="str">
        <f t="shared" ca="1" si="50"/>
        <v/>
      </c>
      <c r="R417" s="106" t="str">
        <f t="shared" ca="1" si="51"/>
        <v/>
      </c>
      <c r="S417" s="106">
        <f ca="1">IFERROR(IF(ISERROR(K417),NA(),SUM($N$7:N417)),"")</f>
        <v>1121.5593767146088</v>
      </c>
      <c r="T417" s="96"/>
      <c r="U417" s="90">
        <v>411</v>
      </c>
      <c r="V417" s="90">
        <f t="shared" si="52"/>
        <v>450</v>
      </c>
      <c r="W417" s="90">
        <f t="shared" si="53"/>
        <v>74</v>
      </c>
      <c r="X417" s="90">
        <f t="shared" si="54"/>
        <v>245</v>
      </c>
      <c r="Y417" s="90">
        <f t="shared" si="55"/>
        <v>142</v>
      </c>
    </row>
    <row r="418" spans="11:25" x14ac:dyDescent="0.25">
      <c r="K418" s="90" t="str">
        <f>IFERROR(IF(ann_paid=TRUE,IF(K417&gt;=$L$3-1,NA(),K417+1),IF(K417&gt;=$L$3,NA(),K417+1)),"")</f>
        <v/>
      </c>
      <c r="L418" s="90">
        <f t="shared" si="48"/>
        <v>451</v>
      </c>
      <c r="M418" s="90">
        <f ca="1">IFERROR(IF(ISERROR(K418),NA(),(IF(PayFreq="Monthly",(IF(ISERROR(K418),NA(),IF(Rate=TRUE,AnnuityEstimator!$F$13+RAND()*(AnnuityEstimator!$F$14-AnnuityEstimator!$F$13),AnnuityEstimator!$F$17))/12),IF(PayFreq="Quarterly",(IF(ISERROR(K418),NA(),IF(Rate=TRUE,AnnuityEstimator!$F$13+RAND()*(AnnuityEstimator!$F$14-AnnuityEstimator!$F$13),AnnuityEstimator!$F$17))/4),IF(PayFreq="Semi-Annually",(IF(ISERROR(K418),NA(),IF(Rate=TRUE,AnnuityEstimator!$F$13+RAND()*(AnnuityEstimator!$F$14-AnnuityEstimator!$F$13),AnnuityEstimator!$F$17))/2),IF(PayFreq="Annually",(IF(ISERROR(K418),NA(),IF(Rate=TRUE,AnnuityEstimator!$F$13+RAND()*(AnnuityEstimator!$F$14-AnnuityEstimator!$F$13),AnnuityEstimator!$F$17))),AnnuityEstimator!$F$17)))))),"")</f>
        <v>3.7270866350441627E-2</v>
      </c>
      <c r="N418" s="106" t="str">
        <f ca="1">IFERROR(IF(ISERROR(K418),NA(),IF(ann_paid=TRUE,R417*M418,R417*M418)),"")</f>
        <v/>
      </c>
      <c r="O418" s="106" t="str">
        <f t="shared" ca="1" si="49"/>
        <v/>
      </c>
      <c r="P418" s="106" t="str">
        <f ca="1">IFERROR(IF(Rate=FALSE,IF(ISERROR(K418),NA(),FV($L$4,K418,,-FP)),PMT((1+M418)/(1+$L$4)-1,IF(ann_paid=TRUE,$L$3-K418,$L$3+1-K418),-(R417),,Payment)),"")</f>
        <v/>
      </c>
      <c r="Q418" s="106" t="str">
        <f t="shared" ca="1" si="50"/>
        <v/>
      </c>
      <c r="R418" s="106" t="str">
        <f t="shared" ca="1" si="51"/>
        <v/>
      </c>
      <c r="S418" s="106">
        <f ca="1">IFERROR(IF(ISERROR(K418),NA(),SUM($N$7:N418)),"")</f>
        <v>1121.5593767146088</v>
      </c>
      <c r="T418" s="96"/>
      <c r="U418" s="90">
        <v>412</v>
      </c>
      <c r="V418" s="90">
        <f t="shared" si="52"/>
        <v>451</v>
      </c>
      <c r="W418" s="90">
        <f t="shared" si="53"/>
        <v>74</v>
      </c>
      <c r="X418" s="90">
        <f t="shared" si="54"/>
        <v>245</v>
      </c>
      <c r="Y418" s="90">
        <f t="shared" si="55"/>
        <v>142</v>
      </c>
    </row>
    <row r="419" spans="11:25" x14ac:dyDescent="0.25">
      <c r="K419" s="90" t="str">
        <f>IFERROR(IF(ann_paid=TRUE,IF(K418&gt;=$L$3-1,NA(),K418+1),IF(K418&gt;=$L$3,NA(),K418+1)),"")</f>
        <v/>
      </c>
      <c r="L419" s="90">
        <f t="shared" si="48"/>
        <v>452</v>
      </c>
      <c r="M419" s="90">
        <f ca="1">IFERROR(IF(ISERROR(K419),NA(),(IF(PayFreq="Monthly",(IF(ISERROR(K419),NA(),IF(Rate=TRUE,AnnuityEstimator!$F$13+RAND()*(AnnuityEstimator!$F$14-AnnuityEstimator!$F$13),AnnuityEstimator!$F$17))/12),IF(PayFreq="Quarterly",(IF(ISERROR(K419),NA(),IF(Rate=TRUE,AnnuityEstimator!$F$13+RAND()*(AnnuityEstimator!$F$14-AnnuityEstimator!$F$13),AnnuityEstimator!$F$17))/4),IF(PayFreq="Semi-Annually",(IF(ISERROR(K419),NA(),IF(Rate=TRUE,AnnuityEstimator!$F$13+RAND()*(AnnuityEstimator!$F$14-AnnuityEstimator!$F$13),AnnuityEstimator!$F$17))/2),IF(PayFreq="Annually",(IF(ISERROR(K419),NA(),IF(Rate=TRUE,AnnuityEstimator!$F$13+RAND()*(AnnuityEstimator!$F$14-AnnuityEstimator!$F$13),AnnuityEstimator!$F$17))),AnnuityEstimator!$F$17)))))),"")</f>
        <v>4.7042984186243503E-2</v>
      </c>
      <c r="N419" s="106" t="str">
        <f ca="1">IFERROR(IF(ISERROR(K419),NA(),IF(ann_paid=TRUE,R418*M419,R418*M419)),"")</f>
        <v/>
      </c>
      <c r="O419" s="106" t="str">
        <f t="shared" ca="1" si="49"/>
        <v/>
      </c>
      <c r="P419" s="106" t="str">
        <f ca="1">IFERROR(IF(Rate=FALSE,IF(ISERROR(K419),NA(),FV($L$4,K419,,-FP)),PMT((1+M419)/(1+$L$4)-1,IF(ann_paid=TRUE,$L$3-K419,$L$3+1-K419),-(R418),,Payment)),"")</f>
        <v/>
      </c>
      <c r="Q419" s="106" t="str">
        <f t="shared" ca="1" si="50"/>
        <v/>
      </c>
      <c r="R419" s="106" t="str">
        <f t="shared" ca="1" si="51"/>
        <v/>
      </c>
      <c r="S419" s="106">
        <f ca="1">IFERROR(IF(ISERROR(K419),NA(),SUM($N$7:N419)),"")</f>
        <v>1121.5593767146088</v>
      </c>
      <c r="T419" s="96"/>
      <c r="U419" s="90">
        <v>413</v>
      </c>
      <c r="V419" s="90">
        <f t="shared" si="52"/>
        <v>452</v>
      </c>
      <c r="W419" s="90">
        <f t="shared" si="53"/>
        <v>74</v>
      </c>
      <c r="X419" s="90">
        <f t="shared" si="54"/>
        <v>246</v>
      </c>
      <c r="Y419" s="90">
        <f t="shared" si="55"/>
        <v>143</v>
      </c>
    </row>
    <row r="420" spans="11:25" x14ac:dyDescent="0.25">
      <c r="K420" s="90" t="str">
        <f>IFERROR(IF(ann_paid=TRUE,IF(K419&gt;=$L$3-1,NA(),K419+1),IF(K419&gt;=$L$3,NA(),K419+1)),"")</f>
        <v/>
      </c>
      <c r="L420" s="90">
        <f t="shared" si="48"/>
        <v>453</v>
      </c>
      <c r="M420" s="90">
        <f ca="1">IFERROR(IF(ISERROR(K420),NA(),(IF(PayFreq="Monthly",(IF(ISERROR(K420),NA(),IF(Rate=TRUE,AnnuityEstimator!$F$13+RAND()*(AnnuityEstimator!$F$14-AnnuityEstimator!$F$13),AnnuityEstimator!$F$17))/12),IF(PayFreq="Quarterly",(IF(ISERROR(K420),NA(),IF(Rate=TRUE,AnnuityEstimator!$F$13+RAND()*(AnnuityEstimator!$F$14-AnnuityEstimator!$F$13),AnnuityEstimator!$F$17))/4),IF(PayFreq="Semi-Annually",(IF(ISERROR(K420),NA(),IF(Rate=TRUE,AnnuityEstimator!$F$13+RAND()*(AnnuityEstimator!$F$14-AnnuityEstimator!$F$13),AnnuityEstimator!$F$17))/2),IF(PayFreq="Annually",(IF(ISERROR(K420),NA(),IF(Rate=TRUE,AnnuityEstimator!$F$13+RAND()*(AnnuityEstimator!$F$14-AnnuityEstimator!$F$13),AnnuityEstimator!$F$17))),AnnuityEstimator!$F$17)))))),"")</f>
        <v>6.0658932557033578E-2</v>
      </c>
      <c r="N420" s="106" t="str">
        <f ca="1">IFERROR(IF(ISERROR(K420),NA(),IF(ann_paid=TRUE,R419*M420,R419*M420)),"")</f>
        <v/>
      </c>
      <c r="O420" s="106" t="str">
        <f t="shared" ca="1" si="49"/>
        <v/>
      </c>
      <c r="P420" s="106" t="str">
        <f ca="1">IFERROR(IF(Rate=FALSE,IF(ISERROR(K420),NA(),FV($L$4,K420,,-FP)),PMT((1+M420)/(1+$L$4)-1,IF(ann_paid=TRUE,$L$3-K420,$L$3+1-K420),-(R419),,Payment)),"")</f>
        <v/>
      </c>
      <c r="Q420" s="106" t="str">
        <f t="shared" ca="1" si="50"/>
        <v/>
      </c>
      <c r="R420" s="106" t="str">
        <f t="shared" ca="1" si="51"/>
        <v/>
      </c>
      <c r="S420" s="106">
        <f ca="1">IFERROR(IF(ISERROR(K420),NA(),SUM($N$7:N420)),"")</f>
        <v>1121.5593767146088</v>
      </c>
      <c r="T420" s="96"/>
      <c r="U420" s="90">
        <v>414</v>
      </c>
      <c r="V420" s="90">
        <f t="shared" si="52"/>
        <v>453</v>
      </c>
      <c r="W420" s="90">
        <f t="shared" si="53"/>
        <v>74</v>
      </c>
      <c r="X420" s="90">
        <f t="shared" si="54"/>
        <v>246</v>
      </c>
      <c r="Y420" s="90">
        <f t="shared" si="55"/>
        <v>143</v>
      </c>
    </row>
    <row r="421" spans="11:25" x14ac:dyDescent="0.25">
      <c r="K421" s="90" t="str">
        <f>IFERROR(IF(ann_paid=TRUE,IF(K420&gt;=$L$3-1,NA(),K420+1),IF(K420&gt;=$L$3,NA(),K420+1)),"")</f>
        <v/>
      </c>
      <c r="L421" s="90">
        <f t="shared" si="48"/>
        <v>454</v>
      </c>
      <c r="M421" s="90">
        <f ca="1">IFERROR(IF(ISERROR(K421),NA(),(IF(PayFreq="Monthly",(IF(ISERROR(K421),NA(),IF(Rate=TRUE,AnnuityEstimator!$F$13+RAND()*(AnnuityEstimator!$F$14-AnnuityEstimator!$F$13),AnnuityEstimator!$F$17))/12),IF(PayFreq="Quarterly",(IF(ISERROR(K421),NA(),IF(Rate=TRUE,AnnuityEstimator!$F$13+RAND()*(AnnuityEstimator!$F$14-AnnuityEstimator!$F$13),AnnuityEstimator!$F$17))/4),IF(PayFreq="Semi-Annually",(IF(ISERROR(K421),NA(),IF(Rate=TRUE,AnnuityEstimator!$F$13+RAND()*(AnnuityEstimator!$F$14-AnnuityEstimator!$F$13),AnnuityEstimator!$F$17))/2),IF(PayFreq="Annually",(IF(ISERROR(K421),NA(),IF(Rate=TRUE,AnnuityEstimator!$F$13+RAND()*(AnnuityEstimator!$F$14-AnnuityEstimator!$F$13),AnnuityEstimator!$F$17))),AnnuityEstimator!$F$17)))))),"")</f>
        <v>4.1084787033239763E-2</v>
      </c>
      <c r="N421" s="106" t="str">
        <f ca="1">IFERROR(IF(ISERROR(K421),NA(),IF(ann_paid=TRUE,R420*M421,R420*M421)),"")</f>
        <v/>
      </c>
      <c r="O421" s="106" t="str">
        <f t="shared" ca="1" si="49"/>
        <v/>
      </c>
      <c r="P421" s="106" t="str">
        <f ca="1">IFERROR(IF(Rate=FALSE,IF(ISERROR(K421),NA(),FV($L$4,K421,,-FP)),PMT((1+M421)/(1+$L$4)-1,IF(ann_paid=TRUE,$L$3-K421,$L$3+1-K421),-(R420),,Payment)),"")</f>
        <v/>
      </c>
      <c r="Q421" s="106" t="str">
        <f t="shared" ca="1" si="50"/>
        <v/>
      </c>
      <c r="R421" s="106" t="str">
        <f t="shared" ca="1" si="51"/>
        <v/>
      </c>
      <c r="S421" s="106">
        <f ca="1">IFERROR(IF(ISERROR(K421),NA(),SUM($N$7:N421)),"")</f>
        <v>1121.5593767146088</v>
      </c>
      <c r="T421" s="96"/>
      <c r="U421" s="90">
        <v>415</v>
      </c>
      <c r="V421" s="90">
        <f t="shared" si="52"/>
        <v>454</v>
      </c>
      <c r="W421" s="90">
        <f t="shared" si="53"/>
        <v>74</v>
      </c>
      <c r="X421" s="90">
        <f t="shared" si="54"/>
        <v>247</v>
      </c>
      <c r="Y421" s="90">
        <f t="shared" si="55"/>
        <v>143</v>
      </c>
    </row>
    <row r="422" spans="11:25" x14ac:dyDescent="0.25">
      <c r="K422" s="90" t="str">
        <f>IFERROR(IF(ann_paid=TRUE,IF(K421&gt;=$L$3-1,NA(),K421+1),IF(K421&gt;=$L$3,NA(),K421+1)),"")</f>
        <v/>
      </c>
      <c r="L422" s="90">
        <f t="shared" si="48"/>
        <v>455</v>
      </c>
      <c r="M422" s="90">
        <f ca="1">IFERROR(IF(ISERROR(K422),NA(),(IF(PayFreq="Monthly",(IF(ISERROR(K422),NA(),IF(Rate=TRUE,AnnuityEstimator!$F$13+RAND()*(AnnuityEstimator!$F$14-AnnuityEstimator!$F$13),AnnuityEstimator!$F$17))/12),IF(PayFreq="Quarterly",(IF(ISERROR(K422),NA(),IF(Rate=TRUE,AnnuityEstimator!$F$13+RAND()*(AnnuityEstimator!$F$14-AnnuityEstimator!$F$13),AnnuityEstimator!$F$17))/4),IF(PayFreq="Semi-Annually",(IF(ISERROR(K422),NA(),IF(Rate=TRUE,AnnuityEstimator!$F$13+RAND()*(AnnuityEstimator!$F$14-AnnuityEstimator!$F$13),AnnuityEstimator!$F$17))/2),IF(PayFreq="Annually",(IF(ISERROR(K422),NA(),IF(Rate=TRUE,AnnuityEstimator!$F$13+RAND()*(AnnuityEstimator!$F$14-AnnuityEstimator!$F$13),AnnuityEstimator!$F$17))),AnnuityEstimator!$F$17)))))),"")</f>
        <v>6.3892634892117522E-2</v>
      </c>
      <c r="N422" s="106" t="str">
        <f ca="1">IFERROR(IF(ISERROR(K422),NA(),IF(ann_paid=TRUE,R421*M422,R421*M422)),"")</f>
        <v/>
      </c>
      <c r="O422" s="106" t="str">
        <f t="shared" ca="1" si="49"/>
        <v/>
      </c>
      <c r="P422" s="106" t="str">
        <f ca="1">IFERROR(IF(Rate=FALSE,IF(ISERROR(K422),NA(),FV($L$4,K422,,-FP)),PMT((1+M422)/(1+$L$4)-1,IF(ann_paid=TRUE,$L$3-K422,$L$3+1-K422),-(R421),,Payment)),"")</f>
        <v/>
      </c>
      <c r="Q422" s="106" t="str">
        <f t="shared" ca="1" si="50"/>
        <v/>
      </c>
      <c r="R422" s="106" t="str">
        <f t="shared" ca="1" si="51"/>
        <v/>
      </c>
      <c r="S422" s="106">
        <f ca="1">IFERROR(IF(ISERROR(K422),NA(),SUM($N$7:N422)),"")</f>
        <v>1121.5593767146088</v>
      </c>
      <c r="T422" s="96"/>
      <c r="U422" s="90">
        <v>416</v>
      </c>
      <c r="V422" s="90">
        <f t="shared" si="52"/>
        <v>455</v>
      </c>
      <c r="W422" s="90">
        <f t="shared" si="53"/>
        <v>74</v>
      </c>
      <c r="X422" s="90">
        <f t="shared" si="54"/>
        <v>247</v>
      </c>
      <c r="Y422" s="90">
        <f t="shared" si="55"/>
        <v>143</v>
      </c>
    </row>
    <row r="423" spans="11:25" x14ac:dyDescent="0.25">
      <c r="K423" s="90" t="str">
        <f>IFERROR(IF(ann_paid=TRUE,IF(K422&gt;=$L$3-1,NA(),K422+1),IF(K422&gt;=$L$3,NA(),K422+1)),"")</f>
        <v/>
      </c>
      <c r="L423" s="90">
        <f t="shared" si="48"/>
        <v>456</v>
      </c>
      <c r="M423" s="90">
        <f ca="1">IFERROR(IF(ISERROR(K423),NA(),(IF(PayFreq="Monthly",(IF(ISERROR(K423),NA(),IF(Rate=TRUE,AnnuityEstimator!$F$13+RAND()*(AnnuityEstimator!$F$14-AnnuityEstimator!$F$13),AnnuityEstimator!$F$17))/12),IF(PayFreq="Quarterly",(IF(ISERROR(K423),NA(),IF(Rate=TRUE,AnnuityEstimator!$F$13+RAND()*(AnnuityEstimator!$F$14-AnnuityEstimator!$F$13),AnnuityEstimator!$F$17))/4),IF(PayFreq="Semi-Annually",(IF(ISERROR(K423),NA(),IF(Rate=TRUE,AnnuityEstimator!$F$13+RAND()*(AnnuityEstimator!$F$14-AnnuityEstimator!$F$13),AnnuityEstimator!$F$17))/2),IF(PayFreq="Annually",(IF(ISERROR(K423),NA(),IF(Rate=TRUE,AnnuityEstimator!$F$13+RAND()*(AnnuityEstimator!$F$14-AnnuityEstimator!$F$13),AnnuityEstimator!$F$17))),AnnuityEstimator!$F$17)))))),"")</f>
        <v>4.8687883749091498E-2</v>
      </c>
      <c r="N423" s="106" t="str">
        <f ca="1">IFERROR(IF(ISERROR(K423),NA(),IF(ann_paid=TRUE,R422*M423,R422*M423)),"")</f>
        <v/>
      </c>
      <c r="O423" s="106" t="str">
        <f t="shared" ca="1" si="49"/>
        <v/>
      </c>
      <c r="P423" s="106" t="str">
        <f ca="1">IFERROR(IF(Rate=FALSE,IF(ISERROR(K423),NA(),FV($L$4,K423,,-FP)),PMT((1+M423)/(1+$L$4)-1,IF(ann_paid=TRUE,$L$3-K423,$L$3+1-K423),-(R422),,Payment)),"")</f>
        <v/>
      </c>
      <c r="Q423" s="106" t="str">
        <f t="shared" ca="1" si="50"/>
        <v/>
      </c>
      <c r="R423" s="106" t="str">
        <f t="shared" ca="1" si="51"/>
        <v/>
      </c>
      <c r="S423" s="106">
        <f ca="1">IFERROR(IF(ISERROR(K423),NA(),SUM($N$7:N423)),"")</f>
        <v>1121.5593767146088</v>
      </c>
      <c r="T423" s="96"/>
      <c r="U423" s="90">
        <v>417</v>
      </c>
      <c r="V423" s="90">
        <f t="shared" si="52"/>
        <v>456</v>
      </c>
      <c r="W423" s="90">
        <f t="shared" si="53"/>
        <v>74</v>
      </c>
      <c r="X423" s="90">
        <f t="shared" si="54"/>
        <v>248</v>
      </c>
      <c r="Y423" s="90">
        <f t="shared" si="55"/>
        <v>144</v>
      </c>
    </row>
    <row r="424" spans="11:25" x14ac:dyDescent="0.25">
      <c r="K424" s="90" t="str">
        <f>IFERROR(IF(ann_paid=TRUE,IF(K423&gt;=$L$3-1,NA(),K423+1),IF(K423&gt;=$L$3,NA(),K423+1)),"")</f>
        <v/>
      </c>
      <c r="L424" s="90">
        <f t="shared" si="48"/>
        <v>457</v>
      </c>
      <c r="M424" s="90">
        <f ca="1">IFERROR(IF(ISERROR(K424),NA(),(IF(PayFreq="Monthly",(IF(ISERROR(K424),NA(),IF(Rate=TRUE,AnnuityEstimator!$F$13+RAND()*(AnnuityEstimator!$F$14-AnnuityEstimator!$F$13),AnnuityEstimator!$F$17))/12),IF(PayFreq="Quarterly",(IF(ISERROR(K424),NA(),IF(Rate=TRUE,AnnuityEstimator!$F$13+RAND()*(AnnuityEstimator!$F$14-AnnuityEstimator!$F$13),AnnuityEstimator!$F$17))/4),IF(PayFreq="Semi-Annually",(IF(ISERROR(K424),NA(),IF(Rate=TRUE,AnnuityEstimator!$F$13+RAND()*(AnnuityEstimator!$F$14-AnnuityEstimator!$F$13),AnnuityEstimator!$F$17))/2),IF(PayFreq="Annually",(IF(ISERROR(K424),NA(),IF(Rate=TRUE,AnnuityEstimator!$F$13+RAND()*(AnnuityEstimator!$F$14-AnnuityEstimator!$F$13),AnnuityEstimator!$F$17))),AnnuityEstimator!$F$17)))))),"")</f>
        <v>6.7762776700945701E-2</v>
      </c>
      <c r="N424" s="106" t="str">
        <f ca="1">IFERROR(IF(ISERROR(K424),NA(),IF(ann_paid=TRUE,R423*M424,R423*M424)),"")</f>
        <v/>
      </c>
      <c r="O424" s="106" t="str">
        <f t="shared" ca="1" si="49"/>
        <v/>
      </c>
      <c r="P424" s="106" t="str">
        <f ca="1">IFERROR(IF(Rate=FALSE,IF(ISERROR(K424),NA(),FV($L$4,K424,,-FP)),PMT((1+M424)/(1+$L$4)-1,IF(ann_paid=TRUE,$L$3-K424,$L$3+1-K424),-(R423),,Payment)),"")</f>
        <v/>
      </c>
      <c r="Q424" s="106" t="str">
        <f t="shared" ca="1" si="50"/>
        <v/>
      </c>
      <c r="R424" s="106" t="str">
        <f t="shared" ca="1" si="51"/>
        <v/>
      </c>
      <c r="S424" s="106">
        <f ca="1">IFERROR(IF(ISERROR(K424),NA(),SUM($N$7:N424)),"")</f>
        <v>1121.5593767146088</v>
      </c>
      <c r="T424" s="96"/>
      <c r="U424" s="90">
        <v>418</v>
      </c>
      <c r="V424" s="90">
        <f t="shared" si="52"/>
        <v>457</v>
      </c>
      <c r="W424" s="90">
        <f t="shared" si="53"/>
        <v>74</v>
      </c>
      <c r="X424" s="90">
        <f t="shared" si="54"/>
        <v>248</v>
      </c>
      <c r="Y424" s="90">
        <f t="shared" si="55"/>
        <v>144</v>
      </c>
    </row>
    <row r="425" spans="11:25" x14ac:dyDescent="0.25">
      <c r="K425" s="90" t="str">
        <f>IFERROR(IF(ann_paid=TRUE,IF(K424&gt;=$L$3-1,NA(),K424+1),IF(K424&gt;=$L$3,NA(),K424+1)),"")</f>
        <v/>
      </c>
      <c r="L425" s="90">
        <f t="shared" si="48"/>
        <v>458</v>
      </c>
      <c r="M425" s="90">
        <f ca="1">IFERROR(IF(ISERROR(K425),NA(),(IF(PayFreq="Monthly",(IF(ISERROR(K425),NA(),IF(Rate=TRUE,AnnuityEstimator!$F$13+RAND()*(AnnuityEstimator!$F$14-AnnuityEstimator!$F$13),AnnuityEstimator!$F$17))/12),IF(PayFreq="Quarterly",(IF(ISERROR(K425),NA(),IF(Rate=TRUE,AnnuityEstimator!$F$13+RAND()*(AnnuityEstimator!$F$14-AnnuityEstimator!$F$13),AnnuityEstimator!$F$17))/4),IF(PayFreq="Semi-Annually",(IF(ISERROR(K425),NA(),IF(Rate=TRUE,AnnuityEstimator!$F$13+RAND()*(AnnuityEstimator!$F$14-AnnuityEstimator!$F$13),AnnuityEstimator!$F$17))/2),IF(PayFreq="Annually",(IF(ISERROR(K425),NA(),IF(Rate=TRUE,AnnuityEstimator!$F$13+RAND()*(AnnuityEstimator!$F$14-AnnuityEstimator!$F$13),AnnuityEstimator!$F$17))),AnnuityEstimator!$F$17)))))),"")</f>
        <v>4.602555442758275E-2</v>
      </c>
      <c r="N425" s="106" t="str">
        <f ca="1">IFERROR(IF(ISERROR(K425),NA(),IF(ann_paid=TRUE,R424*M425,R424*M425)),"")</f>
        <v/>
      </c>
      <c r="O425" s="106" t="str">
        <f t="shared" ca="1" si="49"/>
        <v/>
      </c>
      <c r="P425" s="106" t="str">
        <f ca="1">IFERROR(IF(Rate=FALSE,IF(ISERROR(K425),NA(),FV($L$4,K425,,-FP)),PMT((1+M425)/(1+$L$4)-1,IF(ann_paid=TRUE,$L$3-K425,$L$3+1-K425),-(R424),,Payment)),"")</f>
        <v/>
      </c>
      <c r="Q425" s="106" t="str">
        <f t="shared" ca="1" si="50"/>
        <v/>
      </c>
      <c r="R425" s="106" t="str">
        <f t="shared" ca="1" si="51"/>
        <v/>
      </c>
      <c r="S425" s="106">
        <f ca="1">IFERROR(IF(ISERROR(K425),NA(),SUM($N$7:N425)),"")</f>
        <v>1121.5593767146088</v>
      </c>
      <c r="T425" s="96"/>
      <c r="U425" s="90">
        <v>419</v>
      </c>
      <c r="V425" s="90">
        <f t="shared" si="52"/>
        <v>458</v>
      </c>
      <c r="W425" s="90">
        <f t="shared" si="53"/>
        <v>74</v>
      </c>
      <c r="X425" s="90">
        <f t="shared" si="54"/>
        <v>249</v>
      </c>
      <c r="Y425" s="90">
        <f t="shared" si="55"/>
        <v>144</v>
      </c>
    </row>
    <row r="426" spans="11:25" x14ac:dyDescent="0.25">
      <c r="K426" s="90" t="str">
        <f>IFERROR(IF(ann_paid=TRUE,IF(K425&gt;=$L$3-1,NA(),K425+1),IF(K425&gt;=$L$3,NA(),K425+1)),"")</f>
        <v/>
      </c>
      <c r="L426" s="90">
        <f t="shared" si="48"/>
        <v>459</v>
      </c>
      <c r="M426" s="90">
        <f ca="1">IFERROR(IF(ISERROR(K426),NA(),(IF(PayFreq="Monthly",(IF(ISERROR(K426),NA(),IF(Rate=TRUE,AnnuityEstimator!$F$13+RAND()*(AnnuityEstimator!$F$14-AnnuityEstimator!$F$13),AnnuityEstimator!$F$17))/12),IF(PayFreq="Quarterly",(IF(ISERROR(K426),NA(),IF(Rate=TRUE,AnnuityEstimator!$F$13+RAND()*(AnnuityEstimator!$F$14-AnnuityEstimator!$F$13),AnnuityEstimator!$F$17))/4),IF(PayFreq="Semi-Annually",(IF(ISERROR(K426),NA(),IF(Rate=TRUE,AnnuityEstimator!$F$13+RAND()*(AnnuityEstimator!$F$14-AnnuityEstimator!$F$13),AnnuityEstimator!$F$17))/2),IF(PayFreq="Annually",(IF(ISERROR(K426),NA(),IF(Rate=TRUE,AnnuityEstimator!$F$13+RAND()*(AnnuityEstimator!$F$14-AnnuityEstimator!$F$13),AnnuityEstimator!$F$17))),AnnuityEstimator!$F$17)))))),"")</f>
        <v>6.3641386009054723E-2</v>
      </c>
      <c r="N426" s="106" t="str">
        <f ca="1">IFERROR(IF(ISERROR(K426),NA(),IF(ann_paid=TRUE,R425*M426,R425*M426)),"")</f>
        <v/>
      </c>
      <c r="O426" s="106" t="str">
        <f t="shared" ca="1" si="49"/>
        <v/>
      </c>
      <c r="P426" s="106" t="str">
        <f ca="1">IFERROR(IF(Rate=FALSE,IF(ISERROR(K426),NA(),FV($L$4,K426,,-FP)),PMT((1+M426)/(1+$L$4)-1,IF(ann_paid=TRUE,$L$3-K426,$L$3+1-K426),-(R425),,Payment)),"")</f>
        <v/>
      </c>
      <c r="Q426" s="106" t="str">
        <f t="shared" ca="1" si="50"/>
        <v/>
      </c>
      <c r="R426" s="106" t="str">
        <f t="shared" ca="1" si="51"/>
        <v/>
      </c>
      <c r="S426" s="106">
        <f ca="1">IFERROR(IF(ISERROR(K426),NA(),SUM($N$7:N426)),"")</f>
        <v>1121.5593767146088</v>
      </c>
      <c r="T426" s="96"/>
      <c r="U426" s="90">
        <v>420</v>
      </c>
      <c r="V426" s="90">
        <f t="shared" si="52"/>
        <v>459</v>
      </c>
      <c r="W426" s="90">
        <f t="shared" si="53"/>
        <v>74</v>
      </c>
      <c r="X426" s="90">
        <f t="shared" si="54"/>
        <v>249</v>
      </c>
      <c r="Y426" s="90">
        <f t="shared" si="55"/>
        <v>144</v>
      </c>
    </row>
    <row r="427" spans="11:25" x14ac:dyDescent="0.25">
      <c r="K427" s="90" t="str">
        <f>IFERROR(IF(ann_paid=TRUE,IF(K426&gt;=$L$3-1,NA(),K426+1),IF(K426&gt;=$L$3,NA(),K426+1)),"")</f>
        <v/>
      </c>
      <c r="L427" s="90">
        <f t="shared" si="48"/>
        <v>460</v>
      </c>
      <c r="M427" s="90">
        <f ca="1">IFERROR(IF(ISERROR(K427),NA(),(IF(PayFreq="Monthly",(IF(ISERROR(K427),NA(),IF(Rate=TRUE,AnnuityEstimator!$F$13+RAND()*(AnnuityEstimator!$F$14-AnnuityEstimator!$F$13),AnnuityEstimator!$F$17))/12),IF(PayFreq="Quarterly",(IF(ISERROR(K427),NA(),IF(Rate=TRUE,AnnuityEstimator!$F$13+RAND()*(AnnuityEstimator!$F$14-AnnuityEstimator!$F$13),AnnuityEstimator!$F$17))/4),IF(PayFreq="Semi-Annually",(IF(ISERROR(K427),NA(),IF(Rate=TRUE,AnnuityEstimator!$F$13+RAND()*(AnnuityEstimator!$F$14-AnnuityEstimator!$F$13),AnnuityEstimator!$F$17))/2),IF(PayFreq="Annually",(IF(ISERROR(K427),NA(),IF(Rate=TRUE,AnnuityEstimator!$F$13+RAND()*(AnnuityEstimator!$F$14-AnnuityEstimator!$F$13),AnnuityEstimator!$F$17))),AnnuityEstimator!$F$17)))))),"")</f>
        <v>3.468007758780868E-2</v>
      </c>
      <c r="N427" s="106" t="str">
        <f ca="1">IFERROR(IF(ISERROR(K427),NA(),IF(ann_paid=TRUE,R426*M427,R426*M427)),"")</f>
        <v/>
      </c>
      <c r="O427" s="106" t="str">
        <f t="shared" ca="1" si="49"/>
        <v/>
      </c>
      <c r="P427" s="106" t="str">
        <f ca="1">IFERROR(IF(Rate=FALSE,IF(ISERROR(K427),NA(),FV($L$4,K427,,-FP)),PMT((1+M427)/(1+$L$4)-1,IF(ann_paid=TRUE,$L$3-K427,$L$3+1-K427),-(R426),,Payment)),"")</f>
        <v/>
      </c>
      <c r="Q427" s="106" t="str">
        <f t="shared" ca="1" si="50"/>
        <v/>
      </c>
      <c r="R427" s="106" t="str">
        <f t="shared" ca="1" si="51"/>
        <v/>
      </c>
      <c r="S427" s="106">
        <f ca="1">IFERROR(IF(ISERROR(K427),NA(),SUM($N$7:N427)),"")</f>
        <v>1121.5593767146088</v>
      </c>
      <c r="T427" s="96"/>
      <c r="U427" s="90">
        <v>421</v>
      </c>
      <c r="V427" s="90">
        <f t="shared" si="52"/>
        <v>460</v>
      </c>
      <c r="W427" s="90">
        <f t="shared" si="53"/>
        <v>75</v>
      </c>
      <c r="X427" s="90">
        <f t="shared" si="54"/>
        <v>250</v>
      </c>
      <c r="Y427" s="90">
        <f t="shared" si="55"/>
        <v>145</v>
      </c>
    </row>
    <row r="428" spans="11:25" x14ac:dyDescent="0.25">
      <c r="K428" s="90" t="str">
        <f>IFERROR(IF(ann_paid=TRUE,IF(K427&gt;=$L$3-1,NA(),K427+1),IF(K427&gt;=$L$3,NA(),K427+1)),"")</f>
        <v/>
      </c>
      <c r="L428" s="90">
        <f t="shared" si="48"/>
        <v>461</v>
      </c>
      <c r="M428" s="90">
        <f ca="1">IFERROR(IF(ISERROR(K428),NA(),(IF(PayFreq="Monthly",(IF(ISERROR(K428),NA(),IF(Rate=TRUE,AnnuityEstimator!$F$13+RAND()*(AnnuityEstimator!$F$14-AnnuityEstimator!$F$13),AnnuityEstimator!$F$17))/12),IF(PayFreq="Quarterly",(IF(ISERROR(K428),NA(),IF(Rate=TRUE,AnnuityEstimator!$F$13+RAND()*(AnnuityEstimator!$F$14-AnnuityEstimator!$F$13),AnnuityEstimator!$F$17))/4),IF(PayFreq="Semi-Annually",(IF(ISERROR(K428),NA(),IF(Rate=TRUE,AnnuityEstimator!$F$13+RAND()*(AnnuityEstimator!$F$14-AnnuityEstimator!$F$13),AnnuityEstimator!$F$17))/2),IF(PayFreq="Annually",(IF(ISERROR(K428),NA(),IF(Rate=TRUE,AnnuityEstimator!$F$13+RAND()*(AnnuityEstimator!$F$14-AnnuityEstimator!$F$13),AnnuityEstimator!$F$17))),AnnuityEstimator!$F$17)))))),"")</f>
        <v>4.9851320923117629E-2</v>
      </c>
      <c r="N428" s="106" t="str">
        <f ca="1">IFERROR(IF(ISERROR(K428),NA(),IF(ann_paid=TRUE,R427*M428,R427*M428)),"")</f>
        <v/>
      </c>
      <c r="O428" s="106" t="str">
        <f t="shared" ca="1" si="49"/>
        <v/>
      </c>
      <c r="P428" s="106" t="str">
        <f ca="1">IFERROR(IF(Rate=FALSE,IF(ISERROR(K428),NA(),FV($L$4,K428,,-FP)),PMT((1+M428)/(1+$L$4)-1,IF(ann_paid=TRUE,$L$3-K428,$L$3+1-K428),-(R427),,Payment)),"")</f>
        <v/>
      </c>
      <c r="Q428" s="106" t="str">
        <f t="shared" ca="1" si="50"/>
        <v/>
      </c>
      <c r="R428" s="106" t="str">
        <f t="shared" ca="1" si="51"/>
        <v/>
      </c>
      <c r="S428" s="106">
        <f ca="1">IFERROR(IF(ISERROR(K428),NA(),SUM($N$7:N428)),"")</f>
        <v>1121.5593767146088</v>
      </c>
      <c r="T428" s="96"/>
      <c r="U428" s="90">
        <v>422</v>
      </c>
      <c r="V428" s="90">
        <f t="shared" si="52"/>
        <v>461</v>
      </c>
      <c r="W428" s="90">
        <f t="shared" si="53"/>
        <v>75</v>
      </c>
      <c r="X428" s="90">
        <f t="shared" si="54"/>
        <v>250</v>
      </c>
      <c r="Y428" s="90">
        <f t="shared" si="55"/>
        <v>145</v>
      </c>
    </row>
    <row r="429" spans="11:25" x14ac:dyDescent="0.25">
      <c r="K429" s="90" t="str">
        <f>IFERROR(IF(ann_paid=TRUE,IF(K428&gt;=$L$3-1,NA(),K428+1),IF(K428&gt;=$L$3,NA(),K428+1)),"")</f>
        <v/>
      </c>
      <c r="L429" s="90">
        <f t="shared" si="48"/>
        <v>462</v>
      </c>
      <c r="M429" s="90">
        <f ca="1">IFERROR(IF(ISERROR(K429),NA(),(IF(PayFreq="Monthly",(IF(ISERROR(K429),NA(),IF(Rate=TRUE,AnnuityEstimator!$F$13+RAND()*(AnnuityEstimator!$F$14-AnnuityEstimator!$F$13),AnnuityEstimator!$F$17))/12),IF(PayFreq="Quarterly",(IF(ISERROR(K429),NA(),IF(Rate=TRUE,AnnuityEstimator!$F$13+RAND()*(AnnuityEstimator!$F$14-AnnuityEstimator!$F$13),AnnuityEstimator!$F$17))/4),IF(PayFreq="Semi-Annually",(IF(ISERROR(K429),NA(),IF(Rate=TRUE,AnnuityEstimator!$F$13+RAND()*(AnnuityEstimator!$F$14-AnnuityEstimator!$F$13),AnnuityEstimator!$F$17))/2),IF(PayFreq="Annually",(IF(ISERROR(K429),NA(),IF(Rate=TRUE,AnnuityEstimator!$F$13+RAND()*(AnnuityEstimator!$F$14-AnnuityEstimator!$F$13),AnnuityEstimator!$F$17))),AnnuityEstimator!$F$17)))))),"")</f>
        <v>6.1582205324782868E-2</v>
      </c>
      <c r="N429" s="106" t="str">
        <f ca="1">IFERROR(IF(ISERROR(K429),NA(),IF(ann_paid=TRUE,R428*M429,R428*M429)),"")</f>
        <v/>
      </c>
      <c r="O429" s="106" t="str">
        <f t="shared" ca="1" si="49"/>
        <v/>
      </c>
      <c r="P429" s="106" t="str">
        <f ca="1">IFERROR(IF(Rate=FALSE,IF(ISERROR(K429),NA(),FV($L$4,K429,,-FP)),PMT((1+M429)/(1+$L$4)-1,IF(ann_paid=TRUE,$L$3-K429,$L$3+1-K429),-(R428),,Payment)),"")</f>
        <v/>
      </c>
      <c r="Q429" s="106" t="str">
        <f t="shared" ca="1" si="50"/>
        <v/>
      </c>
      <c r="R429" s="106" t="str">
        <f t="shared" ca="1" si="51"/>
        <v/>
      </c>
      <c r="S429" s="106">
        <f ca="1">IFERROR(IF(ISERROR(K429),NA(),SUM($N$7:N429)),"")</f>
        <v>1121.5593767146088</v>
      </c>
      <c r="T429" s="96"/>
      <c r="U429" s="90">
        <v>423</v>
      </c>
      <c r="V429" s="90">
        <f t="shared" si="52"/>
        <v>462</v>
      </c>
      <c r="W429" s="90">
        <f t="shared" si="53"/>
        <v>75</v>
      </c>
      <c r="X429" s="90">
        <f t="shared" si="54"/>
        <v>251</v>
      </c>
      <c r="Y429" s="90">
        <f t="shared" si="55"/>
        <v>145</v>
      </c>
    </row>
    <row r="430" spans="11:25" x14ac:dyDescent="0.25">
      <c r="K430" s="90" t="str">
        <f>IFERROR(IF(ann_paid=TRUE,IF(K429&gt;=$L$3-1,NA(),K429+1),IF(K429&gt;=$L$3,NA(),K429+1)),"")</f>
        <v/>
      </c>
      <c r="L430" s="90">
        <f t="shared" si="48"/>
        <v>463</v>
      </c>
      <c r="M430" s="90">
        <f ca="1">IFERROR(IF(ISERROR(K430),NA(),(IF(PayFreq="Monthly",(IF(ISERROR(K430),NA(),IF(Rate=TRUE,AnnuityEstimator!$F$13+RAND()*(AnnuityEstimator!$F$14-AnnuityEstimator!$F$13),AnnuityEstimator!$F$17))/12),IF(PayFreq="Quarterly",(IF(ISERROR(K430),NA(),IF(Rate=TRUE,AnnuityEstimator!$F$13+RAND()*(AnnuityEstimator!$F$14-AnnuityEstimator!$F$13),AnnuityEstimator!$F$17))/4),IF(PayFreq="Semi-Annually",(IF(ISERROR(K430),NA(),IF(Rate=TRUE,AnnuityEstimator!$F$13+RAND()*(AnnuityEstimator!$F$14-AnnuityEstimator!$F$13),AnnuityEstimator!$F$17))/2),IF(PayFreq="Annually",(IF(ISERROR(K430),NA(),IF(Rate=TRUE,AnnuityEstimator!$F$13+RAND()*(AnnuityEstimator!$F$14-AnnuityEstimator!$F$13),AnnuityEstimator!$F$17))),AnnuityEstimator!$F$17)))))),"")</f>
        <v>5.4140128589680335E-2</v>
      </c>
      <c r="N430" s="106" t="str">
        <f ca="1">IFERROR(IF(ISERROR(K430),NA(),IF(ann_paid=TRUE,R429*M430,R429*M430)),"")</f>
        <v/>
      </c>
      <c r="O430" s="106" t="str">
        <f t="shared" ca="1" si="49"/>
        <v/>
      </c>
      <c r="P430" s="106" t="str">
        <f ca="1">IFERROR(IF(Rate=FALSE,IF(ISERROR(K430),NA(),FV($L$4,K430,,-FP)),PMT((1+M430)/(1+$L$4)-1,IF(ann_paid=TRUE,$L$3-K430,$L$3+1-K430),-(R429),,Payment)),"")</f>
        <v/>
      </c>
      <c r="Q430" s="106" t="str">
        <f t="shared" ca="1" si="50"/>
        <v/>
      </c>
      <c r="R430" s="106" t="str">
        <f t="shared" ca="1" si="51"/>
        <v/>
      </c>
      <c r="S430" s="106">
        <f ca="1">IFERROR(IF(ISERROR(K430),NA(),SUM($N$7:N430)),"")</f>
        <v>1121.5593767146088</v>
      </c>
      <c r="T430" s="96"/>
      <c r="U430" s="90">
        <v>424</v>
      </c>
      <c r="V430" s="90">
        <f t="shared" si="52"/>
        <v>463</v>
      </c>
      <c r="W430" s="90">
        <f t="shared" si="53"/>
        <v>75</v>
      </c>
      <c r="X430" s="90">
        <f t="shared" si="54"/>
        <v>251</v>
      </c>
      <c r="Y430" s="90">
        <f t="shared" si="55"/>
        <v>145</v>
      </c>
    </row>
    <row r="431" spans="11:25" x14ac:dyDescent="0.25">
      <c r="K431" s="90" t="str">
        <f>IFERROR(IF(ann_paid=TRUE,IF(K430&gt;=$L$3-1,NA(),K430+1),IF(K430&gt;=$L$3,NA(),K430+1)),"")</f>
        <v/>
      </c>
      <c r="L431" s="90">
        <f t="shared" si="48"/>
        <v>464</v>
      </c>
      <c r="M431" s="90">
        <f ca="1">IFERROR(IF(ISERROR(K431),NA(),(IF(PayFreq="Monthly",(IF(ISERROR(K431),NA(),IF(Rate=TRUE,AnnuityEstimator!$F$13+RAND()*(AnnuityEstimator!$F$14-AnnuityEstimator!$F$13),AnnuityEstimator!$F$17))/12),IF(PayFreq="Quarterly",(IF(ISERROR(K431),NA(),IF(Rate=TRUE,AnnuityEstimator!$F$13+RAND()*(AnnuityEstimator!$F$14-AnnuityEstimator!$F$13),AnnuityEstimator!$F$17))/4),IF(PayFreq="Semi-Annually",(IF(ISERROR(K431),NA(),IF(Rate=TRUE,AnnuityEstimator!$F$13+RAND()*(AnnuityEstimator!$F$14-AnnuityEstimator!$F$13),AnnuityEstimator!$F$17))/2),IF(PayFreq="Annually",(IF(ISERROR(K431),NA(),IF(Rate=TRUE,AnnuityEstimator!$F$13+RAND()*(AnnuityEstimator!$F$14-AnnuityEstimator!$F$13),AnnuityEstimator!$F$17))),AnnuityEstimator!$F$17)))))),"")</f>
        <v>3.2964156786442184E-2</v>
      </c>
      <c r="N431" s="106" t="str">
        <f ca="1">IFERROR(IF(ISERROR(K431),NA(),IF(ann_paid=TRUE,R430*M431,R430*M431)),"")</f>
        <v/>
      </c>
      <c r="O431" s="106" t="str">
        <f t="shared" ca="1" si="49"/>
        <v/>
      </c>
      <c r="P431" s="106" t="str">
        <f ca="1">IFERROR(IF(Rate=FALSE,IF(ISERROR(K431),NA(),FV($L$4,K431,,-FP)),PMT((1+M431)/(1+$L$4)-1,IF(ann_paid=TRUE,$L$3-K431,$L$3+1-K431),-(R430),,Payment)),"")</f>
        <v/>
      </c>
      <c r="Q431" s="106" t="str">
        <f t="shared" ca="1" si="50"/>
        <v/>
      </c>
      <c r="R431" s="106" t="str">
        <f t="shared" ca="1" si="51"/>
        <v/>
      </c>
      <c r="S431" s="106">
        <f ca="1">IFERROR(IF(ISERROR(K431),NA(),SUM($N$7:N431)),"")</f>
        <v>1121.5593767146088</v>
      </c>
      <c r="T431" s="96"/>
      <c r="U431" s="90">
        <v>425</v>
      </c>
      <c r="V431" s="90">
        <f t="shared" si="52"/>
        <v>464</v>
      </c>
      <c r="W431" s="90">
        <f t="shared" si="53"/>
        <v>75</v>
      </c>
      <c r="X431" s="90">
        <f t="shared" si="54"/>
        <v>252</v>
      </c>
      <c r="Y431" s="90">
        <f t="shared" si="55"/>
        <v>146</v>
      </c>
    </row>
    <row r="432" spans="11:25" x14ac:dyDescent="0.25">
      <c r="K432" s="90" t="str">
        <f>IFERROR(IF(ann_paid=TRUE,IF(K431&gt;=$L$3-1,NA(),K431+1),IF(K431&gt;=$L$3,NA(),K431+1)),"")</f>
        <v/>
      </c>
      <c r="L432" s="90">
        <f t="shared" si="48"/>
        <v>465</v>
      </c>
      <c r="M432" s="90">
        <f ca="1">IFERROR(IF(ISERROR(K432),NA(),(IF(PayFreq="Monthly",(IF(ISERROR(K432),NA(),IF(Rate=TRUE,AnnuityEstimator!$F$13+RAND()*(AnnuityEstimator!$F$14-AnnuityEstimator!$F$13),AnnuityEstimator!$F$17))/12),IF(PayFreq="Quarterly",(IF(ISERROR(K432),NA(),IF(Rate=TRUE,AnnuityEstimator!$F$13+RAND()*(AnnuityEstimator!$F$14-AnnuityEstimator!$F$13),AnnuityEstimator!$F$17))/4),IF(PayFreq="Semi-Annually",(IF(ISERROR(K432),NA(),IF(Rate=TRUE,AnnuityEstimator!$F$13+RAND()*(AnnuityEstimator!$F$14-AnnuityEstimator!$F$13),AnnuityEstimator!$F$17))/2),IF(PayFreq="Annually",(IF(ISERROR(K432),NA(),IF(Rate=TRUE,AnnuityEstimator!$F$13+RAND()*(AnnuityEstimator!$F$14-AnnuityEstimator!$F$13),AnnuityEstimator!$F$17))),AnnuityEstimator!$F$17)))))),"")</f>
        <v>4.8226333552088427E-2</v>
      </c>
      <c r="N432" s="106" t="str">
        <f ca="1">IFERROR(IF(ISERROR(K432),NA(),IF(ann_paid=TRUE,R431*M432,R431*M432)),"")</f>
        <v/>
      </c>
      <c r="O432" s="106" t="str">
        <f t="shared" ca="1" si="49"/>
        <v/>
      </c>
      <c r="P432" s="106" t="str">
        <f ca="1">IFERROR(IF(Rate=FALSE,IF(ISERROR(K432),NA(),FV($L$4,K432,,-FP)),PMT((1+M432)/(1+$L$4)-1,IF(ann_paid=TRUE,$L$3-K432,$L$3+1-K432),-(R431),,Payment)),"")</f>
        <v/>
      </c>
      <c r="Q432" s="106" t="str">
        <f t="shared" ca="1" si="50"/>
        <v/>
      </c>
      <c r="R432" s="106" t="str">
        <f t="shared" ca="1" si="51"/>
        <v/>
      </c>
      <c r="S432" s="106">
        <f ca="1">IFERROR(IF(ISERROR(K432),NA(),SUM($N$7:N432)),"")</f>
        <v>1121.5593767146088</v>
      </c>
      <c r="T432" s="96"/>
      <c r="U432" s="90">
        <v>426</v>
      </c>
      <c r="V432" s="90">
        <f t="shared" si="52"/>
        <v>465</v>
      </c>
      <c r="W432" s="90">
        <f t="shared" si="53"/>
        <v>75</v>
      </c>
      <c r="X432" s="90">
        <f t="shared" si="54"/>
        <v>252</v>
      </c>
      <c r="Y432" s="90">
        <f t="shared" si="55"/>
        <v>146</v>
      </c>
    </row>
    <row r="433" spans="11:25" x14ac:dyDescent="0.25">
      <c r="K433" s="90" t="str">
        <f>IFERROR(IF(ann_paid=TRUE,IF(K432&gt;=$L$3-1,NA(),K432+1),IF(K432&gt;=$L$3,NA(),K432+1)),"")</f>
        <v/>
      </c>
      <c r="L433" s="90">
        <f t="shared" si="48"/>
        <v>466</v>
      </c>
      <c r="M433" s="90">
        <f ca="1">IFERROR(IF(ISERROR(K433),NA(),(IF(PayFreq="Monthly",(IF(ISERROR(K433),NA(),IF(Rate=TRUE,AnnuityEstimator!$F$13+RAND()*(AnnuityEstimator!$F$14-AnnuityEstimator!$F$13),AnnuityEstimator!$F$17))/12),IF(PayFreq="Quarterly",(IF(ISERROR(K433),NA(),IF(Rate=TRUE,AnnuityEstimator!$F$13+RAND()*(AnnuityEstimator!$F$14-AnnuityEstimator!$F$13),AnnuityEstimator!$F$17))/4),IF(PayFreq="Semi-Annually",(IF(ISERROR(K433),NA(),IF(Rate=TRUE,AnnuityEstimator!$F$13+RAND()*(AnnuityEstimator!$F$14-AnnuityEstimator!$F$13),AnnuityEstimator!$F$17))/2),IF(PayFreq="Annually",(IF(ISERROR(K433),NA(),IF(Rate=TRUE,AnnuityEstimator!$F$13+RAND()*(AnnuityEstimator!$F$14-AnnuityEstimator!$F$13),AnnuityEstimator!$F$17))),AnnuityEstimator!$F$17)))))),"")</f>
        <v>5.4117453053216288E-2</v>
      </c>
      <c r="N433" s="106" t="str">
        <f ca="1">IFERROR(IF(ISERROR(K433),NA(),IF(ann_paid=TRUE,R432*M433,R432*M433)),"")</f>
        <v/>
      </c>
      <c r="O433" s="106" t="str">
        <f t="shared" ca="1" si="49"/>
        <v/>
      </c>
      <c r="P433" s="106" t="str">
        <f ca="1">IFERROR(IF(Rate=FALSE,IF(ISERROR(K433),NA(),FV($L$4,K433,,-FP)),PMT((1+M433)/(1+$L$4)-1,IF(ann_paid=TRUE,$L$3-K433,$L$3+1-K433),-(R432),,Payment)),"")</f>
        <v/>
      </c>
      <c r="Q433" s="106" t="str">
        <f t="shared" ca="1" si="50"/>
        <v/>
      </c>
      <c r="R433" s="106" t="str">
        <f t="shared" ca="1" si="51"/>
        <v/>
      </c>
      <c r="S433" s="106">
        <f ca="1">IFERROR(IF(ISERROR(K433),NA(),SUM($N$7:N433)),"")</f>
        <v>1121.5593767146088</v>
      </c>
      <c r="T433" s="96"/>
      <c r="U433" s="90">
        <v>427</v>
      </c>
      <c r="V433" s="90">
        <f t="shared" si="52"/>
        <v>466</v>
      </c>
      <c r="W433" s="90">
        <f t="shared" si="53"/>
        <v>75</v>
      </c>
      <c r="X433" s="90">
        <f t="shared" si="54"/>
        <v>253</v>
      </c>
      <c r="Y433" s="90">
        <f t="shared" si="55"/>
        <v>146</v>
      </c>
    </row>
    <row r="434" spans="11:25" x14ac:dyDescent="0.25">
      <c r="K434" s="90" t="str">
        <f>IFERROR(IF(ann_paid=TRUE,IF(K433&gt;=$L$3-1,NA(),K433+1),IF(K433&gt;=$L$3,NA(),K433+1)),"")</f>
        <v/>
      </c>
      <c r="L434" s="90">
        <f t="shared" si="48"/>
        <v>467</v>
      </c>
      <c r="M434" s="90">
        <f ca="1">IFERROR(IF(ISERROR(K434),NA(),(IF(PayFreq="Monthly",(IF(ISERROR(K434),NA(),IF(Rate=TRUE,AnnuityEstimator!$F$13+RAND()*(AnnuityEstimator!$F$14-AnnuityEstimator!$F$13),AnnuityEstimator!$F$17))/12),IF(PayFreq="Quarterly",(IF(ISERROR(K434),NA(),IF(Rate=TRUE,AnnuityEstimator!$F$13+RAND()*(AnnuityEstimator!$F$14-AnnuityEstimator!$F$13),AnnuityEstimator!$F$17))/4),IF(PayFreq="Semi-Annually",(IF(ISERROR(K434),NA(),IF(Rate=TRUE,AnnuityEstimator!$F$13+RAND()*(AnnuityEstimator!$F$14-AnnuityEstimator!$F$13),AnnuityEstimator!$F$17))/2),IF(PayFreq="Annually",(IF(ISERROR(K434),NA(),IF(Rate=TRUE,AnnuityEstimator!$F$13+RAND()*(AnnuityEstimator!$F$14-AnnuityEstimator!$F$13),AnnuityEstimator!$F$17))),AnnuityEstimator!$F$17)))))),"")</f>
        <v>6.6642163197967036E-2</v>
      </c>
      <c r="N434" s="106" t="str">
        <f ca="1">IFERROR(IF(ISERROR(K434),NA(),IF(ann_paid=TRUE,R433*M434,R433*M434)),"")</f>
        <v/>
      </c>
      <c r="O434" s="106" t="str">
        <f t="shared" ca="1" si="49"/>
        <v/>
      </c>
      <c r="P434" s="106" t="str">
        <f ca="1">IFERROR(IF(Rate=FALSE,IF(ISERROR(K434),NA(),FV($L$4,K434,,-FP)),PMT((1+M434)/(1+$L$4)-1,IF(ann_paid=TRUE,$L$3-K434,$L$3+1-K434),-(R433),,Payment)),"")</f>
        <v/>
      </c>
      <c r="Q434" s="106" t="str">
        <f t="shared" ca="1" si="50"/>
        <v/>
      </c>
      <c r="R434" s="106" t="str">
        <f t="shared" ca="1" si="51"/>
        <v/>
      </c>
      <c r="S434" s="106">
        <f ca="1">IFERROR(IF(ISERROR(K434),NA(),SUM($N$7:N434)),"")</f>
        <v>1121.5593767146088</v>
      </c>
      <c r="T434" s="96"/>
      <c r="U434" s="90">
        <v>428</v>
      </c>
      <c r="V434" s="90">
        <f t="shared" si="52"/>
        <v>467</v>
      </c>
      <c r="W434" s="90">
        <f t="shared" si="53"/>
        <v>75</v>
      </c>
      <c r="X434" s="90">
        <f t="shared" si="54"/>
        <v>253</v>
      </c>
      <c r="Y434" s="90">
        <f t="shared" si="55"/>
        <v>146</v>
      </c>
    </row>
    <row r="435" spans="11:25" x14ac:dyDescent="0.25">
      <c r="K435" s="90" t="str">
        <f>IFERROR(IF(ann_paid=TRUE,IF(K434&gt;=$L$3-1,NA(),K434+1),IF(K434&gt;=$L$3,NA(),K434+1)),"")</f>
        <v/>
      </c>
      <c r="L435" s="90">
        <f t="shared" si="48"/>
        <v>468</v>
      </c>
      <c r="M435" s="90">
        <f ca="1">IFERROR(IF(ISERROR(K435),NA(),(IF(PayFreq="Monthly",(IF(ISERROR(K435),NA(),IF(Rate=TRUE,AnnuityEstimator!$F$13+RAND()*(AnnuityEstimator!$F$14-AnnuityEstimator!$F$13),AnnuityEstimator!$F$17))/12),IF(PayFreq="Quarterly",(IF(ISERROR(K435),NA(),IF(Rate=TRUE,AnnuityEstimator!$F$13+RAND()*(AnnuityEstimator!$F$14-AnnuityEstimator!$F$13),AnnuityEstimator!$F$17))/4),IF(PayFreq="Semi-Annually",(IF(ISERROR(K435),NA(),IF(Rate=TRUE,AnnuityEstimator!$F$13+RAND()*(AnnuityEstimator!$F$14-AnnuityEstimator!$F$13),AnnuityEstimator!$F$17))/2),IF(PayFreq="Annually",(IF(ISERROR(K435),NA(),IF(Rate=TRUE,AnnuityEstimator!$F$13+RAND()*(AnnuityEstimator!$F$14-AnnuityEstimator!$F$13),AnnuityEstimator!$F$17))),AnnuityEstimator!$F$17)))))),"")</f>
        <v>6.356528574073117E-2</v>
      </c>
      <c r="N435" s="106" t="str">
        <f ca="1">IFERROR(IF(ISERROR(K435),NA(),IF(ann_paid=TRUE,R434*M435,R434*M435)),"")</f>
        <v/>
      </c>
      <c r="O435" s="106" t="str">
        <f t="shared" ca="1" si="49"/>
        <v/>
      </c>
      <c r="P435" s="106" t="str">
        <f ca="1">IFERROR(IF(Rate=FALSE,IF(ISERROR(K435),NA(),FV($L$4,K435,,-FP)),PMT((1+M435)/(1+$L$4)-1,IF(ann_paid=TRUE,$L$3-K435,$L$3+1-K435),-(R434),,Payment)),"")</f>
        <v/>
      </c>
      <c r="Q435" s="106" t="str">
        <f t="shared" ca="1" si="50"/>
        <v/>
      </c>
      <c r="R435" s="106" t="str">
        <f t="shared" ca="1" si="51"/>
        <v/>
      </c>
      <c r="S435" s="106">
        <f ca="1">IFERROR(IF(ISERROR(K435),NA(),SUM($N$7:N435)),"")</f>
        <v>1121.5593767146088</v>
      </c>
      <c r="T435" s="96"/>
      <c r="U435" s="90">
        <v>429</v>
      </c>
      <c r="V435" s="90">
        <f t="shared" si="52"/>
        <v>468</v>
      </c>
      <c r="W435" s="90">
        <f t="shared" si="53"/>
        <v>75</v>
      </c>
      <c r="X435" s="90">
        <f t="shared" si="54"/>
        <v>254</v>
      </c>
      <c r="Y435" s="90">
        <f t="shared" si="55"/>
        <v>147</v>
      </c>
    </row>
    <row r="436" spans="11:25" x14ac:dyDescent="0.25">
      <c r="K436" s="90" t="str">
        <f>IFERROR(IF(ann_paid=TRUE,IF(K435&gt;=$L$3-1,NA(),K435+1),IF(K435&gt;=$L$3,NA(),K435+1)),"")</f>
        <v/>
      </c>
      <c r="L436" s="90">
        <f t="shared" si="48"/>
        <v>469</v>
      </c>
      <c r="M436" s="90">
        <f ca="1">IFERROR(IF(ISERROR(K436),NA(),(IF(PayFreq="Monthly",(IF(ISERROR(K436),NA(),IF(Rate=TRUE,AnnuityEstimator!$F$13+RAND()*(AnnuityEstimator!$F$14-AnnuityEstimator!$F$13),AnnuityEstimator!$F$17))/12),IF(PayFreq="Quarterly",(IF(ISERROR(K436),NA(),IF(Rate=TRUE,AnnuityEstimator!$F$13+RAND()*(AnnuityEstimator!$F$14-AnnuityEstimator!$F$13),AnnuityEstimator!$F$17))/4),IF(PayFreq="Semi-Annually",(IF(ISERROR(K436),NA(),IF(Rate=TRUE,AnnuityEstimator!$F$13+RAND()*(AnnuityEstimator!$F$14-AnnuityEstimator!$F$13),AnnuityEstimator!$F$17))/2),IF(PayFreq="Annually",(IF(ISERROR(K436),NA(),IF(Rate=TRUE,AnnuityEstimator!$F$13+RAND()*(AnnuityEstimator!$F$14-AnnuityEstimator!$F$13),AnnuityEstimator!$F$17))),AnnuityEstimator!$F$17)))))),"")</f>
        <v>4.0384857463188664E-2</v>
      </c>
      <c r="N436" s="106" t="str">
        <f ca="1">IFERROR(IF(ISERROR(K436),NA(),IF(ann_paid=TRUE,R435*M436,R435*M436)),"")</f>
        <v/>
      </c>
      <c r="O436" s="106" t="str">
        <f t="shared" ca="1" si="49"/>
        <v/>
      </c>
      <c r="P436" s="106" t="str">
        <f ca="1">IFERROR(IF(Rate=FALSE,IF(ISERROR(K436),NA(),FV($L$4,K436,,-FP)),PMT((1+M436)/(1+$L$4)-1,IF(ann_paid=TRUE,$L$3-K436,$L$3+1-K436),-(R435),,Payment)),"")</f>
        <v/>
      </c>
      <c r="Q436" s="106" t="str">
        <f t="shared" ca="1" si="50"/>
        <v/>
      </c>
      <c r="R436" s="106" t="str">
        <f t="shared" ca="1" si="51"/>
        <v/>
      </c>
      <c r="S436" s="106">
        <f ca="1">IFERROR(IF(ISERROR(K436),NA(),SUM($N$7:N436)),"")</f>
        <v>1121.5593767146088</v>
      </c>
      <c r="T436" s="96"/>
      <c r="U436" s="90">
        <v>430</v>
      </c>
      <c r="V436" s="90">
        <f t="shared" si="52"/>
        <v>469</v>
      </c>
      <c r="W436" s="90">
        <f t="shared" si="53"/>
        <v>75</v>
      </c>
      <c r="X436" s="90">
        <f t="shared" si="54"/>
        <v>254</v>
      </c>
      <c r="Y436" s="90">
        <f t="shared" si="55"/>
        <v>147</v>
      </c>
    </row>
    <row r="437" spans="11:25" x14ac:dyDescent="0.25">
      <c r="K437" s="90" t="str">
        <f>IFERROR(IF(ann_paid=TRUE,IF(K436&gt;=$L$3-1,NA(),K436+1),IF(K436&gt;=$L$3,NA(),K436+1)),"")</f>
        <v/>
      </c>
      <c r="L437" s="90">
        <f t="shared" si="48"/>
        <v>470</v>
      </c>
      <c r="M437" s="90">
        <f ca="1">IFERROR(IF(ISERROR(K437),NA(),(IF(PayFreq="Monthly",(IF(ISERROR(K437),NA(),IF(Rate=TRUE,AnnuityEstimator!$F$13+RAND()*(AnnuityEstimator!$F$14-AnnuityEstimator!$F$13),AnnuityEstimator!$F$17))/12),IF(PayFreq="Quarterly",(IF(ISERROR(K437),NA(),IF(Rate=TRUE,AnnuityEstimator!$F$13+RAND()*(AnnuityEstimator!$F$14-AnnuityEstimator!$F$13),AnnuityEstimator!$F$17))/4),IF(PayFreq="Semi-Annually",(IF(ISERROR(K437),NA(),IF(Rate=TRUE,AnnuityEstimator!$F$13+RAND()*(AnnuityEstimator!$F$14-AnnuityEstimator!$F$13),AnnuityEstimator!$F$17))/2),IF(PayFreq="Annually",(IF(ISERROR(K437),NA(),IF(Rate=TRUE,AnnuityEstimator!$F$13+RAND()*(AnnuityEstimator!$F$14-AnnuityEstimator!$F$13),AnnuityEstimator!$F$17))),AnnuityEstimator!$F$17)))))),"")</f>
        <v>5.0989767336303116E-2</v>
      </c>
      <c r="N437" s="106" t="str">
        <f ca="1">IFERROR(IF(ISERROR(K437),NA(),IF(ann_paid=TRUE,R436*M437,R436*M437)),"")</f>
        <v/>
      </c>
      <c r="O437" s="106" t="str">
        <f t="shared" ca="1" si="49"/>
        <v/>
      </c>
      <c r="P437" s="106" t="str">
        <f ca="1">IFERROR(IF(Rate=FALSE,IF(ISERROR(K437),NA(),FV($L$4,K437,,-FP)),PMT((1+M437)/(1+$L$4)-1,IF(ann_paid=TRUE,$L$3-K437,$L$3+1-K437),-(R436),,Payment)),"")</f>
        <v/>
      </c>
      <c r="Q437" s="106" t="str">
        <f t="shared" ca="1" si="50"/>
        <v/>
      </c>
      <c r="R437" s="106" t="str">
        <f t="shared" ca="1" si="51"/>
        <v/>
      </c>
      <c r="S437" s="106">
        <f ca="1">IFERROR(IF(ISERROR(K437),NA(),SUM($N$7:N437)),"")</f>
        <v>1121.5593767146088</v>
      </c>
      <c r="T437" s="96"/>
      <c r="U437" s="90">
        <v>431</v>
      </c>
      <c r="V437" s="90">
        <f t="shared" si="52"/>
        <v>470</v>
      </c>
      <c r="W437" s="90">
        <f t="shared" si="53"/>
        <v>75</v>
      </c>
      <c r="X437" s="90">
        <f t="shared" si="54"/>
        <v>255</v>
      </c>
      <c r="Y437" s="90">
        <f t="shared" si="55"/>
        <v>147</v>
      </c>
    </row>
    <row r="438" spans="11:25" x14ac:dyDescent="0.25">
      <c r="K438" s="90" t="str">
        <f>IFERROR(IF(ann_paid=TRUE,IF(K437&gt;=$L$3-1,NA(),K437+1),IF(K437&gt;=$L$3,NA(),K437+1)),"")</f>
        <v/>
      </c>
      <c r="L438" s="90">
        <f t="shared" si="48"/>
        <v>471</v>
      </c>
      <c r="M438" s="90">
        <f ca="1">IFERROR(IF(ISERROR(K438),NA(),(IF(PayFreq="Monthly",(IF(ISERROR(K438),NA(),IF(Rate=TRUE,AnnuityEstimator!$F$13+RAND()*(AnnuityEstimator!$F$14-AnnuityEstimator!$F$13),AnnuityEstimator!$F$17))/12),IF(PayFreq="Quarterly",(IF(ISERROR(K438),NA(),IF(Rate=TRUE,AnnuityEstimator!$F$13+RAND()*(AnnuityEstimator!$F$14-AnnuityEstimator!$F$13),AnnuityEstimator!$F$17))/4),IF(PayFreq="Semi-Annually",(IF(ISERROR(K438),NA(),IF(Rate=TRUE,AnnuityEstimator!$F$13+RAND()*(AnnuityEstimator!$F$14-AnnuityEstimator!$F$13),AnnuityEstimator!$F$17))/2),IF(PayFreq="Annually",(IF(ISERROR(K438),NA(),IF(Rate=TRUE,AnnuityEstimator!$F$13+RAND()*(AnnuityEstimator!$F$14-AnnuityEstimator!$F$13),AnnuityEstimator!$F$17))),AnnuityEstimator!$F$17)))))),"")</f>
        <v>5.3022839045332532E-2</v>
      </c>
      <c r="N438" s="106" t="str">
        <f ca="1">IFERROR(IF(ISERROR(K438),NA(),IF(ann_paid=TRUE,R437*M438,R437*M438)),"")</f>
        <v/>
      </c>
      <c r="O438" s="106" t="str">
        <f t="shared" ca="1" si="49"/>
        <v/>
      </c>
      <c r="P438" s="106" t="str">
        <f ca="1">IFERROR(IF(Rate=FALSE,IF(ISERROR(K438),NA(),FV($L$4,K438,,-FP)),PMT((1+M438)/(1+$L$4)-1,IF(ann_paid=TRUE,$L$3-K438,$L$3+1-K438),-(R437),,Payment)),"")</f>
        <v/>
      </c>
      <c r="Q438" s="106" t="str">
        <f t="shared" ca="1" si="50"/>
        <v/>
      </c>
      <c r="R438" s="106" t="str">
        <f t="shared" ca="1" si="51"/>
        <v/>
      </c>
      <c r="S438" s="106">
        <f ca="1">IFERROR(IF(ISERROR(K438),NA(),SUM($N$7:N438)),"")</f>
        <v>1121.5593767146088</v>
      </c>
      <c r="T438" s="96"/>
      <c r="U438" s="90">
        <v>432</v>
      </c>
      <c r="V438" s="90">
        <f t="shared" si="52"/>
        <v>471</v>
      </c>
      <c r="W438" s="90">
        <f t="shared" si="53"/>
        <v>75</v>
      </c>
      <c r="X438" s="90">
        <f t="shared" si="54"/>
        <v>255</v>
      </c>
      <c r="Y438" s="90">
        <f t="shared" si="55"/>
        <v>147</v>
      </c>
    </row>
    <row r="439" spans="11:25" x14ac:dyDescent="0.25">
      <c r="K439" s="90" t="str">
        <f>IFERROR(IF(ann_paid=TRUE,IF(K438&gt;=$L$3-1,NA(),K438+1),IF(K438&gt;=$L$3,NA(),K438+1)),"")</f>
        <v/>
      </c>
      <c r="L439" s="90">
        <f t="shared" si="48"/>
        <v>472</v>
      </c>
      <c r="M439" s="90">
        <f ca="1">IFERROR(IF(ISERROR(K439),NA(),(IF(PayFreq="Monthly",(IF(ISERROR(K439),NA(),IF(Rate=TRUE,AnnuityEstimator!$F$13+RAND()*(AnnuityEstimator!$F$14-AnnuityEstimator!$F$13),AnnuityEstimator!$F$17))/12),IF(PayFreq="Quarterly",(IF(ISERROR(K439),NA(),IF(Rate=TRUE,AnnuityEstimator!$F$13+RAND()*(AnnuityEstimator!$F$14-AnnuityEstimator!$F$13),AnnuityEstimator!$F$17))/4),IF(PayFreq="Semi-Annually",(IF(ISERROR(K439),NA(),IF(Rate=TRUE,AnnuityEstimator!$F$13+RAND()*(AnnuityEstimator!$F$14-AnnuityEstimator!$F$13),AnnuityEstimator!$F$17))/2),IF(PayFreq="Annually",(IF(ISERROR(K439),NA(),IF(Rate=TRUE,AnnuityEstimator!$F$13+RAND()*(AnnuityEstimator!$F$14-AnnuityEstimator!$F$13),AnnuityEstimator!$F$17))),AnnuityEstimator!$F$17)))))),"")</f>
        <v>6.6190086922954416E-2</v>
      </c>
      <c r="N439" s="106" t="str">
        <f ca="1">IFERROR(IF(ISERROR(K439),NA(),IF(ann_paid=TRUE,R438*M439,R438*M439)),"")</f>
        <v/>
      </c>
      <c r="O439" s="106" t="str">
        <f t="shared" ca="1" si="49"/>
        <v/>
      </c>
      <c r="P439" s="106" t="str">
        <f ca="1">IFERROR(IF(Rate=FALSE,IF(ISERROR(K439),NA(),FV($L$4,K439,,-FP)),PMT((1+M439)/(1+$L$4)-1,IF(ann_paid=TRUE,$L$3-K439,$L$3+1-K439),-(R438),,Payment)),"")</f>
        <v/>
      </c>
      <c r="Q439" s="106" t="str">
        <f t="shared" ca="1" si="50"/>
        <v/>
      </c>
      <c r="R439" s="106" t="str">
        <f t="shared" ca="1" si="51"/>
        <v/>
      </c>
      <c r="S439" s="106">
        <f ca="1">IFERROR(IF(ISERROR(K439),NA(),SUM($N$7:N439)),"")</f>
        <v>1121.5593767146088</v>
      </c>
      <c r="T439" s="96"/>
      <c r="U439" s="90">
        <v>433</v>
      </c>
      <c r="V439" s="90">
        <f t="shared" si="52"/>
        <v>472</v>
      </c>
      <c r="W439" s="90">
        <f t="shared" si="53"/>
        <v>76</v>
      </c>
      <c r="X439" s="90">
        <f t="shared" si="54"/>
        <v>256</v>
      </c>
      <c r="Y439" s="90">
        <f t="shared" si="55"/>
        <v>148</v>
      </c>
    </row>
    <row r="440" spans="11:25" x14ac:dyDescent="0.25">
      <c r="K440" s="90" t="str">
        <f>IFERROR(IF(ann_paid=TRUE,IF(K439&gt;=$L$3-1,NA(),K439+1),IF(K439&gt;=$L$3,NA(),K439+1)),"")</f>
        <v/>
      </c>
      <c r="L440" s="90">
        <f t="shared" si="48"/>
        <v>473</v>
      </c>
      <c r="M440" s="90">
        <f ca="1">IFERROR(IF(ISERROR(K440),NA(),(IF(PayFreq="Monthly",(IF(ISERROR(K440),NA(),IF(Rate=TRUE,AnnuityEstimator!$F$13+RAND()*(AnnuityEstimator!$F$14-AnnuityEstimator!$F$13),AnnuityEstimator!$F$17))/12),IF(PayFreq="Quarterly",(IF(ISERROR(K440),NA(),IF(Rate=TRUE,AnnuityEstimator!$F$13+RAND()*(AnnuityEstimator!$F$14-AnnuityEstimator!$F$13),AnnuityEstimator!$F$17))/4),IF(PayFreq="Semi-Annually",(IF(ISERROR(K440),NA(),IF(Rate=TRUE,AnnuityEstimator!$F$13+RAND()*(AnnuityEstimator!$F$14-AnnuityEstimator!$F$13),AnnuityEstimator!$F$17))/2),IF(PayFreq="Annually",(IF(ISERROR(K440),NA(),IF(Rate=TRUE,AnnuityEstimator!$F$13+RAND()*(AnnuityEstimator!$F$14-AnnuityEstimator!$F$13),AnnuityEstimator!$F$17))),AnnuityEstimator!$F$17)))))),"")</f>
        <v>4.7099912628956943E-2</v>
      </c>
      <c r="N440" s="106" t="str">
        <f ca="1">IFERROR(IF(ISERROR(K440),NA(),IF(ann_paid=TRUE,R439*M440,R439*M440)),"")</f>
        <v/>
      </c>
      <c r="O440" s="106" t="str">
        <f t="shared" ca="1" si="49"/>
        <v/>
      </c>
      <c r="P440" s="106" t="str">
        <f ca="1">IFERROR(IF(Rate=FALSE,IF(ISERROR(K440),NA(),FV($L$4,K440,,-FP)),PMT((1+M440)/(1+$L$4)-1,IF(ann_paid=TRUE,$L$3-K440,$L$3+1-K440),-(R439),,Payment)),"")</f>
        <v/>
      </c>
      <c r="Q440" s="106" t="str">
        <f t="shared" ca="1" si="50"/>
        <v/>
      </c>
      <c r="R440" s="106" t="str">
        <f t="shared" ca="1" si="51"/>
        <v/>
      </c>
      <c r="S440" s="106">
        <f ca="1">IFERROR(IF(ISERROR(K440),NA(),SUM($N$7:N440)),"")</f>
        <v>1121.5593767146088</v>
      </c>
      <c r="T440" s="96"/>
      <c r="U440" s="90">
        <v>434</v>
      </c>
      <c r="V440" s="90">
        <f t="shared" si="52"/>
        <v>473</v>
      </c>
      <c r="W440" s="90">
        <f t="shared" si="53"/>
        <v>76</v>
      </c>
      <c r="X440" s="90">
        <f t="shared" si="54"/>
        <v>256</v>
      </c>
      <c r="Y440" s="90">
        <f t="shared" si="55"/>
        <v>148</v>
      </c>
    </row>
    <row r="441" spans="11:25" x14ac:dyDescent="0.25">
      <c r="K441" s="90" t="str">
        <f>IFERROR(IF(ann_paid=TRUE,IF(K440&gt;=$L$3-1,NA(),K440+1),IF(K440&gt;=$L$3,NA(),K440+1)),"")</f>
        <v/>
      </c>
      <c r="L441" s="90">
        <f t="shared" si="48"/>
        <v>474</v>
      </c>
      <c r="M441" s="90">
        <f ca="1">IFERROR(IF(ISERROR(K441),NA(),(IF(PayFreq="Monthly",(IF(ISERROR(K441),NA(),IF(Rate=TRUE,AnnuityEstimator!$F$13+RAND()*(AnnuityEstimator!$F$14-AnnuityEstimator!$F$13),AnnuityEstimator!$F$17))/12),IF(PayFreq="Quarterly",(IF(ISERROR(K441),NA(),IF(Rate=TRUE,AnnuityEstimator!$F$13+RAND()*(AnnuityEstimator!$F$14-AnnuityEstimator!$F$13),AnnuityEstimator!$F$17))/4),IF(PayFreq="Semi-Annually",(IF(ISERROR(K441),NA(),IF(Rate=TRUE,AnnuityEstimator!$F$13+RAND()*(AnnuityEstimator!$F$14-AnnuityEstimator!$F$13),AnnuityEstimator!$F$17))/2),IF(PayFreq="Annually",(IF(ISERROR(K441),NA(),IF(Rate=TRUE,AnnuityEstimator!$F$13+RAND()*(AnnuityEstimator!$F$14-AnnuityEstimator!$F$13),AnnuityEstimator!$F$17))),AnnuityEstimator!$F$17)))))),"")</f>
        <v>4.5548493148209503E-2</v>
      </c>
      <c r="N441" s="106" t="str">
        <f ca="1">IFERROR(IF(ISERROR(K441),NA(),IF(ann_paid=TRUE,R440*M441,R440*M441)),"")</f>
        <v/>
      </c>
      <c r="O441" s="106" t="str">
        <f t="shared" ca="1" si="49"/>
        <v/>
      </c>
      <c r="P441" s="106" t="str">
        <f ca="1">IFERROR(IF(Rate=FALSE,IF(ISERROR(K441),NA(),FV($L$4,K441,,-FP)),PMT((1+M441)/(1+$L$4)-1,IF(ann_paid=TRUE,$L$3-K441,$L$3+1-K441),-(R440),,Payment)),"")</f>
        <v/>
      </c>
      <c r="Q441" s="106" t="str">
        <f t="shared" ca="1" si="50"/>
        <v/>
      </c>
      <c r="R441" s="106" t="str">
        <f t="shared" ca="1" si="51"/>
        <v/>
      </c>
      <c r="S441" s="106">
        <f ca="1">IFERROR(IF(ISERROR(K441),NA(),SUM($N$7:N441)),"")</f>
        <v>1121.5593767146088</v>
      </c>
      <c r="T441" s="96"/>
      <c r="U441" s="90">
        <v>435</v>
      </c>
      <c r="V441" s="90">
        <f t="shared" si="52"/>
        <v>474</v>
      </c>
      <c r="W441" s="90">
        <f t="shared" si="53"/>
        <v>76</v>
      </c>
      <c r="X441" s="90">
        <f t="shared" si="54"/>
        <v>257</v>
      </c>
      <c r="Y441" s="90">
        <f t="shared" si="55"/>
        <v>148</v>
      </c>
    </row>
    <row r="442" spans="11:25" x14ac:dyDescent="0.25">
      <c r="K442" s="90" t="str">
        <f>IFERROR(IF(ann_paid=TRUE,IF(K441&gt;=$L$3-1,NA(),K441+1),IF(K441&gt;=$L$3,NA(),K441+1)),"")</f>
        <v/>
      </c>
      <c r="L442" s="90">
        <f t="shared" si="48"/>
        <v>475</v>
      </c>
      <c r="M442" s="90">
        <f ca="1">IFERROR(IF(ISERROR(K442),NA(),(IF(PayFreq="Monthly",(IF(ISERROR(K442),NA(),IF(Rate=TRUE,AnnuityEstimator!$F$13+RAND()*(AnnuityEstimator!$F$14-AnnuityEstimator!$F$13),AnnuityEstimator!$F$17))/12),IF(PayFreq="Quarterly",(IF(ISERROR(K442),NA(),IF(Rate=TRUE,AnnuityEstimator!$F$13+RAND()*(AnnuityEstimator!$F$14-AnnuityEstimator!$F$13),AnnuityEstimator!$F$17))/4),IF(PayFreq="Semi-Annually",(IF(ISERROR(K442),NA(),IF(Rate=TRUE,AnnuityEstimator!$F$13+RAND()*(AnnuityEstimator!$F$14-AnnuityEstimator!$F$13),AnnuityEstimator!$F$17))/2),IF(PayFreq="Annually",(IF(ISERROR(K442),NA(),IF(Rate=TRUE,AnnuityEstimator!$F$13+RAND()*(AnnuityEstimator!$F$14-AnnuityEstimator!$F$13),AnnuityEstimator!$F$17))),AnnuityEstimator!$F$17)))))),"")</f>
        <v>3.8853866557332577E-2</v>
      </c>
      <c r="N442" s="106" t="str">
        <f ca="1">IFERROR(IF(ISERROR(K442),NA(),IF(ann_paid=TRUE,R441*M442,R441*M442)),"")</f>
        <v/>
      </c>
      <c r="O442" s="106" t="str">
        <f t="shared" ca="1" si="49"/>
        <v/>
      </c>
      <c r="P442" s="106" t="str">
        <f ca="1">IFERROR(IF(Rate=FALSE,IF(ISERROR(K442),NA(),FV($L$4,K442,,-FP)),PMT((1+M442)/(1+$L$4)-1,IF(ann_paid=TRUE,$L$3-K442,$L$3+1-K442),-(R441),,Payment)),"")</f>
        <v/>
      </c>
      <c r="Q442" s="106" t="str">
        <f t="shared" ca="1" si="50"/>
        <v/>
      </c>
      <c r="R442" s="106" t="str">
        <f t="shared" ca="1" si="51"/>
        <v/>
      </c>
      <c r="S442" s="106">
        <f ca="1">IFERROR(IF(ISERROR(K442),NA(),SUM($N$7:N442)),"")</f>
        <v>1121.5593767146088</v>
      </c>
      <c r="T442" s="96"/>
      <c r="U442" s="90">
        <v>436</v>
      </c>
      <c r="V442" s="90">
        <f t="shared" si="52"/>
        <v>475</v>
      </c>
      <c r="W442" s="90">
        <f t="shared" si="53"/>
        <v>76</v>
      </c>
      <c r="X442" s="90">
        <f t="shared" si="54"/>
        <v>257</v>
      </c>
      <c r="Y442" s="90">
        <f t="shared" si="55"/>
        <v>148</v>
      </c>
    </row>
    <row r="443" spans="11:25" x14ac:dyDescent="0.25">
      <c r="K443" s="90" t="str">
        <f>IFERROR(IF(ann_paid=TRUE,IF(K442&gt;=$L$3-1,NA(),K442+1),IF(K442&gt;=$L$3,NA(),K442+1)),"")</f>
        <v/>
      </c>
      <c r="L443" s="90">
        <f t="shared" si="48"/>
        <v>476</v>
      </c>
      <c r="M443" s="90">
        <f ca="1">IFERROR(IF(ISERROR(K443),NA(),(IF(PayFreq="Monthly",(IF(ISERROR(K443),NA(),IF(Rate=TRUE,AnnuityEstimator!$F$13+RAND()*(AnnuityEstimator!$F$14-AnnuityEstimator!$F$13),AnnuityEstimator!$F$17))/12),IF(PayFreq="Quarterly",(IF(ISERROR(K443),NA(),IF(Rate=TRUE,AnnuityEstimator!$F$13+RAND()*(AnnuityEstimator!$F$14-AnnuityEstimator!$F$13),AnnuityEstimator!$F$17))/4),IF(PayFreq="Semi-Annually",(IF(ISERROR(K443),NA(),IF(Rate=TRUE,AnnuityEstimator!$F$13+RAND()*(AnnuityEstimator!$F$14-AnnuityEstimator!$F$13),AnnuityEstimator!$F$17))/2),IF(PayFreq="Annually",(IF(ISERROR(K443),NA(),IF(Rate=TRUE,AnnuityEstimator!$F$13+RAND()*(AnnuityEstimator!$F$14-AnnuityEstimator!$F$13),AnnuityEstimator!$F$17))),AnnuityEstimator!$F$17)))))),"")</f>
        <v>6.948916461016541E-2</v>
      </c>
      <c r="N443" s="106" t="str">
        <f ca="1">IFERROR(IF(ISERROR(K443),NA(),IF(ann_paid=TRUE,R442*M443,R442*M443)),"")</f>
        <v/>
      </c>
      <c r="O443" s="106" t="str">
        <f t="shared" ca="1" si="49"/>
        <v/>
      </c>
      <c r="P443" s="106" t="str">
        <f ca="1">IFERROR(IF(Rate=FALSE,IF(ISERROR(K443),NA(),FV($L$4,K443,,-FP)),PMT((1+M443)/(1+$L$4)-1,IF(ann_paid=TRUE,$L$3-K443,$L$3+1-K443),-(R442),,Payment)),"")</f>
        <v/>
      </c>
      <c r="Q443" s="106" t="str">
        <f t="shared" ca="1" si="50"/>
        <v/>
      </c>
      <c r="R443" s="106" t="str">
        <f t="shared" ca="1" si="51"/>
        <v/>
      </c>
      <c r="S443" s="106">
        <f ca="1">IFERROR(IF(ISERROR(K443),NA(),SUM($N$7:N443)),"")</f>
        <v>1121.5593767146088</v>
      </c>
      <c r="T443" s="96"/>
      <c r="U443" s="90">
        <v>437</v>
      </c>
      <c r="V443" s="90">
        <f t="shared" si="52"/>
        <v>476</v>
      </c>
      <c r="W443" s="90">
        <f t="shared" si="53"/>
        <v>76</v>
      </c>
      <c r="X443" s="90">
        <f t="shared" si="54"/>
        <v>258</v>
      </c>
      <c r="Y443" s="90">
        <f t="shared" si="55"/>
        <v>149</v>
      </c>
    </row>
    <row r="444" spans="11:25" x14ac:dyDescent="0.25">
      <c r="K444" s="90" t="str">
        <f>IFERROR(IF(ann_paid=TRUE,IF(K443&gt;=$L$3-1,NA(),K443+1),IF(K443&gt;=$L$3,NA(),K443+1)),"")</f>
        <v/>
      </c>
      <c r="L444" s="90">
        <f t="shared" si="48"/>
        <v>477</v>
      </c>
      <c r="M444" s="90">
        <f ca="1">IFERROR(IF(ISERROR(K444),NA(),(IF(PayFreq="Monthly",(IF(ISERROR(K444),NA(),IF(Rate=TRUE,AnnuityEstimator!$F$13+RAND()*(AnnuityEstimator!$F$14-AnnuityEstimator!$F$13),AnnuityEstimator!$F$17))/12),IF(PayFreq="Quarterly",(IF(ISERROR(K444),NA(),IF(Rate=TRUE,AnnuityEstimator!$F$13+RAND()*(AnnuityEstimator!$F$14-AnnuityEstimator!$F$13),AnnuityEstimator!$F$17))/4),IF(PayFreq="Semi-Annually",(IF(ISERROR(K444),NA(),IF(Rate=TRUE,AnnuityEstimator!$F$13+RAND()*(AnnuityEstimator!$F$14-AnnuityEstimator!$F$13),AnnuityEstimator!$F$17))/2),IF(PayFreq="Annually",(IF(ISERROR(K444),NA(),IF(Rate=TRUE,AnnuityEstimator!$F$13+RAND()*(AnnuityEstimator!$F$14-AnnuityEstimator!$F$13),AnnuityEstimator!$F$17))),AnnuityEstimator!$F$17)))))),"")</f>
        <v>5.7245920339311245E-2</v>
      </c>
      <c r="N444" s="106" t="str">
        <f ca="1">IFERROR(IF(ISERROR(K444),NA(),IF(ann_paid=TRUE,R443*M444,R443*M444)),"")</f>
        <v/>
      </c>
      <c r="O444" s="106" t="str">
        <f t="shared" ca="1" si="49"/>
        <v/>
      </c>
      <c r="P444" s="106" t="str">
        <f ca="1">IFERROR(IF(Rate=FALSE,IF(ISERROR(K444),NA(),FV($L$4,K444,,-FP)),PMT((1+M444)/(1+$L$4)-1,IF(ann_paid=TRUE,$L$3-K444,$L$3+1-K444),-(R443),,Payment)),"")</f>
        <v/>
      </c>
      <c r="Q444" s="106" t="str">
        <f t="shared" ca="1" si="50"/>
        <v/>
      </c>
      <c r="R444" s="106" t="str">
        <f t="shared" ca="1" si="51"/>
        <v/>
      </c>
      <c r="S444" s="106">
        <f ca="1">IFERROR(IF(ISERROR(K444),NA(),SUM($N$7:N444)),"")</f>
        <v>1121.5593767146088</v>
      </c>
      <c r="T444" s="96"/>
      <c r="U444" s="90">
        <v>438</v>
      </c>
      <c r="V444" s="90">
        <f t="shared" si="52"/>
        <v>477</v>
      </c>
      <c r="W444" s="90">
        <f t="shared" si="53"/>
        <v>76</v>
      </c>
      <c r="X444" s="90">
        <f t="shared" si="54"/>
        <v>258</v>
      </c>
      <c r="Y444" s="90">
        <f t="shared" si="55"/>
        <v>149</v>
      </c>
    </row>
    <row r="445" spans="11:25" x14ac:dyDescent="0.25">
      <c r="K445" s="90" t="str">
        <f>IFERROR(IF(ann_paid=TRUE,IF(K444&gt;=$L$3-1,NA(),K444+1),IF(K444&gt;=$L$3,NA(),K444+1)),"")</f>
        <v/>
      </c>
      <c r="L445" s="90">
        <f t="shared" si="48"/>
        <v>478</v>
      </c>
      <c r="M445" s="90">
        <f ca="1">IFERROR(IF(ISERROR(K445),NA(),(IF(PayFreq="Monthly",(IF(ISERROR(K445),NA(),IF(Rate=TRUE,AnnuityEstimator!$F$13+RAND()*(AnnuityEstimator!$F$14-AnnuityEstimator!$F$13),AnnuityEstimator!$F$17))/12),IF(PayFreq="Quarterly",(IF(ISERROR(K445),NA(),IF(Rate=TRUE,AnnuityEstimator!$F$13+RAND()*(AnnuityEstimator!$F$14-AnnuityEstimator!$F$13),AnnuityEstimator!$F$17))/4),IF(PayFreq="Semi-Annually",(IF(ISERROR(K445),NA(),IF(Rate=TRUE,AnnuityEstimator!$F$13+RAND()*(AnnuityEstimator!$F$14-AnnuityEstimator!$F$13),AnnuityEstimator!$F$17))/2),IF(PayFreq="Annually",(IF(ISERROR(K445),NA(),IF(Rate=TRUE,AnnuityEstimator!$F$13+RAND()*(AnnuityEstimator!$F$14-AnnuityEstimator!$F$13),AnnuityEstimator!$F$17))),AnnuityEstimator!$F$17)))))),"")</f>
        <v>4.1429521277122898E-2</v>
      </c>
      <c r="N445" s="106" t="str">
        <f ca="1">IFERROR(IF(ISERROR(K445),NA(),IF(ann_paid=TRUE,R444*M445,R444*M445)),"")</f>
        <v/>
      </c>
      <c r="O445" s="106" t="str">
        <f t="shared" ca="1" si="49"/>
        <v/>
      </c>
      <c r="P445" s="106" t="str">
        <f ca="1">IFERROR(IF(Rate=FALSE,IF(ISERROR(K445),NA(),FV($L$4,K445,,-FP)),PMT((1+M445)/(1+$L$4)-1,IF(ann_paid=TRUE,$L$3-K445,$L$3+1-K445),-(R444),,Payment)),"")</f>
        <v/>
      </c>
      <c r="Q445" s="106" t="str">
        <f t="shared" ca="1" si="50"/>
        <v/>
      </c>
      <c r="R445" s="106" t="str">
        <f t="shared" ca="1" si="51"/>
        <v/>
      </c>
      <c r="S445" s="106">
        <f ca="1">IFERROR(IF(ISERROR(K445),NA(),SUM($N$7:N445)),"")</f>
        <v>1121.5593767146088</v>
      </c>
      <c r="T445" s="96"/>
      <c r="U445" s="90">
        <v>439</v>
      </c>
      <c r="V445" s="90">
        <f t="shared" si="52"/>
        <v>478</v>
      </c>
      <c r="W445" s="90">
        <f t="shared" si="53"/>
        <v>76</v>
      </c>
      <c r="X445" s="90">
        <f t="shared" si="54"/>
        <v>259</v>
      </c>
      <c r="Y445" s="90">
        <f t="shared" si="55"/>
        <v>149</v>
      </c>
    </row>
    <row r="446" spans="11:25" x14ac:dyDescent="0.25">
      <c r="K446" s="90" t="str">
        <f>IFERROR(IF(ann_paid=TRUE,IF(K445&gt;=$L$3-1,NA(),K445+1),IF(K445&gt;=$L$3,NA(),K445+1)),"")</f>
        <v/>
      </c>
      <c r="L446" s="90">
        <f t="shared" si="48"/>
        <v>479</v>
      </c>
      <c r="M446" s="90">
        <f ca="1">IFERROR(IF(ISERROR(K446),NA(),(IF(PayFreq="Monthly",(IF(ISERROR(K446),NA(),IF(Rate=TRUE,AnnuityEstimator!$F$13+RAND()*(AnnuityEstimator!$F$14-AnnuityEstimator!$F$13),AnnuityEstimator!$F$17))/12),IF(PayFreq="Quarterly",(IF(ISERROR(K446),NA(),IF(Rate=TRUE,AnnuityEstimator!$F$13+RAND()*(AnnuityEstimator!$F$14-AnnuityEstimator!$F$13),AnnuityEstimator!$F$17))/4),IF(PayFreq="Semi-Annually",(IF(ISERROR(K446),NA(),IF(Rate=TRUE,AnnuityEstimator!$F$13+RAND()*(AnnuityEstimator!$F$14-AnnuityEstimator!$F$13),AnnuityEstimator!$F$17))/2),IF(PayFreq="Annually",(IF(ISERROR(K446),NA(),IF(Rate=TRUE,AnnuityEstimator!$F$13+RAND()*(AnnuityEstimator!$F$14-AnnuityEstimator!$F$13),AnnuityEstimator!$F$17))),AnnuityEstimator!$F$17)))))),"")</f>
        <v>5.918443198953853E-2</v>
      </c>
      <c r="N446" s="106" t="str">
        <f ca="1">IFERROR(IF(ISERROR(K446),NA(),IF(ann_paid=TRUE,R445*M446,R445*M446)),"")</f>
        <v/>
      </c>
      <c r="O446" s="106" t="str">
        <f t="shared" ca="1" si="49"/>
        <v/>
      </c>
      <c r="P446" s="106" t="str">
        <f ca="1">IFERROR(IF(Rate=FALSE,IF(ISERROR(K446),NA(),FV($L$4,K446,,-FP)),PMT((1+M446)/(1+$L$4)-1,IF(ann_paid=TRUE,$L$3-K446,$L$3+1-K446),-(R445),,Payment)),"")</f>
        <v/>
      </c>
      <c r="Q446" s="106" t="str">
        <f t="shared" ca="1" si="50"/>
        <v/>
      </c>
      <c r="R446" s="106" t="str">
        <f t="shared" ca="1" si="51"/>
        <v/>
      </c>
      <c r="S446" s="106">
        <f ca="1">IFERROR(IF(ISERROR(K446),NA(),SUM($N$7:N446)),"")</f>
        <v>1121.5593767146088</v>
      </c>
      <c r="T446" s="96"/>
      <c r="U446" s="90">
        <v>440</v>
      </c>
      <c r="V446" s="90">
        <f t="shared" si="52"/>
        <v>479</v>
      </c>
      <c r="W446" s="90">
        <f t="shared" si="53"/>
        <v>76</v>
      </c>
      <c r="X446" s="90">
        <f t="shared" si="54"/>
        <v>259</v>
      </c>
      <c r="Y446" s="90">
        <f t="shared" si="55"/>
        <v>149</v>
      </c>
    </row>
    <row r="447" spans="11:25" x14ac:dyDescent="0.25">
      <c r="K447" s="90" t="str">
        <f>IFERROR(IF(ann_paid=TRUE,IF(K446&gt;=$L$3-1,NA(),K446+1),IF(K446&gt;=$L$3,NA(),K446+1)),"")</f>
        <v/>
      </c>
      <c r="L447" s="90">
        <f t="shared" si="48"/>
        <v>480</v>
      </c>
      <c r="M447" s="90">
        <f ca="1">IFERROR(IF(ISERROR(K447),NA(),(IF(PayFreq="Monthly",(IF(ISERROR(K447),NA(),IF(Rate=TRUE,AnnuityEstimator!$F$13+RAND()*(AnnuityEstimator!$F$14-AnnuityEstimator!$F$13),AnnuityEstimator!$F$17))/12),IF(PayFreq="Quarterly",(IF(ISERROR(K447),NA(),IF(Rate=TRUE,AnnuityEstimator!$F$13+RAND()*(AnnuityEstimator!$F$14-AnnuityEstimator!$F$13),AnnuityEstimator!$F$17))/4),IF(PayFreq="Semi-Annually",(IF(ISERROR(K447),NA(),IF(Rate=TRUE,AnnuityEstimator!$F$13+RAND()*(AnnuityEstimator!$F$14-AnnuityEstimator!$F$13),AnnuityEstimator!$F$17))/2),IF(PayFreq="Annually",(IF(ISERROR(K447),NA(),IF(Rate=TRUE,AnnuityEstimator!$F$13+RAND()*(AnnuityEstimator!$F$14-AnnuityEstimator!$F$13),AnnuityEstimator!$F$17))),AnnuityEstimator!$F$17)))))),"")</f>
        <v>6.3140140847746884E-2</v>
      </c>
      <c r="N447" s="106" t="str">
        <f ca="1">IFERROR(IF(ISERROR(K447),NA(),IF(ann_paid=TRUE,R446*M447,R446*M447)),"")</f>
        <v/>
      </c>
      <c r="O447" s="106" t="str">
        <f t="shared" ca="1" si="49"/>
        <v/>
      </c>
      <c r="P447" s="106" t="str">
        <f ca="1">IFERROR(IF(Rate=FALSE,IF(ISERROR(K447),NA(),FV($L$4,K447,,-FP)),PMT((1+M447)/(1+$L$4)-1,IF(ann_paid=TRUE,$L$3-K447,$L$3+1-K447),-(R446),,Payment)),"")</f>
        <v/>
      </c>
      <c r="Q447" s="106" t="str">
        <f t="shared" ca="1" si="50"/>
        <v/>
      </c>
      <c r="R447" s="106" t="str">
        <f t="shared" ca="1" si="51"/>
        <v/>
      </c>
      <c r="S447" s="106">
        <f ca="1">IFERROR(IF(ISERROR(K447),NA(),SUM($N$7:N447)),"")</f>
        <v>1121.5593767146088</v>
      </c>
      <c r="T447" s="96"/>
      <c r="U447" s="90">
        <v>441</v>
      </c>
      <c r="V447" s="90">
        <f t="shared" si="52"/>
        <v>480</v>
      </c>
      <c r="W447" s="90">
        <f t="shared" si="53"/>
        <v>76</v>
      </c>
      <c r="X447" s="90">
        <f t="shared" si="54"/>
        <v>260</v>
      </c>
      <c r="Y447" s="90">
        <f t="shared" si="55"/>
        <v>150</v>
      </c>
    </row>
    <row r="448" spans="11:25" x14ac:dyDescent="0.25">
      <c r="K448" s="90" t="str">
        <f>IFERROR(IF(ann_paid=TRUE,IF(K447&gt;=$L$3-1,NA(),K447+1),IF(K447&gt;=$L$3,NA(),K447+1)),"")</f>
        <v/>
      </c>
      <c r="L448" s="90">
        <f t="shared" si="48"/>
        <v>481</v>
      </c>
      <c r="M448" s="90">
        <f ca="1">IFERROR(IF(ISERROR(K448),NA(),(IF(PayFreq="Monthly",(IF(ISERROR(K448),NA(),IF(Rate=TRUE,AnnuityEstimator!$F$13+RAND()*(AnnuityEstimator!$F$14-AnnuityEstimator!$F$13),AnnuityEstimator!$F$17))/12),IF(PayFreq="Quarterly",(IF(ISERROR(K448),NA(),IF(Rate=TRUE,AnnuityEstimator!$F$13+RAND()*(AnnuityEstimator!$F$14-AnnuityEstimator!$F$13),AnnuityEstimator!$F$17))/4),IF(PayFreq="Semi-Annually",(IF(ISERROR(K448),NA(),IF(Rate=TRUE,AnnuityEstimator!$F$13+RAND()*(AnnuityEstimator!$F$14-AnnuityEstimator!$F$13),AnnuityEstimator!$F$17))/2),IF(PayFreq="Annually",(IF(ISERROR(K448),NA(),IF(Rate=TRUE,AnnuityEstimator!$F$13+RAND()*(AnnuityEstimator!$F$14-AnnuityEstimator!$F$13),AnnuityEstimator!$F$17))),AnnuityEstimator!$F$17)))))),"")</f>
        <v>6.7745742368889139E-2</v>
      </c>
      <c r="N448" s="106" t="str">
        <f ca="1">IFERROR(IF(ISERROR(K448),NA(),IF(ann_paid=TRUE,R447*M448,R447*M448)),"")</f>
        <v/>
      </c>
      <c r="O448" s="106" t="str">
        <f t="shared" ca="1" si="49"/>
        <v/>
      </c>
      <c r="P448" s="106" t="str">
        <f ca="1">IFERROR(IF(Rate=FALSE,IF(ISERROR(K448),NA(),FV($L$4,K448,,-FP)),PMT((1+M448)/(1+$L$4)-1,IF(ann_paid=TRUE,$L$3-K448,$L$3+1-K448),-(R447),,Payment)),"")</f>
        <v/>
      </c>
      <c r="Q448" s="106" t="str">
        <f t="shared" ca="1" si="50"/>
        <v/>
      </c>
      <c r="R448" s="106" t="str">
        <f t="shared" ca="1" si="51"/>
        <v/>
      </c>
      <c r="S448" s="106">
        <f ca="1">IFERROR(IF(ISERROR(K448),NA(),SUM($N$7:N448)),"")</f>
        <v>1121.5593767146088</v>
      </c>
      <c r="T448" s="96"/>
      <c r="U448" s="90">
        <v>442</v>
      </c>
      <c r="V448" s="90">
        <f t="shared" si="52"/>
        <v>481</v>
      </c>
      <c r="W448" s="90">
        <f t="shared" si="53"/>
        <v>76</v>
      </c>
      <c r="X448" s="90">
        <f t="shared" si="54"/>
        <v>260</v>
      </c>
      <c r="Y448" s="90">
        <f t="shared" si="55"/>
        <v>150</v>
      </c>
    </row>
    <row r="449" spans="11:25" x14ac:dyDescent="0.25">
      <c r="K449" s="90" t="str">
        <f>IFERROR(IF(ann_paid=TRUE,IF(K448&gt;=$L$3-1,NA(),K448+1),IF(K448&gt;=$L$3,NA(),K448+1)),"")</f>
        <v/>
      </c>
      <c r="L449" s="90">
        <f t="shared" si="48"/>
        <v>482</v>
      </c>
      <c r="M449" s="90">
        <f ca="1">IFERROR(IF(ISERROR(K449),NA(),(IF(PayFreq="Monthly",(IF(ISERROR(K449),NA(),IF(Rate=TRUE,AnnuityEstimator!$F$13+RAND()*(AnnuityEstimator!$F$14-AnnuityEstimator!$F$13),AnnuityEstimator!$F$17))/12),IF(PayFreq="Quarterly",(IF(ISERROR(K449),NA(),IF(Rate=TRUE,AnnuityEstimator!$F$13+RAND()*(AnnuityEstimator!$F$14-AnnuityEstimator!$F$13),AnnuityEstimator!$F$17))/4),IF(PayFreq="Semi-Annually",(IF(ISERROR(K449),NA(),IF(Rate=TRUE,AnnuityEstimator!$F$13+RAND()*(AnnuityEstimator!$F$14-AnnuityEstimator!$F$13),AnnuityEstimator!$F$17))/2),IF(PayFreq="Annually",(IF(ISERROR(K449),NA(),IF(Rate=TRUE,AnnuityEstimator!$F$13+RAND()*(AnnuityEstimator!$F$14-AnnuityEstimator!$F$13),AnnuityEstimator!$F$17))),AnnuityEstimator!$F$17)))))),"")</f>
        <v>5.5282843760972103E-2</v>
      </c>
      <c r="N449" s="106" t="str">
        <f ca="1">IFERROR(IF(ISERROR(K449),NA(),IF(ann_paid=TRUE,R448*M449,R448*M449)),"")</f>
        <v/>
      </c>
      <c r="O449" s="106" t="str">
        <f t="shared" ca="1" si="49"/>
        <v/>
      </c>
      <c r="P449" s="106" t="str">
        <f ca="1">IFERROR(IF(Rate=FALSE,IF(ISERROR(K449),NA(),FV($L$4,K449,,-FP)),PMT((1+M449)/(1+$L$4)-1,IF(ann_paid=TRUE,$L$3-K449,$L$3+1-K449),-(R448),,Payment)),"")</f>
        <v/>
      </c>
      <c r="Q449" s="106" t="str">
        <f t="shared" ca="1" si="50"/>
        <v/>
      </c>
      <c r="R449" s="106" t="str">
        <f t="shared" ca="1" si="51"/>
        <v/>
      </c>
      <c r="S449" s="106">
        <f ca="1">IFERROR(IF(ISERROR(K449),NA(),SUM($N$7:N449)),"")</f>
        <v>1121.5593767146088</v>
      </c>
      <c r="T449" s="96"/>
      <c r="U449" s="90">
        <v>443</v>
      </c>
      <c r="V449" s="90">
        <f t="shared" si="52"/>
        <v>482</v>
      </c>
      <c r="W449" s="90">
        <f t="shared" si="53"/>
        <v>76</v>
      </c>
      <c r="X449" s="90">
        <f t="shared" si="54"/>
        <v>261</v>
      </c>
      <c r="Y449" s="90">
        <f t="shared" si="55"/>
        <v>150</v>
      </c>
    </row>
    <row r="450" spans="11:25" x14ac:dyDescent="0.25">
      <c r="K450" s="90" t="str">
        <f>IFERROR(IF(ann_paid=TRUE,IF(K449&gt;=$L$3-1,NA(),K449+1),IF(K449&gt;=$L$3,NA(),K449+1)),"")</f>
        <v/>
      </c>
      <c r="L450" s="90">
        <f t="shared" si="48"/>
        <v>483</v>
      </c>
      <c r="M450" s="90">
        <f ca="1">IFERROR(IF(ISERROR(K450),NA(),(IF(PayFreq="Monthly",(IF(ISERROR(K450),NA(),IF(Rate=TRUE,AnnuityEstimator!$F$13+RAND()*(AnnuityEstimator!$F$14-AnnuityEstimator!$F$13),AnnuityEstimator!$F$17))/12),IF(PayFreq="Quarterly",(IF(ISERROR(K450),NA(),IF(Rate=TRUE,AnnuityEstimator!$F$13+RAND()*(AnnuityEstimator!$F$14-AnnuityEstimator!$F$13),AnnuityEstimator!$F$17))/4),IF(PayFreq="Semi-Annually",(IF(ISERROR(K450),NA(),IF(Rate=TRUE,AnnuityEstimator!$F$13+RAND()*(AnnuityEstimator!$F$14-AnnuityEstimator!$F$13),AnnuityEstimator!$F$17))/2),IF(PayFreq="Annually",(IF(ISERROR(K450),NA(),IF(Rate=TRUE,AnnuityEstimator!$F$13+RAND()*(AnnuityEstimator!$F$14-AnnuityEstimator!$F$13),AnnuityEstimator!$F$17))),AnnuityEstimator!$F$17)))))),"")</f>
        <v>3.9892491109665487E-2</v>
      </c>
      <c r="N450" s="106" t="str">
        <f ca="1">IFERROR(IF(ISERROR(K450),NA(),IF(ann_paid=TRUE,R449*M450,R449*M450)),"")</f>
        <v/>
      </c>
      <c r="O450" s="106" t="str">
        <f t="shared" ca="1" si="49"/>
        <v/>
      </c>
      <c r="P450" s="106" t="str">
        <f ca="1">IFERROR(IF(Rate=FALSE,IF(ISERROR(K450),NA(),FV($L$4,K450,,-FP)),PMT((1+M450)/(1+$L$4)-1,IF(ann_paid=TRUE,$L$3-K450,$L$3+1-K450),-(R449),,Payment)),"")</f>
        <v/>
      </c>
      <c r="Q450" s="106" t="str">
        <f t="shared" ca="1" si="50"/>
        <v/>
      </c>
      <c r="R450" s="106" t="str">
        <f t="shared" ca="1" si="51"/>
        <v/>
      </c>
      <c r="S450" s="106">
        <f ca="1">IFERROR(IF(ISERROR(K450),NA(),SUM($N$7:N450)),"")</f>
        <v>1121.5593767146088</v>
      </c>
      <c r="T450" s="96"/>
      <c r="U450" s="90">
        <v>444</v>
      </c>
      <c r="V450" s="90">
        <f t="shared" si="52"/>
        <v>483</v>
      </c>
      <c r="W450" s="90">
        <f t="shared" si="53"/>
        <v>76</v>
      </c>
      <c r="X450" s="90">
        <f t="shared" si="54"/>
        <v>261</v>
      </c>
      <c r="Y450" s="90">
        <f t="shared" si="55"/>
        <v>150</v>
      </c>
    </row>
    <row r="451" spans="11:25" x14ac:dyDescent="0.25">
      <c r="K451" s="90" t="str">
        <f>IFERROR(IF(ann_paid=TRUE,IF(K450&gt;=$L$3-1,NA(),K450+1),IF(K450&gt;=$L$3,NA(),K450+1)),"")</f>
        <v/>
      </c>
      <c r="L451" s="90">
        <f t="shared" si="48"/>
        <v>484</v>
      </c>
      <c r="M451" s="90">
        <f ca="1">IFERROR(IF(ISERROR(K451),NA(),(IF(PayFreq="Monthly",(IF(ISERROR(K451),NA(),IF(Rate=TRUE,AnnuityEstimator!$F$13+RAND()*(AnnuityEstimator!$F$14-AnnuityEstimator!$F$13),AnnuityEstimator!$F$17))/12),IF(PayFreq="Quarterly",(IF(ISERROR(K451),NA(),IF(Rate=TRUE,AnnuityEstimator!$F$13+RAND()*(AnnuityEstimator!$F$14-AnnuityEstimator!$F$13),AnnuityEstimator!$F$17))/4),IF(PayFreq="Semi-Annually",(IF(ISERROR(K451),NA(),IF(Rate=TRUE,AnnuityEstimator!$F$13+RAND()*(AnnuityEstimator!$F$14-AnnuityEstimator!$F$13),AnnuityEstimator!$F$17))/2),IF(PayFreq="Annually",(IF(ISERROR(K451),NA(),IF(Rate=TRUE,AnnuityEstimator!$F$13+RAND()*(AnnuityEstimator!$F$14-AnnuityEstimator!$F$13),AnnuityEstimator!$F$17))),AnnuityEstimator!$F$17)))))),"")</f>
        <v>4.6544253629008256E-2</v>
      </c>
      <c r="N451" s="106" t="str">
        <f ca="1">IFERROR(IF(ISERROR(K451),NA(),IF(ann_paid=TRUE,R450*M451,R450*M451)),"")</f>
        <v/>
      </c>
      <c r="O451" s="106" t="str">
        <f t="shared" ca="1" si="49"/>
        <v/>
      </c>
      <c r="P451" s="106" t="str">
        <f ca="1">IFERROR(IF(Rate=FALSE,IF(ISERROR(K451),NA(),FV($L$4,K451,,-FP)),PMT((1+M451)/(1+$L$4)-1,IF(ann_paid=TRUE,$L$3-K451,$L$3+1-K451),-(R450),,Payment)),"")</f>
        <v/>
      </c>
      <c r="Q451" s="106" t="str">
        <f t="shared" ca="1" si="50"/>
        <v/>
      </c>
      <c r="R451" s="106" t="str">
        <f t="shared" ca="1" si="51"/>
        <v/>
      </c>
      <c r="S451" s="106">
        <f ca="1">IFERROR(IF(ISERROR(K451),NA(),SUM($N$7:N451)),"")</f>
        <v>1121.5593767146088</v>
      </c>
      <c r="T451" s="96"/>
      <c r="U451" s="90">
        <v>445</v>
      </c>
      <c r="V451" s="90">
        <f t="shared" si="52"/>
        <v>484</v>
      </c>
      <c r="W451" s="90">
        <f t="shared" si="53"/>
        <v>77</v>
      </c>
      <c r="X451" s="90">
        <f t="shared" si="54"/>
        <v>262</v>
      </c>
      <c r="Y451" s="90">
        <f t="shared" si="55"/>
        <v>151</v>
      </c>
    </row>
    <row r="452" spans="11:25" x14ac:dyDescent="0.25">
      <c r="K452" s="90" t="str">
        <f>IFERROR(IF(ann_paid=TRUE,IF(K451&gt;=$L$3-1,NA(),K451+1),IF(K451&gt;=$L$3,NA(),K451+1)),"")</f>
        <v/>
      </c>
      <c r="L452" s="90">
        <f t="shared" si="48"/>
        <v>485</v>
      </c>
      <c r="M452" s="90">
        <f ca="1">IFERROR(IF(ISERROR(K452),NA(),(IF(PayFreq="Monthly",(IF(ISERROR(K452),NA(),IF(Rate=TRUE,AnnuityEstimator!$F$13+RAND()*(AnnuityEstimator!$F$14-AnnuityEstimator!$F$13),AnnuityEstimator!$F$17))/12),IF(PayFreq="Quarterly",(IF(ISERROR(K452),NA(),IF(Rate=TRUE,AnnuityEstimator!$F$13+RAND()*(AnnuityEstimator!$F$14-AnnuityEstimator!$F$13),AnnuityEstimator!$F$17))/4),IF(PayFreq="Semi-Annually",(IF(ISERROR(K452),NA(),IF(Rate=TRUE,AnnuityEstimator!$F$13+RAND()*(AnnuityEstimator!$F$14-AnnuityEstimator!$F$13),AnnuityEstimator!$F$17))/2),IF(PayFreq="Annually",(IF(ISERROR(K452),NA(),IF(Rate=TRUE,AnnuityEstimator!$F$13+RAND()*(AnnuityEstimator!$F$14-AnnuityEstimator!$F$13),AnnuityEstimator!$F$17))),AnnuityEstimator!$F$17)))))),"")</f>
        <v>5.7451247118622498E-2</v>
      </c>
      <c r="N452" s="106" t="str">
        <f ca="1">IFERROR(IF(ISERROR(K452),NA(),IF(ann_paid=TRUE,R451*M452,R451*M452)),"")</f>
        <v/>
      </c>
      <c r="O452" s="106" t="str">
        <f t="shared" ca="1" si="49"/>
        <v/>
      </c>
      <c r="P452" s="106" t="str">
        <f ca="1">IFERROR(IF(Rate=FALSE,IF(ISERROR(K452),NA(),FV($L$4,K452,,-FP)),PMT((1+M452)/(1+$L$4)-1,IF(ann_paid=TRUE,$L$3-K452,$L$3+1-K452),-(R451),,Payment)),"")</f>
        <v/>
      </c>
      <c r="Q452" s="106" t="str">
        <f t="shared" ca="1" si="50"/>
        <v/>
      </c>
      <c r="R452" s="106" t="str">
        <f t="shared" ca="1" si="51"/>
        <v/>
      </c>
      <c r="S452" s="106">
        <f ca="1">IFERROR(IF(ISERROR(K452),NA(),SUM($N$7:N452)),"")</f>
        <v>1121.5593767146088</v>
      </c>
      <c r="T452" s="96"/>
      <c r="U452" s="90">
        <v>446</v>
      </c>
      <c r="V452" s="90">
        <f t="shared" si="52"/>
        <v>485</v>
      </c>
      <c r="W452" s="90">
        <f t="shared" si="53"/>
        <v>77</v>
      </c>
      <c r="X452" s="90">
        <f t="shared" si="54"/>
        <v>262</v>
      </c>
      <c r="Y452" s="90">
        <f t="shared" si="55"/>
        <v>151</v>
      </c>
    </row>
    <row r="453" spans="11:25" x14ac:dyDescent="0.25">
      <c r="K453" s="90" t="str">
        <f>IFERROR(IF(ann_paid=TRUE,IF(K452&gt;=$L$3-1,NA(),K452+1),IF(K452&gt;=$L$3,NA(),K452+1)),"")</f>
        <v/>
      </c>
      <c r="L453" s="90">
        <f t="shared" si="48"/>
        <v>486</v>
      </c>
      <c r="M453" s="90">
        <f ca="1">IFERROR(IF(ISERROR(K453),NA(),(IF(PayFreq="Monthly",(IF(ISERROR(K453),NA(),IF(Rate=TRUE,AnnuityEstimator!$F$13+RAND()*(AnnuityEstimator!$F$14-AnnuityEstimator!$F$13),AnnuityEstimator!$F$17))/12),IF(PayFreq="Quarterly",(IF(ISERROR(K453),NA(),IF(Rate=TRUE,AnnuityEstimator!$F$13+RAND()*(AnnuityEstimator!$F$14-AnnuityEstimator!$F$13),AnnuityEstimator!$F$17))/4),IF(PayFreq="Semi-Annually",(IF(ISERROR(K453),NA(),IF(Rate=TRUE,AnnuityEstimator!$F$13+RAND()*(AnnuityEstimator!$F$14-AnnuityEstimator!$F$13),AnnuityEstimator!$F$17))/2),IF(PayFreq="Annually",(IF(ISERROR(K453),NA(),IF(Rate=TRUE,AnnuityEstimator!$F$13+RAND()*(AnnuityEstimator!$F$14-AnnuityEstimator!$F$13),AnnuityEstimator!$F$17))),AnnuityEstimator!$F$17)))))),"")</f>
        <v>3.5552444160493898E-2</v>
      </c>
      <c r="N453" s="106" t="str">
        <f ca="1">IFERROR(IF(ISERROR(K453),NA(),IF(ann_paid=TRUE,R452*M453,R452*M453)),"")</f>
        <v/>
      </c>
      <c r="O453" s="106" t="str">
        <f t="shared" ca="1" si="49"/>
        <v/>
      </c>
      <c r="P453" s="106" t="str">
        <f ca="1">IFERROR(IF(Rate=FALSE,IF(ISERROR(K453),NA(),FV($L$4,K453,,-FP)),PMT((1+M453)/(1+$L$4)-1,IF(ann_paid=TRUE,$L$3-K453,$L$3+1-K453),-(R452),,Payment)),"")</f>
        <v/>
      </c>
      <c r="Q453" s="106" t="str">
        <f t="shared" ca="1" si="50"/>
        <v/>
      </c>
      <c r="R453" s="106" t="str">
        <f t="shared" ca="1" si="51"/>
        <v/>
      </c>
      <c r="S453" s="106">
        <f ca="1">IFERROR(IF(ISERROR(K453),NA(),SUM($N$7:N453)),"")</f>
        <v>1121.5593767146088</v>
      </c>
      <c r="T453" s="96"/>
      <c r="U453" s="90">
        <v>447</v>
      </c>
      <c r="V453" s="90">
        <f t="shared" si="52"/>
        <v>486</v>
      </c>
      <c r="W453" s="90">
        <f t="shared" si="53"/>
        <v>77</v>
      </c>
      <c r="X453" s="90">
        <f t="shared" si="54"/>
        <v>263</v>
      </c>
      <c r="Y453" s="90">
        <f t="shared" si="55"/>
        <v>151</v>
      </c>
    </row>
    <row r="454" spans="11:25" x14ac:dyDescent="0.25">
      <c r="K454" s="90" t="str">
        <f>IFERROR(IF(ann_paid=TRUE,IF(K453&gt;=$L$3-1,NA(),K453+1),IF(K453&gt;=$L$3,NA(),K453+1)),"")</f>
        <v/>
      </c>
      <c r="L454" s="90">
        <f t="shared" si="48"/>
        <v>487</v>
      </c>
      <c r="M454" s="90">
        <f ca="1">IFERROR(IF(ISERROR(K454),NA(),(IF(PayFreq="Monthly",(IF(ISERROR(K454),NA(),IF(Rate=TRUE,AnnuityEstimator!$F$13+RAND()*(AnnuityEstimator!$F$14-AnnuityEstimator!$F$13),AnnuityEstimator!$F$17))/12),IF(PayFreq="Quarterly",(IF(ISERROR(K454),NA(),IF(Rate=TRUE,AnnuityEstimator!$F$13+RAND()*(AnnuityEstimator!$F$14-AnnuityEstimator!$F$13),AnnuityEstimator!$F$17))/4),IF(PayFreq="Semi-Annually",(IF(ISERROR(K454),NA(),IF(Rate=TRUE,AnnuityEstimator!$F$13+RAND()*(AnnuityEstimator!$F$14-AnnuityEstimator!$F$13),AnnuityEstimator!$F$17))/2),IF(PayFreq="Annually",(IF(ISERROR(K454),NA(),IF(Rate=TRUE,AnnuityEstimator!$F$13+RAND()*(AnnuityEstimator!$F$14-AnnuityEstimator!$F$13),AnnuityEstimator!$F$17))),AnnuityEstimator!$F$17)))))),"")</f>
        <v>4.9056695013869715E-2</v>
      </c>
      <c r="N454" s="106" t="str">
        <f ca="1">IFERROR(IF(ISERROR(K454),NA(),IF(ann_paid=TRUE,R453*M454,R453*M454)),"")</f>
        <v/>
      </c>
      <c r="O454" s="106" t="str">
        <f t="shared" ca="1" si="49"/>
        <v/>
      </c>
      <c r="P454" s="106" t="str">
        <f ca="1">IFERROR(IF(Rate=FALSE,IF(ISERROR(K454),NA(),FV($L$4,K454,,-FP)),PMT((1+M454)/(1+$L$4)-1,IF(ann_paid=TRUE,$L$3-K454,$L$3+1-K454),-(R453),,Payment)),"")</f>
        <v/>
      </c>
      <c r="Q454" s="106" t="str">
        <f t="shared" ca="1" si="50"/>
        <v/>
      </c>
      <c r="R454" s="106" t="str">
        <f t="shared" ca="1" si="51"/>
        <v/>
      </c>
      <c r="S454" s="106">
        <f ca="1">IFERROR(IF(ISERROR(K454),NA(),SUM($N$7:N454)),"")</f>
        <v>1121.5593767146088</v>
      </c>
      <c r="T454" s="96"/>
      <c r="U454" s="90">
        <v>448</v>
      </c>
      <c r="V454" s="90">
        <f t="shared" si="52"/>
        <v>487</v>
      </c>
      <c r="W454" s="90">
        <f t="shared" si="53"/>
        <v>77</v>
      </c>
      <c r="X454" s="90">
        <f t="shared" si="54"/>
        <v>263</v>
      </c>
      <c r="Y454" s="90">
        <f t="shared" si="55"/>
        <v>151</v>
      </c>
    </row>
    <row r="455" spans="11:25" x14ac:dyDescent="0.25">
      <c r="K455" s="90" t="str">
        <f>IFERROR(IF(ann_paid=TRUE,IF(K454&gt;=$L$3-1,NA(),K454+1),IF(K454&gt;=$L$3,NA(),K454+1)),"")</f>
        <v/>
      </c>
      <c r="L455" s="90">
        <f t="shared" si="48"/>
        <v>488</v>
      </c>
      <c r="M455" s="90">
        <f ca="1">IFERROR(IF(ISERROR(K455),NA(),(IF(PayFreq="Monthly",(IF(ISERROR(K455),NA(),IF(Rate=TRUE,AnnuityEstimator!$F$13+RAND()*(AnnuityEstimator!$F$14-AnnuityEstimator!$F$13),AnnuityEstimator!$F$17))/12),IF(PayFreq="Quarterly",(IF(ISERROR(K455),NA(),IF(Rate=TRUE,AnnuityEstimator!$F$13+RAND()*(AnnuityEstimator!$F$14-AnnuityEstimator!$F$13),AnnuityEstimator!$F$17))/4),IF(PayFreq="Semi-Annually",(IF(ISERROR(K455),NA(),IF(Rate=TRUE,AnnuityEstimator!$F$13+RAND()*(AnnuityEstimator!$F$14-AnnuityEstimator!$F$13),AnnuityEstimator!$F$17))/2),IF(PayFreq="Annually",(IF(ISERROR(K455),NA(),IF(Rate=TRUE,AnnuityEstimator!$F$13+RAND()*(AnnuityEstimator!$F$14-AnnuityEstimator!$F$13),AnnuityEstimator!$F$17))),AnnuityEstimator!$F$17)))))),"")</f>
        <v>6.3303220238701413E-2</v>
      </c>
      <c r="N455" s="106" t="str">
        <f ca="1">IFERROR(IF(ISERROR(K455),NA(),IF(ann_paid=TRUE,R454*M455,R454*M455)),"")</f>
        <v/>
      </c>
      <c r="O455" s="106" t="str">
        <f t="shared" ca="1" si="49"/>
        <v/>
      </c>
      <c r="P455" s="106" t="str">
        <f ca="1">IFERROR(IF(Rate=FALSE,IF(ISERROR(K455),NA(),FV($L$4,K455,,-FP)),PMT((1+M455)/(1+$L$4)-1,IF(ann_paid=TRUE,$L$3-K455,$L$3+1-K455),-(R454),,Payment)),"")</f>
        <v/>
      </c>
      <c r="Q455" s="106" t="str">
        <f t="shared" ca="1" si="50"/>
        <v/>
      </c>
      <c r="R455" s="106" t="str">
        <f t="shared" ca="1" si="51"/>
        <v/>
      </c>
      <c r="S455" s="106">
        <f ca="1">IFERROR(IF(ISERROR(K455),NA(),SUM($N$7:N455)),"")</f>
        <v>1121.5593767146088</v>
      </c>
      <c r="T455" s="96"/>
      <c r="U455" s="90">
        <v>449</v>
      </c>
      <c r="V455" s="90">
        <f t="shared" si="52"/>
        <v>488</v>
      </c>
      <c r="W455" s="90">
        <f t="shared" si="53"/>
        <v>77</v>
      </c>
      <c r="X455" s="90">
        <f t="shared" si="54"/>
        <v>264</v>
      </c>
      <c r="Y455" s="90">
        <f t="shared" si="55"/>
        <v>152</v>
      </c>
    </row>
    <row r="456" spans="11:25" x14ac:dyDescent="0.25">
      <c r="K456" s="90" t="str">
        <f>IFERROR(IF(ann_paid=TRUE,IF(K455&gt;=$L$3-1,NA(),K455+1),IF(K455&gt;=$L$3,NA(),K455+1)),"")</f>
        <v/>
      </c>
      <c r="L456" s="90">
        <f t="shared" si="48"/>
        <v>489</v>
      </c>
      <c r="M456" s="90">
        <f ca="1">IFERROR(IF(ISERROR(K456),NA(),(IF(PayFreq="Monthly",(IF(ISERROR(K456),NA(),IF(Rate=TRUE,AnnuityEstimator!$F$13+RAND()*(AnnuityEstimator!$F$14-AnnuityEstimator!$F$13),AnnuityEstimator!$F$17))/12),IF(PayFreq="Quarterly",(IF(ISERROR(K456),NA(),IF(Rate=TRUE,AnnuityEstimator!$F$13+RAND()*(AnnuityEstimator!$F$14-AnnuityEstimator!$F$13),AnnuityEstimator!$F$17))/4),IF(PayFreq="Semi-Annually",(IF(ISERROR(K456),NA(),IF(Rate=TRUE,AnnuityEstimator!$F$13+RAND()*(AnnuityEstimator!$F$14-AnnuityEstimator!$F$13),AnnuityEstimator!$F$17))/2),IF(PayFreq="Annually",(IF(ISERROR(K456),NA(),IF(Rate=TRUE,AnnuityEstimator!$F$13+RAND()*(AnnuityEstimator!$F$14-AnnuityEstimator!$F$13),AnnuityEstimator!$F$17))),AnnuityEstimator!$F$17)))))),"")</f>
        <v>3.2483599286608857E-2</v>
      </c>
      <c r="N456" s="106" t="str">
        <f ca="1">IFERROR(IF(ISERROR(K456),NA(),IF(ann_paid=TRUE,R455*M456,R455*M456)),"")</f>
        <v/>
      </c>
      <c r="O456" s="106" t="str">
        <f t="shared" ca="1" si="49"/>
        <v/>
      </c>
      <c r="P456" s="106" t="str">
        <f ca="1">IFERROR(IF(Rate=FALSE,IF(ISERROR(K456),NA(),FV($L$4,K456,,-FP)),PMT((1+M456)/(1+$L$4)-1,IF(ann_paid=TRUE,$L$3-K456,$L$3+1-K456),-(R455),,Payment)),"")</f>
        <v/>
      </c>
      <c r="Q456" s="106" t="str">
        <f t="shared" ca="1" si="50"/>
        <v/>
      </c>
      <c r="R456" s="106" t="str">
        <f t="shared" ca="1" si="51"/>
        <v/>
      </c>
      <c r="S456" s="106">
        <f ca="1">IFERROR(IF(ISERROR(K456),NA(),SUM($N$7:N456)),"")</f>
        <v>1121.5593767146088</v>
      </c>
      <c r="T456" s="96"/>
      <c r="U456" s="90">
        <v>450</v>
      </c>
      <c r="V456" s="90">
        <f t="shared" si="52"/>
        <v>489</v>
      </c>
      <c r="W456" s="90">
        <f t="shared" si="53"/>
        <v>77</v>
      </c>
      <c r="X456" s="90">
        <f t="shared" si="54"/>
        <v>264</v>
      </c>
      <c r="Y456" s="90">
        <f t="shared" si="55"/>
        <v>152</v>
      </c>
    </row>
    <row r="457" spans="11:25" x14ac:dyDescent="0.25">
      <c r="K457" s="90" t="str">
        <f>IFERROR(IF(ann_paid=TRUE,IF(K456&gt;=$L$3-1,NA(),K456+1),IF(K456&gt;=$L$3,NA(),K456+1)),"")</f>
        <v/>
      </c>
      <c r="L457" s="90">
        <f t="shared" ref="L457:L488" si="56">IFERROR(IF($L$3=$V$5,V457,IF($L$3=$W$5,W457,IF($L$3=$X$5,X457,IF($L$3=$Y$5,Y457)))),"")</f>
        <v>490</v>
      </c>
      <c r="M457" s="90">
        <f ca="1">IFERROR(IF(ISERROR(K457),NA(),(IF(PayFreq="Monthly",(IF(ISERROR(K457),NA(),IF(Rate=TRUE,AnnuityEstimator!$F$13+RAND()*(AnnuityEstimator!$F$14-AnnuityEstimator!$F$13),AnnuityEstimator!$F$17))/12),IF(PayFreq="Quarterly",(IF(ISERROR(K457),NA(),IF(Rate=TRUE,AnnuityEstimator!$F$13+RAND()*(AnnuityEstimator!$F$14-AnnuityEstimator!$F$13),AnnuityEstimator!$F$17))/4),IF(PayFreq="Semi-Annually",(IF(ISERROR(K457),NA(),IF(Rate=TRUE,AnnuityEstimator!$F$13+RAND()*(AnnuityEstimator!$F$14-AnnuityEstimator!$F$13),AnnuityEstimator!$F$17))/2),IF(PayFreq="Annually",(IF(ISERROR(K457),NA(),IF(Rate=TRUE,AnnuityEstimator!$F$13+RAND()*(AnnuityEstimator!$F$14-AnnuityEstimator!$F$13),AnnuityEstimator!$F$17))),AnnuityEstimator!$F$17)))))),"")</f>
        <v>3.653490144225191E-2</v>
      </c>
      <c r="N457" s="106" t="str">
        <f ca="1">IFERROR(IF(ISERROR(K457),NA(),IF(ann_paid=TRUE,R456*M457,R456*M457)),"")</f>
        <v/>
      </c>
      <c r="O457" s="106" t="str">
        <f t="shared" ref="O457:O488" ca="1" si="57">IFERROR(IF(ISERROR(K457),NA(),IF(N457&gt;0,N457*$N$3,0)),"")</f>
        <v/>
      </c>
      <c r="P457" s="106" t="str">
        <f ca="1">IFERROR(IF(Rate=FALSE,IF(ISERROR(K457),NA(),FV($L$4,K457,,-FP)),PMT((1+M457)/(1+$L$4)-1,IF(ann_paid=TRUE,$L$3-K457,$L$3+1-K457),-(R456),,Payment)),"")</f>
        <v/>
      </c>
      <c r="Q457" s="106" t="str">
        <f t="shared" ref="Q457:Q488" ca="1" si="58">IFERROR(IF(ISERROR(K457),NA(),P457-O457),"")</f>
        <v/>
      </c>
      <c r="R457" s="106" t="str">
        <f t="shared" ref="R457:R488" ca="1" si="59">IFERROR(IF(ISERROR(K457),NA(),IF((R456+N457-P457)&lt;0,-(R456+N457-P457),(R456+N457-P457))),"")</f>
        <v/>
      </c>
      <c r="S457" s="106">
        <f ca="1">IFERROR(IF(ISERROR(K457),NA(),SUM($N$7:N457)),"")</f>
        <v>1121.5593767146088</v>
      </c>
      <c r="T457" s="96"/>
      <c r="U457" s="90">
        <v>451</v>
      </c>
      <c r="V457" s="90">
        <f t="shared" ref="V457:V488" si="60">V456+1</f>
        <v>490</v>
      </c>
      <c r="W457" s="90">
        <f t="shared" ref="W457:W488" si="61">IF(MOD($U457,12)=1,$W456+1,$W456)</f>
        <v>77</v>
      </c>
      <c r="X457" s="90">
        <f t="shared" ref="X457:X488" si="62">IF(MOD($U457,2)=1,$X456+1,$X456)</f>
        <v>265</v>
      </c>
      <c r="Y457" s="90">
        <f t="shared" ref="Y457:Y488" si="63">IF(MOD($U457,4)=1,$Y456+1,$Y456)</f>
        <v>152</v>
      </c>
    </row>
    <row r="458" spans="11:25" x14ac:dyDescent="0.25">
      <c r="K458" s="90" t="str">
        <f>IFERROR(IF(ann_paid=TRUE,IF(K457&gt;=$L$3-1,NA(),K457+1),IF(K457&gt;=$L$3,NA(),K457+1)),"")</f>
        <v/>
      </c>
      <c r="L458" s="90">
        <f t="shared" si="56"/>
        <v>491</v>
      </c>
      <c r="M458" s="90">
        <f ca="1">IFERROR(IF(ISERROR(K458),NA(),(IF(PayFreq="Monthly",(IF(ISERROR(K458),NA(),IF(Rate=TRUE,AnnuityEstimator!$F$13+RAND()*(AnnuityEstimator!$F$14-AnnuityEstimator!$F$13),AnnuityEstimator!$F$17))/12),IF(PayFreq="Quarterly",(IF(ISERROR(K458),NA(),IF(Rate=TRUE,AnnuityEstimator!$F$13+RAND()*(AnnuityEstimator!$F$14-AnnuityEstimator!$F$13),AnnuityEstimator!$F$17))/4),IF(PayFreq="Semi-Annually",(IF(ISERROR(K458),NA(),IF(Rate=TRUE,AnnuityEstimator!$F$13+RAND()*(AnnuityEstimator!$F$14-AnnuityEstimator!$F$13),AnnuityEstimator!$F$17))/2),IF(PayFreq="Annually",(IF(ISERROR(K458),NA(),IF(Rate=TRUE,AnnuityEstimator!$F$13+RAND()*(AnnuityEstimator!$F$14-AnnuityEstimator!$F$13),AnnuityEstimator!$F$17))),AnnuityEstimator!$F$17)))))),"")</f>
        <v>3.0335930703973699E-2</v>
      </c>
      <c r="N458" s="106" t="str">
        <f ca="1">IFERROR(IF(ISERROR(K458),NA(),IF(ann_paid=TRUE,R457*M458,R457*M458)),"")</f>
        <v/>
      </c>
      <c r="O458" s="106" t="str">
        <f t="shared" ca="1" si="57"/>
        <v/>
      </c>
      <c r="P458" s="106" t="str">
        <f ca="1">IFERROR(IF(Rate=FALSE,IF(ISERROR(K458),NA(),FV($L$4,K458,,-FP)),PMT((1+M458)/(1+$L$4)-1,IF(ann_paid=TRUE,$L$3-K458,$L$3+1-K458),-(R457),,Payment)),"")</f>
        <v/>
      </c>
      <c r="Q458" s="106" t="str">
        <f t="shared" ca="1" si="58"/>
        <v/>
      </c>
      <c r="R458" s="106" t="str">
        <f t="shared" ca="1" si="59"/>
        <v/>
      </c>
      <c r="S458" s="106">
        <f ca="1">IFERROR(IF(ISERROR(K458),NA(),SUM($N$7:N458)),"")</f>
        <v>1121.5593767146088</v>
      </c>
      <c r="T458" s="96"/>
      <c r="U458" s="90">
        <v>452</v>
      </c>
      <c r="V458" s="90">
        <f t="shared" si="60"/>
        <v>491</v>
      </c>
      <c r="W458" s="90">
        <f t="shared" si="61"/>
        <v>77</v>
      </c>
      <c r="X458" s="90">
        <f t="shared" si="62"/>
        <v>265</v>
      </c>
      <c r="Y458" s="90">
        <f t="shared" si="63"/>
        <v>152</v>
      </c>
    </row>
    <row r="459" spans="11:25" x14ac:dyDescent="0.25">
      <c r="K459" s="90" t="str">
        <f>IFERROR(IF(ann_paid=TRUE,IF(K458&gt;=$L$3-1,NA(),K458+1),IF(K458&gt;=$L$3,NA(),K458+1)),"")</f>
        <v/>
      </c>
      <c r="L459" s="90">
        <f t="shared" si="56"/>
        <v>492</v>
      </c>
      <c r="M459" s="90">
        <f ca="1">IFERROR(IF(ISERROR(K459),NA(),(IF(PayFreq="Monthly",(IF(ISERROR(K459),NA(),IF(Rate=TRUE,AnnuityEstimator!$F$13+RAND()*(AnnuityEstimator!$F$14-AnnuityEstimator!$F$13),AnnuityEstimator!$F$17))/12),IF(PayFreq="Quarterly",(IF(ISERROR(K459),NA(),IF(Rate=TRUE,AnnuityEstimator!$F$13+RAND()*(AnnuityEstimator!$F$14-AnnuityEstimator!$F$13),AnnuityEstimator!$F$17))/4),IF(PayFreq="Semi-Annually",(IF(ISERROR(K459),NA(),IF(Rate=TRUE,AnnuityEstimator!$F$13+RAND()*(AnnuityEstimator!$F$14-AnnuityEstimator!$F$13),AnnuityEstimator!$F$17))/2),IF(PayFreq="Annually",(IF(ISERROR(K459),NA(),IF(Rate=TRUE,AnnuityEstimator!$F$13+RAND()*(AnnuityEstimator!$F$14-AnnuityEstimator!$F$13),AnnuityEstimator!$F$17))),AnnuityEstimator!$F$17)))))),"")</f>
        <v>6.104691937636271E-2</v>
      </c>
      <c r="N459" s="106" t="str">
        <f ca="1">IFERROR(IF(ISERROR(K459),NA(),IF(ann_paid=TRUE,R458*M459,R458*M459)),"")</f>
        <v/>
      </c>
      <c r="O459" s="106" t="str">
        <f t="shared" ca="1" si="57"/>
        <v/>
      </c>
      <c r="P459" s="106" t="str">
        <f ca="1">IFERROR(IF(Rate=FALSE,IF(ISERROR(K459),NA(),FV($L$4,K459,,-FP)),PMT((1+M459)/(1+$L$4)-1,IF(ann_paid=TRUE,$L$3-K459,$L$3+1-K459),-(R458),,Payment)),"")</f>
        <v/>
      </c>
      <c r="Q459" s="106" t="str">
        <f t="shared" ca="1" si="58"/>
        <v/>
      </c>
      <c r="R459" s="106" t="str">
        <f t="shared" ca="1" si="59"/>
        <v/>
      </c>
      <c r="S459" s="106">
        <f ca="1">IFERROR(IF(ISERROR(K459),NA(),SUM($N$7:N459)),"")</f>
        <v>1121.5593767146088</v>
      </c>
      <c r="T459" s="96"/>
      <c r="U459" s="90">
        <v>453</v>
      </c>
      <c r="V459" s="90">
        <f t="shared" si="60"/>
        <v>492</v>
      </c>
      <c r="W459" s="90">
        <f t="shared" si="61"/>
        <v>77</v>
      </c>
      <c r="X459" s="90">
        <f t="shared" si="62"/>
        <v>266</v>
      </c>
      <c r="Y459" s="90">
        <f t="shared" si="63"/>
        <v>153</v>
      </c>
    </row>
    <row r="460" spans="11:25" x14ac:dyDescent="0.25">
      <c r="K460" s="90" t="str">
        <f>IFERROR(IF(ann_paid=TRUE,IF(K459&gt;=$L$3-1,NA(),K459+1),IF(K459&gt;=$L$3,NA(),K459+1)),"")</f>
        <v/>
      </c>
      <c r="L460" s="90">
        <f t="shared" si="56"/>
        <v>493</v>
      </c>
      <c r="M460" s="90">
        <f ca="1">IFERROR(IF(ISERROR(K460),NA(),(IF(PayFreq="Monthly",(IF(ISERROR(K460),NA(),IF(Rate=TRUE,AnnuityEstimator!$F$13+RAND()*(AnnuityEstimator!$F$14-AnnuityEstimator!$F$13),AnnuityEstimator!$F$17))/12),IF(PayFreq="Quarterly",(IF(ISERROR(K460),NA(),IF(Rate=TRUE,AnnuityEstimator!$F$13+RAND()*(AnnuityEstimator!$F$14-AnnuityEstimator!$F$13),AnnuityEstimator!$F$17))/4),IF(PayFreq="Semi-Annually",(IF(ISERROR(K460),NA(),IF(Rate=TRUE,AnnuityEstimator!$F$13+RAND()*(AnnuityEstimator!$F$14-AnnuityEstimator!$F$13),AnnuityEstimator!$F$17))/2),IF(PayFreq="Annually",(IF(ISERROR(K460),NA(),IF(Rate=TRUE,AnnuityEstimator!$F$13+RAND()*(AnnuityEstimator!$F$14-AnnuityEstimator!$F$13),AnnuityEstimator!$F$17))),AnnuityEstimator!$F$17)))))),"")</f>
        <v>3.7852896588498802E-2</v>
      </c>
      <c r="N460" s="106" t="str">
        <f ca="1">IFERROR(IF(ISERROR(K460),NA(),IF(ann_paid=TRUE,R459*M460,R459*M460)),"")</f>
        <v/>
      </c>
      <c r="O460" s="106" t="str">
        <f t="shared" ca="1" si="57"/>
        <v/>
      </c>
      <c r="P460" s="106" t="str">
        <f ca="1">IFERROR(IF(Rate=FALSE,IF(ISERROR(K460),NA(),FV($L$4,K460,,-FP)),PMT((1+M460)/(1+$L$4)-1,IF(ann_paid=TRUE,$L$3-K460,$L$3+1-K460),-(R459),,Payment)),"")</f>
        <v/>
      </c>
      <c r="Q460" s="106" t="str">
        <f t="shared" ca="1" si="58"/>
        <v/>
      </c>
      <c r="R460" s="106" t="str">
        <f t="shared" ca="1" si="59"/>
        <v/>
      </c>
      <c r="S460" s="106">
        <f ca="1">IFERROR(IF(ISERROR(K460),NA(),SUM($N$7:N460)),"")</f>
        <v>1121.5593767146088</v>
      </c>
      <c r="T460" s="96"/>
      <c r="U460" s="90">
        <v>454</v>
      </c>
      <c r="V460" s="90">
        <f t="shared" si="60"/>
        <v>493</v>
      </c>
      <c r="W460" s="90">
        <f t="shared" si="61"/>
        <v>77</v>
      </c>
      <c r="X460" s="90">
        <f t="shared" si="62"/>
        <v>266</v>
      </c>
      <c r="Y460" s="90">
        <f t="shared" si="63"/>
        <v>153</v>
      </c>
    </row>
    <row r="461" spans="11:25" x14ac:dyDescent="0.25">
      <c r="K461" s="90" t="str">
        <f>IFERROR(IF(ann_paid=TRUE,IF(K460&gt;=$L$3-1,NA(),K460+1),IF(K460&gt;=$L$3,NA(),K460+1)),"")</f>
        <v/>
      </c>
      <c r="L461" s="90">
        <f t="shared" si="56"/>
        <v>494</v>
      </c>
      <c r="M461" s="90">
        <f ca="1">IFERROR(IF(ISERROR(K461),NA(),(IF(PayFreq="Monthly",(IF(ISERROR(K461),NA(),IF(Rate=TRUE,AnnuityEstimator!$F$13+RAND()*(AnnuityEstimator!$F$14-AnnuityEstimator!$F$13),AnnuityEstimator!$F$17))/12),IF(PayFreq="Quarterly",(IF(ISERROR(K461),NA(),IF(Rate=TRUE,AnnuityEstimator!$F$13+RAND()*(AnnuityEstimator!$F$14-AnnuityEstimator!$F$13),AnnuityEstimator!$F$17))/4),IF(PayFreq="Semi-Annually",(IF(ISERROR(K461),NA(),IF(Rate=TRUE,AnnuityEstimator!$F$13+RAND()*(AnnuityEstimator!$F$14-AnnuityEstimator!$F$13),AnnuityEstimator!$F$17))/2),IF(PayFreq="Annually",(IF(ISERROR(K461),NA(),IF(Rate=TRUE,AnnuityEstimator!$F$13+RAND()*(AnnuityEstimator!$F$14-AnnuityEstimator!$F$13),AnnuityEstimator!$F$17))),AnnuityEstimator!$F$17)))))),"")</f>
        <v>3.9130854403861777E-2</v>
      </c>
      <c r="N461" s="106" t="str">
        <f ca="1">IFERROR(IF(ISERROR(K461),NA(),IF(ann_paid=TRUE,R460*M461,R460*M461)),"")</f>
        <v/>
      </c>
      <c r="O461" s="106" t="str">
        <f t="shared" ca="1" si="57"/>
        <v/>
      </c>
      <c r="P461" s="106" t="str">
        <f ca="1">IFERROR(IF(Rate=FALSE,IF(ISERROR(K461),NA(),FV($L$4,K461,,-FP)),PMT((1+M461)/(1+$L$4)-1,IF(ann_paid=TRUE,$L$3-K461,$L$3+1-K461),-(R460),,Payment)),"")</f>
        <v/>
      </c>
      <c r="Q461" s="106" t="str">
        <f t="shared" ca="1" si="58"/>
        <v/>
      </c>
      <c r="R461" s="106" t="str">
        <f t="shared" ca="1" si="59"/>
        <v/>
      </c>
      <c r="S461" s="106">
        <f ca="1">IFERROR(IF(ISERROR(K461),NA(),SUM($N$7:N461)),"")</f>
        <v>1121.5593767146088</v>
      </c>
      <c r="T461" s="96"/>
      <c r="U461" s="90">
        <v>455</v>
      </c>
      <c r="V461" s="90">
        <f t="shared" si="60"/>
        <v>494</v>
      </c>
      <c r="W461" s="90">
        <f t="shared" si="61"/>
        <v>77</v>
      </c>
      <c r="X461" s="90">
        <f t="shared" si="62"/>
        <v>267</v>
      </c>
      <c r="Y461" s="90">
        <f t="shared" si="63"/>
        <v>153</v>
      </c>
    </row>
    <row r="462" spans="11:25" x14ac:dyDescent="0.25">
      <c r="K462" s="90" t="str">
        <f>IFERROR(IF(ann_paid=TRUE,IF(K461&gt;=$L$3-1,NA(),K461+1),IF(K461&gt;=$L$3,NA(),K461+1)),"")</f>
        <v/>
      </c>
      <c r="L462" s="90">
        <f t="shared" si="56"/>
        <v>495</v>
      </c>
      <c r="M462" s="90">
        <f ca="1">IFERROR(IF(ISERROR(K462),NA(),(IF(PayFreq="Monthly",(IF(ISERROR(K462),NA(),IF(Rate=TRUE,AnnuityEstimator!$F$13+RAND()*(AnnuityEstimator!$F$14-AnnuityEstimator!$F$13),AnnuityEstimator!$F$17))/12),IF(PayFreq="Quarterly",(IF(ISERROR(K462),NA(),IF(Rate=TRUE,AnnuityEstimator!$F$13+RAND()*(AnnuityEstimator!$F$14-AnnuityEstimator!$F$13),AnnuityEstimator!$F$17))/4),IF(PayFreq="Semi-Annually",(IF(ISERROR(K462),NA(),IF(Rate=TRUE,AnnuityEstimator!$F$13+RAND()*(AnnuityEstimator!$F$14-AnnuityEstimator!$F$13),AnnuityEstimator!$F$17))/2),IF(PayFreq="Annually",(IF(ISERROR(K462),NA(),IF(Rate=TRUE,AnnuityEstimator!$F$13+RAND()*(AnnuityEstimator!$F$14-AnnuityEstimator!$F$13),AnnuityEstimator!$F$17))),AnnuityEstimator!$F$17)))))),"")</f>
        <v>6.4523634708586464E-2</v>
      </c>
      <c r="N462" s="106" t="str">
        <f ca="1">IFERROR(IF(ISERROR(K462),NA(),IF(ann_paid=TRUE,R461*M462,R461*M462)),"")</f>
        <v/>
      </c>
      <c r="O462" s="106" t="str">
        <f t="shared" ca="1" si="57"/>
        <v/>
      </c>
      <c r="P462" s="106" t="str">
        <f ca="1">IFERROR(IF(Rate=FALSE,IF(ISERROR(K462),NA(),FV($L$4,K462,,-FP)),PMT((1+M462)/(1+$L$4)-1,IF(ann_paid=TRUE,$L$3-K462,$L$3+1-K462),-(R461),,Payment)),"")</f>
        <v/>
      </c>
      <c r="Q462" s="106" t="str">
        <f t="shared" ca="1" si="58"/>
        <v/>
      </c>
      <c r="R462" s="106" t="str">
        <f t="shared" ca="1" si="59"/>
        <v/>
      </c>
      <c r="S462" s="106">
        <f ca="1">IFERROR(IF(ISERROR(K462),NA(),SUM($N$7:N462)),"")</f>
        <v>1121.5593767146088</v>
      </c>
      <c r="T462" s="96"/>
      <c r="U462" s="90">
        <v>456</v>
      </c>
      <c r="V462" s="90">
        <f t="shared" si="60"/>
        <v>495</v>
      </c>
      <c r="W462" s="90">
        <f t="shared" si="61"/>
        <v>77</v>
      </c>
      <c r="X462" s="90">
        <f t="shared" si="62"/>
        <v>267</v>
      </c>
      <c r="Y462" s="90">
        <f t="shared" si="63"/>
        <v>153</v>
      </c>
    </row>
    <row r="463" spans="11:25" x14ac:dyDescent="0.25">
      <c r="K463" s="90" t="str">
        <f>IFERROR(IF(ann_paid=TRUE,IF(K462&gt;=$L$3-1,NA(),K462+1),IF(K462&gt;=$L$3,NA(),K462+1)),"")</f>
        <v/>
      </c>
      <c r="L463" s="90">
        <f t="shared" si="56"/>
        <v>496</v>
      </c>
      <c r="M463" s="90">
        <f ca="1">IFERROR(IF(ISERROR(K463),NA(),(IF(PayFreq="Monthly",(IF(ISERROR(K463),NA(),IF(Rate=TRUE,AnnuityEstimator!$F$13+RAND()*(AnnuityEstimator!$F$14-AnnuityEstimator!$F$13),AnnuityEstimator!$F$17))/12),IF(PayFreq="Quarterly",(IF(ISERROR(K463),NA(),IF(Rate=TRUE,AnnuityEstimator!$F$13+RAND()*(AnnuityEstimator!$F$14-AnnuityEstimator!$F$13),AnnuityEstimator!$F$17))/4),IF(PayFreq="Semi-Annually",(IF(ISERROR(K463),NA(),IF(Rate=TRUE,AnnuityEstimator!$F$13+RAND()*(AnnuityEstimator!$F$14-AnnuityEstimator!$F$13),AnnuityEstimator!$F$17))/2),IF(PayFreq="Annually",(IF(ISERROR(K463),NA(),IF(Rate=TRUE,AnnuityEstimator!$F$13+RAND()*(AnnuityEstimator!$F$14-AnnuityEstimator!$F$13),AnnuityEstimator!$F$17))),AnnuityEstimator!$F$17)))))),"")</f>
        <v>5.7558275262607803E-2</v>
      </c>
      <c r="N463" s="106" t="str">
        <f ca="1">IFERROR(IF(ISERROR(K463),NA(),IF(ann_paid=TRUE,R462*M463,R462*M463)),"")</f>
        <v/>
      </c>
      <c r="O463" s="106" t="str">
        <f t="shared" ca="1" si="57"/>
        <v/>
      </c>
      <c r="P463" s="106" t="str">
        <f ca="1">IFERROR(IF(Rate=FALSE,IF(ISERROR(K463),NA(),FV($L$4,K463,,-FP)),PMT((1+M463)/(1+$L$4)-1,IF(ann_paid=TRUE,$L$3-K463,$L$3+1-K463),-(R462),,Payment)),"")</f>
        <v/>
      </c>
      <c r="Q463" s="106" t="str">
        <f t="shared" ca="1" si="58"/>
        <v/>
      </c>
      <c r="R463" s="106" t="str">
        <f t="shared" ca="1" si="59"/>
        <v/>
      </c>
      <c r="S463" s="106">
        <f ca="1">IFERROR(IF(ISERROR(K463),NA(),SUM($N$7:N463)),"")</f>
        <v>1121.5593767146088</v>
      </c>
      <c r="T463" s="96"/>
      <c r="U463" s="90">
        <v>457</v>
      </c>
      <c r="V463" s="90">
        <f t="shared" si="60"/>
        <v>496</v>
      </c>
      <c r="W463" s="90">
        <f t="shared" si="61"/>
        <v>78</v>
      </c>
      <c r="X463" s="90">
        <f t="shared" si="62"/>
        <v>268</v>
      </c>
      <c r="Y463" s="90">
        <f t="shared" si="63"/>
        <v>154</v>
      </c>
    </row>
    <row r="464" spans="11:25" x14ac:dyDescent="0.25">
      <c r="K464" s="90" t="str">
        <f>IFERROR(IF(ann_paid=TRUE,IF(K463&gt;=$L$3-1,NA(),K463+1),IF(K463&gt;=$L$3,NA(),K463+1)),"")</f>
        <v/>
      </c>
      <c r="L464" s="90">
        <f t="shared" si="56"/>
        <v>497</v>
      </c>
      <c r="M464" s="90">
        <f ca="1">IFERROR(IF(ISERROR(K464),NA(),(IF(PayFreq="Monthly",(IF(ISERROR(K464),NA(),IF(Rate=TRUE,AnnuityEstimator!$F$13+RAND()*(AnnuityEstimator!$F$14-AnnuityEstimator!$F$13),AnnuityEstimator!$F$17))/12),IF(PayFreq="Quarterly",(IF(ISERROR(K464),NA(),IF(Rate=TRUE,AnnuityEstimator!$F$13+RAND()*(AnnuityEstimator!$F$14-AnnuityEstimator!$F$13),AnnuityEstimator!$F$17))/4),IF(PayFreq="Semi-Annually",(IF(ISERROR(K464),NA(),IF(Rate=TRUE,AnnuityEstimator!$F$13+RAND()*(AnnuityEstimator!$F$14-AnnuityEstimator!$F$13),AnnuityEstimator!$F$17))/2),IF(PayFreq="Annually",(IF(ISERROR(K464),NA(),IF(Rate=TRUE,AnnuityEstimator!$F$13+RAND()*(AnnuityEstimator!$F$14-AnnuityEstimator!$F$13),AnnuityEstimator!$F$17))),AnnuityEstimator!$F$17)))))),"")</f>
        <v>4.7511863320011422E-2</v>
      </c>
      <c r="N464" s="106" t="str">
        <f ca="1">IFERROR(IF(ISERROR(K464),NA(),IF(ann_paid=TRUE,R463*M464,R463*M464)),"")</f>
        <v/>
      </c>
      <c r="O464" s="106" t="str">
        <f t="shared" ca="1" si="57"/>
        <v/>
      </c>
      <c r="P464" s="106" t="str">
        <f ca="1">IFERROR(IF(Rate=FALSE,IF(ISERROR(K464),NA(),FV($L$4,K464,,-FP)),PMT((1+M464)/(1+$L$4)-1,IF(ann_paid=TRUE,$L$3-K464,$L$3+1-K464),-(R463),,Payment)),"")</f>
        <v/>
      </c>
      <c r="Q464" s="106" t="str">
        <f t="shared" ca="1" si="58"/>
        <v/>
      </c>
      <c r="R464" s="106" t="str">
        <f t="shared" ca="1" si="59"/>
        <v/>
      </c>
      <c r="S464" s="106">
        <f ca="1">IFERROR(IF(ISERROR(K464),NA(),SUM($N$7:N464)),"")</f>
        <v>1121.5593767146088</v>
      </c>
      <c r="T464" s="96"/>
      <c r="U464" s="90">
        <v>458</v>
      </c>
      <c r="V464" s="90">
        <f t="shared" si="60"/>
        <v>497</v>
      </c>
      <c r="W464" s="90">
        <f t="shared" si="61"/>
        <v>78</v>
      </c>
      <c r="X464" s="90">
        <f t="shared" si="62"/>
        <v>268</v>
      </c>
      <c r="Y464" s="90">
        <f t="shared" si="63"/>
        <v>154</v>
      </c>
    </row>
    <row r="465" spans="11:25" x14ac:dyDescent="0.25">
      <c r="K465" s="90" t="str">
        <f>IFERROR(IF(ann_paid=TRUE,IF(K464&gt;=$L$3-1,NA(),K464+1),IF(K464&gt;=$L$3,NA(),K464+1)),"")</f>
        <v/>
      </c>
      <c r="L465" s="90">
        <f t="shared" si="56"/>
        <v>498</v>
      </c>
      <c r="M465" s="90">
        <f ca="1">IFERROR(IF(ISERROR(K465),NA(),(IF(PayFreq="Monthly",(IF(ISERROR(K465),NA(),IF(Rate=TRUE,AnnuityEstimator!$F$13+RAND()*(AnnuityEstimator!$F$14-AnnuityEstimator!$F$13),AnnuityEstimator!$F$17))/12),IF(PayFreq="Quarterly",(IF(ISERROR(K465),NA(),IF(Rate=TRUE,AnnuityEstimator!$F$13+RAND()*(AnnuityEstimator!$F$14-AnnuityEstimator!$F$13),AnnuityEstimator!$F$17))/4),IF(PayFreq="Semi-Annually",(IF(ISERROR(K465),NA(),IF(Rate=TRUE,AnnuityEstimator!$F$13+RAND()*(AnnuityEstimator!$F$14-AnnuityEstimator!$F$13),AnnuityEstimator!$F$17))/2),IF(PayFreq="Annually",(IF(ISERROR(K465),NA(),IF(Rate=TRUE,AnnuityEstimator!$F$13+RAND()*(AnnuityEstimator!$F$14-AnnuityEstimator!$F$13),AnnuityEstimator!$F$17))),AnnuityEstimator!$F$17)))))),"")</f>
        <v>5.5686654483195985E-2</v>
      </c>
      <c r="N465" s="106" t="str">
        <f ca="1">IFERROR(IF(ISERROR(K465),NA(),IF(ann_paid=TRUE,R464*M465,R464*M465)),"")</f>
        <v/>
      </c>
      <c r="O465" s="106" t="str">
        <f t="shared" ca="1" si="57"/>
        <v/>
      </c>
      <c r="P465" s="106" t="str">
        <f ca="1">IFERROR(IF(Rate=FALSE,IF(ISERROR(K465),NA(),FV($L$4,K465,,-FP)),PMT((1+M465)/(1+$L$4)-1,IF(ann_paid=TRUE,$L$3-K465,$L$3+1-K465),-(R464),,Payment)),"")</f>
        <v/>
      </c>
      <c r="Q465" s="106" t="str">
        <f t="shared" ca="1" si="58"/>
        <v/>
      </c>
      <c r="R465" s="106" t="str">
        <f t="shared" ca="1" si="59"/>
        <v/>
      </c>
      <c r="S465" s="106">
        <f ca="1">IFERROR(IF(ISERROR(K465),NA(),SUM($N$7:N465)),"")</f>
        <v>1121.5593767146088</v>
      </c>
      <c r="T465" s="96"/>
      <c r="U465" s="90">
        <v>459</v>
      </c>
      <c r="V465" s="90">
        <f t="shared" si="60"/>
        <v>498</v>
      </c>
      <c r="W465" s="90">
        <f t="shared" si="61"/>
        <v>78</v>
      </c>
      <c r="X465" s="90">
        <f t="shared" si="62"/>
        <v>269</v>
      </c>
      <c r="Y465" s="90">
        <f t="shared" si="63"/>
        <v>154</v>
      </c>
    </row>
    <row r="466" spans="11:25" x14ac:dyDescent="0.25">
      <c r="K466" s="90" t="str">
        <f>IFERROR(IF(ann_paid=TRUE,IF(K465&gt;=$L$3-1,NA(),K465+1),IF(K465&gt;=$L$3,NA(),K465+1)),"")</f>
        <v/>
      </c>
      <c r="L466" s="90">
        <f t="shared" si="56"/>
        <v>499</v>
      </c>
      <c r="M466" s="90">
        <f ca="1">IFERROR(IF(ISERROR(K466),NA(),(IF(PayFreq="Monthly",(IF(ISERROR(K466),NA(),IF(Rate=TRUE,AnnuityEstimator!$F$13+RAND()*(AnnuityEstimator!$F$14-AnnuityEstimator!$F$13),AnnuityEstimator!$F$17))/12),IF(PayFreq="Quarterly",(IF(ISERROR(K466),NA(),IF(Rate=TRUE,AnnuityEstimator!$F$13+RAND()*(AnnuityEstimator!$F$14-AnnuityEstimator!$F$13),AnnuityEstimator!$F$17))/4),IF(PayFreq="Semi-Annually",(IF(ISERROR(K466),NA(),IF(Rate=TRUE,AnnuityEstimator!$F$13+RAND()*(AnnuityEstimator!$F$14-AnnuityEstimator!$F$13),AnnuityEstimator!$F$17))/2),IF(PayFreq="Annually",(IF(ISERROR(K466),NA(),IF(Rate=TRUE,AnnuityEstimator!$F$13+RAND()*(AnnuityEstimator!$F$14-AnnuityEstimator!$F$13),AnnuityEstimator!$F$17))),AnnuityEstimator!$F$17)))))),"")</f>
        <v>3.6500982704827753E-2</v>
      </c>
      <c r="N466" s="106" t="str">
        <f ca="1">IFERROR(IF(ISERROR(K466),NA(),IF(ann_paid=TRUE,R465*M466,R465*M466)),"")</f>
        <v/>
      </c>
      <c r="O466" s="106" t="str">
        <f t="shared" ca="1" si="57"/>
        <v/>
      </c>
      <c r="P466" s="106" t="str">
        <f ca="1">IFERROR(IF(Rate=FALSE,IF(ISERROR(K466),NA(),FV($L$4,K466,,-FP)),PMT((1+M466)/(1+$L$4)-1,IF(ann_paid=TRUE,$L$3-K466,$L$3+1-K466),-(R465),,Payment)),"")</f>
        <v/>
      </c>
      <c r="Q466" s="106" t="str">
        <f t="shared" ca="1" si="58"/>
        <v/>
      </c>
      <c r="R466" s="106" t="str">
        <f t="shared" ca="1" si="59"/>
        <v/>
      </c>
      <c r="S466" s="106">
        <f ca="1">IFERROR(IF(ISERROR(K466),NA(),SUM($N$7:N466)),"")</f>
        <v>1121.5593767146088</v>
      </c>
      <c r="T466" s="96"/>
      <c r="U466" s="90">
        <v>460</v>
      </c>
      <c r="V466" s="90">
        <f t="shared" si="60"/>
        <v>499</v>
      </c>
      <c r="W466" s="90">
        <f t="shared" si="61"/>
        <v>78</v>
      </c>
      <c r="X466" s="90">
        <f t="shared" si="62"/>
        <v>269</v>
      </c>
      <c r="Y466" s="90">
        <f t="shared" si="63"/>
        <v>154</v>
      </c>
    </row>
    <row r="467" spans="11:25" x14ac:dyDescent="0.25">
      <c r="K467" s="90" t="str">
        <f>IFERROR(IF(ann_paid=TRUE,IF(K466&gt;=$L$3-1,NA(),K466+1),IF(K466&gt;=$L$3,NA(),K466+1)),"")</f>
        <v/>
      </c>
      <c r="L467" s="90">
        <f t="shared" si="56"/>
        <v>500</v>
      </c>
      <c r="M467" s="90">
        <f ca="1">IFERROR(IF(ISERROR(K467),NA(),(IF(PayFreq="Monthly",(IF(ISERROR(K467),NA(),IF(Rate=TRUE,AnnuityEstimator!$F$13+RAND()*(AnnuityEstimator!$F$14-AnnuityEstimator!$F$13),AnnuityEstimator!$F$17))/12),IF(PayFreq="Quarterly",(IF(ISERROR(K467),NA(),IF(Rate=TRUE,AnnuityEstimator!$F$13+RAND()*(AnnuityEstimator!$F$14-AnnuityEstimator!$F$13),AnnuityEstimator!$F$17))/4),IF(PayFreq="Semi-Annually",(IF(ISERROR(K467),NA(),IF(Rate=TRUE,AnnuityEstimator!$F$13+RAND()*(AnnuityEstimator!$F$14-AnnuityEstimator!$F$13),AnnuityEstimator!$F$17))/2),IF(PayFreq="Annually",(IF(ISERROR(K467),NA(),IF(Rate=TRUE,AnnuityEstimator!$F$13+RAND()*(AnnuityEstimator!$F$14-AnnuityEstimator!$F$13),AnnuityEstimator!$F$17))),AnnuityEstimator!$F$17)))))),"")</f>
        <v>5.9743649315433918E-2</v>
      </c>
      <c r="N467" s="106" t="str">
        <f ca="1">IFERROR(IF(ISERROR(K467),NA(),IF(ann_paid=TRUE,R466*M467,R466*M467)),"")</f>
        <v/>
      </c>
      <c r="O467" s="106" t="str">
        <f t="shared" ca="1" si="57"/>
        <v/>
      </c>
      <c r="P467" s="106" t="str">
        <f ca="1">IFERROR(IF(Rate=FALSE,IF(ISERROR(K467),NA(),FV($L$4,K467,,-FP)),PMT((1+M467)/(1+$L$4)-1,IF(ann_paid=TRUE,$L$3-K467,$L$3+1-K467),-(R466),,Payment)),"")</f>
        <v/>
      </c>
      <c r="Q467" s="106" t="str">
        <f t="shared" ca="1" si="58"/>
        <v/>
      </c>
      <c r="R467" s="106" t="str">
        <f t="shared" ca="1" si="59"/>
        <v/>
      </c>
      <c r="S467" s="106">
        <f ca="1">IFERROR(IF(ISERROR(K467),NA(),SUM($N$7:N467)),"")</f>
        <v>1121.5593767146088</v>
      </c>
      <c r="T467" s="96"/>
      <c r="U467" s="90">
        <v>461</v>
      </c>
      <c r="V467" s="90">
        <f t="shared" si="60"/>
        <v>500</v>
      </c>
      <c r="W467" s="90">
        <f t="shared" si="61"/>
        <v>78</v>
      </c>
      <c r="X467" s="90">
        <f t="shared" si="62"/>
        <v>270</v>
      </c>
      <c r="Y467" s="90">
        <f t="shared" si="63"/>
        <v>155</v>
      </c>
    </row>
    <row r="468" spans="11:25" x14ac:dyDescent="0.25">
      <c r="K468" s="90" t="str">
        <f>IFERROR(IF(ann_paid=TRUE,IF(K467&gt;=$L$3-1,NA(),K467+1),IF(K467&gt;=$L$3,NA(),K467+1)),"")</f>
        <v/>
      </c>
      <c r="L468" s="90">
        <f t="shared" si="56"/>
        <v>501</v>
      </c>
      <c r="M468" s="90">
        <f ca="1">IFERROR(IF(ISERROR(K468),NA(),(IF(PayFreq="Monthly",(IF(ISERROR(K468),NA(),IF(Rate=TRUE,AnnuityEstimator!$F$13+RAND()*(AnnuityEstimator!$F$14-AnnuityEstimator!$F$13),AnnuityEstimator!$F$17))/12),IF(PayFreq="Quarterly",(IF(ISERROR(K468),NA(),IF(Rate=TRUE,AnnuityEstimator!$F$13+RAND()*(AnnuityEstimator!$F$14-AnnuityEstimator!$F$13),AnnuityEstimator!$F$17))/4),IF(PayFreq="Semi-Annually",(IF(ISERROR(K468),NA(),IF(Rate=TRUE,AnnuityEstimator!$F$13+RAND()*(AnnuityEstimator!$F$14-AnnuityEstimator!$F$13),AnnuityEstimator!$F$17))/2),IF(PayFreq="Annually",(IF(ISERROR(K468),NA(),IF(Rate=TRUE,AnnuityEstimator!$F$13+RAND()*(AnnuityEstimator!$F$14-AnnuityEstimator!$F$13),AnnuityEstimator!$F$17))),AnnuityEstimator!$F$17)))))),"")</f>
        <v>3.8902051460617128E-2</v>
      </c>
      <c r="N468" s="106" t="str">
        <f ca="1">IFERROR(IF(ISERROR(K468),NA(),IF(ann_paid=TRUE,R467*M468,R467*M468)),"")</f>
        <v/>
      </c>
      <c r="O468" s="106" t="str">
        <f t="shared" ca="1" si="57"/>
        <v/>
      </c>
      <c r="P468" s="106" t="str">
        <f ca="1">IFERROR(IF(Rate=FALSE,IF(ISERROR(K468),NA(),FV($L$4,K468,,-FP)),PMT((1+M468)/(1+$L$4)-1,IF(ann_paid=TRUE,$L$3-K468,$L$3+1-K468),-(R467),,Payment)),"")</f>
        <v/>
      </c>
      <c r="Q468" s="106" t="str">
        <f t="shared" ca="1" si="58"/>
        <v/>
      </c>
      <c r="R468" s="106" t="str">
        <f t="shared" ca="1" si="59"/>
        <v/>
      </c>
      <c r="S468" s="106">
        <f ca="1">IFERROR(IF(ISERROR(K468),NA(),SUM($N$7:N468)),"")</f>
        <v>1121.5593767146088</v>
      </c>
      <c r="T468" s="96"/>
      <c r="U468" s="90">
        <v>462</v>
      </c>
      <c r="V468" s="90">
        <f t="shared" si="60"/>
        <v>501</v>
      </c>
      <c r="W468" s="90">
        <f t="shared" si="61"/>
        <v>78</v>
      </c>
      <c r="X468" s="90">
        <f t="shared" si="62"/>
        <v>270</v>
      </c>
      <c r="Y468" s="90">
        <f t="shared" si="63"/>
        <v>155</v>
      </c>
    </row>
    <row r="469" spans="11:25" x14ac:dyDescent="0.25">
      <c r="K469" s="90" t="str">
        <f>IFERROR(IF(ann_paid=TRUE,IF(K468&gt;=$L$3-1,NA(),K468+1),IF(K468&gt;=$L$3,NA(),K468+1)),"")</f>
        <v/>
      </c>
      <c r="L469" s="90">
        <f t="shared" si="56"/>
        <v>502</v>
      </c>
      <c r="M469" s="90">
        <f ca="1">IFERROR(IF(ISERROR(K469),NA(),(IF(PayFreq="Monthly",(IF(ISERROR(K469),NA(),IF(Rate=TRUE,AnnuityEstimator!$F$13+RAND()*(AnnuityEstimator!$F$14-AnnuityEstimator!$F$13),AnnuityEstimator!$F$17))/12),IF(PayFreq="Quarterly",(IF(ISERROR(K469),NA(),IF(Rate=TRUE,AnnuityEstimator!$F$13+RAND()*(AnnuityEstimator!$F$14-AnnuityEstimator!$F$13),AnnuityEstimator!$F$17))/4),IF(PayFreq="Semi-Annually",(IF(ISERROR(K469),NA(),IF(Rate=TRUE,AnnuityEstimator!$F$13+RAND()*(AnnuityEstimator!$F$14-AnnuityEstimator!$F$13),AnnuityEstimator!$F$17))/2),IF(PayFreq="Annually",(IF(ISERROR(K469),NA(),IF(Rate=TRUE,AnnuityEstimator!$F$13+RAND()*(AnnuityEstimator!$F$14-AnnuityEstimator!$F$13),AnnuityEstimator!$F$17))),AnnuityEstimator!$F$17)))))),"")</f>
        <v>6.9404594219395446E-2</v>
      </c>
      <c r="N469" s="106" t="str">
        <f ca="1">IFERROR(IF(ISERROR(K469),NA(),IF(ann_paid=TRUE,R468*M469,R468*M469)),"")</f>
        <v/>
      </c>
      <c r="O469" s="106" t="str">
        <f t="shared" ca="1" si="57"/>
        <v/>
      </c>
      <c r="P469" s="106" t="str">
        <f ca="1">IFERROR(IF(Rate=FALSE,IF(ISERROR(K469),NA(),FV($L$4,K469,,-FP)),PMT((1+M469)/(1+$L$4)-1,IF(ann_paid=TRUE,$L$3-K469,$L$3+1-K469),-(R468),,Payment)),"")</f>
        <v/>
      </c>
      <c r="Q469" s="106" t="str">
        <f t="shared" ca="1" si="58"/>
        <v/>
      </c>
      <c r="R469" s="106" t="str">
        <f t="shared" ca="1" si="59"/>
        <v/>
      </c>
      <c r="S469" s="106">
        <f ca="1">IFERROR(IF(ISERROR(K469),NA(),SUM($N$7:N469)),"")</f>
        <v>1121.5593767146088</v>
      </c>
      <c r="T469" s="96"/>
      <c r="U469" s="90">
        <v>463</v>
      </c>
      <c r="V469" s="90">
        <f t="shared" si="60"/>
        <v>502</v>
      </c>
      <c r="W469" s="90">
        <f t="shared" si="61"/>
        <v>78</v>
      </c>
      <c r="X469" s="90">
        <f t="shared" si="62"/>
        <v>271</v>
      </c>
      <c r="Y469" s="90">
        <f t="shared" si="63"/>
        <v>155</v>
      </c>
    </row>
    <row r="470" spans="11:25" x14ac:dyDescent="0.25">
      <c r="K470" s="90" t="str">
        <f>IFERROR(IF(ann_paid=TRUE,IF(K469&gt;=$L$3-1,NA(),K469+1),IF(K469&gt;=$L$3,NA(),K469+1)),"")</f>
        <v/>
      </c>
      <c r="L470" s="90">
        <f t="shared" si="56"/>
        <v>503</v>
      </c>
      <c r="M470" s="90">
        <f ca="1">IFERROR(IF(ISERROR(K470),NA(),(IF(PayFreq="Monthly",(IF(ISERROR(K470),NA(),IF(Rate=TRUE,AnnuityEstimator!$F$13+RAND()*(AnnuityEstimator!$F$14-AnnuityEstimator!$F$13),AnnuityEstimator!$F$17))/12),IF(PayFreq="Quarterly",(IF(ISERROR(K470),NA(),IF(Rate=TRUE,AnnuityEstimator!$F$13+RAND()*(AnnuityEstimator!$F$14-AnnuityEstimator!$F$13),AnnuityEstimator!$F$17))/4),IF(PayFreq="Semi-Annually",(IF(ISERROR(K470),NA(),IF(Rate=TRUE,AnnuityEstimator!$F$13+RAND()*(AnnuityEstimator!$F$14-AnnuityEstimator!$F$13),AnnuityEstimator!$F$17))/2),IF(PayFreq="Annually",(IF(ISERROR(K470),NA(),IF(Rate=TRUE,AnnuityEstimator!$F$13+RAND()*(AnnuityEstimator!$F$14-AnnuityEstimator!$F$13),AnnuityEstimator!$F$17))),AnnuityEstimator!$F$17)))))),"")</f>
        <v>4.7601677480450369E-2</v>
      </c>
      <c r="N470" s="106" t="str">
        <f ca="1">IFERROR(IF(ISERROR(K470),NA(),IF(ann_paid=TRUE,R469*M470,R469*M470)),"")</f>
        <v/>
      </c>
      <c r="O470" s="106" t="str">
        <f t="shared" ca="1" si="57"/>
        <v/>
      </c>
      <c r="P470" s="106" t="str">
        <f ca="1">IFERROR(IF(Rate=FALSE,IF(ISERROR(K470),NA(),FV($L$4,K470,,-FP)),PMT((1+M470)/(1+$L$4)-1,IF(ann_paid=TRUE,$L$3-K470,$L$3+1-K470),-(R469),,Payment)),"")</f>
        <v/>
      </c>
      <c r="Q470" s="106" t="str">
        <f t="shared" ca="1" si="58"/>
        <v/>
      </c>
      <c r="R470" s="106" t="str">
        <f t="shared" ca="1" si="59"/>
        <v/>
      </c>
      <c r="S470" s="106">
        <f ca="1">IFERROR(IF(ISERROR(K470),NA(),SUM($N$7:N470)),"")</f>
        <v>1121.5593767146088</v>
      </c>
      <c r="T470" s="96"/>
      <c r="U470" s="90">
        <v>464</v>
      </c>
      <c r="V470" s="90">
        <f t="shared" si="60"/>
        <v>503</v>
      </c>
      <c r="W470" s="90">
        <f t="shared" si="61"/>
        <v>78</v>
      </c>
      <c r="X470" s="90">
        <f t="shared" si="62"/>
        <v>271</v>
      </c>
      <c r="Y470" s="90">
        <f t="shared" si="63"/>
        <v>155</v>
      </c>
    </row>
    <row r="471" spans="11:25" x14ac:dyDescent="0.25">
      <c r="K471" s="90" t="str">
        <f>IFERROR(IF(ann_paid=TRUE,IF(K470&gt;=$L$3-1,NA(),K470+1),IF(K470&gt;=$L$3,NA(),K470+1)),"")</f>
        <v/>
      </c>
      <c r="L471" s="90">
        <f t="shared" si="56"/>
        <v>504</v>
      </c>
      <c r="M471" s="90">
        <f ca="1">IFERROR(IF(ISERROR(K471),NA(),(IF(PayFreq="Monthly",(IF(ISERROR(K471),NA(),IF(Rate=TRUE,AnnuityEstimator!$F$13+RAND()*(AnnuityEstimator!$F$14-AnnuityEstimator!$F$13),AnnuityEstimator!$F$17))/12),IF(PayFreq="Quarterly",(IF(ISERROR(K471),NA(),IF(Rate=TRUE,AnnuityEstimator!$F$13+RAND()*(AnnuityEstimator!$F$14-AnnuityEstimator!$F$13),AnnuityEstimator!$F$17))/4),IF(PayFreq="Semi-Annually",(IF(ISERROR(K471),NA(),IF(Rate=TRUE,AnnuityEstimator!$F$13+RAND()*(AnnuityEstimator!$F$14-AnnuityEstimator!$F$13),AnnuityEstimator!$F$17))/2),IF(PayFreq="Annually",(IF(ISERROR(K471),NA(),IF(Rate=TRUE,AnnuityEstimator!$F$13+RAND()*(AnnuityEstimator!$F$14-AnnuityEstimator!$F$13),AnnuityEstimator!$F$17))),AnnuityEstimator!$F$17)))))),"")</f>
        <v>3.0303056399682612E-2</v>
      </c>
      <c r="N471" s="106" t="str">
        <f ca="1">IFERROR(IF(ISERROR(K471),NA(),IF(ann_paid=TRUE,R470*M471,R470*M471)),"")</f>
        <v/>
      </c>
      <c r="O471" s="106" t="str">
        <f t="shared" ca="1" si="57"/>
        <v/>
      </c>
      <c r="P471" s="106" t="str">
        <f ca="1">IFERROR(IF(Rate=FALSE,IF(ISERROR(K471),NA(),FV($L$4,K471,,-FP)),PMT((1+M471)/(1+$L$4)-1,IF(ann_paid=TRUE,$L$3-K471,$L$3+1-K471),-(R470),,Payment)),"")</f>
        <v/>
      </c>
      <c r="Q471" s="106" t="str">
        <f t="shared" ca="1" si="58"/>
        <v/>
      </c>
      <c r="R471" s="106" t="str">
        <f t="shared" ca="1" si="59"/>
        <v/>
      </c>
      <c r="S471" s="106">
        <f ca="1">IFERROR(IF(ISERROR(K471),NA(),SUM($N$7:N471)),"")</f>
        <v>1121.5593767146088</v>
      </c>
      <c r="T471" s="96"/>
      <c r="U471" s="90">
        <v>465</v>
      </c>
      <c r="V471" s="90">
        <f t="shared" si="60"/>
        <v>504</v>
      </c>
      <c r="W471" s="90">
        <f t="shared" si="61"/>
        <v>78</v>
      </c>
      <c r="X471" s="90">
        <f t="shared" si="62"/>
        <v>272</v>
      </c>
      <c r="Y471" s="90">
        <f t="shared" si="63"/>
        <v>156</v>
      </c>
    </row>
    <row r="472" spans="11:25" x14ac:dyDescent="0.25">
      <c r="K472" s="90" t="str">
        <f>IFERROR(IF(ann_paid=TRUE,IF(K471&gt;=$L$3-1,NA(),K471+1),IF(K471&gt;=$L$3,NA(),K471+1)),"")</f>
        <v/>
      </c>
      <c r="L472" s="90">
        <f t="shared" si="56"/>
        <v>505</v>
      </c>
      <c r="M472" s="90">
        <f ca="1">IFERROR(IF(ISERROR(K472),NA(),(IF(PayFreq="Monthly",(IF(ISERROR(K472),NA(),IF(Rate=TRUE,AnnuityEstimator!$F$13+RAND()*(AnnuityEstimator!$F$14-AnnuityEstimator!$F$13),AnnuityEstimator!$F$17))/12),IF(PayFreq="Quarterly",(IF(ISERROR(K472),NA(),IF(Rate=TRUE,AnnuityEstimator!$F$13+RAND()*(AnnuityEstimator!$F$14-AnnuityEstimator!$F$13),AnnuityEstimator!$F$17))/4),IF(PayFreq="Semi-Annually",(IF(ISERROR(K472),NA(),IF(Rate=TRUE,AnnuityEstimator!$F$13+RAND()*(AnnuityEstimator!$F$14-AnnuityEstimator!$F$13),AnnuityEstimator!$F$17))/2),IF(PayFreq="Annually",(IF(ISERROR(K472),NA(),IF(Rate=TRUE,AnnuityEstimator!$F$13+RAND()*(AnnuityEstimator!$F$14-AnnuityEstimator!$F$13),AnnuityEstimator!$F$17))),AnnuityEstimator!$F$17)))))),"")</f>
        <v>4.2822016916644189E-2</v>
      </c>
      <c r="N472" s="106" t="str">
        <f ca="1">IFERROR(IF(ISERROR(K472),NA(),IF(ann_paid=TRUE,R471*M472,R471*M472)),"")</f>
        <v/>
      </c>
      <c r="O472" s="106" t="str">
        <f t="shared" ca="1" si="57"/>
        <v/>
      </c>
      <c r="P472" s="106" t="str">
        <f ca="1">IFERROR(IF(Rate=FALSE,IF(ISERROR(K472),NA(),FV($L$4,K472,,-FP)),PMT((1+M472)/(1+$L$4)-1,IF(ann_paid=TRUE,$L$3-K472,$L$3+1-K472),-(R471),,Payment)),"")</f>
        <v/>
      </c>
      <c r="Q472" s="106" t="str">
        <f t="shared" ca="1" si="58"/>
        <v/>
      </c>
      <c r="R472" s="106" t="str">
        <f t="shared" ca="1" si="59"/>
        <v/>
      </c>
      <c r="S472" s="106">
        <f ca="1">IFERROR(IF(ISERROR(K472),NA(),SUM($N$7:N472)),"")</f>
        <v>1121.5593767146088</v>
      </c>
      <c r="T472" s="96"/>
      <c r="U472" s="90">
        <v>466</v>
      </c>
      <c r="V472" s="90">
        <f t="shared" si="60"/>
        <v>505</v>
      </c>
      <c r="W472" s="90">
        <f t="shared" si="61"/>
        <v>78</v>
      </c>
      <c r="X472" s="90">
        <f t="shared" si="62"/>
        <v>272</v>
      </c>
      <c r="Y472" s="90">
        <f t="shared" si="63"/>
        <v>156</v>
      </c>
    </row>
    <row r="473" spans="11:25" x14ac:dyDescent="0.25">
      <c r="K473" s="90" t="str">
        <f>IFERROR(IF(ann_paid=TRUE,IF(K472&gt;=$L$3-1,NA(),K472+1),IF(K472&gt;=$L$3,NA(),K472+1)),"")</f>
        <v/>
      </c>
      <c r="L473" s="90">
        <f t="shared" si="56"/>
        <v>506</v>
      </c>
      <c r="M473" s="90">
        <f ca="1">IFERROR(IF(ISERROR(K473),NA(),(IF(PayFreq="Monthly",(IF(ISERROR(K473),NA(),IF(Rate=TRUE,AnnuityEstimator!$F$13+RAND()*(AnnuityEstimator!$F$14-AnnuityEstimator!$F$13),AnnuityEstimator!$F$17))/12),IF(PayFreq="Quarterly",(IF(ISERROR(K473),NA(),IF(Rate=TRUE,AnnuityEstimator!$F$13+RAND()*(AnnuityEstimator!$F$14-AnnuityEstimator!$F$13),AnnuityEstimator!$F$17))/4),IF(PayFreq="Semi-Annually",(IF(ISERROR(K473),NA(),IF(Rate=TRUE,AnnuityEstimator!$F$13+RAND()*(AnnuityEstimator!$F$14-AnnuityEstimator!$F$13),AnnuityEstimator!$F$17))/2),IF(PayFreq="Annually",(IF(ISERROR(K473),NA(),IF(Rate=TRUE,AnnuityEstimator!$F$13+RAND()*(AnnuityEstimator!$F$14-AnnuityEstimator!$F$13),AnnuityEstimator!$F$17))),AnnuityEstimator!$F$17)))))),"")</f>
        <v>6.2730908304540187E-2</v>
      </c>
      <c r="N473" s="106" t="str">
        <f ca="1">IFERROR(IF(ISERROR(K473),NA(),IF(ann_paid=TRUE,R472*M473,R472*M473)),"")</f>
        <v/>
      </c>
      <c r="O473" s="106" t="str">
        <f t="shared" ca="1" si="57"/>
        <v/>
      </c>
      <c r="P473" s="106" t="str">
        <f ca="1">IFERROR(IF(Rate=FALSE,IF(ISERROR(K473),NA(),FV($L$4,K473,,-FP)),PMT((1+M473)/(1+$L$4)-1,IF(ann_paid=TRUE,$L$3-K473,$L$3+1-K473),-(R472),,Payment)),"")</f>
        <v/>
      </c>
      <c r="Q473" s="106" t="str">
        <f t="shared" ca="1" si="58"/>
        <v/>
      </c>
      <c r="R473" s="106" t="str">
        <f t="shared" ca="1" si="59"/>
        <v/>
      </c>
      <c r="S473" s="106">
        <f ca="1">IFERROR(IF(ISERROR(K473),NA(),SUM($N$7:N473)),"")</f>
        <v>1121.5593767146088</v>
      </c>
      <c r="T473" s="96"/>
      <c r="U473" s="90">
        <v>467</v>
      </c>
      <c r="V473" s="90">
        <f t="shared" si="60"/>
        <v>506</v>
      </c>
      <c r="W473" s="90">
        <f t="shared" si="61"/>
        <v>78</v>
      </c>
      <c r="X473" s="90">
        <f t="shared" si="62"/>
        <v>273</v>
      </c>
      <c r="Y473" s="90">
        <f t="shared" si="63"/>
        <v>156</v>
      </c>
    </row>
    <row r="474" spans="11:25" x14ac:dyDescent="0.25">
      <c r="K474" s="90" t="str">
        <f>IFERROR(IF(ann_paid=TRUE,IF(K473&gt;=$L$3-1,NA(),K473+1),IF(K473&gt;=$L$3,NA(),K473+1)),"")</f>
        <v/>
      </c>
      <c r="L474" s="90">
        <f t="shared" si="56"/>
        <v>507</v>
      </c>
      <c r="M474" s="90">
        <f ca="1">IFERROR(IF(ISERROR(K474),NA(),(IF(PayFreq="Monthly",(IF(ISERROR(K474),NA(),IF(Rate=TRUE,AnnuityEstimator!$F$13+RAND()*(AnnuityEstimator!$F$14-AnnuityEstimator!$F$13),AnnuityEstimator!$F$17))/12),IF(PayFreq="Quarterly",(IF(ISERROR(K474),NA(),IF(Rate=TRUE,AnnuityEstimator!$F$13+RAND()*(AnnuityEstimator!$F$14-AnnuityEstimator!$F$13),AnnuityEstimator!$F$17))/4),IF(PayFreq="Semi-Annually",(IF(ISERROR(K474),NA(),IF(Rate=TRUE,AnnuityEstimator!$F$13+RAND()*(AnnuityEstimator!$F$14-AnnuityEstimator!$F$13),AnnuityEstimator!$F$17))/2),IF(PayFreq="Annually",(IF(ISERROR(K474),NA(),IF(Rate=TRUE,AnnuityEstimator!$F$13+RAND()*(AnnuityEstimator!$F$14-AnnuityEstimator!$F$13),AnnuityEstimator!$F$17))),AnnuityEstimator!$F$17)))))),"")</f>
        <v>3.8911954255152918E-2</v>
      </c>
      <c r="N474" s="106" t="str">
        <f ca="1">IFERROR(IF(ISERROR(K474),NA(),IF(ann_paid=TRUE,R473*M474,R473*M474)),"")</f>
        <v/>
      </c>
      <c r="O474" s="106" t="str">
        <f t="shared" ca="1" si="57"/>
        <v/>
      </c>
      <c r="P474" s="106" t="str">
        <f ca="1">IFERROR(IF(Rate=FALSE,IF(ISERROR(K474),NA(),FV($L$4,K474,,-FP)),PMT((1+M474)/(1+$L$4)-1,IF(ann_paid=TRUE,$L$3-K474,$L$3+1-K474),-(R473),,Payment)),"")</f>
        <v/>
      </c>
      <c r="Q474" s="106" t="str">
        <f t="shared" ca="1" si="58"/>
        <v/>
      </c>
      <c r="R474" s="106" t="str">
        <f t="shared" ca="1" si="59"/>
        <v/>
      </c>
      <c r="S474" s="106">
        <f ca="1">IFERROR(IF(ISERROR(K474),NA(),SUM($N$7:N474)),"")</f>
        <v>1121.5593767146088</v>
      </c>
      <c r="T474" s="96"/>
      <c r="U474" s="90">
        <v>468</v>
      </c>
      <c r="V474" s="90">
        <f t="shared" si="60"/>
        <v>507</v>
      </c>
      <c r="W474" s="90">
        <f t="shared" si="61"/>
        <v>78</v>
      </c>
      <c r="X474" s="90">
        <f t="shared" si="62"/>
        <v>273</v>
      </c>
      <c r="Y474" s="90">
        <f t="shared" si="63"/>
        <v>156</v>
      </c>
    </row>
    <row r="475" spans="11:25" x14ac:dyDescent="0.25">
      <c r="K475" s="90" t="str">
        <f>IFERROR(IF(ann_paid=TRUE,IF(K474&gt;=$L$3-1,NA(),K474+1),IF(K474&gt;=$L$3,NA(),K474+1)),"")</f>
        <v/>
      </c>
      <c r="L475" s="90">
        <f t="shared" si="56"/>
        <v>508</v>
      </c>
      <c r="M475" s="90">
        <f ca="1">IFERROR(IF(ISERROR(K475),NA(),(IF(PayFreq="Monthly",(IF(ISERROR(K475),NA(),IF(Rate=TRUE,AnnuityEstimator!$F$13+RAND()*(AnnuityEstimator!$F$14-AnnuityEstimator!$F$13),AnnuityEstimator!$F$17))/12),IF(PayFreq="Quarterly",(IF(ISERROR(K475),NA(),IF(Rate=TRUE,AnnuityEstimator!$F$13+RAND()*(AnnuityEstimator!$F$14-AnnuityEstimator!$F$13),AnnuityEstimator!$F$17))/4),IF(PayFreq="Semi-Annually",(IF(ISERROR(K475),NA(),IF(Rate=TRUE,AnnuityEstimator!$F$13+RAND()*(AnnuityEstimator!$F$14-AnnuityEstimator!$F$13),AnnuityEstimator!$F$17))/2),IF(PayFreq="Annually",(IF(ISERROR(K475),NA(),IF(Rate=TRUE,AnnuityEstimator!$F$13+RAND()*(AnnuityEstimator!$F$14-AnnuityEstimator!$F$13),AnnuityEstimator!$F$17))),AnnuityEstimator!$F$17)))))),"")</f>
        <v>6.6181766672397169E-2</v>
      </c>
      <c r="N475" s="106" t="str">
        <f ca="1">IFERROR(IF(ISERROR(K475),NA(),IF(ann_paid=TRUE,R474*M475,R474*M475)),"")</f>
        <v/>
      </c>
      <c r="O475" s="106" t="str">
        <f t="shared" ca="1" si="57"/>
        <v/>
      </c>
      <c r="P475" s="106" t="str">
        <f ca="1">IFERROR(IF(Rate=FALSE,IF(ISERROR(K475),NA(),FV($L$4,K475,,-FP)),PMT((1+M475)/(1+$L$4)-1,IF(ann_paid=TRUE,$L$3-K475,$L$3+1-K475),-(R474),,Payment)),"")</f>
        <v/>
      </c>
      <c r="Q475" s="106" t="str">
        <f t="shared" ca="1" si="58"/>
        <v/>
      </c>
      <c r="R475" s="106" t="str">
        <f t="shared" ca="1" si="59"/>
        <v/>
      </c>
      <c r="S475" s="106">
        <f ca="1">IFERROR(IF(ISERROR(K475),NA(),SUM($N$7:N475)),"")</f>
        <v>1121.5593767146088</v>
      </c>
      <c r="T475" s="96"/>
      <c r="U475" s="90">
        <v>469</v>
      </c>
      <c r="V475" s="90">
        <f t="shared" si="60"/>
        <v>508</v>
      </c>
      <c r="W475" s="90">
        <f t="shared" si="61"/>
        <v>79</v>
      </c>
      <c r="X475" s="90">
        <f t="shared" si="62"/>
        <v>274</v>
      </c>
      <c r="Y475" s="90">
        <f t="shared" si="63"/>
        <v>157</v>
      </c>
    </row>
    <row r="476" spans="11:25" x14ac:dyDescent="0.25">
      <c r="K476" s="90" t="str">
        <f>IFERROR(IF(ann_paid=TRUE,IF(K475&gt;=$L$3-1,NA(),K475+1),IF(K475&gt;=$L$3,NA(),K475+1)),"")</f>
        <v/>
      </c>
      <c r="L476" s="90">
        <f t="shared" si="56"/>
        <v>509</v>
      </c>
      <c r="M476" s="90">
        <f ca="1">IFERROR(IF(ISERROR(K476),NA(),(IF(PayFreq="Monthly",(IF(ISERROR(K476),NA(),IF(Rate=TRUE,AnnuityEstimator!$F$13+RAND()*(AnnuityEstimator!$F$14-AnnuityEstimator!$F$13),AnnuityEstimator!$F$17))/12),IF(PayFreq="Quarterly",(IF(ISERROR(K476),NA(),IF(Rate=TRUE,AnnuityEstimator!$F$13+RAND()*(AnnuityEstimator!$F$14-AnnuityEstimator!$F$13),AnnuityEstimator!$F$17))/4),IF(PayFreq="Semi-Annually",(IF(ISERROR(K476),NA(),IF(Rate=TRUE,AnnuityEstimator!$F$13+RAND()*(AnnuityEstimator!$F$14-AnnuityEstimator!$F$13),AnnuityEstimator!$F$17))/2),IF(PayFreq="Annually",(IF(ISERROR(K476),NA(),IF(Rate=TRUE,AnnuityEstimator!$F$13+RAND()*(AnnuityEstimator!$F$14-AnnuityEstimator!$F$13),AnnuityEstimator!$F$17))),AnnuityEstimator!$F$17)))))),"")</f>
        <v>6.6292679951103745E-2</v>
      </c>
      <c r="N476" s="106" t="str">
        <f ca="1">IFERROR(IF(ISERROR(K476),NA(),IF(ann_paid=TRUE,R475*M476,R475*M476)),"")</f>
        <v/>
      </c>
      <c r="O476" s="106" t="str">
        <f t="shared" ca="1" si="57"/>
        <v/>
      </c>
      <c r="P476" s="106" t="str">
        <f ca="1">IFERROR(IF(Rate=FALSE,IF(ISERROR(K476),NA(),FV($L$4,K476,,-FP)),PMT((1+M476)/(1+$L$4)-1,IF(ann_paid=TRUE,$L$3-K476,$L$3+1-K476),-(R475),,Payment)),"")</f>
        <v/>
      </c>
      <c r="Q476" s="106" t="str">
        <f t="shared" ca="1" si="58"/>
        <v/>
      </c>
      <c r="R476" s="106" t="str">
        <f t="shared" ca="1" si="59"/>
        <v/>
      </c>
      <c r="S476" s="106">
        <f ca="1">IFERROR(IF(ISERROR(K476),NA(),SUM($N$7:N476)),"")</f>
        <v>1121.5593767146088</v>
      </c>
      <c r="T476" s="96"/>
      <c r="U476" s="90">
        <v>470</v>
      </c>
      <c r="V476" s="90">
        <f t="shared" si="60"/>
        <v>509</v>
      </c>
      <c r="W476" s="90">
        <f t="shared" si="61"/>
        <v>79</v>
      </c>
      <c r="X476" s="90">
        <f t="shared" si="62"/>
        <v>274</v>
      </c>
      <c r="Y476" s="90">
        <f t="shared" si="63"/>
        <v>157</v>
      </c>
    </row>
    <row r="477" spans="11:25" x14ac:dyDescent="0.25">
      <c r="K477" s="90" t="str">
        <f>IFERROR(IF(ann_paid=TRUE,IF(K476&gt;=$L$3-1,NA(),K476+1),IF(K476&gt;=$L$3,NA(),K476+1)),"")</f>
        <v/>
      </c>
      <c r="L477" s="90">
        <f t="shared" si="56"/>
        <v>510</v>
      </c>
      <c r="M477" s="90">
        <f ca="1">IFERROR(IF(ISERROR(K477),NA(),(IF(PayFreq="Monthly",(IF(ISERROR(K477),NA(),IF(Rate=TRUE,AnnuityEstimator!$F$13+RAND()*(AnnuityEstimator!$F$14-AnnuityEstimator!$F$13),AnnuityEstimator!$F$17))/12),IF(PayFreq="Quarterly",(IF(ISERROR(K477),NA(),IF(Rate=TRUE,AnnuityEstimator!$F$13+RAND()*(AnnuityEstimator!$F$14-AnnuityEstimator!$F$13),AnnuityEstimator!$F$17))/4),IF(PayFreq="Semi-Annually",(IF(ISERROR(K477),NA(),IF(Rate=TRUE,AnnuityEstimator!$F$13+RAND()*(AnnuityEstimator!$F$14-AnnuityEstimator!$F$13),AnnuityEstimator!$F$17))/2),IF(PayFreq="Annually",(IF(ISERROR(K477),NA(),IF(Rate=TRUE,AnnuityEstimator!$F$13+RAND()*(AnnuityEstimator!$F$14-AnnuityEstimator!$F$13),AnnuityEstimator!$F$17))),AnnuityEstimator!$F$17)))))),"")</f>
        <v>3.6754197456708486E-2</v>
      </c>
      <c r="N477" s="106" t="str">
        <f ca="1">IFERROR(IF(ISERROR(K477),NA(),IF(ann_paid=TRUE,R476*M477,R476*M477)),"")</f>
        <v/>
      </c>
      <c r="O477" s="106" t="str">
        <f t="shared" ca="1" si="57"/>
        <v/>
      </c>
      <c r="P477" s="106" t="str">
        <f ca="1">IFERROR(IF(Rate=FALSE,IF(ISERROR(K477),NA(),FV($L$4,K477,,-FP)),PMT((1+M477)/(1+$L$4)-1,IF(ann_paid=TRUE,$L$3-K477,$L$3+1-K477),-(R476),,Payment)),"")</f>
        <v/>
      </c>
      <c r="Q477" s="106" t="str">
        <f t="shared" ca="1" si="58"/>
        <v/>
      </c>
      <c r="R477" s="106" t="str">
        <f t="shared" ca="1" si="59"/>
        <v/>
      </c>
      <c r="S477" s="106">
        <f ca="1">IFERROR(IF(ISERROR(K477),NA(),SUM($N$7:N477)),"")</f>
        <v>1121.5593767146088</v>
      </c>
      <c r="T477" s="96"/>
      <c r="U477" s="90">
        <v>471</v>
      </c>
      <c r="V477" s="90">
        <f t="shared" si="60"/>
        <v>510</v>
      </c>
      <c r="W477" s="90">
        <f t="shared" si="61"/>
        <v>79</v>
      </c>
      <c r="X477" s="90">
        <f t="shared" si="62"/>
        <v>275</v>
      </c>
      <c r="Y477" s="90">
        <f t="shared" si="63"/>
        <v>157</v>
      </c>
    </row>
    <row r="478" spans="11:25" x14ac:dyDescent="0.25">
      <c r="K478" s="90" t="str">
        <f>IFERROR(IF(ann_paid=TRUE,IF(K477&gt;=$L$3-1,NA(),K477+1),IF(K477&gt;=$L$3,NA(),K477+1)),"")</f>
        <v/>
      </c>
      <c r="L478" s="90">
        <f t="shared" si="56"/>
        <v>511</v>
      </c>
      <c r="M478" s="90">
        <f ca="1">IFERROR(IF(ISERROR(K478),NA(),(IF(PayFreq="Monthly",(IF(ISERROR(K478),NA(),IF(Rate=TRUE,AnnuityEstimator!$F$13+RAND()*(AnnuityEstimator!$F$14-AnnuityEstimator!$F$13),AnnuityEstimator!$F$17))/12),IF(PayFreq="Quarterly",(IF(ISERROR(K478),NA(),IF(Rate=TRUE,AnnuityEstimator!$F$13+RAND()*(AnnuityEstimator!$F$14-AnnuityEstimator!$F$13),AnnuityEstimator!$F$17))/4),IF(PayFreq="Semi-Annually",(IF(ISERROR(K478),NA(),IF(Rate=TRUE,AnnuityEstimator!$F$13+RAND()*(AnnuityEstimator!$F$14-AnnuityEstimator!$F$13),AnnuityEstimator!$F$17))/2),IF(PayFreq="Annually",(IF(ISERROR(K478),NA(),IF(Rate=TRUE,AnnuityEstimator!$F$13+RAND()*(AnnuityEstimator!$F$14-AnnuityEstimator!$F$13),AnnuityEstimator!$F$17))),AnnuityEstimator!$F$17)))))),"")</f>
        <v>6.2969335013295435E-2</v>
      </c>
      <c r="N478" s="106" t="str">
        <f ca="1">IFERROR(IF(ISERROR(K478),NA(),IF(ann_paid=TRUE,R477*M478,R477*M478)),"")</f>
        <v/>
      </c>
      <c r="O478" s="106" t="str">
        <f t="shared" ca="1" si="57"/>
        <v/>
      </c>
      <c r="P478" s="106" t="str">
        <f ca="1">IFERROR(IF(Rate=FALSE,IF(ISERROR(K478),NA(),FV($L$4,K478,,-FP)),PMT((1+M478)/(1+$L$4)-1,IF(ann_paid=TRUE,$L$3-K478,$L$3+1-K478),-(R477),,Payment)),"")</f>
        <v/>
      </c>
      <c r="Q478" s="106" t="str">
        <f t="shared" ca="1" si="58"/>
        <v/>
      </c>
      <c r="R478" s="106" t="str">
        <f t="shared" ca="1" si="59"/>
        <v/>
      </c>
      <c r="S478" s="106">
        <f ca="1">IFERROR(IF(ISERROR(K478),NA(),SUM($N$7:N478)),"")</f>
        <v>1121.5593767146088</v>
      </c>
      <c r="T478" s="96"/>
      <c r="U478" s="90">
        <v>472</v>
      </c>
      <c r="V478" s="90">
        <f t="shared" si="60"/>
        <v>511</v>
      </c>
      <c r="W478" s="90">
        <f t="shared" si="61"/>
        <v>79</v>
      </c>
      <c r="X478" s="90">
        <f t="shared" si="62"/>
        <v>275</v>
      </c>
      <c r="Y478" s="90">
        <f t="shared" si="63"/>
        <v>157</v>
      </c>
    </row>
    <row r="479" spans="11:25" x14ac:dyDescent="0.25">
      <c r="K479" s="90" t="str">
        <f>IFERROR(IF(ann_paid=TRUE,IF(K478&gt;=$L$3-1,NA(),K478+1),IF(K478&gt;=$L$3,NA(),K478+1)),"")</f>
        <v/>
      </c>
      <c r="L479" s="90">
        <f t="shared" si="56"/>
        <v>512</v>
      </c>
      <c r="M479" s="90">
        <f ca="1">IFERROR(IF(ISERROR(K479),NA(),(IF(PayFreq="Monthly",(IF(ISERROR(K479),NA(),IF(Rate=TRUE,AnnuityEstimator!$F$13+RAND()*(AnnuityEstimator!$F$14-AnnuityEstimator!$F$13),AnnuityEstimator!$F$17))/12),IF(PayFreq="Quarterly",(IF(ISERROR(K479),NA(),IF(Rate=TRUE,AnnuityEstimator!$F$13+RAND()*(AnnuityEstimator!$F$14-AnnuityEstimator!$F$13),AnnuityEstimator!$F$17))/4),IF(PayFreq="Semi-Annually",(IF(ISERROR(K479),NA(),IF(Rate=TRUE,AnnuityEstimator!$F$13+RAND()*(AnnuityEstimator!$F$14-AnnuityEstimator!$F$13),AnnuityEstimator!$F$17))/2),IF(PayFreq="Annually",(IF(ISERROR(K479),NA(),IF(Rate=TRUE,AnnuityEstimator!$F$13+RAND()*(AnnuityEstimator!$F$14-AnnuityEstimator!$F$13),AnnuityEstimator!$F$17))),AnnuityEstimator!$F$17)))))),"")</f>
        <v>5.2740338065838589E-2</v>
      </c>
      <c r="N479" s="106" t="str">
        <f ca="1">IFERROR(IF(ISERROR(K479),NA(),IF(ann_paid=TRUE,R478*M479,R478*M479)),"")</f>
        <v/>
      </c>
      <c r="O479" s="106" t="str">
        <f t="shared" ca="1" si="57"/>
        <v/>
      </c>
      <c r="P479" s="106" t="str">
        <f ca="1">IFERROR(IF(Rate=FALSE,IF(ISERROR(K479),NA(),FV($L$4,K479,,-FP)),PMT((1+M479)/(1+$L$4)-1,IF(ann_paid=TRUE,$L$3-K479,$L$3+1-K479),-(R478),,Payment)),"")</f>
        <v/>
      </c>
      <c r="Q479" s="106" t="str">
        <f t="shared" ca="1" si="58"/>
        <v/>
      </c>
      <c r="R479" s="106" t="str">
        <f t="shared" ca="1" si="59"/>
        <v/>
      </c>
      <c r="S479" s="106">
        <f ca="1">IFERROR(IF(ISERROR(K479),NA(),SUM($N$7:N479)),"")</f>
        <v>1121.5593767146088</v>
      </c>
      <c r="T479" s="96"/>
      <c r="U479" s="90">
        <v>473</v>
      </c>
      <c r="V479" s="90">
        <f t="shared" si="60"/>
        <v>512</v>
      </c>
      <c r="W479" s="90">
        <f t="shared" si="61"/>
        <v>79</v>
      </c>
      <c r="X479" s="90">
        <f t="shared" si="62"/>
        <v>276</v>
      </c>
      <c r="Y479" s="90">
        <f t="shared" si="63"/>
        <v>158</v>
      </c>
    </row>
    <row r="480" spans="11:25" x14ac:dyDescent="0.25">
      <c r="K480" s="90" t="str">
        <f>IFERROR(IF(ann_paid=TRUE,IF(K479&gt;=$L$3-1,NA(),K479+1),IF(K479&gt;=$L$3,NA(),K479+1)),"")</f>
        <v/>
      </c>
      <c r="L480" s="90">
        <f t="shared" si="56"/>
        <v>513</v>
      </c>
      <c r="M480" s="90">
        <f ca="1">IFERROR(IF(ISERROR(K480),NA(),(IF(PayFreq="Monthly",(IF(ISERROR(K480),NA(),IF(Rate=TRUE,AnnuityEstimator!$F$13+RAND()*(AnnuityEstimator!$F$14-AnnuityEstimator!$F$13),AnnuityEstimator!$F$17))/12),IF(PayFreq="Quarterly",(IF(ISERROR(K480),NA(),IF(Rate=TRUE,AnnuityEstimator!$F$13+RAND()*(AnnuityEstimator!$F$14-AnnuityEstimator!$F$13),AnnuityEstimator!$F$17))/4),IF(PayFreq="Semi-Annually",(IF(ISERROR(K480),NA(),IF(Rate=TRUE,AnnuityEstimator!$F$13+RAND()*(AnnuityEstimator!$F$14-AnnuityEstimator!$F$13),AnnuityEstimator!$F$17))/2),IF(PayFreq="Annually",(IF(ISERROR(K480),NA(),IF(Rate=TRUE,AnnuityEstimator!$F$13+RAND()*(AnnuityEstimator!$F$14-AnnuityEstimator!$F$13),AnnuityEstimator!$F$17))),AnnuityEstimator!$F$17)))))),"")</f>
        <v>3.1695030445045659E-2</v>
      </c>
      <c r="N480" s="106" t="str">
        <f ca="1">IFERROR(IF(ISERROR(K480),NA(),IF(ann_paid=TRUE,R479*M480,R479*M480)),"")</f>
        <v/>
      </c>
      <c r="O480" s="106" t="str">
        <f t="shared" ca="1" si="57"/>
        <v/>
      </c>
      <c r="P480" s="106" t="str">
        <f ca="1">IFERROR(IF(Rate=FALSE,IF(ISERROR(K480),NA(),FV($L$4,K480,,-FP)),PMT((1+M480)/(1+$L$4)-1,IF(ann_paid=TRUE,$L$3-K480,$L$3+1-K480),-(R479),,Payment)),"")</f>
        <v/>
      </c>
      <c r="Q480" s="106" t="str">
        <f t="shared" ca="1" si="58"/>
        <v/>
      </c>
      <c r="R480" s="106" t="str">
        <f t="shared" ca="1" si="59"/>
        <v/>
      </c>
      <c r="S480" s="106">
        <f ca="1">IFERROR(IF(ISERROR(K480),NA(),SUM($N$7:N480)),"")</f>
        <v>1121.5593767146088</v>
      </c>
      <c r="T480" s="96"/>
      <c r="U480" s="90">
        <v>474</v>
      </c>
      <c r="V480" s="90">
        <f t="shared" si="60"/>
        <v>513</v>
      </c>
      <c r="W480" s="90">
        <f t="shared" si="61"/>
        <v>79</v>
      </c>
      <c r="X480" s="90">
        <f t="shared" si="62"/>
        <v>276</v>
      </c>
      <c r="Y480" s="90">
        <f t="shared" si="63"/>
        <v>158</v>
      </c>
    </row>
    <row r="481" spans="11:25" x14ac:dyDescent="0.25">
      <c r="K481" s="90" t="str">
        <f>IFERROR(IF(ann_paid=TRUE,IF(K480&gt;=$L$3-1,NA(),K480+1),IF(K480&gt;=$L$3,NA(),K480+1)),"")</f>
        <v/>
      </c>
      <c r="L481" s="90">
        <f t="shared" si="56"/>
        <v>514</v>
      </c>
      <c r="M481" s="90">
        <f ca="1">IFERROR(IF(ISERROR(K481),NA(),(IF(PayFreq="Monthly",(IF(ISERROR(K481),NA(),IF(Rate=TRUE,AnnuityEstimator!$F$13+RAND()*(AnnuityEstimator!$F$14-AnnuityEstimator!$F$13),AnnuityEstimator!$F$17))/12),IF(PayFreq="Quarterly",(IF(ISERROR(K481),NA(),IF(Rate=TRUE,AnnuityEstimator!$F$13+RAND()*(AnnuityEstimator!$F$14-AnnuityEstimator!$F$13),AnnuityEstimator!$F$17))/4),IF(PayFreq="Semi-Annually",(IF(ISERROR(K481),NA(),IF(Rate=TRUE,AnnuityEstimator!$F$13+RAND()*(AnnuityEstimator!$F$14-AnnuityEstimator!$F$13),AnnuityEstimator!$F$17))/2),IF(PayFreq="Annually",(IF(ISERROR(K481),NA(),IF(Rate=TRUE,AnnuityEstimator!$F$13+RAND()*(AnnuityEstimator!$F$14-AnnuityEstimator!$F$13),AnnuityEstimator!$F$17))),AnnuityEstimator!$F$17)))))),"")</f>
        <v>5.1307835723459858E-2</v>
      </c>
      <c r="N481" s="106" t="str">
        <f ca="1">IFERROR(IF(ISERROR(K481),NA(),IF(ann_paid=TRUE,R480*M481,R480*M481)),"")</f>
        <v/>
      </c>
      <c r="O481" s="106" t="str">
        <f t="shared" ca="1" si="57"/>
        <v/>
      </c>
      <c r="P481" s="106" t="str">
        <f ca="1">IFERROR(IF(Rate=FALSE,IF(ISERROR(K481),NA(),FV($L$4,K481,,-FP)),PMT((1+M481)/(1+$L$4)-1,IF(ann_paid=TRUE,$L$3-K481,$L$3+1-K481),-(R480),,Payment)),"")</f>
        <v/>
      </c>
      <c r="Q481" s="106" t="str">
        <f t="shared" ca="1" si="58"/>
        <v/>
      </c>
      <c r="R481" s="106" t="str">
        <f t="shared" ca="1" si="59"/>
        <v/>
      </c>
      <c r="S481" s="106">
        <f ca="1">IFERROR(IF(ISERROR(K481),NA(),SUM($N$7:N481)),"")</f>
        <v>1121.5593767146088</v>
      </c>
      <c r="T481" s="96"/>
      <c r="U481" s="90">
        <v>475</v>
      </c>
      <c r="V481" s="90">
        <f t="shared" si="60"/>
        <v>514</v>
      </c>
      <c r="W481" s="90">
        <f t="shared" si="61"/>
        <v>79</v>
      </c>
      <c r="X481" s="90">
        <f t="shared" si="62"/>
        <v>277</v>
      </c>
      <c r="Y481" s="90">
        <f t="shared" si="63"/>
        <v>158</v>
      </c>
    </row>
    <row r="482" spans="11:25" x14ac:dyDescent="0.25">
      <c r="K482" s="90" t="str">
        <f>IFERROR(IF(ann_paid=TRUE,IF(K481&gt;=$L$3-1,NA(),K481+1),IF(K481&gt;=$L$3,NA(),K481+1)),"")</f>
        <v/>
      </c>
      <c r="L482" s="90">
        <f t="shared" si="56"/>
        <v>515</v>
      </c>
      <c r="M482" s="90">
        <f ca="1">IFERROR(IF(ISERROR(K482),NA(),(IF(PayFreq="Monthly",(IF(ISERROR(K482),NA(),IF(Rate=TRUE,AnnuityEstimator!$F$13+RAND()*(AnnuityEstimator!$F$14-AnnuityEstimator!$F$13),AnnuityEstimator!$F$17))/12),IF(PayFreq="Quarterly",(IF(ISERROR(K482),NA(),IF(Rate=TRUE,AnnuityEstimator!$F$13+RAND()*(AnnuityEstimator!$F$14-AnnuityEstimator!$F$13),AnnuityEstimator!$F$17))/4),IF(PayFreq="Semi-Annually",(IF(ISERROR(K482),NA(),IF(Rate=TRUE,AnnuityEstimator!$F$13+RAND()*(AnnuityEstimator!$F$14-AnnuityEstimator!$F$13),AnnuityEstimator!$F$17))/2),IF(PayFreq="Annually",(IF(ISERROR(K482),NA(),IF(Rate=TRUE,AnnuityEstimator!$F$13+RAND()*(AnnuityEstimator!$F$14-AnnuityEstimator!$F$13),AnnuityEstimator!$F$17))),AnnuityEstimator!$F$17)))))),"")</f>
        <v>4.9712437497075088E-2</v>
      </c>
      <c r="N482" s="106" t="str">
        <f ca="1">IFERROR(IF(ISERROR(K482),NA(),IF(ann_paid=TRUE,R481*M482,R481*M482)),"")</f>
        <v/>
      </c>
      <c r="O482" s="106" t="str">
        <f t="shared" ca="1" si="57"/>
        <v/>
      </c>
      <c r="P482" s="106" t="str">
        <f ca="1">IFERROR(IF(Rate=FALSE,IF(ISERROR(K482),NA(),FV($L$4,K482,,-FP)),PMT((1+M482)/(1+$L$4)-1,IF(ann_paid=TRUE,$L$3-K482,$L$3+1-K482),-(R481),,Payment)),"")</f>
        <v/>
      </c>
      <c r="Q482" s="106" t="str">
        <f t="shared" ca="1" si="58"/>
        <v/>
      </c>
      <c r="R482" s="106" t="str">
        <f t="shared" ca="1" si="59"/>
        <v/>
      </c>
      <c r="S482" s="106">
        <f ca="1">IFERROR(IF(ISERROR(K482),NA(),SUM($N$7:N482)),"")</f>
        <v>1121.5593767146088</v>
      </c>
      <c r="T482" s="96"/>
      <c r="U482" s="90">
        <v>476</v>
      </c>
      <c r="V482" s="90">
        <f t="shared" si="60"/>
        <v>515</v>
      </c>
      <c r="W482" s="90">
        <f t="shared" si="61"/>
        <v>79</v>
      </c>
      <c r="X482" s="90">
        <f t="shared" si="62"/>
        <v>277</v>
      </c>
      <c r="Y482" s="90">
        <f t="shared" si="63"/>
        <v>158</v>
      </c>
    </row>
    <row r="483" spans="11:25" x14ac:dyDescent="0.25">
      <c r="K483" s="90" t="str">
        <f>IFERROR(IF(ann_paid=TRUE,IF(K482&gt;=$L$3-1,NA(),K482+1),IF(K482&gt;=$L$3,NA(),K482+1)),"")</f>
        <v/>
      </c>
      <c r="L483" s="90">
        <f t="shared" si="56"/>
        <v>516</v>
      </c>
      <c r="M483" s="90">
        <f ca="1">IFERROR(IF(ISERROR(K483),NA(),(IF(PayFreq="Monthly",(IF(ISERROR(K483),NA(),IF(Rate=TRUE,AnnuityEstimator!$F$13+RAND()*(AnnuityEstimator!$F$14-AnnuityEstimator!$F$13),AnnuityEstimator!$F$17))/12),IF(PayFreq="Quarterly",(IF(ISERROR(K483),NA(),IF(Rate=TRUE,AnnuityEstimator!$F$13+RAND()*(AnnuityEstimator!$F$14-AnnuityEstimator!$F$13),AnnuityEstimator!$F$17))/4),IF(PayFreq="Semi-Annually",(IF(ISERROR(K483),NA(),IF(Rate=TRUE,AnnuityEstimator!$F$13+RAND()*(AnnuityEstimator!$F$14-AnnuityEstimator!$F$13),AnnuityEstimator!$F$17))/2),IF(PayFreq="Annually",(IF(ISERROR(K483),NA(),IF(Rate=TRUE,AnnuityEstimator!$F$13+RAND()*(AnnuityEstimator!$F$14-AnnuityEstimator!$F$13),AnnuityEstimator!$F$17))),AnnuityEstimator!$F$17)))))),"")</f>
        <v>5.3048542991659307E-2</v>
      </c>
      <c r="N483" s="106" t="str">
        <f ca="1">IFERROR(IF(ISERROR(K483),NA(),IF(ann_paid=TRUE,R482*M483,R482*M483)),"")</f>
        <v/>
      </c>
      <c r="O483" s="106" t="str">
        <f t="shared" ca="1" si="57"/>
        <v/>
      </c>
      <c r="P483" s="106" t="str">
        <f ca="1">IFERROR(IF(Rate=FALSE,IF(ISERROR(K483),NA(),FV($L$4,K483,,-FP)),PMT((1+M483)/(1+$L$4)-1,IF(ann_paid=TRUE,$L$3-K483,$L$3+1-K483),-(R482),,Payment)),"")</f>
        <v/>
      </c>
      <c r="Q483" s="106" t="str">
        <f t="shared" ca="1" si="58"/>
        <v/>
      </c>
      <c r="R483" s="106" t="str">
        <f t="shared" ca="1" si="59"/>
        <v/>
      </c>
      <c r="S483" s="106">
        <f ca="1">IFERROR(IF(ISERROR(K483),NA(),SUM($N$7:N483)),"")</f>
        <v>1121.5593767146088</v>
      </c>
      <c r="T483" s="96"/>
      <c r="U483" s="90">
        <v>477</v>
      </c>
      <c r="V483" s="90">
        <f t="shared" si="60"/>
        <v>516</v>
      </c>
      <c r="W483" s="90">
        <f t="shared" si="61"/>
        <v>79</v>
      </c>
      <c r="X483" s="90">
        <f t="shared" si="62"/>
        <v>278</v>
      </c>
      <c r="Y483" s="90">
        <f t="shared" si="63"/>
        <v>159</v>
      </c>
    </row>
    <row r="484" spans="11:25" x14ac:dyDescent="0.25">
      <c r="K484" s="90" t="str">
        <f>IFERROR(IF(ann_paid=TRUE,IF(K483&gt;=$L$3-1,NA(),K483+1),IF(K483&gt;=$L$3,NA(),K483+1)),"")</f>
        <v/>
      </c>
      <c r="L484" s="90">
        <f t="shared" si="56"/>
        <v>517</v>
      </c>
      <c r="M484" s="90">
        <f ca="1">IFERROR(IF(ISERROR(K484),NA(),(IF(PayFreq="Monthly",(IF(ISERROR(K484),NA(),IF(Rate=TRUE,AnnuityEstimator!$F$13+RAND()*(AnnuityEstimator!$F$14-AnnuityEstimator!$F$13),AnnuityEstimator!$F$17))/12),IF(PayFreq="Quarterly",(IF(ISERROR(K484),NA(),IF(Rate=TRUE,AnnuityEstimator!$F$13+RAND()*(AnnuityEstimator!$F$14-AnnuityEstimator!$F$13),AnnuityEstimator!$F$17))/4),IF(PayFreq="Semi-Annually",(IF(ISERROR(K484),NA(),IF(Rate=TRUE,AnnuityEstimator!$F$13+RAND()*(AnnuityEstimator!$F$14-AnnuityEstimator!$F$13),AnnuityEstimator!$F$17))/2),IF(PayFreq="Annually",(IF(ISERROR(K484),NA(),IF(Rate=TRUE,AnnuityEstimator!$F$13+RAND()*(AnnuityEstimator!$F$14-AnnuityEstimator!$F$13),AnnuityEstimator!$F$17))),AnnuityEstimator!$F$17)))))),"")</f>
        <v>3.1667280739720353E-2</v>
      </c>
      <c r="N484" s="106" t="str">
        <f ca="1">IFERROR(IF(ISERROR(K484),NA(),IF(ann_paid=TRUE,R483*M484,R483*M484)),"")</f>
        <v/>
      </c>
      <c r="O484" s="106" t="str">
        <f t="shared" ca="1" si="57"/>
        <v/>
      </c>
      <c r="P484" s="106" t="str">
        <f ca="1">IFERROR(IF(Rate=FALSE,IF(ISERROR(K484),NA(),FV($L$4,K484,,-FP)),PMT((1+M484)/(1+$L$4)-1,IF(ann_paid=TRUE,$L$3-K484,$L$3+1-K484),-(R483),,Payment)),"")</f>
        <v/>
      </c>
      <c r="Q484" s="106" t="str">
        <f t="shared" ca="1" si="58"/>
        <v/>
      </c>
      <c r="R484" s="106" t="str">
        <f t="shared" ca="1" si="59"/>
        <v/>
      </c>
      <c r="S484" s="106">
        <f ca="1">IFERROR(IF(ISERROR(K484),NA(),SUM($N$7:N484)),"")</f>
        <v>1121.5593767146088</v>
      </c>
      <c r="T484" s="96"/>
      <c r="U484" s="90">
        <v>478</v>
      </c>
      <c r="V484" s="90">
        <f t="shared" si="60"/>
        <v>517</v>
      </c>
      <c r="W484" s="90">
        <f t="shared" si="61"/>
        <v>79</v>
      </c>
      <c r="X484" s="90">
        <f t="shared" si="62"/>
        <v>278</v>
      </c>
      <c r="Y484" s="90">
        <f t="shared" si="63"/>
        <v>159</v>
      </c>
    </row>
    <row r="485" spans="11:25" x14ac:dyDescent="0.25">
      <c r="K485" s="90" t="str">
        <f>IFERROR(IF(ann_paid=TRUE,IF(K484&gt;=$L$3-1,NA(),K484+1),IF(K484&gt;=$L$3,NA(),K484+1)),"")</f>
        <v/>
      </c>
      <c r="L485" s="90">
        <f t="shared" si="56"/>
        <v>518</v>
      </c>
      <c r="M485" s="90">
        <f ca="1">IFERROR(IF(ISERROR(K485),NA(),(IF(PayFreq="Monthly",(IF(ISERROR(K485),NA(),IF(Rate=TRUE,AnnuityEstimator!$F$13+RAND()*(AnnuityEstimator!$F$14-AnnuityEstimator!$F$13),AnnuityEstimator!$F$17))/12),IF(PayFreq="Quarterly",(IF(ISERROR(K485),NA(),IF(Rate=TRUE,AnnuityEstimator!$F$13+RAND()*(AnnuityEstimator!$F$14-AnnuityEstimator!$F$13),AnnuityEstimator!$F$17))/4),IF(PayFreq="Semi-Annually",(IF(ISERROR(K485),NA(),IF(Rate=TRUE,AnnuityEstimator!$F$13+RAND()*(AnnuityEstimator!$F$14-AnnuityEstimator!$F$13),AnnuityEstimator!$F$17))/2),IF(PayFreq="Annually",(IF(ISERROR(K485),NA(),IF(Rate=TRUE,AnnuityEstimator!$F$13+RAND()*(AnnuityEstimator!$F$14-AnnuityEstimator!$F$13),AnnuityEstimator!$F$17))),AnnuityEstimator!$F$17)))))),"")</f>
        <v>3.890088470281839E-2</v>
      </c>
      <c r="N485" s="106" t="str">
        <f ca="1">IFERROR(IF(ISERROR(K485),NA(),IF(ann_paid=TRUE,R484*M485,R484*M485)),"")</f>
        <v/>
      </c>
      <c r="O485" s="106" t="str">
        <f t="shared" ca="1" si="57"/>
        <v/>
      </c>
      <c r="P485" s="106" t="str">
        <f ca="1">IFERROR(IF(Rate=FALSE,IF(ISERROR(K485),NA(),FV($L$4,K485,,-FP)),PMT((1+M485)/(1+$L$4)-1,IF(ann_paid=TRUE,$L$3-K485,$L$3+1-K485),-(R484),,Payment)),"")</f>
        <v/>
      </c>
      <c r="Q485" s="106" t="str">
        <f t="shared" ca="1" si="58"/>
        <v/>
      </c>
      <c r="R485" s="106" t="str">
        <f t="shared" ca="1" si="59"/>
        <v/>
      </c>
      <c r="S485" s="106">
        <f ca="1">IFERROR(IF(ISERROR(K485),NA(),SUM($N$7:N485)),"")</f>
        <v>1121.5593767146088</v>
      </c>
      <c r="T485" s="96"/>
      <c r="U485" s="90">
        <v>479</v>
      </c>
      <c r="V485" s="90">
        <f t="shared" si="60"/>
        <v>518</v>
      </c>
      <c r="W485" s="90">
        <f t="shared" si="61"/>
        <v>79</v>
      </c>
      <c r="X485" s="90">
        <f t="shared" si="62"/>
        <v>279</v>
      </c>
      <c r="Y485" s="90">
        <f t="shared" si="63"/>
        <v>159</v>
      </c>
    </row>
    <row r="486" spans="11:25" x14ac:dyDescent="0.25">
      <c r="K486" s="90" t="str">
        <f>IFERROR(IF(ann_paid=TRUE,IF(K485&gt;=$L$3-1,NA(),K485+1),IF(K485&gt;=$L$3,NA(),K485+1)),"")</f>
        <v/>
      </c>
      <c r="L486" s="90">
        <f t="shared" si="56"/>
        <v>519</v>
      </c>
      <c r="M486" s="90">
        <f ca="1">IFERROR(IF(ISERROR(K486),NA(),(IF(PayFreq="Monthly",(IF(ISERROR(K486),NA(),IF(Rate=TRUE,AnnuityEstimator!$F$13+RAND()*(AnnuityEstimator!$F$14-AnnuityEstimator!$F$13),AnnuityEstimator!$F$17))/12),IF(PayFreq="Quarterly",(IF(ISERROR(K486),NA(),IF(Rate=TRUE,AnnuityEstimator!$F$13+RAND()*(AnnuityEstimator!$F$14-AnnuityEstimator!$F$13),AnnuityEstimator!$F$17))/4),IF(PayFreq="Semi-Annually",(IF(ISERROR(K486),NA(),IF(Rate=TRUE,AnnuityEstimator!$F$13+RAND()*(AnnuityEstimator!$F$14-AnnuityEstimator!$F$13),AnnuityEstimator!$F$17))/2),IF(PayFreq="Annually",(IF(ISERROR(K486),NA(),IF(Rate=TRUE,AnnuityEstimator!$F$13+RAND()*(AnnuityEstimator!$F$14-AnnuityEstimator!$F$13),AnnuityEstimator!$F$17))),AnnuityEstimator!$F$17)))))),"")</f>
        <v>3.7302317514301117E-2</v>
      </c>
      <c r="N486" s="106" t="str">
        <f ca="1">IFERROR(IF(ISERROR(K486),NA(),IF(ann_paid=TRUE,R485*M486,R485*M486)),"")</f>
        <v/>
      </c>
      <c r="O486" s="106" t="str">
        <f t="shared" ca="1" si="57"/>
        <v/>
      </c>
      <c r="P486" s="106" t="str">
        <f ca="1">IFERROR(IF(Rate=FALSE,IF(ISERROR(K486),NA(),FV($L$4,K486,,-FP)),PMT((1+M486)/(1+$L$4)-1,IF(ann_paid=TRUE,$L$3-K486,$L$3+1-K486),-(R485),,Payment)),"")</f>
        <v/>
      </c>
      <c r="Q486" s="106" t="str">
        <f t="shared" ca="1" si="58"/>
        <v/>
      </c>
      <c r="R486" s="106" t="str">
        <f t="shared" ca="1" si="59"/>
        <v/>
      </c>
      <c r="S486" s="106">
        <f ca="1">IFERROR(IF(ISERROR(K486),NA(),SUM($N$7:N486)),"")</f>
        <v>1121.5593767146088</v>
      </c>
      <c r="T486" s="96"/>
      <c r="U486" s="90">
        <v>480</v>
      </c>
      <c r="V486" s="90">
        <f t="shared" si="60"/>
        <v>519</v>
      </c>
      <c r="W486" s="90">
        <f t="shared" si="61"/>
        <v>79</v>
      </c>
      <c r="X486" s="90">
        <f t="shared" si="62"/>
        <v>279</v>
      </c>
      <c r="Y486" s="90">
        <f t="shared" si="63"/>
        <v>159</v>
      </c>
    </row>
    <row r="487" spans="11:25" x14ac:dyDescent="0.25">
      <c r="K487" s="90" t="str">
        <f>IFERROR(IF(ann_paid=TRUE,IF(K486&gt;=$L$3-1,NA(),K486+1),IF(K486&gt;=$L$3,NA(),K486+1)),"")</f>
        <v/>
      </c>
      <c r="L487" s="90">
        <f t="shared" si="56"/>
        <v>520</v>
      </c>
      <c r="M487" s="90">
        <f ca="1">IFERROR(IF(ISERROR(K487),NA(),(IF(PayFreq="Monthly",(IF(ISERROR(K487),NA(),IF(Rate=TRUE,AnnuityEstimator!$F$13+RAND()*(AnnuityEstimator!$F$14-AnnuityEstimator!$F$13),AnnuityEstimator!$F$17))/12),IF(PayFreq="Quarterly",(IF(ISERROR(K487),NA(),IF(Rate=TRUE,AnnuityEstimator!$F$13+RAND()*(AnnuityEstimator!$F$14-AnnuityEstimator!$F$13),AnnuityEstimator!$F$17))/4),IF(PayFreq="Semi-Annually",(IF(ISERROR(K487),NA(),IF(Rate=TRUE,AnnuityEstimator!$F$13+RAND()*(AnnuityEstimator!$F$14-AnnuityEstimator!$F$13),AnnuityEstimator!$F$17))/2),IF(PayFreq="Annually",(IF(ISERROR(K487),NA(),IF(Rate=TRUE,AnnuityEstimator!$F$13+RAND()*(AnnuityEstimator!$F$14-AnnuityEstimator!$F$13),AnnuityEstimator!$F$17))),AnnuityEstimator!$F$17)))))),"")</f>
        <v>5.6015247857602146E-2</v>
      </c>
      <c r="N487" s="106" t="str">
        <f ca="1">IFERROR(IF(ISERROR(K487),NA(),IF(ann_paid=TRUE,R486*M487,R486*M487)),"")</f>
        <v/>
      </c>
      <c r="O487" s="106" t="str">
        <f t="shared" ca="1" si="57"/>
        <v/>
      </c>
      <c r="P487" s="106" t="str">
        <f ca="1">IFERROR(IF(Rate=FALSE,IF(ISERROR(K487),NA(),FV($L$4,K487,,-FP)),PMT((1+M487)/(1+$L$4)-1,IF(ann_paid=TRUE,$L$3-K487,$L$3+1-K487),-(R486),,Payment)),"")</f>
        <v/>
      </c>
      <c r="Q487" s="106" t="str">
        <f t="shared" ca="1" si="58"/>
        <v/>
      </c>
      <c r="R487" s="106" t="str">
        <f t="shared" ca="1" si="59"/>
        <v/>
      </c>
      <c r="S487" s="106">
        <f ca="1">IFERROR(IF(ISERROR(K487),NA(),SUM($N$7:N487)),"")</f>
        <v>1121.5593767146088</v>
      </c>
      <c r="T487" s="96"/>
      <c r="U487" s="90">
        <v>481</v>
      </c>
      <c r="V487" s="90">
        <f t="shared" si="60"/>
        <v>520</v>
      </c>
      <c r="W487" s="90">
        <f t="shared" si="61"/>
        <v>80</v>
      </c>
      <c r="X487" s="90">
        <f t="shared" si="62"/>
        <v>280</v>
      </c>
      <c r="Y487" s="90">
        <f t="shared" si="63"/>
        <v>160</v>
      </c>
    </row>
    <row r="488" spans="11:25" x14ac:dyDescent="0.25">
      <c r="K488" s="91" t="str">
        <f>IFERROR(IF(ann_paid=TRUE,IF(K487&gt;=$L$3-1,NA(),K487+1),IF(K487&gt;=$L$3,NA(),K487+1)),"")</f>
        <v/>
      </c>
      <c r="L488" s="91">
        <f t="shared" si="56"/>
        <v>521</v>
      </c>
      <c r="M488" s="91">
        <f ca="1">IFERROR(IF(ISERROR(K488),NA(),(IF(PayFreq="Monthly",(IF(ISERROR(K488),NA(),IF(Rate=TRUE,AnnuityEstimator!$F$13+RAND()*(AnnuityEstimator!$F$14-AnnuityEstimator!$F$13),AnnuityEstimator!$F$17))/12),IF(PayFreq="Quarterly",(IF(ISERROR(K488),NA(),IF(Rate=TRUE,AnnuityEstimator!$F$13+RAND()*(AnnuityEstimator!$F$14-AnnuityEstimator!$F$13),AnnuityEstimator!$F$17))/4),IF(PayFreq="Semi-Annually",(IF(ISERROR(K488),NA(),IF(Rate=TRUE,AnnuityEstimator!$F$13+RAND()*(AnnuityEstimator!$F$14-AnnuityEstimator!$F$13),AnnuityEstimator!$F$17))/2),IF(PayFreq="Annually",(IF(ISERROR(K488),NA(),IF(Rate=TRUE,AnnuityEstimator!$F$13+RAND()*(AnnuityEstimator!$F$14-AnnuityEstimator!$F$13),AnnuityEstimator!$F$17))),AnnuityEstimator!$F$17)))))),"")</f>
        <v>4.7927582368218223E-2</v>
      </c>
      <c r="N488" s="107" t="str">
        <f ca="1">IFERROR(IF(ISERROR(K488),NA(),IF(ann_paid=TRUE,R487*M488,R487*M488)),"")</f>
        <v/>
      </c>
      <c r="O488" s="107" t="str">
        <f t="shared" ca="1" si="57"/>
        <v/>
      </c>
      <c r="P488" s="107" t="str">
        <f ca="1">IFERROR(IF(Rate=FALSE,IF(ISERROR(K488),NA(),FV($L$4,K488,,-FP)),PMT((1+M488)/(1+$L$4)-1,IF(ann_paid=TRUE,$L$3-K488,$L$3+1-K488),-(R487),,Payment)),"")</f>
        <v/>
      </c>
      <c r="Q488" s="107" t="str">
        <f t="shared" ca="1" si="58"/>
        <v/>
      </c>
      <c r="R488" s="107" t="str">
        <f t="shared" ca="1" si="59"/>
        <v/>
      </c>
      <c r="S488" s="107">
        <f ca="1">IFERROR(IF(ISERROR(K488),NA(),SUM($N$7:N488)),"")</f>
        <v>1121.5593767146088</v>
      </c>
      <c r="T488" s="96"/>
      <c r="U488" s="91">
        <v>482</v>
      </c>
      <c r="V488" s="91">
        <f t="shared" si="60"/>
        <v>521</v>
      </c>
      <c r="W488" s="91">
        <f t="shared" si="61"/>
        <v>80</v>
      </c>
      <c r="X488" s="91">
        <f t="shared" si="62"/>
        <v>280</v>
      </c>
      <c r="Y488" s="91">
        <f t="shared" si="63"/>
        <v>160</v>
      </c>
    </row>
    <row r="489" spans="11:25" x14ac:dyDescent="0.25">
      <c r="N489" s="108"/>
      <c r="O489" s="108"/>
      <c r="P489" s="108"/>
      <c r="Q489" s="108"/>
      <c r="R489" s="108"/>
      <c r="S489" s="10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AnnuityEstimator</vt:lpstr>
      <vt:lpstr>PaymentSchedule</vt:lpstr>
      <vt:lpstr>AnnuityCalculator</vt:lpstr>
      <vt:lpstr>Graphs</vt:lpstr>
      <vt:lpstr>Calc</vt:lpstr>
      <vt:lpstr>ToU</vt:lpstr>
      <vt:lpstr>FP</vt:lpstr>
      <vt:lpstr>Inf_Rate</vt:lpstr>
      <vt:lpstr>Ini_cap</vt:lpstr>
      <vt:lpstr>Graphs!Ini_cap_graph</vt:lpstr>
      <vt:lpstr>Graphs!int_Cap</vt:lpstr>
      <vt:lpstr>int_Cap</vt:lpstr>
      <vt:lpstr>PayFreq</vt:lpstr>
      <vt:lpstr>PaySchedule</vt:lpstr>
      <vt:lpstr>AnnuityCalculator!Print_Area</vt:lpstr>
      <vt:lpstr>AnnuityEstimator!Print_Area</vt:lpstr>
      <vt:lpstr>Graphs!Print_Area</vt:lpstr>
      <vt:lpstr>PaymentSchedule!Print_Area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Annuity Calculator V2 Template</dc:title>
  <dc:creator>Master Productivity Kit</dc:creator>
  <dc:description>Annuity Calculator V2 template by Master Productivity Kit — masterproductivitykit.com</dc:description>
  <cp:lastModifiedBy>Master Productivity Kit</cp:lastModifiedBy>
  <cp:lastPrinted>2022-12-15T08:09:57Z</cp:lastPrinted>
  <dcterms:created xsi:type="dcterms:W3CDTF">2010-04-07T08:20:41Z</dcterms:created>
  <dcterms:modified xsi:type="dcterms:W3CDTF">2022-12-16T09:47:20Z</dcterms:modified>
  <cp:category>Business Template</cp:category>
  <dc:subject>Annuity Calculator V2</dc:subject>
  <cp:keywords>Master Productivity Kit, Excel template, Google Sheets template</cp:keyword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s">
    <vt:lpwstr>© 2014 Spreadsheet123 LTD</vt:lpwstr>
  </property>
  <property fmtid="{D5CDD505-2E9C-101B-9397-08002B2CF9AE}" pid="3" name="Version">
    <vt:lpwstr>1.0.2</vt:lpwstr>
  </property>
</Properties>
</file>